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96" yWindow="-180" windowWidth="11172" windowHeight="10140"/>
  </bookViews>
  <sheets>
    <sheet name="Bill of Materials-NMS4x0" sheetId="1" r:id="rId1"/>
    <sheet name="AVNET" sheetId="2" r:id="rId2"/>
    <sheet name="Electrocomp" sheetId="3" r:id="rId3"/>
    <sheet name="Nu Vision" sheetId="4" r:id="rId4"/>
  </sheets>
  <calcPr calcId="145621"/>
</workbook>
</file>

<file path=xl/calcChain.xml><?xml version="1.0" encoding="utf-8"?>
<calcChain xmlns="http://schemas.openxmlformats.org/spreadsheetml/2006/main">
  <c r="H18" i="3" l="1"/>
  <c r="G19" i="4" l="1"/>
  <c r="G18" i="4"/>
  <c r="G17" i="4"/>
  <c r="G3" i="4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7" i="3"/>
  <c r="H3" i="3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3" i="2"/>
  <c r="H53" i="2" l="1"/>
  <c r="H54" i="2" s="1"/>
  <c r="H55" i="2" s="1"/>
  <c r="G55" i="4"/>
  <c r="G56" i="4" s="1"/>
  <c r="G57" i="4" s="1"/>
  <c r="H54" i="3"/>
  <c r="H55" i="3" s="1"/>
  <c r="H56" i="3" s="1"/>
  <c r="BL56" i="1"/>
  <c r="BL57" i="1"/>
  <c r="BL58" i="1"/>
  <c r="BL59" i="1"/>
  <c r="BL60" i="1"/>
  <c r="BL61" i="1"/>
  <c r="BL63" i="1"/>
  <c r="BL64" i="1"/>
  <c r="BL65" i="1"/>
  <c r="BL66" i="1"/>
  <c r="BL72" i="1"/>
  <c r="BL75" i="1"/>
  <c r="BO99" i="1" l="1"/>
  <c r="BN99" i="1"/>
  <c r="BO98" i="1"/>
  <c r="BN98" i="1"/>
  <c r="BP98" i="1" s="1"/>
  <c r="BN94" i="1"/>
  <c r="BO94" i="1"/>
  <c r="BP94" i="1" s="1"/>
  <c r="BN95" i="1"/>
  <c r="BO95" i="1"/>
  <c r="BP95" i="1" s="1"/>
  <c r="BO93" i="1"/>
  <c r="BN93" i="1"/>
  <c r="BO92" i="1"/>
  <c r="BN92" i="1"/>
  <c r="BN77" i="1"/>
  <c r="BO77" i="1"/>
  <c r="BN78" i="1"/>
  <c r="BO78" i="1"/>
  <c r="BP78" i="1" s="1"/>
  <c r="BN79" i="1"/>
  <c r="BO79" i="1"/>
  <c r="BN80" i="1"/>
  <c r="BO80" i="1"/>
  <c r="BN81" i="1"/>
  <c r="BO81" i="1"/>
  <c r="BN82" i="1"/>
  <c r="BO82" i="1"/>
  <c r="BP82" i="1" s="1"/>
  <c r="BN83" i="1"/>
  <c r="BO83" i="1"/>
  <c r="BN84" i="1"/>
  <c r="BO84" i="1"/>
  <c r="BN85" i="1"/>
  <c r="BO85" i="1"/>
  <c r="BN86" i="1"/>
  <c r="BO86" i="1"/>
  <c r="BN87" i="1"/>
  <c r="BO87" i="1"/>
  <c r="BN88" i="1"/>
  <c r="BO88" i="1"/>
  <c r="BN89" i="1"/>
  <c r="BO89" i="1"/>
  <c r="BO76" i="1"/>
  <c r="BN76" i="1"/>
  <c r="BO73" i="1"/>
  <c r="BN73" i="1"/>
  <c r="BO63" i="1"/>
  <c r="BN63" i="1"/>
  <c r="BO62" i="1"/>
  <c r="BN62" i="1"/>
  <c r="BN57" i="1"/>
  <c r="BO57" i="1"/>
  <c r="BP57" i="1"/>
  <c r="BN58" i="1"/>
  <c r="BO58" i="1"/>
  <c r="BP58" i="1" s="1"/>
  <c r="BN59" i="1"/>
  <c r="BO59" i="1"/>
  <c r="BP59" i="1" s="1"/>
  <c r="BN60" i="1"/>
  <c r="BO60" i="1"/>
  <c r="BO56" i="1"/>
  <c r="BN56" i="1"/>
  <c r="BN51" i="1"/>
  <c r="BO51" i="1"/>
  <c r="BN52" i="1"/>
  <c r="BO52" i="1"/>
  <c r="BP52" i="1" s="1"/>
  <c r="BN53" i="1"/>
  <c r="BO53" i="1"/>
  <c r="BN54" i="1"/>
  <c r="BO54" i="1"/>
  <c r="BO50" i="1"/>
  <c r="BN50" i="1"/>
  <c r="BN48" i="1"/>
  <c r="BO48" i="1"/>
  <c r="BO47" i="1"/>
  <c r="BN47" i="1"/>
  <c r="BO46" i="1"/>
  <c r="BN46" i="1"/>
  <c r="BO45" i="1"/>
  <c r="BN45" i="1"/>
  <c r="BO44" i="1"/>
  <c r="BN44" i="1"/>
  <c r="BO43" i="1"/>
  <c r="BN43" i="1"/>
  <c r="BO42" i="1"/>
  <c r="BN42" i="1"/>
  <c r="BO41" i="1"/>
  <c r="BN41" i="1"/>
  <c r="BO40" i="1"/>
  <c r="BN40" i="1"/>
  <c r="BO38" i="1"/>
  <c r="BN38" i="1"/>
  <c r="BO37" i="1"/>
  <c r="BN37" i="1"/>
  <c r="BO35" i="1"/>
  <c r="BN35" i="1"/>
  <c r="BO34" i="1"/>
  <c r="BN34" i="1"/>
  <c r="BO33" i="1"/>
  <c r="BN33" i="1"/>
  <c r="BO32" i="1"/>
  <c r="BN32" i="1"/>
  <c r="BO25" i="1"/>
  <c r="BN25" i="1"/>
  <c r="BO24" i="1"/>
  <c r="BN24" i="1"/>
  <c r="BO19" i="1"/>
  <c r="BN19" i="1"/>
  <c r="BO23" i="1"/>
  <c r="BN23" i="1"/>
  <c r="BO22" i="1"/>
  <c r="BN22" i="1"/>
  <c r="BO21" i="1"/>
  <c r="BN21" i="1"/>
  <c r="BO12" i="1"/>
  <c r="BN12" i="1"/>
  <c r="BP12" i="1" s="1"/>
  <c r="BO16" i="1"/>
  <c r="BN16" i="1"/>
  <c r="BP16" i="1" s="1"/>
  <c r="BO15" i="1"/>
  <c r="BN15" i="1"/>
  <c r="BP15" i="1" s="1"/>
  <c r="BO13" i="1"/>
  <c r="BN13" i="1"/>
  <c r="BP13" i="1" s="1"/>
  <c r="BN11" i="1"/>
  <c r="BO11" i="1"/>
  <c r="BP11" i="1" s="1"/>
  <c r="BO6" i="1"/>
  <c r="BN6" i="1"/>
  <c r="BO10" i="1"/>
  <c r="BN10" i="1"/>
  <c r="BO8" i="1"/>
  <c r="BN8" i="1"/>
  <c r="BO17" i="1"/>
  <c r="BN17" i="1"/>
  <c r="BP17" i="1" s="1"/>
  <c r="BG81" i="1"/>
  <c r="BL81" i="1" s="1"/>
  <c r="BI81" i="1"/>
  <c r="BH81" i="1"/>
  <c r="BI78" i="1"/>
  <c r="BH78" i="1"/>
  <c r="BI77" i="1"/>
  <c r="BH77" i="1"/>
  <c r="BI76" i="1"/>
  <c r="BH76" i="1"/>
  <c r="BI74" i="1"/>
  <c r="BH74" i="1"/>
  <c r="BI73" i="1"/>
  <c r="BH73" i="1"/>
  <c r="BI68" i="1"/>
  <c r="BH68" i="1"/>
  <c r="BI67" i="1"/>
  <c r="BH67" i="1"/>
  <c r="BI62" i="1"/>
  <c r="BH62" i="1"/>
  <c r="BG78" i="1"/>
  <c r="BL78" i="1" s="1"/>
  <c r="BG77" i="1"/>
  <c r="BL77" i="1" s="1"/>
  <c r="BG76" i="1"/>
  <c r="BL76" i="1" s="1"/>
  <c r="BG74" i="1"/>
  <c r="BL74" i="1" s="1"/>
  <c r="BG73" i="1"/>
  <c r="BL73" i="1" s="1"/>
  <c r="BG68" i="1"/>
  <c r="BL68" i="1" s="1"/>
  <c r="BG67" i="1"/>
  <c r="BL67" i="1" s="1"/>
  <c r="BG62" i="1"/>
  <c r="BL62" i="1" s="1"/>
  <c r="BP99" i="1" l="1"/>
  <c r="BP86" i="1"/>
  <c r="BP84" i="1"/>
  <c r="BP83" i="1"/>
  <c r="BJ62" i="1"/>
  <c r="BP54" i="1"/>
  <c r="BP53" i="1"/>
  <c r="BP88" i="1"/>
  <c r="BP87" i="1"/>
  <c r="BP80" i="1"/>
  <c r="BP79" i="1"/>
  <c r="BJ67" i="1"/>
  <c r="BJ68" i="1"/>
  <c r="BJ73" i="1"/>
  <c r="BJ74" i="1"/>
  <c r="BJ76" i="1"/>
  <c r="BJ77" i="1"/>
  <c r="BJ78" i="1"/>
  <c r="BJ81" i="1"/>
  <c r="BP8" i="1"/>
  <c r="BP10" i="1"/>
  <c r="BP6" i="1"/>
  <c r="BP21" i="1"/>
  <c r="BP22" i="1"/>
  <c r="BP23" i="1"/>
  <c r="BP19" i="1"/>
  <c r="BP24" i="1"/>
  <c r="BP25" i="1"/>
  <c r="BP32" i="1"/>
  <c r="BP33" i="1"/>
  <c r="BP34" i="1"/>
  <c r="BP35" i="1"/>
  <c r="BP37" i="1"/>
  <c r="BP38" i="1"/>
  <c r="BP40" i="1"/>
  <c r="BP41" i="1"/>
  <c r="BP42" i="1"/>
  <c r="BP43" i="1"/>
  <c r="BP44" i="1"/>
  <c r="BP45" i="1"/>
  <c r="BP46" i="1"/>
  <c r="BP47" i="1"/>
  <c r="BP48" i="1"/>
  <c r="BP50" i="1"/>
  <c r="BP51" i="1"/>
  <c r="BP56" i="1"/>
  <c r="BP60" i="1"/>
  <c r="BP62" i="1"/>
  <c r="BP63" i="1"/>
  <c r="BP73" i="1"/>
  <c r="BP76" i="1"/>
  <c r="BP89" i="1"/>
  <c r="BP85" i="1"/>
  <c r="BP81" i="1"/>
  <c r="BP77" i="1"/>
  <c r="BP92" i="1"/>
  <c r="BP93" i="1"/>
  <c r="BR95" i="1"/>
  <c r="Q95" i="1"/>
  <c r="BR86" i="1"/>
  <c r="BR85" i="1"/>
  <c r="BR76" i="1"/>
  <c r="BR89" i="1"/>
  <c r="BL89" i="1"/>
  <c r="BC89" i="1"/>
  <c r="AT89" i="1"/>
  <c r="AQ89" i="1"/>
  <c r="AP89" i="1"/>
  <c r="AM89" i="1"/>
  <c r="AJ89" i="1"/>
  <c r="AI89" i="1"/>
  <c r="AF89" i="1"/>
  <c r="AB89" i="1"/>
  <c r="AA89" i="1"/>
  <c r="S89" i="1"/>
  <c r="R89" i="1"/>
  <c r="Q89" i="1"/>
  <c r="W89" i="1" s="1"/>
  <c r="BR84" i="1"/>
  <c r="BL84" i="1"/>
  <c r="BC84" i="1"/>
  <c r="AT84" i="1"/>
  <c r="AQ84" i="1"/>
  <c r="AP84" i="1"/>
  <c r="AM84" i="1"/>
  <c r="AJ84" i="1"/>
  <c r="AI84" i="1"/>
  <c r="AF84" i="1"/>
  <c r="AB84" i="1"/>
  <c r="AA84" i="1"/>
  <c r="S84" i="1"/>
  <c r="R84" i="1"/>
  <c r="Q84" i="1"/>
  <c r="W84" i="1" s="1"/>
  <c r="BR83" i="1"/>
  <c r="BL83" i="1"/>
  <c r="BC83" i="1"/>
  <c r="AT83" i="1"/>
  <c r="AQ83" i="1"/>
  <c r="AP83" i="1"/>
  <c r="AM83" i="1"/>
  <c r="AJ83" i="1"/>
  <c r="AI83" i="1"/>
  <c r="AF83" i="1"/>
  <c r="AB83" i="1"/>
  <c r="AA83" i="1"/>
  <c r="S83" i="1"/>
  <c r="R83" i="1"/>
  <c r="Q83" i="1"/>
  <c r="W83" i="1" s="1"/>
  <c r="BR82" i="1"/>
  <c r="BL82" i="1"/>
  <c r="BC82" i="1"/>
  <c r="AT82" i="1"/>
  <c r="AQ82" i="1"/>
  <c r="AP82" i="1"/>
  <c r="AM82" i="1"/>
  <c r="AJ82" i="1"/>
  <c r="AI82" i="1"/>
  <c r="AF82" i="1"/>
  <c r="AB82" i="1"/>
  <c r="AA82" i="1"/>
  <c r="S82" i="1"/>
  <c r="R82" i="1"/>
  <c r="Q82" i="1"/>
  <c r="W82" i="1" s="1"/>
  <c r="BR81" i="1"/>
  <c r="BC81" i="1"/>
  <c r="AT81" i="1"/>
  <c r="AQ81" i="1"/>
  <c r="AP81" i="1"/>
  <c r="AM81" i="1"/>
  <c r="AJ81" i="1"/>
  <c r="AI81" i="1"/>
  <c r="AF81" i="1"/>
  <c r="AB81" i="1"/>
  <c r="AA81" i="1"/>
  <c r="S81" i="1"/>
  <c r="R81" i="1"/>
  <c r="Q81" i="1"/>
  <c r="W81" i="1" s="1"/>
  <c r="BR80" i="1"/>
  <c r="BL80" i="1"/>
  <c r="BC80" i="1"/>
  <c r="AT80" i="1"/>
  <c r="AQ80" i="1"/>
  <c r="AP80" i="1"/>
  <c r="AM80" i="1"/>
  <c r="AJ80" i="1"/>
  <c r="AI80" i="1"/>
  <c r="AF80" i="1"/>
  <c r="AB80" i="1"/>
  <c r="AA80" i="1"/>
  <c r="S80" i="1"/>
  <c r="R80" i="1"/>
  <c r="Q80" i="1"/>
  <c r="W80" i="1" s="1"/>
  <c r="BR79" i="1"/>
  <c r="BL79" i="1"/>
  <c r="BC79" i="1"/>
  <c r="AT79" i="1"/>
  <c r="AQ79" i="1"/>
  <c r="AP79" i="1"/>
  <c r="AM79" i="1"/>
  <c r="AJ79" i="1"/>
  <c r="AI79" i="1"/>
  <c r="AF79" i="1"/>
  <c r="AB79" i="1"/>
  <c r="AA79" i="1"/>
  <c r="S79" i="1"/>
  <c r="R79" i="1"/>
  <c r="Q79" i="1"/>
  <c r="W79" i="1" s="1"/>
  <c r="BR78" i="1"/>
  <c r="BC78" i="1"/>
  <c r="AT78" i="1"/>
  <c r="AQ78" i="1"/>
  <c r="AP78" i="1"/>
  <c r="AM78" i="1"/>
  <c r="AJ78" i="1"/>
  <c r="AI78" i="1"/>
  <c r="AF78" i="1"/>
  <c r="AB78" i="1"/>
  <c r="AA78" i="1"/>
  <c r="S78" i="1"/>
  <c r="R78" i="1"/>
  <c r="Q78" i="1"/>
  <c r="W78" i="1" s="1"/>
  <c r="BR77" i="1"/>
  <c r="BC77" i="1"/>
  <c r="AT77" i="1"/>
  <c r="AQ77" i="1"/>
  <c r="AP77" i="1"/>
  <c r="AM77" i="1"/>
  <c r="AJ77" i="1"/>
  <c r="AI77" i="1"/>
  <c r="AF77" i="1"/>
  <c r="AB77" i="1"/>
  <c r="AA77" i="1"/>
  <c r="S77" i="1"/>
  <c r="R77" i="1"/>
  <c r="Q77" i="1"/>
  <c r="W77" i="1" s="1"/>
  <c r="Q59" i="1"/>
  <c r="W59" i="1" s="1"/>
  <c r="R59" i="1"/>
  <c r="S59" i="1"/>
  <c r="AA59" i="1"/>
  <c r="AB59" i="1"/>
  <c r="AF59" i="1"/>
  <c r="AI59" i="1"/>
  <c r="AJ59" i="1"/>
  <c r="AM59" i="1"/>
  <c r="AP59" i="1"/>
  <c r="AQ59" i="1"/>
  <c r="AT59" i="1"/>
  <c r="AX59" i="1"/>
  <c r="BC59" i="1" s="1"/>
  <c r="AY59" i="1"/>
  <c r="AZ59" i="1"/>
  <c r="BR59" i="1"/>
  <c r="Q57" i="1"/>
  <c r="W57" i="1" s="1"/>
  <c r="R57" i="1"/>
  <c r="S57" i="1"/>
  <c r="AA57" i="1"/>
  <c r="AB57" i="1"/>
  <c r="AF57" i="1"/>
  <c r="AI57" i="1"/>
  <c r="AJ57" i="1"/>
  <c r="AM57" i="1"/>
  <c r="AP57" i="1"/>
  <c r="AQ57" i="1"/>
  <c r="AT57" i="1"/>
  <c r="AY57" i="1"/>
  <c r="AZ57" i="1"/>
  <c r="BC57" i="1"/>
  <c r="BR57" i="1"/>
  <c r="AY7" i="1"/>
  <c r="AZ7" i="1"/>
  <c r="AY8" i="1"/>
  <c r="AZ8" i="1"/>
  <c r="AY9" i="1"/>
  <c r="AZ9" i="1"/>
  <c r="AY10" i="1"/>
  <c r="AZ10" i="1"/>
  <c r="AY11" i="1"/>
  <c r="AZ11" i="1"/>
  <c r="AY12" i="1"/>
  <c r="AZ12" i="1"/>
  <c r="AY13" i="1"/>
  <c r="AZ13" i="1"/>
  <c r="AY14" i="1"/>
  <c r="AZ14" i="1"/>
  <c r="AY15" i="1"/>
  <c r="AZ15" i="1"/>
  <c r="AY16" i="1"/>
  <c r="AZ16" i="1"/>
  <c r="AY17" i="1"/>
  <c r="AZ17" i="1"/>
  <c r="AY18" i="1"/>
  <c r="AZ18" i="1"/>
  <c r="AY19" i="1"/>
  <c r="AZ19" i="1"/>
  <c r="AY20" i="1"/>
  <c r="AZ20" i="1"/>
  <c r="AY21" i="1"/>
  <c r="AZ21" i="1"/>
  <c r="AY22" i="1"/>
  <c r="AZ22" i="1"/>
  <c r="AY23" i="1"/>
  <c r="AZ23" i="1"/>
  <c r="AY24" i="1"/>
  <c r="AZ24" i="1"/>
  <c r="AY25" i="1"/>
  <c r="AZ25" i="1"/>
  <c r="AY26" i="1"/>
  <c r="AZ26" i="1"/>
  <c r="AY27" i="1"/>
  <c r="AZ27" i="1"/>
  <c r="AY28" i="1"/>
  <c r="AZ28" i="1"/>
  <c r="AY29" i="1"/>
  <c r="AZ29" i="1"/>
  <c r="AY30" i="1"/>
  <c r="AZ30" i="1"/>
  <c r="AY31" i="1"/>
  <c r="AZ31" i="1"/>
  <c r="AY32" i="1"/>
  <c r="AZ32" i="1"/>
  <c r="AY33" i="1"/>
  <c r="AZ33" i="1"/>
  <c r="AY34" i="1"/>
  <c r="AZ34" i="1"/>
  <c r="AY35" i="1"/>
  <c r="AZ35" i="1"/>
  <c r="AY36" i="1"/>
  <c r="AZ36" i="1"/>
  <c r="AY37" i="1"/>
  <c r="AZ37" i="1"/>
  <c r="AY38" i="1"/>
  <c r="AZ38" i="1"/>
  <c r="AY39" i="1"/>
  <c r="AZ39" i="1"/>
  <c r="AY40" i="1"/>
  <c r="AZ40" i="1"/>
  <c r="AY41" i="1"/>
  <c r="AZ41" i="1"/>
  <c r="AY42" i="1"/>
  <c r="AZ42" i="1"/>
  <c r="AY43" i="1"/>
  <c r="AZ43" i="1"/>
  <c r="AY44" i="1"/>
  <c r="AZ44" i="1"/>
  <c r="AY45" i="1"/>
  <c r="AZ45" i="1"/>
  <c r="AY46" i="1"/>
  <c r="AZ46" i="1"/>
  <c r="AY47" i="1"/>
  <c r="AZ47" i="1"/>
  <c r="AY48" i="1"/>
  <c r="AZ48" i="1"/>
  <c r="AY49" i="1"/>
  <c r="AZ49" i="1"/>
  <c r="AY50" i="1"/>
  <c r="AZ50" i="1"/>
  <c r="AY51" i="1"/>
  <c r="AZ51" i="1"/>
  <c r="AY52" i="1"/>
  <c r="AZ52" i="1"/>
  <c r="AY53" i="1"/>
  <c r="AZ53" i="1"/>
  <c r="AY54" i="1"/>
  <c r="AZ54" i="1"/>
  <c r="AY55" i="1"/>
  <c r="AZ55" i="1"/>
  <c r="AY56" i="1"/>
  <c r="AZ56" i="1"/>
  <c r="AY58" i="1"/>
  <c r="AZ58" i="1"/>
  <c r="AY60" i="1"/>
  <c r="AZ60" i="1"/>
  <c r="AY61" i="1"/>
  <c r="AZ61" i="1"/>
  <c r="AY62" i="1"/>
  <c r="AZ62" i="1"/>
  <c r="AY63" i="1"/>
  <c r="AZ63" i="1"/>
  <c r="AY64" i="1"/>
  <c r="AZ64" i="1"/>
  <c r="AY65" i="1"/>
  <c r="AZ65" i="1"/>
  <c r="AY66" i="1"/>
  <c r="AZ66" i="1"/>
  <c r="AY67" i="1"/>
  <c r="AZ67" i="1"/>
  <c r="AY68" i="1"/>
  <c r="AZ68" i="1"/>
  <c r="AZ6" i="1"/>
  <c r="AY6" i="1"/>
  <c r="BR73" i="1"/>
  <c r="BR74" i="1"/>
  <c r="BR75" i="1"/>
  <c r="BR87" i="1"/>
  <c r="BR88" i="1"/>
  <c r="BR72" i="1"/>
  <c r="BR94" i="1"/>
  <c r="BR96" i="1"/>
  <c r="BR97" i="1"/>
  <c r="BR98" i="1"/>
  <c r="BR99" i="1"/>
  <c r="BR93" i="1"/>
  <c r="BC94" i="1"/>
  <c r="BC95" i="1"/>
  <c r="BC96" i="1"/>
  <c r="BC97" i="1"/>
  <c r="BC98" i="1"/>
  <c r="BC99" i="1"/>
  <c r="BC93" i="1"/>
  <c r="BC92" i="1"/>
  <c r="BC76" i="1"/>
  <c r="BC85" i="1"/>
  <c r="BC86" i="1"/>
  <c r="BC87" i="1"/>
  <c r="BC88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5" i="1"/>
  <c r="BC56" i="1"/>
  <c r="BC58" i="1"/>
  <c r="BC61" i="1"/>
  <c r="BC64" i="1"/>
  <c r="BC65" i="1"/>
  <c r="BC66" i="1"/>
  <c r="BL94" i="1"/>
  <c r="BL95" i="1"/>
  <c r="BL96" i="1"/>
  <c r="BL97" i="1"/>
  <c r="BL98" i="1"/>
  <c r="BL99" i="1"/>
  <c r="BL93" i="1"/>
  <c r="BL92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85" i="1"/>
  <c r="BL86" i="1"/>
  <c r="BL87" i="1"/>
  <c r="BL88" i="1"/>
  <c r="BR49" i="1"/>
  <c r="BR50" i="1"/>
  <c r="BR51" i="1"/>
  <c r="BR52" i="1"/>
  <c r="BR53" i="1"/>
  <c r="BR54" i="1"/>
  <c r="BR55" i="1"/>
  <c r="BR56" i="1"/>
  <c r="BR58" i="1"/>
  <c r="BR60" i="1"/>
  <c r="BR61" i="1"/>
  <c r="BR62" i="1"/>
  <c r="BR63" i="1"/>
  <c r="BR64" i="1"/>
  <c r="BR65" i="1"/>
  <c r="BR66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6" i="1"/>
  <c r="AT97" i="1"/>
  <c r="AQ97" i="1"/>
  <c r="AP97" i="1"/>
  <c r="AM97" i="1"/>
  <c r="AJ97" i="1"/>
  <c r="AI97" i="1"/>
  <c r="AF97" i="1"/>
  <c r="AB97" i="1"/>
  <c r="AA97" i="1"/>
  <c r="S97" i="1"/>
  <c r="R97" i="1"/>
  <c r="Q97" i="1"/>
  <c r="W97" i="1" s="1"/>
  <c r="AT96" i="1"/>
  <c r="AQ96" i="1"/>
  <c r="AP96" i="1"/>
  <c r="AM96" i="1"/>
  <c r="AJ96" i="1"/>
  <c r="AI96" i="1"/>
  <c r="AF96" i="1"/>
  <c r="AB96" i="1"/>
  <c r="AA96" i="1"/>
  <c r="S96" i="1"/>
  <c r="R96" i="1"/>
  <c r="Q96" i="1"/>
  <c r="W96" i="1" s="1"/>
  <c r="AT95" i="1"/>
  <c r="AQ95" i="1"/>
  <c r="AP95" i="1"/>
  <c r="AM95" i="1"/>
  <c r="AJ95" i="1"/>
  <c r="AI95" i="1"/>
  <c r="AF95" i="1"/>
  <c r="AB95" i="1"/>
  <c r="AA95" i="1"/>
  <c r="S95" i="1"/>
  <c r="R95" i="1"/>
  <c r="W95" i="1"/>
  <c r="BR68" i="1"/>
  <c r="AX68" i="1"/>
  <c r="BC68" i="1" s="1"/>
  <c r="AT68" i="1"/>
  <c r="AQ68" i="1"/>
  <c r="AP68" i="1"/>
  <c r="AM68" i="1"/>
  <c r="AJ68" i="1"/>
  <c r="AI68" i="1"/>
  <c r="AF68" i="1"/>
  <c r="AB68" i="1"/>
  <c r="AA68" i="1"/>
  <c r="S68" i="1"/>
  <c r="R68" i="1"/>
  <c r="Q68" i="1"/>
  <c r="W68" i="1" s="1"/>
  <c r="BR67" i="1"/>
  <c r="AX67" i="1"/>
  <c r="BC67" i="1" s="1"/>
  <c r="AT67" i="1"/>
  <c r="AQ67" i="1"/>
  <c r="AP67" i="1"/>
  <c r="AM67" i="1"/>
  <c r="AJ67" i="1"/>
  <c r="AI67" i="1"/>
  <c r="AF67" i="1"/>
  <c r="AB67" i="1"/>
  <c r="AA67" i="1"/>
  <c r="S67" i="1"/>
  <c r="R67" i="1"/>
  <c r="Q67" i="1"/>
  <c r="W67" i="1" s="1"/>
  <c r="AX63" i="1"/>
  <c r="BC63" i="1" s="1"/>
  <c r="AT63" i="1"/>
  <c r="AQ63" i="1"/>
  <c r="AP63" i="1"/>
  <c r="AM63" i="1"/>
  <c r="AJ63" i="1"/>
  <c r="AI63" i="1"/>
  <c r="AB63" i="1"/>
  <c r="AA63" i="1"/>
  <c r="S63" i="1"/>
  <c r="R63" i="1"/>
  <c r="Q63" i="1"/>
  <c r="W63" i="1" s="1"/>
  <c r="AX62" i="1"/>
  <c r="BC62" i="1" s="1"/>
  <c r="AT62" i="1"/>
  <c r="AQ62" i="1"/>
  <c r="AP62" i="1"/>
  <c r="AM62" i="1"/>
  <c r="AJ62" i="1"/>
  <c r="AI62" i="1"/>
  <c r="AF62" i="1"/>
  <c r="AB62" i="1"/>
  <c r="AA62" i="1"/>
  <c r="S62" i="1"/>
  <c r="R62" i="1"/>
  <c r="Q62" i="1"/>
  <c r="W62" i="1" s="1"/>
  <c r="AX60" i="1"/>
  <c r="BC60" i="1" s="1"/>
  <c r="AT60" i="1"/>
  <c r="AQ60" i="1"/>
  <c r="AP60" i="1"/>
  <c r="AM60" i="1"/>
  <c r="AJ60" i="1"/>
  <c r="AI60" i="1"/>
  <c r="AF60" i="1"/>
  <c r="AB60" i="1"/>
  <c r="AA60" i="1"/>
  <c r="S60" i="1"/>
  <c r="R60" i="1"/>
  <c r="Q60" i="1"/>
  <c r="W60" i="1" s="1"/>
  <c r="AX54" i="1"/>
  <c r="BC54" i="1" s="1"/>
  <c r="AT54" i="1"/>
  <c r="AQ54" i="1"/>
  <c r="AP54" i="1"/>
  <c r="AM54" i="1"/>
  <c r="AJ54" i="1"/>
  <c r="AI54" i="1"/>
  <c r="AF54" i="1"/>
  <c r="AB54" i="1"/>
  <c r="AA54" i="1"/>
  <c r="S54" i="1"/>
  <c r="R54" i="1"/>
  <c r="Q54" i="1"/>
  <c r="W54" i="1" s="1"/>
  <c r="AX53" i="1"/>
  <c r="BC53" i="1" s="1"/>
  <c r="AT53" i="1"/>
  <c r="AQ53" i="1"/>
  <c r="AP53" i="1"/>
  <c r="AM53" i="1"/>
  <c r="AJ53" i="1"/>
  <c r="AI53" i="1"/>
  <c r="AF53" i="1"/>
  <c r="AB53" i="1"/>
  <c r="AA53" i="1"/>
  <c r="S53" i="1"/>
  <c r="R53" i="1"/>
  <c r="Q53" i="1"/>
  <c r="W53" i="1" s="1"/>
  <c r="AX52" i="1"/>
  <c r="BC52" i="1" s="1"/>
  <c r="AT52" i="1"/>
  <c r="AQ52" i="1"/>
  <c r="AP52" i="1"/>
  <c r="AM52" i="1"/>
  <c r="AJ52" i="1"/>
  <c r="AI52" i="1"/>
  <c r="AF52" i="1"/>
  <c r="AB52" i="1"/>
  <c r="AA52" i="1"/>
  <c r="S52" i="1"/>
  <c r="R52" i="1"/>
  <c r="Q52" i="1"/>
  <c r="W52" i="1" s="1"/>
  <c r="BV51" i="1"/>
  <c r="BT51" i="1"/>
  <c r="AX51" i="1"/>
  <c r="BC51" i="1" s="1"/>
  <c r="AT51" i="1"/>
  <c r="AQ51" i="1"/>
  <c r="AP51" i="1"/>
  <c r="AM51" i="1"/>
  <c r="AJ51" i="1"/>
  <c r="AI51" i="1"/>
  <c r="AF51" i="1"/>
  <c r="AB51" i="1"/>
  <c r="AA51" i="1"/>
  <c r="W51" i="1"/>
  <c r="S51" i="1"/>
  <c r="T51" i="1" s="1"/>
  <c r="AT50" i="1"/>
  <c r="AQ50" i="1"/>
  <c r="AP50" i="1"/>
  <c r="AM50" i="1"/>
  <c r="AJ50" i="1"/>
  <c r="AI50" i="1"/>
  <c r="AF50" i="1"/>
  <c r="AB50" i="1"/>
  <c r="AA50" i="1"/>
  <c r="W50" i="1"/>
  <c r="S50" i="1"/>
  <c r="T50" i="1" s="1"/>
  <c r="AT48" i="1"/>
  <c r="AQ48" i="1"/>
  <c r="AP48" i="1"/>
  <c r="AM48" i="1"/>
  <c r="AJ48" i="1"/>
  <c r="AI48" i="1"/>
  <c r="AB48" i="1"/>
  <c r="AA48" i="1"/>
  <c r="Z48" i="1"/>
  <c r="AF48" i="1" s="1"/>
  <c r="S48" i="1"/>
  <c r="R48" i="1"/>
  <c r="Q48" i="1"/>
  <c r="W48" i="1" s="1"/>
  <c r="AT47" i="1"/>
  <c r="AQ47" i="1"/>
  <c r="AP47" i="1"/>
  <c r="AM47" i="1"/>
  <c r="AJ47" i="1"/>
  <c r="AI47" i="1"/>
  <c r="AB47" i="1"/>
  <c r="AA47" i="1"/>
  <c r="Z47" i="1"/>
  <c r="AF47" i="1" s="1"/>
  <c r="S47" i="1"/>
  <c r="R47" i="1"/>
  <c r="Q47" i="1"/>
  <c r="W47" i="1" s="1"/>
  <c r="AT46" i="1"/>
  <c r="AQ46" i="1"/>
  <c r="AP46" i="1"/>
  <c r="AM46" i="1"/>
  <c r="AJ46" i="1"/>
  <c r="AI46" i="1"/>
  <c r="AB46" i="1"/>
  <c r="AA46" i="1"/>
  <c r="Z46" i="1"/>
  <c r="AF46" i="1" s="1"/>
  <c r="S46" i="1"/>
  <c r="R46" i="1"/>
  <c r="Q46" i="1"/>
  <c r="W46" i="1" s="1"/>
  <c r="AT45" i="1"/>
  <c r="AQ45" i="1"/>
  <c r="AP45" i="1"/>
  <c r="AM45" i="1"/>
  <c r="AJ45" i="1"/>
  <c r="AI45" i="1"/>
  <c r="AB45" i="1"/>
  <c r="AA45" i="1"/>
  <c r="Z45" i="1"/>
  <c r="AF45" i="1" s="1"/>
  <c r="S45" i="1"/>
  <c r="R45" i="1"/>
  <c r="Q45" i="1"/>
  <c r="W45" i="1" s="1"/>
  <c r="AT44" i="1"/>
  <c r="AQ44" i="1"/>
  <c r="AP44" i="1"/>
  <c r="AM44" i="1"/>
  <c r="AJ44" i="1"/>
  <c r="AI44" i="1"/>
  <c r="AB44" i="1"/>
  <c r="AA44" i="1"/>
  <c r="Z44" i="1"/>
  <c r="AF44" i="1" s="1"/>
  <c r="S44" i="1"/>
  <c r="R44" i="1"/>
  <c r="Q44" i="1"/>
  <c r="W44" i="1" s="1"/>
  <c r="AT43" i="1"/>
  <c r="AQ43" i="1"/>
  <c r="AP43" i="1"/>
  <c r="AM43" i="1"/>
  <c r="AJ43" i="1"/>
  <c r="AI43" i="1"/>
  <c r="AB43" i="1"/>
  <c r="AA43" i="1"/>
  <c r="Z43" i="1"/>
  <c r="AF43" i="1" s="1"/>
  <c r="S43" i="1"/>
  <c r="R43" i="1"/>
  <c r="Q43" i="1"/>
  <c r="W43" i="1" s="1"/>
  <c r="AT42" i="1"/>
  <c r="AQ42" i="1"/>
  <c r="AP42" i="1"/>
  <c r="AM42" i="1"/>
  <c r="AJ42" i="1"/>
  <c r="AI42" i="1"/>
  <c r="AB42" i="1"/>
  <c r="AA42" i="1"/>
  <c r="Z42" i="1"/>
  <c r="AF42" i="1" s="1"/>
  <c r="S42" i="1"/>
  <c r="R42" i="1"/>
  <c r="Q42" i="1"/>
  <c r="W42" i="1" s="1"/>
  <c r="AT41" i="1"/>
  <c r="AQ41" i="1"/>
  <c r="AP41" i="1"/>
  <c r="AM41" i="1"/>
  <c r="AJ41" i="1"/>
  <c r="AI41" i="1"/>
  <c r="AB41" i="1"/>
  <c r="AA41" i="1"/>
  <c r="Z41" i="1"/>
  <c r="AF41" i="1" s="1"/>
  <c r="S41" i="1"/>
  <c r="R41" i="1"/>
  <c r="Q41" i="1"/>
  <c r="W41" i="1" s="1"/>
  <c r="AT40" i="1"/>
  <c r="AQ40" i="1"/>
  <c r="AP40" i="1"/>
  <c r="AM40" i="1"/>
  <c r="AJ40" i="1"/>
  <c r="AI40" i="1"/>
  <c r="AB40" i="1"/>
  <c r="AA40" i="1"/>
  <c r="Z40" i="1"/>
  <c r="AF40" i="1" s="1"/>
  <c r="S40" i="1"/>
  <c r="R40" i="1"/>
  <c r="Q40" i="1"/>
  <c r="W40" i="1" s="1"/>
  <c r="AT39" i="1"/>
  <c r="AQ39" i="1"/>
  <c r="AP39" i="1"/>
  <c r="AM39" i="1"/>
  <c r="AJ39" i="1"/>
  <c r="AI39" i="1"/>
  <c r="AF39" i="1"/>
  <c r="AB39" i="1"/>
  <c r="AA39" i="1"/>
  <c r="S39" i="1"/>
  <c r="R39" i="1"/>
  <c r="Q39" i="1"/>
  <c r="W39" i="1" s="1"/>
  <c r="BL38" i="1"/>
  <c r="AT38" i="1"/>
  <c r="AQ38" i="1"/>
  <c r="AP38" i="1"/>
  <c r="AM38" i="1"/>
  <c r="AJ38" i="1"/>
  <c r="AI38" i="1"/>
  <c r="AB38" i="1"/>
  <c r="AA38" i="1"/>
  <c r="Z38" i="1"/>
  <c r="AF38" i="1" s="1"/>
  <c r="S38" i="1"/>
  <c r="R38" i="1"/>
  <c r="Q38" i="1"/>
  <c r="W38" i="1" s="1"/>
  <c r="BL37" i="1"/>
  <c r="AT37" i="1"/>
  <c r="AQ37" i="1"/>
  <c r="AP37" i="1"/>
  <c r="AM37" i="1"/>
  <c r="AJ37" i="1"/>
  <c r="AI37" i="1"/>
  <c r="AB37" i="1"/>
  <c r="AA37" i="1"/>
  <c r="Z37" i="1"/>
  <c r="AF37" i="1" s="1"/>
  <c r="S37" i="1"/>
  <c r="R37" i="1"/>
  <c r="Q37" i="1"/>
  <c r="W37" i="1" s="1"/>
  <c r="BL36" i="1"/>
  <c r="AT36" i="1"/>
  <c r="AQ36" i="1"/>
  <c r="AP36" i="1"/>
  <c r="AM36" i="1"/>
  <c r="AJ36" i="1"/>
  <c r="AI36" i="1"/>
  <c r="AB36" i="1"/>
  <c r="AA36" i="1"/>
  <c r="Z36" i="1"/>
  <c r="AF36" i="1" s="1"/>
  <c r="S36" i="1"/>
  <c r="R36" i="1"/>
  <c r="Q36" i="1"/>
  <c r="W36" i="1" s="1"/>
  <c r="BL35" i="1"/>
  <c r="AT35" i="1"/>
  <c r="AQ35" i="1"/>
  <c r="AP35" i="1"/>
  <c r="AM35" i="1"/>
  <c r="AJ35" i="1"/>
  <c r="AI35" i="1"/>
  <c r="AF35" i="1"/>
  <c r="AB35" i="1"/>
  <c r="AA35" i="1"/>
  <c r="S35" i="1"/>
  <c r="R35" i="1"/>
  <c r="Q35" i="1"/>
  <c r="W35" i="1" s="1"/>
  <c r="BL34" i="1"/>
  <c r="AT34" i="1"/>
  <c r="AQ34" i="1"/>
  <c r="AP34" i="1"/>
  <c r="AM34" i="1"/>
  <c r="AJ34" i="1"/>
  <c r="AI34" i="1"/>
  <c r="AB34" i="1"/>
  <c r="AA34" i="1"/>
  <c r="Z34" i="1"/>
  <c r="AF34" i="1" s="1"/>
  <c r="S34" i="1"/>
  <c r="R34" i="1"/>
  <c r="Q34" i="1"/>
  <c r="W34" i="1" s="1"/>
  <c r="BL33" i="1"/>
  <c r="AT33" i="1"/>
  <c r="AQ33" i="1"/>
  <c r="AP33" i="1"/>
  <c r="AM33" i="1"/>
  <c r="AJ33" i="1"/>
  <c r="AI33" i="1"/>
  <c r="AB33" i="1"/>
  <c r="AA33" i="1"/>
  <c r="Z33" i="1"/>
  <c r="AF33" i="1" s="1"/>
  <c r="S33" i="1"/>
  <c r="R33" i="1"/>
  <c r="Q33" i="1"/>
  <c r="W33" i="1" s="1"/>
  <c r="BL32" i="1"/>
  <c r="AT32" i="1"/>
  <c r="AQ32" i="1"/>
  <c r="AP32" i="1"/>
  <c r="AM32" i="1"/>
  <c r="AJ32" i="1"/>
  <c r="AI32" i="1"/>
  <c r="AB32" i="1"/>
  <c r="AA32" i="1"/>
  <c r="Z32" i="1"/>
  <c r="AF32" i="1" s="1"/>
  <c r="S32" i="1"/>
  <c r="R32" i="1"/>
  <c r="Q32" i="1"/>
  <c r="W32" i="1" s="1"/>
  <c r="BL31" i="1"/>
  <c r="AT31" i="1"/>
  <c r="AQ31" i="1"/>
  <c r="AP31" i="1"/>
  <c r="AM31" i="1"/>
  <c r="AJ31" i="1"/>
  <c r="AI31" i="1"/>
  <c r="AB31" i="1"/>
  <c r="AA31" i="1"/>
  <c r="Z31" i="1"/>
  <c r="AF31" i="1" s="1"/>
  <c r="S31" i="1"/>
  <c r="R31" i="1"/>
  <c r="Q31" i="1"/>
  <c r="W31" i="1" s="1"/>
  <c r="BL30" i="1"/>
  <c r="AT30" i="1"/>
  <c r="AQ30" i="1"/>
  <c r="AP30" i="1"/>
  <c r="AM30" i="1"/>
  <c r="AJ30" i="1"/>
  <c r="AI30" i="1"/>
  <c r="AB30" i="1"/>
  <c r="AA30" i="1"/>
  <c r="Z30" i="1"/>
  <c r="AF30" i="1" s="1"/>
  <c r="S30" i="1"/>
  <c r="R30" i="1"/>
  <c r="Q30" i="1"/>
  <c r="W30" i="1" s="1"/>
  <c r="BL29" i="1"/>
  <c r="AT29" i="1"/>
  <c r="AQ29" i="1"/>
  <c r="AP29" i="1"/>
  <c r="AM29" i="1"/>
  <c r="AJ29" i="1"/>
  <c r="AI29" i="1"/>
  <c r="AB29" i="1"/>
  <c r="AA29" i="1"/>
  <c r="Z29" i="1"/>
  <c r="AF29" i="1" s="1"/>
  <c r="S29" i="1"/>
  <c r="R29" i="1"/>
  <c r="Q29" i="1"/>
  <c r="W29" i="1" s="1"/>
  <c r="BL28" i="1"/>
  <c r="AT28" i="1"/>
  <c r="AQ28" i="1"/>
  <c r="AP28" i="1"/>
  <c r="AM28" i="1"/>
  <c r="AJ28" i="1"/>
  <c r="AI28" i="1"/>
  <c r="AB28" i="1"/>
  <c r="AA28" i="1"/>
  <c r="Z28" i="1"/>
  <c r="AF28" i="1" s="1"/>
  <c r="S28" i="1"/>
  <c r="R28" i="1"/>
  <c r="Q28" i="1"/>
  <c r="W28" i="1" s="1"/>
  <c r="BL27" i="1"/>
  <c r="AT27" i="1"/>
  <c r="AQ27" i="1"/>
  <c r="AP27" i="1"/>
  <c r="AM27" i="1"/>
  <c r="AJ27" i="1"/>
  <c r="AI27" i="1"/>
  <c r="AB27" i="1"/>
  <c r="AA27" i="1"/>
  <c r="Z27" i="1"/>
  <c r="AF27" i="1" s="1"/>
  <c r="S27" i="1"/>
  <c r="R27" i="1"/>
  <c r="Q27" i="1"/>
  <c r="W27" i="1" s="1"/>
  <c r="AX7" i="1"/>
  <c r="AX8" i="1"/>
  <c r="AX9" i="1"/>
  <c r="AX10" i="1"/>
  <c r="AX11" i="1"/>
  <c r="BC11" i="1" s="1"/>
  <c r="AX12" i="1"/>
  <c r="BC12" i="1" s="1"/>
  <c r="AX13" i="1"/>
  <c r="BC13" i="1" s="1"/>
  <c r="AX14" i="1"/>
  <c r="BC14" i="1" s="1"/>
  <c r="AX15" i="1"/>
  <c r="BC15" i="1" s="1"/>
  <c r="AX16" i="1"/>
  <c r="BC16" i="1" s="1"/>
  <c r="AX17" i="1"/>
  <c r="BC17" i="1" s="1"/>
  <c r="AX18" i="1"/>
  <c r="BC18" i="1" s="1"/>
  <c r="AX19" i="1"/>
  <c r="BC19" i="1" s="1"/>
  <c r="AX20" i="1"/>
  <c r="BC20" i="1" s="1"/>
  <c r="AX21" i="1"/>
  <c r="BC21" i="1" s="1"/>
  <c r="AX22" i="1"/>
  <c r="BC22" i="1" s="1"/>
  <c r="AX23" i="1"/>
  <c r="BC23" i="1" s="1"/>
  <c r="AX24" i="1"/>
  <c r="BC24" i="1" s="1"/>
  <c r="AX25" i="1"/>
  <c r="BC25" i="1" s="1"/>
  <c r="AX6" i="1"/>
  <c r="AT87" i="1"/>
  <c r="AT88" i="1"/>
  <c r="AT92" i="1"/>
  <c r="AT93" i="1"/>
  <c r="AT94" i="1"/>
  <c r="AT98" i="1"/>
  <c r="AT99" i="1"/>
  <c r="AP7" i="1"/>
  <c r="AQ7" i="1"/>
  <c r="AP8" i="1"/>
  <c r="AQ8" i="1"/>
  <c r="AP9" i="1"/>
  <c r="AQ9" i="1"/>
  <c r="AP10" i="1"/>
  <c r="AQ10" i="1"/>
  <c r="AP11" i="1"/>
  <c r="AQ11" i="1"/>
  <c r="AP12" i="1"/>
  <c r="AQ12" i="1"/>
  <c r="AP13" i="1"/>
  <c r="AQ13" i="1"/>
  <c r="AP14" i="1"/>
  <c r="AQ14" i="1"/>
  <c r="AP15" i="1"/>
  <c r="AQ15" i="1"/>
  <c r="AP16" i="1"/>
  <c r="AQ16" i="1"/>
  <c r="AP17" i="1"/>
  <c r="AQ17" i="1"/>
  <c r="AP18" i="1"/>
  <c r="AQ18" i="1"/>
  <c r="AP19" i="1"/>
  <c r="AQ19" i="1"/>
  <c r="AP20" i="1"/>
  <c r="AQ20" i="1"/>
  <c r="AP21" i="1"/>
  <c r="AQ21" i="1"/>
  <c r="AP22" i="1"/>
  <c r="AQ22" i="1"/>
  <c r="AP23" i="1"/>
  <c r="AQ23" i="1"/>
  <c r="AP24" i="1"/>
  <c r="AQ24" i="1"/>
  <c r="AP25" i="1"/>
  <c r="AQ25" i="1"/>
  <c r="AP26" i="1"/>
  <c r="AQ26" i="1"/>
  <c r="AP55" i="1"/>
  <c r="AQ55" i="1"/>
  <c r="AP56" i="1"/>
  <c r="AQ56" i="1"/>
  <c r="AP58" i="1"/>
  <c r="AQ58" i="1"/>
  <c r="AP61" i="1"/>
  <c r="AQ61" i="1"/>
  <c r="AP64" i="1"/>
  <c r="AQ64" i="1"/>
  <c r="AP65" i="1"/>
  <c r="AQ65" i="1"/>
  <c r="AP66" i="1"/>
  <c r="AQ66" i="1"/>
  <c r="AP72" i="1"/>
  <c r="AQ72" i="1"/>
  <c r="AP73" i="1"/>
  <c r="AQ73" i="1"/>
  <c r="AP74" i="1"/>
  <c r="AQ74" i="1"/>
  <c r="AP75" i="1"/>
  <c r="AQ75" i="1"/>
  <c r="AP76" i="1"/>
  <c r="AQ76" i="1"/>
  <c r="AP85" i="1"/>
  <c r="AQ85" i="1"/>
  <c r="AP86" i="1"/>
  <c r="AQ86" i="1"/>
  <c r="AP87" i="1"/>
  <c r="AQ87" i="1"/>
  <c r="AP88" i="1"/>
  <c r="AQ88" i="1"/>
  <c r="AP92" i="1"/>
  <c r="AQ92" i="1"/>
  <c r="AP93" i="1"/>
  <c r="AQ93" i="1"/>
  <c r="AP94" i="1"/>
  <c r="AQ94" i="1"/>
  <c r="AP98" i="1"/>
  <c r="AQ98" i="1"/>
  <c r="AQ6" i="1"/>
  <c r="AP6" i="1"/>
  <c r="AF94" i="1"/>
  <c r="AF98" i="1"/>
  <c r="AF99" i="1"/>
  <c r="AF93" i="1"/>
  <c r="W99" i="1"/>
  <c r="AM94" i="1"/>
  <c r="AM98" i="1"/>
  <c r="AM99" i="1"/>
  <c r="AM93" i="1"/>
  <c r="AM87" i="1"/>
  <c r="AM88" i="1"/>
  <c r="AI7" i="1"/>
  <c r="AJ7" i="1"/>
  <c r="AI8" i="1"/>
  <c r="AJ8" i="1"/>
  <c r="AI9" i="1"/>
  <c r="AJ9" i="1"/>
  <c r="AI10" i="1"/>
  <c r="AJ10" i="1"/>
  <c r="AI11" i="1"/>
  <c r="AJ11" i="1"/>
  <c r="AI12" i="1"/>
  <c r="AJ12" i="1"/>
  <c r="AI13" i="1"/>
  <c r="AJ13" i="1"/>
  <c r="AI14" i="1"/>
  <c r="AJ14" i="1"/>
  <c r="AI15" i="1"/>
  <c r="AJ15" i="1"/>
  <c r="AI16" i="1"/>
  <c r="AJ16" i="1"/>
  <c r="AI17" i="1"/>
  <c r="AJ17" i="1"/>
  <c r="AI18" i="1"/>
  <c r="AJ18" i="1"/>
  <c r="AI19" i="1"/>
  <c r="AJ19" i="1"/>
  <c r="AI20" i="1"/>
  <c r="AJ20" i="1"/>
  <c r="AI21" i="1"/>
  <c r="AJ21" i="1"/>
  <c r="AI22" i="1"/>
  <c r="AJ22" i="1"/>
  <c r="AI23" i="1"/>
  <c r="AJ23" i="1"/>
  <c r="AI24" i="1"/>
  <c r="AJ24" i="1"/>
  <c r="AI25" i="1"/>
  <c r="AJ25" i="1"/>
  <c r="AI26" i="1"/>
  <c r="AJ26" i="1"/>
  <c r="AI55" i="1"/>
  <c r="AJ55" i="1"/>
  <c r="AI56" i="1"/>
  <c r="AJ56" i="1"/>
  <c r="AI58" i="1"/>
  <c r="AJ58" i="1"/>
  <c r="AI61" i="1"/>
  <c r="AJ61" i="1"/>
  <c r="AI64" i="1"/>
  <c r="AJ64" i="1"/>
  <c r="AI65" i="1"/>
  <c r="AJ65" i="1"/>
  <c r="AI66" i="1"/>
  <c r="AJ66" i="1"/>
  <c r="AI72" i="1"/>
  <c r="AJ72" i="1"/>
  <c r="AI73" i="1"/>
  <c r="AJ73" i="1"/>
  <c r="AI74" i="1"/>
  <c r="AJ74" i="1"/>
  <c r="AI75" i="1"/>
  <c r="AJ75" i="1"/>
  <c r="AI76" i="1"/>
  <c r="AJ76" i="1"/>
  <c r="AI85" i="1"/>
  <c r="AJ85" i="1"/>
  <c r="AI86" i="1"/>
  <c r="AJ86" i="1"/>
  <c r="AI87" i="1"/>
  <c r="AJ87" i="1"/>
  <c r="AI88" i="1"/>
  <c r="AJ88" i="1"/>
  <c r="AI92" i="1"/>
  <c r="AJ92" i="1"/>
  <c r="AI93" i="1"/>
  <c r="AJ93" i="1"/>
  <c r="AI94" i="1"/>
  <c r="AJ94" i="1"/>
  <c r="AI98" i="1"/>
  <c r="AJ98" i="1"/>
  <c r="AI6" i="1"/>
  <c r="AJ6" i="1"/>
  <c r="T81" i="1" l="1"/>
  <c r="AC81" i="1"/>
  <c r="AK82" i="1"/>
  <c r="AK83" i="1"/>
  <c r="AK84" i="1"/>
  <c r="AK89" i="1"/>
  <c r="T77" i="1"/>
  <c r="AC77" i="1"/>
  <c r="AK78" i="1"/>
  <c r="AK79" i="1"/>
  <c r="AK80" i="1"/>
  <c r="T89" i="1"/>
  <c r="AC89" i="1"/>
  <c r="AR89" i="1"/>
  <c r="T59" i="1"/>
  <c r="AK77" i="1"/>
  <c r="T78" i="1"/>
  <c r="AC78" i="1"/>
  <c r="T79" i="1"/>
  <c r="AC79" i="1"/>
  <c r="AR79" i="1"/>
  <c r="T80" i="1"/>
  <c r="AC80" i="1"/>
  <c r="AR80" i="1"/>
  <c r="AK81" i="1"/>
  <c r="T82" i="1"/>
  <c r="AC82" i="1"/>
  <c r="AR82" i="1"/>
  <c r="T83" i="1"/>
  <c r="AC83" i="1"/>
  <c r="AR83" i="1"/>
  <c r="T84" i="1"/>
  <c r="AC84" i="1"/>
  <c r="AR84" i="1"/>
  <c r="AR77" i="1"/>
  <c r="AR78" i="1"/>
  <c r="AR81" i="1"/>
  <c r="AK59" i="1"/>
  <c r="AR59" i="1"/>
  <c r="AC59" i="1"/>
  <c r="BA59" i="1"/>
  <c r="BA57" i="1"/>
  <c r="AK57" i="1"/>
  <c r="T57" i="1"/>
  <c r="AR57" i="1"/>
  <c r="AC57" i="1"/>
  <c r="BA55" i="1"/>
  <c r="BA67" i="1"/>
  <c r="BA56" i="1"/>
  <c r="BA30" i="1"/>
  <c r="BA20" i="1"/>
  <c r="BA13" i="1"/>
  <c r="BA11" i="1"/>
  <c r="BA8" i="1"/>
  <c r="BA40" i="1"/>
  <c r="BA35" i="1"/>
  <c r="BA32" i="1"/>
  <c r="BA31" i="1"/>
  <c r="BA68" i="1"/>
  <c r="BA48" i="1"/>
  <c r="BA44" i="1"/>
  <c r="BA42" i="1"/>
  <c r="BA41" i="1"/>
  <c r="BA24" i="1"/>
  <c r="BA22" i="1"/>
  <c r="BA21" i="1"/>
  <c r="BA6" i="1"/>
  <c r="BA62" i="1"/>
  <c r="BA61" i="1"/>
  <c r="BA51" i="1"/>
  <c r="BA49" i="1"/>
  <c r="BA38" i="1"/>
  <c r="BA37" i="1"/>
  <c r="BA36" i="1"/>
  <c r="BA26" i="1"/>
  <c r="BA25" i="1"/>
  <c r="BA16" i="1"/>
  <c r="BA14" i="1"/>
  <c r="AR63" i="1"/>
  <c r="T95" i="1"/>
  <c r="AC95" i="1"/>
  <c r="AR95" i="1"/>
  <c r="T96" i="1"/>
  <c r="AR96" i="1"/>
  <c r="T97" i="1"/>
  <c r="AC97" i="1"/>
  <c r="AR97" i="1"/>
  <c r="BA65" i="1"/>
  <c r="BA64" i="1"/>
  <c r="BA60" i="1"/>
  <c r="BA53" i="1"/>
  <c r="BA52" i="1"/>
  <c r="BA47" i="1"/>
  <c r="BA45" i="1"/>
  <c r="BA39" i="1"/>
  <c r="BA33" i="1"/>
  <c r="BA28" i="1"/>
  <c r="BA27" i="1"/>
  <c r="BA23" i="1"/>
  <c r="BA18" i="1"/>
  <c r="BA17" i="1"/>
  <c r="BA12" i="1"/>
  <c r="BA7" i="1"/>
  <c r="AK67" i="1"/>
  <c r="AK68" i="1"/>
  <c r="BA66" i="1"/>
  <c r="BA63" i="1"/>
  <c r="BA58" i="1"/>
  <c r="BA54" i="1"/>
  <c r="BA50" i="1"/>
  <c r="BA46" i="1"/>
  <c r="BA43" i="1"/>
  <c r="BA34" i="1"/>
  <c r="BA29" i="1"/>
  <c r="BA19" i="1"/>
  <c r="BA15" i="1"/>
  <c r="BA10" i="1"/>
  <c r="BA9" i="1"/>
  <c r="AK96" i="1"/>
  <c r="AK97" i="1"/>
  <c r="AK51" i="1"/>
  <c r="AK95" i="1"/>
  <c r="AK52" i="1"/>
  <c r="AK53" i="1"/>
  <c r="AK54" i="1"/>
  <c r="AK60" i="1"/>
  <c r="AC96" i="1"/>
  <c r="T67" i="1"/>
  <c r="AC67" i="1"/>
  <c r="T68" i="1"/>
  <c r="AC68" i="1"/>
  <c r="AK62" i="1"/>
  <c r="T63" i="1"/>
  <c r="AC63" i="1"/>
  <c r="AK63" i="1"/>
  <c r="AR67" i="1"/>
  <c r="AR68" i="1"/>
  <c r="T62" i="1"/>
  <c r="AC62" i="1"/>
  <c r="AR62" i="1"/>
  <c r="AR6" i="1"/>
  <c r="AC34" i="1"/>
  <c r="AK34" i="1"/>
  <c r="AC40" i="1"/>
  <c r="AK40" i="1"/>
  <c r="AC41" i="1"/>
  <c r="AK41" i="1"/>
  <c r="AC42" i="1"/>
  <c r="AK42" i="1"/>
  <c r="AC43" i="1"/>
  <c r="AK43" i="1"/>
  <c r="AC44" i="1"/>
  <c r="AK44" i="1"/>
  <c r="T45" i="1"/>
  <c r="AR45" i="1"/>
  <c r="T46" i="1"/>
  <c r="AR46" i="1"/>
  <c r="T47" i="1"/>
  <c r="AR47" i="1"/>
  <c r="AC48" i="1"/>
  <c r="AK48" i="1"/>
  <c r="AK50" i="1"/>
  <c r="T60" i="1"/>
  <c r="AC60" i="1"/>
  <c r="AR60" i="1"/>
  <c r="AR8" i="1"/>
  <c r="AR31" i="1"/>
  <c r="T32" i="1"/>
  <c r="AR33" i="1"/>
  <c r="T34" i="1"/>
  <c r="AC50" i="1"/>
  <c r="AR50" i="1"/>
  <c r="AC51" i="1"/>
  <c r="AR51" i="1"/>
  <c r="T52" i="1"/>
  <c r="AC52" i="1"/>
  <c r="AR52" i="1"/>
  <c r="T53" i="1"/>
  <c r="AC53" i="1"/>
  <c r="AR53" i="1"/>
  <c r="T54" i="1"/>
  <c r="AC54" i="1"/>
  <c r="AR54" i="1"/>
  <c r="AK65" i="1"/>
  <c r="AK12" i="1"/>
  <c r="AR87" i="1"/>
  <c r="AK94" i="1"/>
  <c r="AK88" i="1"/>
  <c r="AK87" i="1"/>
  <c r="AK85" i="1"/>
  <c r="AK74" i="1"/>
  <c r="AK72" i="1"/>
  <c r="AK66" i="1"/>
  <c r="AR85" i="1"/>
  <c r="AR24" i="1"/>
  <c r="AR16" i="1"/>
  <c r="AR12" i="1"/>
  <c r="AR10" i="1"/>
  <c r="AR9" i="1"/>
  <c r="AC28" i="1"/>
  <c r="AK28" i="1"/>
  <c r="AK6" i="1"/>
  <c r="AK22" i="1"/>
  <c r="AK17" i="1"/>
  <c r="AK15" i="1"/>
  <c r="AK14" i="1"/>
  <c r="AK13" i="1"/>
  <c r="AR86" i="1"/>
  <c r="AR27" i="1"/>
  <c r="T28" i="1"/>
  <c r="AR29" i="1"/>
  <c r="T30" i="1"/>
  <c r="AC30" i="1"/>
  <c r="AK30" i="1"/>
  <c r="AC32" i="1"/>
  <c r="AK32" i="1"/>
  <c r="T36" i="1"/>
  <c r="T37" i="1"/>
  <c r="T38" i="1"/>
  <c r="T39" i="1"/>
  <c r="AC39" i="1"/>
  <c r="AR39" i="1"/>
  <c r="T40" i="1"/>
  <c r="AR40" i="1"/>
  <c r="T41" i="1"/>
  <c r="AR41" i="1"/>
  <c r="T42" i="1"/>
  <c r="AR42" i="1"/>
  <c r="T43" i="1"/>
  <c r="AR43" i="1"/>
  <c r="T44" i="1"/>
  <c r="AR44" i="1"/>
  <c r="AC45" i="1"/>
  <c r="AK45" i="1"/>
  <c r="AC46" i="1"/>
  <c r="AK46" i="1"/>
  <c r="AC47" i="1"/>
  <c r="AK47" i="1"/>
  <c r="T48" i="1"/>
  <c r="AR48" i="1"/>
  <c r="AK55" i="1"/>
  <c r="AK25" i="1"/>
  <c r="AK24" i="1"/>
  <c r="AK23" i="1"/>
  <c r="AR65" i="1"/>
  <c r="AR58" i="1"/>
  <c r="AR56" i="1"/>
  <c r="AR55" i="1"/>
  <c r="AR25" i="1"/>
  <c r="AR98" i="1"/>
  <c r="AR94" i="1"/>
  <c r="AR93" i="1"/>
  <c r="AR92" i="1"/>
  <c r="AR88" i="1"/>
  <c r="AR74" i="1"/>
  <c r="AR72" i="1"/>
  <c r="AR66" i="1"/>
  <c r="AR20" i="1"/>
  <c r="AR18" i="1"/>
  <c r="AR17" i="1"/>
  <c r="T27" i="1"/>
  <c r="AC27" i="1"/>
  <c r="AK27" i="1"/>
  <c r="AR28" i="1"/>
  <c r="T29" i="1"/>
  <c r="AC29" i="1"/>
  <c r="AK29" i="1"/>
  <c r="AR30" i="1"/>
  <c r="T31" i="1"/>
  <c r="AC31" i="1"/>
  <c r="AK31" i="1"/>
  <c r="AR32" i="1"/>
  <c r="T33" i="1"/>
  <c r="AC33" i="1"/>
  <c r="AK33" i="1"/>
  <c r="AR34" i="1"/>
  <c r="T35" i="1"/>
  <c r="AK35" i="1"/>
  <c r="AK36" i="1"/>
  <c r="AK37" i="1"/>
  <c r="AK38" i="1"/>
  <c r="AK39" i="1"/>
  <c r="AK86" i="1"/>
  <c r="AK58" i="1"/>
  <c r="AK56" i="1"/>
  <c r="AK20" i="1"/>
  <c r="AK18" i="1"/>
  <c r="AK9" i="1"/>
  <c r="AK76" i="1"/>
  <c r="AC35" i="1"/>
  <c r="AR35" i="1"/>
  <c r="AC36" i="1"/>
  <c r="AR36" i="1"/>
  <c r="AC37" i="1"/>
  <c r="AR37" i="1"/>
  <c r="AC38" i="1"/>
  <c r="AR38" i="1"/>
  <c r="AK75" i="1"/>
  <c r="AK61" i="1"/>
  <c r="AK26" i="1"/>
  <c r="AK21" i="1"/>
  <c r="AK16" i="1"/>
  <c r="AK11" i="1"/>
  <c r="AK10" i="1"/>
  <c r="AK8" i="1"/>
  <c r="AR76" i="1"/>
  <c r="AR75" i="1"/>
  <c r="AR61" i="1"/>
  <c r="AR22" i="1"/>
  <c r="AR21" i="1"/>
  <c r="AR14" i="1"/>
  <c r="AR13" i="1"/>
  <c r="AK98" i="1"/>
  <c r="AK93" i="1"/>
  <c r="AK92" i="1"/>
  <c r="AK73" i="1"/>
  <c r="AK64" i="1"/>
  <c r="AK19" i="1"/>
  <c r="AK7" i="1"/>
  <c r="AR73" i="1"/>
  <c r="AR64" i="1"/>
  <c r="AR26" i="1"/>
  <c r="AR23" i="1"/>
  <c r="AR19" i="1"/>
  <c r="AR15" i="1"/>
  <c r="AR11" i="1"/>
  <c r="AR7" i="1"/>
  <c r="AF87" i="1"/>
  <c r="AF88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55" i="1"/>
  <c r="AB56" i="1"/>
  <c r="AB58" i="1"/>
  <c r="AB61" i="1"/>
  <c r="AB64" i="1"/>
  <c r="AB65" i="1"/>
  <c r="AB66" i="1"/>
  <c r="AB72" i="1"/>
  <c r="AB73" i="1"/>
  <c r="AB74" i="1"/>
  <c r="AB75" i="1"/>
  <c r="AB76" i="1"/>
  <c r="AB85" i="1"/>
  <c r="AB86" i="1"/>
  <c r="AB87" i="1"/>
  <c r="AB88" i="1"/>
  <c r="AB92" i="1"/>
  <c r="AB93" i="1"/>
  <c r="AB94" i="1"/>
  <c r="AB98" i="1"/>
  <c r="AB99" i="1"/>
  <c r="AB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55" i="1"/>
  <c r="AA56" i="1"/>
  <c r="AA58" i="1"/>
  <c r="AA61" i="1"/>
  <c r="AA64" i="1"/>
  <c r="AA65" i="1"/>
  <c r="AA66" i="1"/>
  <c r="AA72" i="1"/>
  <c r="AA73" i="1"/>
  <c r="AA74" i="1"/>
  <c r="AA75" i="1"/>
  <c r="AA76" i="1"/>
  <c r="AA85" i="1"/>
  <c r="AA86" i="1"/>
  <c r="AA87" i="1"/>
  <c r="AA88" i="1"/>
  <c r="AA92" i="1"/>
  <c r="AA93" i="1"/>
  <c r="AA94" i="1"/>
  <c r="AA98" i="1"/>
  <c r="AA99" i="1"/>
  <c r="AA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55" i="1"/>
  <c r="S56" i="1"/>
  <c r="S58" i="1"/>
  <c r="S61" i="1"/>
  <c r="S64" i="1"/>
  <c r="S65" i="1"/>
  <c r="S66" i="1"/>
  <c r="S72" i="1"/>
  <c r="S73" i="1"/>
  <c r="S74" i="1"/>
  <c r="S75" i="1"/>
  <c r="S76" i="1"/>
  <c r="S85" i="1"/>
  <c r="S86" i="1"/>
  <c r="S87" i="1"/>
  <c r="S88" i="1"/>
  <c r="S92" i="1"/>
  <c r="T92" i="1" s="1"/>
  <c r="S93" i="1"/>
  <c r="S94" i="1"/>
  <c r="S98" i="1"/>
  <c r="S6" i="1"/>
  <c r="Q8" i="1"/>
  <c r="W8" i="1" s="1"/>
  <c r="Q9" i="1"/>
  <c r="W9" i="1" s="1"/>
  <c r="Q10" i="1"/>
  <c r="W10" i="1" s="1"/>
  <c r="Q11" i="1"/>
  <c r="W11" i="1" s="1"/>
  <c r="Q12" i="1"/>
  <c r="Q13" i="1"/>
  <c r="Q14" i="1"/>
  <c r="Q15" i="1"/>
  <c r="Q16" i="1"/>
  <c r="Q17" i="1"/>
  <c r="Q18" i="1"/>
  <c r="Q19" i="1"/>
  <c r="Q20" i="1"/>
  <c r="Q21" i="1"/>
  <c r="W21" i="1" s="1"/>
  <c r="Q22" i="1"/>
  <c r="W22" i="1" s="1"/>
  <c r="Q23" i="1"/>
  <c r="W23" i="1" s="1"/>
  <c r="Q24" i="1"/>
  <c r="W24" i="1" s="1"/>
  <c r="Q25" i="1"/>
  <c r="W25" i="1" s="1"/>
  <c r="Q26" i="1"/>
  <c r="W26" i="1" s="1"/>
  <c r="Q55" i="1"/>
  <c r="Q56" i="1"/>
  <c r="Q58" i="1"/>
  <c r="Q61" i="1"/>
  <c r="Q64" i="1"/>
  <c r="W64" i="1" s="1"/>
  <c r="Q65" i="1"/>
  <c r="W65" i="1" s="1"/>
  <c r="Q66" i="1"/>
  <c r="Q72" i="1"/>
  <c r="Q73" i="1"/>
  <c r="Q74" i="1"/>
  <c r="Q75" i="1"/>
  <c r="Q76" i="1"/>
  <c r="Q85" i="1"/>
  <c r="Q86" i="1"/>
  <c r="Q87" i="1"/>
  <c r="W87" i="1" s="1"/>
  <c r="Q88" i="1"/>
  <c r="W88" i="1" s="1"/>
  <c r="Q93" i="1"/>
  <c r="W93" i="1" s="1"/>
  <c r="Q94" i="1"/>
  <c r="W94" i="1" s="1"/>
  <c r="Q98" i="1"/>
  <c r="W98" i="1" s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55" i="1"/>
  <c r="R56" i="1"/>
  <c r="R58" i="1"/>
  <c r="R61" i="1"/>
  <c r="R64" i="1"/>
  <c r="R65" i="1"/>
  <c r="R66" i="1"/>
  <c r="R72" i="1"/>
  <c r="R73" i="1"/>
  <c r="R74" i="1"/>
  <c r="R75" i="1"/>
  <c r="R76" i="1"/>
  <c r="R85" i="1"/>
  <c r="R86" i="1"/>
  <c r="R87" i="1"/>
  <c r="R88" i="1"/>
  <c r="R93" i="1"/>
  <c r="R94" i="1"/>
  <c r="R98" i="1"/>
  <c r="R6" i="1"/>
  <c r="Q7" i="1"/>
  <c r="Q6" i="1"/>
  <c r="Z16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55" i="1"/>
  <c r="AT56" i="1"/>
  <c r="AT58" i="1"/>
  <c r="AT61" i="1"/>
  <c r="AF17" i="1"/>
  <c r="AF19" i="1"/>
  <c r="AF21" i="1"/>
  <c r="AF22" i="1"/>
  <c r="AF23" i="1"/>
  <c r="AF24" i="1"/>
  <c r="AF25" i="1"/>
  <c r="AF26" i="1"/>
  <c r="AF55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Z11" i="1"/>
  <c r="AF11" i="1" s="1"/>
  <c r="BC10" i="1"/>
  <c r="Z10" i="1"/>
  <c r="AF10" i="1" s="1"/>
  <c r="BC9" i="1"/>
  <c r="Z9" i="1"/>
  <c r="AF9" i="1" s="1"/>
  <c r="BC8" i="1"/>
  <c r="Z8" i="1"/>
  <c r="AF8" i="1" s="1"/>
  <c r="BV99" i="1"/>
  <c r="BR92" i="1"/>
  <c r="BR100" i="1" s="1"/>
  <c r="AM92" i="1"/>
  <c r="AF92" i="1"/>
  <c r="W92" i="1"/>
  <c r="BV88" i="1"/>
  <c r="BV100" i="1" s="1"/>
  <c r="T87" i="1" l="1"/>
  <c r="T86" i="1"/>
  <c r="T75" i="1"/>
  <c r="T73" i="1"/>
  <c r="T66" i="1"/>
  <c r="T64" i="1"/>
  <c r="T61" i="1"/>
  <c r="T55" i="1"/>
  <c r="T25" i="1"/>
  <c r="T23" i="1"/>
  <c r="T21" i="1"/>
  <c r="T19" i="1"/>
  <c r="T15" i="1"/>
  <c r="T13" i="1"/>
  <c r="T11" i="1"/>
  <c r="T9" i="1"/>
  <c r="AC6" i="1"/>
  <c r="AC98" i="1"/>
  <c r="AC94" i="1"/>
  <c r="AC92" i="1"/>
  <c r="AC88" i="1"/>
  <c r="AC86" i="1"/>
  <c r="AC75" i="1"/>
  <c r="AC73" i="1"/>
  <c r="AC66" i="1"/>
  <c r="AC64" i="1"/>
  <c r="AC61" i="1"/>
  <c r="AC55" i="1"/>
  <c r="AC25" i="1"/>
  <c r="AC23" i="1"/>
  <c r="AC21" i="1"/>
  <c r="AC19" i="1"/>
  <c r="AC17" i="1"/>
  <c r="AC15" i="1"/>
  <c r="AC13" i="1"/>
  <c r="AC11" i="1"/>
  <c r="AC9" i="1"/>
  <c r="AC7" i="1"/>
  <c r="AC99" i="1"/>
  <c r="AC93" i="1"/>
  <c r="AC87" i="1"/>
  <c r="AC85" i="1"/>
  <c r="AC76" i="1"/>
  <c r="AC74" i="1"/>
  <c r="AC72" i="1"/>
  <c r="AC65" i="1"/>
  <c r="AC58" i="1"/>
  <c r="AC56" i="1"/>
  <c r="AC26" i="1"/>
  <c r="AC24" i="1"/>
  <c r="AC22" i="1"/>
  <c r="AC20" i="1"/>
  <c r="AC18" i="1"/>
  <c r="AC16" i="1"/>
  <c r="AC14" i="1"/>
  <c r="AC10" i="1"/>
  <c r="AC8" i="1"/>
  <c r="T93" i="1"/>
  <c r="T88" i="1"/>
  <c r="T98" i="1"/>
  <c r="T94" i="1"/>
  <c r="T85" i="1"/>
  <c r="T76" i="1"/>
  <c r="T74" i="1"/>
  <c r="T72" i="1"/>
  <c r="T65" i="1"/>
  <c r="T58" i="1"/>
  <c r="T56" i="1"/>
  <c r="T26" i="1"/>
  <c r="T24" i="1"/>
  <c r="T22" i="1"/>
  <c r="T20" i="1"/>
  <c r="T18" i="1"/>
  <c r="T16" i="1"/>
  <c r="T14" i="1"/>
  <c r="T12" i="1"/>
  <c r="T10" i="1"/>
  <c r="T8" i="1"/>
  <c r="AC12" i="1"/>
  <c r="T17" i="1"/>
  <c r="T7" i="1"/>
  <c r="AT86" i="1"/>
  <c r="AT85" i="1"/>
  <c r="AT76" i="1"/>
  <c r="AT75" i="1"/>
  <c r="AT74" i="1"/>
  <c r="AT73" i="1"/>
  <c r="AT66" i="1"/>
  <c r="AT65" i="1"/>
  <c r="AT64" i="1"/>
  <c r="AT7" i="1"/>
  <c r="AT6" i="1"/>
  <c r="AT100" i="1" l="1"/>
  <c r="BC6" i="1"/>
  <c r="BC75" i="1"/>
  <c r="BC74" i="1"/>
  <c r="BC73" i="1"/>
  <c r="BC7" i="1"/>
  <c r="BC100" i="1" l="1"/>
  <c r="BL7" i="1"/>
  <c r="BL6" i="1"/>
  <c r="BL100" i="1" l="1"/>
  <c r="Z20" i="1"/>
  <c r="AF20" i="1" s="1"/>
  <c r="W55" i="1"/>
  <c r="W20" i="1"/>
  <c r="W19" i="1"/>
  <c r="W18" i="1"/>
  <c r="W17" i="1"/>
  <c r="W16" i="1"/>
  <c r="W15" i="1"/>
  <c r="W14" i="1"/>
  <c r="W13" i="1"/>
  <c r="W12" i="1"/>
  <c r="W7" i="1"/>
  <c r="W61" i="1" l="1"/>
  <c r="W75" i="1" l="1"/>
  <c r="W58" i="1"/>
  <c r="W56" i="1"/>
  <c r="W66" i="1"/>
  <c r="W73" i="1"/>
  <c r="W74" i="1"/>
  <c r="W76" i="1"/>
  <c r="W85" i="1"/>
  <c r="W86" i="1"/>
  <c r="W6" i="1"/>
  <c r="W100" i="1" l="1"/>
  <c r="Z18" i="1"/>
  <c r="AF18" i="1" s="1"/>
  <c r="Z73" i="1"/>
  <c r="AF73" i="1" s="1"/>
  <c r="Z76" i="1"/>
  <c r="AF76" i="1" s="1"/>
  <c r="T6" i="1"/>
  <c r="AF16" i="1"/>
  <c r="AF15" i="1"/>
  <c r="Z14" i="1"/>
  <c r="AF14" i="1" s="1"/>
  <c r="Z13" i="1"/>
  <c r="AF13" i="1" s="1"/>
  <c r="Z12" i="1"/>
  <c r="AF12" i="1" s="1"/>
  <c r="Z7" i="1"/>
  <c r="AF7" i="1" s="1"/>
  <c r="Z6" i="1"/>
  <c r="AF6" i="1" s="1"/>
  <c r="AF86" i="1"/>
  <c r="AF85" i="1"/>
  <c r="AF75" i="1"/>
  <c r="AF74" i="1"/>
  <c r="AF66" i="1"/>
  <c r="AF65" i="1"/>
  <c r="AF64" i="1"/>
  <c r="AF61" i="1"/>
  <c r="AF58" i="1"/>
  <c r="AF56" i="1"/>
  <c r="AF100" i="1" l="1"/>
  <c r="AM55" i="1"/>
  <c r="AM56" i="1"/>
  <c r="AM58" i="1"/>
  <c r="AM61" i="1"/>
  <c r="AM64" i="1"/>
  <c r="AM65" i="1"/>
  <c r="AM66" i="1"/>
  <c r="AM73" i="1"/>
  <c r="AM74" i="1"/>
  <c r="AM75" i="1"/>
  <c r="AM76" i="1"/>
  <c r="AM85" i="1"/>
  <c r="AM86" i="1"/>
  <c r="AM6" i="1"/>
  <c r="AM100" i="1" l="1"/>
  <c r="A100" i="1" s="1"/>
</calcChain>
</file>

<file path=xl/sharedStrings.xml><?xml version="1.0" encoding="utf-8"?>
<sst xmlns="http://schemas.openxmlformats.org/spreadsheetml/2006/main" count="1274" uniqueCount="581">
  <si>
    <t>Description</t>
  </si>
  <si>
    <t>Value</t>
  </si>
  <si>
    <t>Watt</t>
  </si>
  <si>
    <t>Voltage</t>
  </si>
  <si>
    <t>Tol</t>
  </si>
  <si>
    <t>Footprint</t>
  </si>
  <si>
    <t>Part Number</t>
  </si>
  <si>
    <t/>
  </si>
  <si>
    <t>Cap Ceramic X7R</t>
  </si>
  <si>
    <t>10%</t>
  </si>
  <si>
    <t>100nF</t>
  </si>
  <si>
    <t>5%</t>
  </si>
  <si>
    <t>20%</t>
  </si>
  <si>
    <t>SOT23</t>
  </si>
  <si>
    <t>Transistor NPN General Purpose</t>
  </si>
  <si>
    <t>BC817</t>
  </si>
  <si>
    <t>Resistor Chip SMD</t>
  </si>
  <si>
    <t>1%</t>
  </si>
  <si>
    <t>10K</t>
  </si>
  <si>
    <t>470R</t>
  </si>
  <si>
    <t>1K</t>
  </si>
  <si>
    <t>220nF</t>
  </si>
  <si>
    <t>100uF</t>
  </si>
  <si>
    <t>33pF</t>
  </si>
  <si>
    <t>10nF</t>
  </si>
  <si>
    <t>100R</t>
  </si>
  <si>
    <t>0R</t>
  </si>
  <si>
    <t>CAPC0603X85N</t>
  </si>
  <si>
    <t>SO8</t>
  </si>
  <si>
    <t>Cap Ceramic NP0</t>
  </si>
  <si>
    <t>220pF</t>
  </si>
  <si>
    <t>50V</t>
  </si>
  <si>
    <t>220pF 0603 50V 10% NP0</t>
  </si>
  <si>
    <t>33pF 0603 50V 10% NP0</t>
  </si>
  <si>
    <t>22nF</t>
  </si>
  <si>
    <t>22nF 0603 50V 10% X7R</t>
  </si>
  <si>
    <t>1.0nF</t>
  </si>
  <si>
    <t>1.0nF 0603 50V 10% X7R</t>
  </si>
  <si>
    <t>10nF 0603 50V 10% X7R</t>
  </si>
  <si>
    <t>220nF 0603 50V 10% X7R</t>
  </si>
  <si>
    <t>Cap Electrolytic SMD Low Imp</t>
  </si>
  <si>
    <t>470uF</t>
  </si>
  <si>
    <t>35V</t>
  </si>
  <si>
    <t>CAP-EL-SMD-10x10.5</t>
  </si>
  <si>
    <t>35LZ471MLC10×10.5EC</t>
  </si>
  <si>
    <t>CAP-EL-SMD-8x10.5</t>
  </si>
  <si>
    <t>50LZ101MLC8×10.5EC</t>
  </si>
  <si>
    <t>EEVFC1V101P</t>
  </si>
  <si>
    <t>Cap Electrolytic THP Radial - Low Imp</t>
  </si>
  <si>
    <t>2200uF</t>
  </si>
  <si>
    <t>EL-RAD-16x31.5</t>
  </si>
  <si>
    <t>35YXF2200M</t>
  </si>
  <si>
    <t>Crystal - HEX15</t>
  </si>
  <si>
    <t>XTAL_STCX15-11.0592MHz</t>
  </si>
  <si>
    <t>XT-HEX15</t>
  </si>
  <si>
    <t>STCX15-11.0592MHz</t>
  </si>
  <si>
    <t>Diode Rectifier (1000V 3A)</t>
  </si>
  <si>
    <t>ER3M</t>
  </si>
  <si>
    <t>SMC</t>
  </si>
  <si>
    <t>Diode Schottky Rectifier 2Amp 100V</t>
  </si>
  <si>
    <t>SMS2100</t>
  </si>
  <si>
    <t>DO-213AB</t>
  </si>
  <si>
    <t>Diode Small Signal</t>
  </si>
  <si>
    <t>BAS16</t>
  </si>
  <si>
    <t>DIP Slide Switch</t>
  </si>
  <si>
    <t>DS-06</t>
  </si>
  <si>
    <t>DIP-SW6</t>
  </si>
  <si>
    <t>Fuseblock with Slow-Blo Fuse</t>
  </si>
  <si>
    <t>3A</t>
  </si>
  <si>
    <t>LF-0160</t>
  </si>
  <si>
    <t>0160 003. MR</t>
  </si>
  <si>
    <t>Header Pluggable 3.5mm Vertical</t>
  </si>
  <si>
    <t>MCV 1,5/3-G-3.5</t>
  </si>
  <si>
    <t>MCV350-3-V</t>
  </si>
  <si>
    <t>MCV 1,5/5-G-3.5</t>
  </si>
  <si>
    <t>MCV350-5-V</t>
  </si>
  <si>
    <t>MCV 1,5/4-G-3.5</t>
  </si>
  <si>
    <t>MCV350-4-V</t>
  </si>
  <si>
    <t>Header SIL Male THP, 2.54mm Pitch</t>
  </si>
  <si>
    <t>SIL6P-2.54</t>
  </si>
  <si>
    <t>SIL7P-2.54</t>
  </si>
  <si>
    <t>Heatsink Vertical PCB Mount A3979</t>
  </si>
  <si>
    <t>HEATSINK-A3979</t>
  </si>
  <si>
    <t>IC 3.3V RS-485 Drivers and Receivers</t>
  </si>
  <si>
    <t>DS75176BM</t>
  </si>
  <si>
    <t>IC Microcontroller 8-Bit</t>
  </si>
  <si>
    <t>PIC18F25K22-I/SS</t>
  </si>
  <si>
    <t>SSOP28</t>
  </si>
  <si>
    <t>IC Microstepping DMOS Driver</t>
  </si>
  <si>
    <t>A3979SLPTR</t>
  </si>
  <si>
    <t>TSSOP28-4x4-LP</t>
  </si>
  <si>
    <t>IC Switching Regulator 2.5A</t>
  </si>
  <si>
    <t>L5973D-HSOP8</t>
  </si>
  <si>
    <t>HSOP8</t>
  </si>
  <si>
    <t>L5973D</t>
  </si>
  <si>
    <t>Inductor Power</t>
  </si>
  <si>
    <t>33uH</t>
  </si>
  <si>
    <t>SDR0805</t>
  </si>
  <si>
    <t>SDR0805-330K</t>
  </si>
  <si>
    <t>LED SMD 0805 Green</t>
  </si>
  <si>
    <t>GREEN</t>
  </si>
  <si>
    <t>LED0805-Green</t>
  </si>
  <si>
    <t>GREEN_0805_SMD</t>
  </si>
  <si>
    <t>LED SMD 0805 Red</t>
  </si>
  <si>
    <t>RED</t>
  </si>
  <si>
    <t>LED0805-Red</t>
  </si>
  <si>
    <t>RED_0805_SMD</t>
  </si>
  <si>
    <t>Relay DPDT 12V 3A</t>
  </si>
  <si>
    <t>V23105-A5003-A201</t>
  </si>
  <si>
    <t>REL-D2n</t>
  </si>
  <si>
    <t>1K8</t>
  </si>
  <si>
    <t>100mW</t>
  </si>
  <si>
    <t>RESC0603X60N</t>
  </si>
  <si>
    <t>1K8 0603 1%</t>
  </si>
  <si>
    <t>3K3</t>
  </si>
  <si>
    <t>3K3 0603 1%</t>
  </si>
  <si>
    <t>1K 0603 1%</t>
  </si>
  <si>
    <t>33K</t>
  </si>
  <si>
    <t>33K 0603 1%</t>
  </si>
  <si>
    <t>3K9</t>
  </si>
  <si>
    <t>3K9 0603 1%</t>
  </si>
  <si>
    <t>5K6</t>
  </si>
  <si>
    <t>5K6 0603 1%</t>
  </si>
  <si>
    <t>470R 0603 1%</t>
  </si>
  <si>
    <t>4K7</t>
  </si>
  <si>
    <t>4K7 0603 1%</t>
  </si>
  <si>
    <t>0R 0603 1%</t>
  </si>
  <si>
    <t>250mW</t>
  </si>
  <si>
    <t>RESC1206X71N</t>
  </si>
  <si>
    <t>100R 1206 1%</t>
  </si>
  <si>
    <t>2K2</t>
  </si>
  <si>
    <t>2K2 0603 1%</t>
  </si>
  <si>
    <t>10K 0603 1%</t>
  </si>
  <si>
    <t>Resistor Metal Film</t>
  </si>
  <si>
    <t>0R27</t>
  </si>
  <si>
    <t>0.25W</t>
  </si>
  <si>
    <t>RES-0.250W</t>
  </si>
  <si>
    <t>TVS 1500W SMC</t>
  </si>
  <si>
    <t>SMCJ26A</t>
  </si>
  <si>
    <t>Variable Resistor THP</t>
  </si>
  <si>
    <t>3296Y-THP</t>
  </si>
  <si>
    <t>Zener Diode 1.5W</t>
  </si>
  <si>
    <t>5.1V</t>
  </si>
  <si>
    <t>SMA</t>
  </si>
  <si>
    <t>1SMA5918BT3</t>
  </si>
  <si>
    <t xml:space="preserve">766-5187 </t>
  </si>
  <si>
    <t xml:space="preserve">766-5070 </t>
  </si>
  <si>
    <t>766-5418</t>
  </si>
  <si>
    <t>766-5281</t>
  </si>
  <si>
    <t>766-5389</t>
  </si>
  <si>
    <t>493-3961-1-ND</t>
  </si>
  <si>
    <t>739-3491</t>
  </si>
  <si>
    <t>191-7886</t>
  </si>
  <si>
    <t>370-1093-1-ND</t>
  </si>
  <si>
    <t>ER3M-TPMSCT-ND</t>
  </si>
  <si>
    <t>SS210-TPMSCT-ND</t>
  </si>
  <si>
    <t>MMBD914-V-GS08CT-ND</t>
  </si>
  <si>
    <t>F3564CT-ND</t>
  </si>
  <si>
    <t xml:space="preserve">1843619 MCV 1,5/ 3-G-3,5  </t>
  </si>
  <si>
    <t xml:space="preserve">1843635 MCV 1,5/ 5-G-3,5  </t>
  </si>
  <si>
    <t xml:space="preserve">1843622 MCV 1,5/ 4-G-3,5  </t>
  </si>
  <si>
    <t>620-1148-1-ND</t>
  </si>
  <si>
    <t>461-008</t>
  </si>
  <si>
    <t>703-7784</t>
  </si>
  <si>
    <t>680-7217</t>
  </si>
  <si>
    <t>380-034</t>
  </si>
  <si>
    <t>736-1286</t>
  </si>
  <si>
    <t>160-1423-1-ND</t>
  </si>
  <si>
    <t>160-1415-1-ND</t>
  </si>
  <si>
    <t>196-6276</t>
  </si>
  <si>
    <t>697-9268</t>
  </si>
  <si>
    <t>697-9280</t>
  </si>
  <si>
    <t>697-9246</t>
  </si>
  <si>
    <t>697-9378</t>
  </si>
  <si>
    <t>697-9292</t>
  </si>
  <si>
    <t>697-9303</t>
  </si>
  <si>
    <t>697-9227</t>
  </si>
  <si>
    <t>697-9306</t>
  </si>
  <si>
    <t>213-1982</t>
  </si>
  <si>
    <t>697-9570</t>
  </si>
  <si>
    <t>697-9270</t>
  </si>
  <si>
    <t>697-9325</t>
  </si>
  <si>
    <t>216-9410</t>
  </si>
  <si>
    <t>631-1148</t>
  </si>
  <si>
    <t>522-0079</t>
  </si>
  <si>
    <t>687-8146</t>
  </si>
  <si>
    <t>758-3417</t>
  </si>
  <si>
    <t>712-2573</t>
  </si>
  <si>
    <t>ELECTROCOMP</t>
  </si>
  <si>
    <t>RS-COMPONENTS</t>
  </si>
  <si>
    <t>PRICE EA</t>
  </si>
  <si>
    <t>TOTAL</t>
  </si>
  <si>
    <t>EA REQUIRED</t>
  </si>
  <si>
    <t>MIN</t>
  </si>
  <si>
    <t>QTY PURCHASE</t>
  </si>
  <si>
    <t>LINK</t>
  </si>
  <si>
    <t>DIGIKEY</t>
  </si>
  <si>
    <t xml:space="preserve">EXC Rate : </t>
  </si>
  <si>
    <t>ZAR</t>
  </si>
  <si>
    <t>VERICAL</t>
  </si>
  <si>
    <t>OTHER</t>
  </si>
  <si>
    <t>720-1330-1-ND</t>
  </si>
  <si>
    <t>399-7897-1-ND</t>
  </si>
  <si>
    <t>445-1312-1-ND</t>
  </si>
  <si>
    <t>720-1253-1-ND</t>
  </si>
  <si>
    <t>445-1311-1-ND</t>
  </si>
  <si>
    <t>445-7408-1-ND</t>
  </si>
  <si>
    <t>PCE3917CT-ND</t>
  </si>
  <si>
    <t>PCE3949CT-ND</t>
  </si>
  <si>
    <t>P10309-ND</t>
  </si>
  <si>
    <t>CT2066-ND</t>
  </si>
  <si>
    <t>497-2080-1-ND</t>
  </si>
  <si>
    <t>PIC18F25K22-I/SS-ND</t>
  </si>
  <si>
    <t>497-4566-1-ND</t>
  </si>
  <si>
    <t>SDR0805-330KLCT-ND</t>
  </si>
  <si>
    <t>541-1.80KHCT-ND</t>
  </si>
  <si>
    <t>541-3.30KAABCT-ND</t>
  </si>
  <si>
    <t>A106049CT-ND</t>
  </si>
  <si>
    <t>P33.0KHCT-ND</t>
  </si>
  <si>
    <t>541-3.90KHCT-ND</t>
  </si>
  <si>
    <t>541-5.60KHCT-ND</t>
  </si>
  <si>
    <t>541-470HCT-ND</t>
  </si>
  <si>
    <t>A106050CT-ND</t>
  </si>
  <si>
    <t>P10.0HCT-ND</t>
  </si>
  <si>
    <t>541-100FCT-ND</t>
  </si>
  <si>
    <t>541-2.20KHCT-ND</t>
  </si>
  <si>
    <t>P10.0KHCT-ND</t>
  </si>
  <si>
    <t>PB384-ND</t>
  </si>
  <si>
    <t>BC817-25-TPMSCT-ND</t>
  </si>
  <si>
    <t>3296Y-103LF-ND</t>
  </si>
  <si>
    <t>1SMA5918BT3GOSCT-ND</t>
  </si>
  <si>
    <t>0.27WCT-ND</t>
  </si>
  <si>
    <t>747-3736</t>
  </si>
  <si>
    <t>0R27 5%  PR01/OE27</t>
  </si>
  <si>
    <t>3296Y-1-103</t>
  </si>
  <si>
    <t>MOUSER</t>
  </si>
  <si>
    <t>81-GRM18R71H221KA01J</t>
  </si>
  <si>
    <t>581-06035C223K</t>
  </si>
  <si>
    <t>81-GRM0335C1H100JD1D</t>
  </si>
  <si>
    <t>667-EEV-FC1V101P</t>
  </si>
  <si>
    <t>N/A</t>
  </si>
  <si>
    <t>PRICE USD</t>
  </si>
  <si>
    <t>581-06035A330K</t>
  </si>
  <si>
    <t>581-06035C102K</t>
  </si>
  <si>
    <t>810-CGA3E3X7R1H224K</t>
  </si>
  <si>
    <t>140-VZH471M1VTR1316</t>
  </si>
  <si>
    <t>80-EEV107M050A9MAA</t>
  </si>
  <si>
    <t xml:space="preserve">FC Boards to be made : </t>
  </si>
  <si>
    <t>FC QTY</t>
  </si>
  <si>
    <t>MB QTY</t>
  </si>
  <si>
    <t>AVNET</t>
  </si>
  <si>
    <t>Main Boards to be made:</t>
  </si>
  <si>
    <t>KOOS</t>
  </si>
  <si>
    <t>NUVISION</t>
  </si>
  <si>
    <t>Buzzer Magnetic</t>
  </si>
  <si>
    <t>MBS-03</t>
  </si>
  <si>
    <t>MBS-03-THP</t>
  </si>
  <si>
    <t>10pF</t>
  </si>
  <si>
    <t>10pF 0603 50V 5% NP0</t>
  </si>
  <si>
    <t>399-1049-1-ND</t>
  </si>
  <si>
    <t>616-9054</t>
  </si>
  <si>
    <t>150pF 0603 50V 5% NP0</t>
  </si>
  <si>
    <t>PCC151ACVCT-ND</t>
  </si>
  <si>
    <t xml:space="preserve"> 625-0251</t>
  </si>
  <si>
    <t>81-GRM39C151J50</t>
  </si>
  <si>
    <t>15pF</t>
  </si>
  <si>
    <t>15pF 0603 50V 5% NP0</t>
  </si>
  <si>
    <t>445-1271-1-ND</t>
  </si>
  <si>
    <t>616-9082</t>
  </si>
  <si>
    <t xml:space="preserve">810-C1608C0G1H150J </t>
  </si>
  <si>
    <t>478-6203-1-ND</t>
  </si>
  <si>
    <t>625-0273</t>
  </si>
  <si>
    <t>581-06035A470K</t>
  </si>
  <si>
    <t>100nF 0603 50V 5% X7R</t>
  </si>
  <si>
    <t>1276-1033-1-ND</t>
  </si>
  <si>
    <t>766-5455</t>
  </si>
  <si>
    <t>80-C0603C104J5R</t>
  </si>
  <si>
    <t>Cap Electrolytic SMD (4x5.4)</t>
  </si>
  <si>
    <t>2.2uF</t>
  </si>
  <si>
    <t>CAP-EL-SMD-4x5.4</t>
  </si>
  <si>
    <t>Cap El SMD 2.2uF-50V-20%_4x5.4</t>
  </si>
  <si>
    <t>PCE3922CT-ND</t>
  </si>
  <si>
    <t>739-5608</t>
  </si>
  <si>
    <t>647-UWX1H2R2MCL1</t>
  </si>
  <si>
    <t>520-2188</t>
  </si>
  <si>
    <t>DK???737-2927</t>
  </si>
  <si>
    <t>1000uF</t>
  </si>
  <si>
    <t>EL-RAD-12.5x20</t>
  </si>
  <si>
    <t>35YXF1000M</t>
  </si>
  <si>
    <t>P15382CT-ND</t>
  </si>
  <si>
    <t>191-7870</t>
  </si>
  <si>
    <t>Cap Tantalum Case-A</t>
  </si>
  <si>
    <t>10uF</t>
  </si>
  <si>
    <t>6.3V</t>
  </si>
  <si>
    <t>T491A</t>
  </si>
  <si>
    <t>10uF_6.3V_T491A_20%</t>
  </si>
  <si>
    <t>399-3685-1-ND</t>
  </si>
  <si>
    <t>548-3652</t>
  </si>
  <si>
    <t>581-TAJA106M006R</t>
  </si>
  <si>
    <t>4.7uF</t>
  </si>
  <si>
    <t>6V</t>
  </si>
  <si>
    <t>4.7uF_6V_T491A_20%</t>
  </si>
  <si>
    <t>538-2335</t>
  </si>
  <si>
    <t>Cap Tantalum Case-D</t>
  </si>
  <si>
    <t>47uF</t>
  </si>
  <si>
    <t>25V</t>
  </si>
  <si>
    <t>T491D</t>
  </si>
  <si>
    <t>47uF_25V_T491D_20%</t>
  </si>
  <si>
    <t>399-3797-1-ND</t>
  </si>
  <si>
    <t>407-0312</t>
  </si>
  <si>
    <t>TPSD476M025R0250</t>
  </si>
  <si>
    <t>Connector Coax MMCX Jack Rt Angle</t>
  </si>
  <si>
    <t>73415-1000</t>
  </si>
  <si>
    <t>MMCX-J-P-X-RA-TH1</t>
  </si>
  <si>
    <t>538-73415-1000</t>
  </si>
  <si>
    <t>XTAL_8.000MHz-HEX15</t>
  </si>
  <si>
    <t>8.000MHz HEX15</t>
  </si>
  <si>
    <t>370-1165-1-ND</t>
  </si>
  <si>
    <t>693-8869</t>
  </si>
  <si>
    <t>815-ABMM2-8-E2T</t>
  </si>
  <si>
    <t>XTAL_STCX15-12.000MHz</t>
  </si>
  <si>
    <t>STCX15-12.000MHz</t>
  </si>
  <si>
    <t>370-1146-1-ND</t>
  </si>
  <si>
    <t>703-1809</t>
  </si>
  <si>
    <t>815-ABM8-12-B2-T</t>
  </si>
  <si>
    <t>Crystal - NC-306 (12pF)</t>
  </si>
  <si>
    <t>NC-306 32.768kHz</t>
  </si>
  <si>
    <t>Xtal-SMD8.0x3.2-4P</t>
  </si>
  <si>
    <t>32.768kHz</t>
  </si>
  <si>
    <t>815-AB26TRB-32.76KHZ</t>
  </si>
  <si>
    <t>Diode Fast Switching Surface Mount</t>
  </si>
  <si>
    <t>LL4148</t>
  </si>
  <si>
    <t>SOD80</t>
  </si>
  <si>
    <t>LL4148-GS08CT-ND</t>
  </si>
  <si>
    <t>710-4519</t>
  </si>
  <si>
    <t>621-LL4148-13</t>
  </si>
  <si>
    <t>751-4742</t>
  </si>
  <si>
    <t>Diode Rectifier 1Amp 1000V</t>
  </si>
  <si>
    <t>SM4007</t>
  </si>
  <si>
    <t>SM4007PL-TPMSCT-ND</t>
  </si>
  <si>
    <t xml:space="preserve"> 505-4939</t>
  </si>
  <si>
    <t>833-SM4007PL-TP</t>
  </si>
  <si>
    <t>700-3946</t>
  </si>
  <si>
    <t>544-4837</t>
  </si>
  <si>
    <t>FET P-Channel 14A 100V</t>
  </si>
  <si>
    <t>IRF9530NS</t>
  </si>
  <si>
    <t>D2PAK</t>
  </si>
  <si>
    <t>IRF9530NSTRLPBFCT-ND</t>
  </si>
  <si>
    <t>542-9456</t>
  </si>
  <si>
    <t>IRF9530NSPBF</t>
  </si>
  <si>
    <t xml:space="preserve">576-0160003.MR </t>
  </si>
  <si>
    <t>Header Pluggable 2.54mm Rt Angle Friction Lock</t>
  </si>
  <si>
    <t>M7395-2</t>
  </si>
  <si>
    <t>22-05-7028</t>
  </si>
  <si>
    <t>WM2784-ND</t>
  </si>
  <si>
    <t>173-2916</t>
  </si>
  <si>
    <t>538-22-05-7028</t>
  </si>
  <si>
    <t>0022057028</t>
  </si>
  <si>
    <t>M7395-4</t>
  </si>
  <si>
    <t>22-05-7048</t>
  </si>
  <si>
    <t>WM2786-ND</t>
  </si>
  <si>
    <t>173-2944</t>
  </si>
  <si>
    <t>538-22-05-7048</t>
  </si>
  <si>
    <t>0022057048</t>
  </si>
  <si>
    <t>2556-40GA CONNECTOR TECH</t>
  </si>
  <si>
    <t>SIL8P-2.54</t>
  </si>
  <si>
    <t>IC 3-Line to 8-Line Decoder / Demultplexer</t>
  </si>
  <si>
    <t>74LVC138AD</t>
  </si>
  <si>
    <t>SO16</t>
  </si>
  <si>
    <t>568-2289-1-ND</t>
  </si>
  <si>
    <t>356-0072</t>
  </si>
  <si>
    <t>771-74LVC138AD</t>
  </si>
  <si>
    <t>n/a</t>
  </si>
  <si>
    <t>IC 64Mbit Dual-IF Dataflash</t>
  </si>
  <si>
    <t>AT45DB642D-CNU_SO8</t>
  </si>
  <si>
    <t>8CN3-6x8</t>
  </si>
  <si>
    <t>AT45DB642D-CNU</t>
  </si>
  <si>
    <t>AT45DB642D-CU-ND</t>
  </si>
  <si>
    <t>696-3474</t>
  </si>
  <si>
    <t>IC Dual USB Host Controller</t>
  </si>
  <si>
    <t>VNC1L-1A</t>
  </si>
  <si>
    <t>LQFP48-7x7</t>
  </si>
  <si>
    <t>768-1000-1-ND</t>
  </si>
  <si>
    <t>406-546</t>
  </si>
  <si>
    <t>IC Microcontroller 16-Bit and Digital Signal Controller</t>
  </si>
  <si>
    <t>PIC24EP512GU814-I/PL</t>
  </si>
  <si>
    <t>LQFP144-20x20</t>
  </si>
  <si>
    <t>PIC24EP512GU814-I/PL-ND</t>
  </si>
  <si>
    <t>IC USB UART</t>
  </si>
  <si>
    <t>FT232RQ</t>
  </si>
  <si>
    <t>QFN32-5X5</t>
  </si>
  <si>
    <t>768-1067-1-ND</t>
  </si>
  <si>
    <t>730-0168</t>
  </si>
  <si>
    <t>FT232RQ-TRAY</t>
  </si>
  <si>
    <t>Inductor Chip SMD</t>
  </si>
  <si>
    <t>100nH</t>
  </si>
  <si>
    <t>L0603</t>
  </si>
  <si>
    <t>100nH 0603</t>
  </si>
  <si>
    <t>399-9575-1-ND</t>
  </si>
  <si>
    <t>701-7018</t>
  </si>
  <si>
    <t>33nH</t>
  </si>
  <si>
    <t>L0603CS</t>
  </si>
  <si>
    <t>0603CS-33NXJL</t>
  </si>
  <si>
    <t>553-1023-1-ND</t>
  </si>
  <si>
    <t>724-6777</t>
  </si>
  <si>
    <t>692-0907</t>
  </si>
  <si>
    <t>692-0941</t>
  </si>
  <si>
    <t>LED SMD 0805 Yellow</t>
  </si>
  <si>
    <t>YELLOW</t>
  </si>
  <si>
    <t>LED0805-Yellow</t>
  </si>
  <si>
    <t>YELLOW_0805_SMD</t>
  </si>
  <si>
    <t>160-1416-1-ND</t>
  </si>
  <si>
    <t>692-0925</t>
  </si>
  <si>
    <t>Module GPS Receiver</t>
  </si>
  <si>
    <t>S1216R</t>
  </si>
  <si>
    <t>10R</t>
  </si>
  <si>
    <t>10R 1206 1%</t>
  </si>
  <si>
    <t>P10.0FCT-ND</t>
  </si>
  <si>
    <t>697-9390</t>
  </si>
  <si>
    <t>15R</t>
  </si>
  <si>
    <t>15R 1206 1%</t>
  </si>
  <si>
    <t>P15.0FCT-ND</t>
  </si>
  <si>
    <t>697-9410</t>
  </si>
  <si>
    <t>180R</t>
  </si>
  <si>
    <t>180R 0603 1%</t>
  </si>
  <si>
    <t>P180HCT-ND</t>
  </si>
  <si>
    <t>697-9189</t>
  </si>
  <si>
    <t>1M</t>
  </si>
  <si>
    <t>1M 0603 1%</t>
  </si>
  <si>
    <t>P1.00MHCT-ND</t>
  </si>
  <si>
    <t>737-9145</t>
  </si>
  <si>
    <t>27R</t>
  </si>
  <si>
    <t>27R 0603 1%</t>
  </si>
  <si>
    <t>P27.0HCT-ND</t>
  </si>
  <si>
    <t>697-9126</t>
  </si>
  <si>
    <t>330R</t>
  </si>
  <si>
    <t>330R 0603 1%</t>
  </si>
  <si>
    <t>P330HCT-ND</t>
  </si>
  <si>
    <t>697-9202</t>
  </si>
  <si>
    <t>390R</t>
  </si>
  <si>
    <t>390R 0603 1%</t>
  </si>
  <si>
    <t>697-9214</t>
  </si>
  <si>
    <t>47K</t>
  </si>
  <si>
    <t>47K 0603 1%</t>
  </si>
  <si>
    <t>P47.0KHCT-ND</t>
  </si>
  <si>
    <t>697-9387</t>
  </si>
  <si>
    <t>560R</t>
  </si>
  <si>
    <t>560R 0603 1%</t>
  </si>
  <si>
    <t>P560HCT-ND</t>
  </si>
  <si>
    <t>697-9224</t>
  </si>
  <si>
    <t>Screw Terminal 5.0mm Pitch</t>
  </si>
  <si>
    <t>25.161.0253.0</t>
  </si>
  <si>
    <t>SCREW-TB-2-5.0</t>
  </si>
  <si>
    <t>8191-2-5.0</t>
  </si>
  <si>
    <t>PHOENIX</t>
  </si>
  <si>
    <t>25.161.0453.0</t>
  </si>
  <si>
    <t>SCREW-TB-4-5.0</t>
  </si>
  <si>
    <t>8191-4-5.0</t>
  </si>
  <si>
    <t>SD Micro Push-Push</t>
  </si>
  <si>
    <t>SD-40BD-10</t>
  </si>
  <si>
    <t xml:space="preserve">40BD-10 </t>
  </si>
  <si>
    <t>Transistor PNP General Purpose</t>
  </si>
  <si>
    <t>BC807</t>
  </si>
  <si>
    <t>BC807-40-TPMSCT-ND</t>
  </si>
  <si>
    <t xml:space="preserve"> 464-209</t>
  </si>
  <si>
    <t>SMCJ26ALFCT-ND</t>
  </si>
  <si>
    <t>3296W-THP</t>
  </si>
  <si>
    <t>3296W-1-103</t>
  </si>
  <si>
    <t>3296W-1-103RLFCT-ND</t>
  </si>
  <si>
    <t>521-9647</t>
  </si>
  <si>
    <t>ZIF Connector, 1.0mm Contact Pitch Bottom</t>
  </si>
  <si>
    <t>FPC3AMR1-20TNBT-U</t>
  </si>
  <si>
    <t>ZF1-20-02-T-WT</t>
  </si>
  <si>
    <t>ZF1-20-02-T-WT-TR-ND</t>
  </si>
  <si>
    <t>CAPACITORS:</t>
  </si>
  <si>
    <t>47pF 0603 50V 10% NP0</t>
  </si>
  <si>
    <t>LOCATION</t>
  </si>
  <si>
    <t>FC</t>
  </si>
  <si>
    <t>MAIN</t>
  </si>
  <si>
    <t xml:space="preserve">150pF </t>
  </si>
  <si>
    <t>47pF</t>
  </si>
  <si>
    <t>FC / MAIN</t>
  </si>
  <si>
    <t>M Qty</t>
  </si>
  <si>
    <t>FC Qty</t>
  </si>
  <si>
    <t>RESISTORS:</t>
  </si>
  <si>
    <t>TOTAL :</t>
  </si>
  <si>
    <t>PURCHASE ORDER</t>
  </si>
  <si>
    <t>AG10010</t>
  </si>
  <si>
    <t>Tel: 013 668 0000   Fax: 086 659 8207</t>
  </si>
  <si>
    <t>REG No: 1998/24699/07   VAT No: 4810183410</t>
  </si>
  <si>
    <t>Supplier:</t>
  </si>
  <si>
    <t>Ship to:</t>
  </si>
  <si>
    <t>Collect</t>
  </si>
  <si>
    <t>P.O. Box 3853</t>
  </si>
  <si>
    <t>Rivonia</t>
  </si>
  <si>
    <t>Please supply us with the following:</t>
  </si>
  <si>
    <t>LINE</t>
  </si>
  <si>
    <t>PART NO</t>
  </si>
  <si>
    <t>DESCRIPTION</t>
  </si>
  <si>
    <t>QTY</t>
  </si>
  <si>
    <t>Ceramic Capacitor NP0, reel</t>
  </si>
  <si>
    <t>4</t>
  </si>
  <si>
    <t>Ceramic Capacitor X7R, reel</t>
  </si>
  <si>
    <t>Total Stockroom Value:</t>
  </si>
  <si>
    <t>VAT Total:</t>
  </si>
  <si>
    <t xml:space="preserve">Purchase Order No: </t>
  </si>
  <si>
    <t xml:space="preserve">Invoice Date: </t>
  </si>
  <si>
    <t>Total P/O Value:</t>
  </si>
  <si>
    <t>Electrocomp (PTY) Ltd</t>
  </si>
  <si>
    <t>Linbro Business Park</t>
  </si>
  <si>
    <t>cnr Galaxy Avenue &amp; Electron Street</t>
  </si>
  <si>
    <t>Sandton</t>
  </si>
  <si>
    <t>AG10011</t>
  </si>
  <si>
    <t>Cap Electrolytic SMD Low Imp (EEVFC1V101P)</t>
  </si>
  <si>
    <t>100uF 35V 20% (10x10.5)</t>
  </si>
  <si>
    <t>Cap Electrolytic SMD</t>
  </si>
  <si>
    <t>Resistor Metal Film ( PR01/OE27 )</t>
  </si>
  <si>
    <t>PR01/OE27</t>
  </si>
  <si>
    <t>BC817 - SOT23</t>
  </si>
  <si>
    <t>BC807 - SOT23</t>
  </si>
  <si>
    <t>NuVision</t>
  </si>
  <si>
    <t>AG10012</t>
  </si>
  <si>
    <t>MMCX-J-P-X-RA-TH1 / 73415-1000</t>
  </si>
  <si>
    <t>SUPPLIER PART NO</t>
  </si>
  <si>
    <t>YAGCC0603JRNPO9BN151</t>
  </si>
  <si>
    <t>KEMC0603C150J5GAC7867</t>
  </si>
  <si>
    <t>220pF 0603 50V 5% NP0</t>
  </si>
  <si>
    <t>KEMC0603C221J5GAC7867</t>
  </si>
  <si>
    <t>KEMC0603C470J5GAC7867</t>
  </si>
  <si>
    <t>47pF 0603 50V 5% NP0</t>
  </si>
  <si>
    <t>AVX06035C102KAT2A</t>
  </si>
  <si>
    <t>KEMC0603C104K5RAC7867</t>
  </si>
  <si>
    <t>100nF 0603 50V 10% X7R</t>
  </si>
  <si>
    <t>AVX06035C103KAT2A</t>
  </si>
  <si>
    <t>KEMC0603C223K5RAC7867</t>
  </si>
  <si>
    <t>KEMC0603C330J5GAC7867</t>
  </si>
  <si>
    <t>YAGCC0603KRX7R6BB224</t>
  </si>
  <si>
    <t>YAGRC1206FR0710RL</t>
  </si>
  <si>
    <t>YAGRC1206FR0715RL</t>
  </si>
  <si>
    <t>YAGRC0603FR07180RL</t>
  </si>
  <si>
    <t>YAGRC0603FR071KL</t>
  </si>
  <si>
    <t>YAGRC0603FR071K8L</t>
  </si>
  <si>
    <t>YAGRC0603FR071ML</t>
  </si>
  <si>
    <t>YAGRC0603FR0727RL</t>
  </si>
  <si>
    <t>YAGRC0603FR07330RL</t>
  </si>
  <si>
    <t>YAGRC0603FR07390RL</t>
  </si>
  <si>
    <t>YAGRC0603FR073K3L</t>
  </si>
  <si>
    <t>YAGRC0603FR07470RL</t>
  </si>
  <si>
    <t>YAGRC0603FR0747KL</t>
  </si>
  <si>
    <t>YAGRC0603FR074K7L</t>
  </si>
  <si>
    <t>YAGRC0603FR07560RL</t>
  </si>
  <si>
    <t>YAGRC0603FR075K6L</t>
  </si>
  <si>
    <t>YAGRC0603FR070RL</t>
  </si>
  <si>
    <t>YAGRC0603FR0733KL</t>
  </si>
  <si>
    <t>YAGRC0603FR073K9L</t>
  </si>
  <si>
    <t>YAGRC1206FR07100RL</t>
  </si>
  <si>
    <t>YAGRC0603FR072K2L</t>
  </si>
  <si>
    <t>YAGRC0603FR0710KL</t>
  </si>
  <si>
    <t>MLX22057048</t>
  </si>
  <si>
    <t>MLX22057028</t>
  </si>
  <si>
    <t>PHS74LVC138AD,112</t>
  </si>
  <si>
    <t>DILSW06/1</t>
  </si>
  <si>
    <t>0805GRNLED</t>
  </si>
  <si>
    <t>0805REDLED</t>
  </si>
  <si>
    <t>0805YELLED</t>
  </si>
  <si>
    <t>3296Y-10K</t>
  </si>
  <si>
    <t>8,000MHZ</t>
  </si>
  <si>
    <t>12,000MHZ</t>
  </si>
  <si>
    <t>32,768KHZ</t>
  </si>
  <si>
    <t>BC817-25/61</t>
  </si>
  <si>
    <t>BC807-40</t>
  </si>
  <si>
    <t>3296W-10K</t>
  </si>
  <si>
    <t>100UF35EZV</t>
  </si>
  <si>
    <t>PR01/0E27</t>
  </si>
  <si>
    <t>3</t>
  </si>
  <si>
    <t>2.2uF 50V 20% (4x5.4)</t>
  </si>
  <si>
    <t>2,2UF50ELV</t>
  </si>
  <si>
    <t>Purchased online</t>
  </si>
  <si>
    <t>Purchased via email</t>
  </si>
  <si>
    <t>REC'D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</si>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</sst>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00"/>
    <numFmt numFmtId="166" formatCode="0.0000"/>
    <numFmt numFmtId="167" formatCode="&quot;R&quot;\ #,##0.00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MS Sans Serif"/>
      <family val="2"/>
    </font>
    <font>
      <sz val="8"/>
      <name val="Segoe UI"/>
      <family val="2"/>
    </font>
    <font>
      <u/>
      <sz val="1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b/>
      <i/>
      <sz val="11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MS Sans Serif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b/>
      <u/>
      <sz val="10"/>
      <name val="Arial"/>
      <family val="2"/>
    </font>
    <font>
      <b/>
      <sz val="9"/>
      <name val="Calibri"/>
      <family val="2"/>
      <scheme val="minor"/>
    </font>
    <font>
      <b/>
      <i/>
      <sz val="26"/>
      <name val="Calibri"/>
      <family val="2"/>
      <scheme val="minor"/>
    </font>
    <font>
      <sz val="10"/>
      <name val="Calibri"/>
      <family val="2"/>
      <scheme val="minor"/>
    </font>
    <font>
      <sz val="10"/>
      <name val="Segoe UI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Arial"/>
      <family val="2"/>
    </font>
    <font>
      <sz val="8"/>
      <color rgb="FFFF0000"/>
      <name val="Segoe UI"/>
      <family val="2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FF"/>
      <name val="Calibri"/>
      <family val="2"/>
      <scheme val="minor"/>
    </font>
    <font>
      <sz val="11"/>
      <color rgb="FFFF0000"/>
      <name val="Wingdings"/>
      <charset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3" fillId="0" borderId="0"/>
  </cellStyleXfs>
  <cellXfs count="330">
    <xf numFmtId="0" fontId="0" fillId="0" borderId="0" xfId="0"/>
    <xf numFmtId="2" fontId="3" fillId="7" borderId="3" xfId="2" applyNumberFormat="1" applyFont="1" applyFill="1" applyBorder="1"/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/>
    <xf numFmtId="2" fontId="3" fillId="4" borderId="3" xfId="2" applyNumberFormat="1" applyFont="1" applyFill="1" applyBorder="1"/>
    <xf numFmtId="166" fontId="3" fillId="0" borderId="0" xfId="0" applyNumberFormat="1" applyFont="1" applyBorder="1"/>
    <xf numFmtId="0" fontId="3" fillId="0" borderId="6" xfId="0" applyFont="1" applyBorder="1" applyAlignment="1">
      <alignment horizontal="center"/>
    </xf>
    <xf numFmtId="2" fontId="3" fillId="5" borderId="3" xfId="2" applyNumberFormat="1" applyFont="1" applyFill="1" applyBorder="1"/>
    <xf numFmtId="2" fontId="3" fillId="8" borderId="3" xfId="2" applyNumberFormat="1" applyFont="1" applyFill="1" applyBorder="1"/>
    <xf numFmtId="2" fontId="3" fillId="0" borderId="0" xfId="2" applyNumberFormat="1" applyFont="1" applyFill="1" applyBorder="1"/>
    <xf numFmtId="1" fontId="3" fillId="0" borderId="0" xfId="1" applyNumberFormat="1" applyFont="1" applyFill="1" applyBorder="1" applyAlignment="1">
      <alignment horizontal="center"/>
    </xf>
    <xf numFmtId="1" fontId="3" fillId="0" borderId="0" xfId="2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right"/>
    </xf>
    <xf numFmtId="164" fontId="3" fillId="0" borderId="0" xfId="2" applyFont="1"/>
    <xf numFmtId="0" fontId="3" fillId="0" borderId="0" xfId="0" applyFont="1" applyFill="1"/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66" fontId="3" fillId="0" borderId="0" xfId="0" applyNumberFormat="1" applyFont="1"/>
    <xf numFmtId="0" fontId="3" fillId="0" borderId="0" xfId="0" applyFont="1" applyFill="1" applyBorder="1"/>
    <xf numFmtId="2" fontId="3" fillId="0" borderId="0" xfId="0" applyNumberFormat="1" applyFont="1"/>
    <xf numFmtId="0" fontId="3" fillId="0" borderId="9" xfId="0" applyFont="1" applyBorder="1"/>
    <xf numFmtId="0" fontId="4" fillId="0" borderId="9" xfId="0" applyFont="1" applyBorder="1" applyAlignment="1">
      <alignment horizontal="center"/>
    </xf>
    <xf numFmtId="0" fontId="5" fillId="0" borderId="0" xfId="0" applyFont="1" applyFill="1" applyBorder="1"/>
    <xf numFmtId="0" fontId="6" fillId="0" borderId="1" xfId="0" quotePrefix="1" applyFont="1" applyBorder="1"/>
    <xf numFmtId="0" fontId="7" fillId="0" borderId="0" xfId="1" applyFont="1" applyFill="1" applyBorder="1"/>
    <xf numFmtId="0" fontId="7" fillId="0" borderId="2" xfId="1" applyFont="1" applyFill="1" applyBorder="1"/>
    <xf numFmtId="0" fontId="3" fillId="0" borderId="2" xfId="0" applyFont="1" applyBorder="1" applyAlignment="1">
      <alignment horizontal="center"/>
    </xf>
    <xf numFmtId="2" fontId="3" fillId="3" borderId="3" xfId="2" applyNumberFormat="1" applyFont="1" applyFill="1" applyBorder="1"/>
    <xf numFmtId="2" fontId="7" fillId="0" borderId="0" xfId="1" applyNumberFormat="1" applyFont="1" applyFill="1" applyBorder="1"/>
    <xf numFmtId="166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2" fontId="3" fillId="0" borderId="0" xfId="0" applyNumberFormat="1" applyFont="1" applyFill="1" applyBorder="1"/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center"/>
    </xf>
    <xf numFmtId="166" fontId="3" fillId="6" borderId="0" xfId="0" applyNumberFormat="1" applyFont="1" applyFill="1" applyBorder="1"/>
    <xf numFmtId="2" fontId="3" fillId="6" borderId="3" xfId="2" applyNumberFormat="1" applyFont="1" applyFill="1" applyBorder="1"/>
    <xf numFmtId="0" fontId="3" fillId="6" borderId="2" xfId="0" applyFont="1" applyFill="1" applyBorder="1"/>
    <xf numFmtId="2" fontId="3" fillId="6" borderId="0" xfId="0" applyNumberFormat="1" applyFont="1" applyFill="1" applyBorder="1"/>
    <xf numFmtId="0" fontId="3" fillId="6" borderId="0" xfId="0" applyFont="1" applyFill="1"/>
    <xf numFmtId="0" fontId="6" fillId="6" borderId="1" xfId="0" quotePrefix="1" applyFont="1" applyFill="1" applyBorder="1"/>
    <xf numFmtId="0" fontId="6" fillId="0" borderId="1" xfId="0" quotePrefix="1" applyFont="1" applyFill="1" applyBorder="1"/>
    <xf numFmtId="0" fontId="3" fillId="0" borderId="0" xfId="0" applyFont="1" applyFill="1" applyBorder="1" applyAlignment="1">
      <alignment horizontal="center"/>
    </xf>
    <xf numFmtId="2" fontId="3" fillId="0" borderId="3" xfId="2" applyNumberFormat="1" applyFont="1" applyFill="1" applyBorder="1"/>
    <xf numFmtId="0" fontId="3" fillId="0" borderId="2" xfId="0" applyFont="1" applyFill="1" applyBorder="1" applyAlignment="1">
      <alignment horizontal="center"/>
    </xf>
    <xf numFmtId="0" fontId="7" fillId="0" borderId="3" xfId="1" applyFont="1" applyFill="1" applyBorder="1"/>
    <xf numFmtId="165" fontId="3" fillId="0" borderId="0" xfId="0" applyNumberFormat="1" applyFont="1" applyBorder="1"/>
    <xf numFmtId="0" fontId="7" fillId="0" borderId="0" xfId="1" applyFont="1"/>
    <xf numFmtId="0" fontId="8" fillId="0" borderId="0" xfId="0" applyFont="1" applyFill="1" applyBorder="1"/>
    <xf numFmtId="0" fontId="9" fillId="0" borderId="0" xfId="0" applyFont="1" applyFill="1" applyBorder="1"/>
    <xf numFmtId="0" fontId="9" fillId="2" borderId="1" xfId="0" quotePrefix="1" applyFont="1" applyFill="1" applyBorder="1" applyAlignment="1">
      <alignment horizontal="center"/>
    </xf>
    <xf numFmtId="0" fontId="9" fillId="2" borderId="1" xfId="0" quotePrefix="1" applyFont="1" applyFill="1" applyBorder="1" applyAlignment="1">
      <alignment horizontal="left"/>
    </xf>
    <xf numFmtId="0" fontId="4" fillId="0" borderId="8" xfId="0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164" fontId="4" fillId="0" borderId="10" xfId="2" applyFont="1" applyBorder="1" applyAlignment="1">
      <alignment horizontal="center"/>
    </xf>
    <xf numFmtId="164" fontId="4" fillId="0" borderId="9" xfId="2" applyFont="1" applyFill="1" applyBorder="1" applyAlignment="1">
      <alignment horizontal="center"/>
    </xf>
    <xf numFmtId="1" fontId="4" fillId="0" borderId="9" xfId="2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166" fontId="4" fillId="0" borderId="9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right"/>
    </xf>
    <xf numFmtId="165" fontId="3" fillId="0" borderId="0" xfId="0" applyNumberFormat="1" applyFont="1" applyFill="1" applyBorder="1"/>
    <xf numFmtId="0" fontId="3" fillId="0" borderId="0" xfId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quotePrefix="1" applyFont="1" applyBorder="1"/>
    <xf numFmtId="2" fontId="3" fillId="5" borderId="3" xfId="0" applyNumberFormat="1" applyFont="1" applyFill="1" applyBorder="1"/>
    <xf numFmtId="0" fontId="3" fillId="0" borderId="0" xfId="0" applyFont="1" applyFill="1" applyBorder="1" applyAlignment="1">
      <alignment horizontal="left"/>
    </xf>
    <xf numFmtId="2" fontId="3" fillId="4" borderId="3" xfId="0" applyNumberFormat="1" applyFont="1" applyFill="1" applyBorder="1"/>
    <xf numFmtId="2" fontId="3" fillId="3" borderId="3" xfId="0" applyNumberFormat="1" applyFont="1" applyFill="1" applyBorder="1"/>
    <xf numFmtId="2" fontId="3" fillId="6" borderId="3" xfId="0" applyNumberFormat="1" applyFont="1" applyFill="1" applyBorder="1"/>
    <xf numFmtId="0" fontId="3" fillId="0" borderId="2" xfId="0" applyFont="1" applyFill="1" applyBorder="1"/>
    <xf numFmtId="2" fontId="3" fillId="9" borderId="3" xfId="2" applyNumberFormat="1" applyFont="1" applyFill="1" applyBorder="1"/>
    <xf numFmtId="0" fontId="7" fillId="0" borderId="0" xfId="1" applyFont="1" applyFill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1" xfId="0" quotePrefix="1" applyFont="1" applyBorder="1"/>
    <xf numFmtId="0" fontId="7" fillId="0" borderId="0" xfId="1" quotePrefix="1" applyFont="1" applyFill="1" applyBorder="1" applyAlignment="1">
      <alignment horizontal="left"/>
    </xf>
    <xf numFmtId="0" fontId="6" fillId="6" borderId="1" xfId="0" applyFont="1" applyFill="1" applyBorder="1" applyAlignment="1">
      <alignment horizontal="center"/>
    </xf>
    <xf numFmtId="0" fontId="6" fillId="6" borderId="0" xfId="0" quotePrefix="1" applyFont="1" applyFill="1" applyBorder="1"/>
    <xf numFmtId="2" fontId="4" fillId="0" borderId="13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1" applyFont="1" applyBorder="1"/>
    <xf numFmtId="0" fontId="6" fillId="0" borderId="1" xfId="0" applyFont="1" applyFill="1" applyBorder="1" applyAlignment="1">
      <alignment horizontal="center"/>
    </xf>
    <xf numFmtId="0" fontId="6" fillId="0" borderId="0" xfId="0" quotePrefix="1" applyFont="1" applyFill="1" applyBorder="1"/>
    <xf numFmtId="0" fontId="11" fillId="0" borderId="0" xfId="0" applyFont="1" applyFill="1" applyBorder="1"/>
    <xf numFmtId="0" fontId="7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3" fillId="0" borderId="12" xfId="0" applyFont="1" applyBorder="1"/>
    <xf numFmtId="0" fontId="6" fillId="0" borderId="3" xfId="0" quotePrefix="1" applyFont="1" applyFill="1" applyBorder="1"/>
    <xf numFmtId="0" fontId="6" fillId="0" borderId="3" xfId="0" applyFont="1" applyFill="1" applyBorder="1"/>
    <xf numFmtId="0" fontId="6" fillId="0" borderId="3" xfId="0" quotePrefix="1" applyFont="1" applyBorder="1"/>
    <xf numFmtId="0" fontId="6" fillId="0" borderId="1" xfId="0" quotePrefix="1" applyFont="1" applyBorder="1" applyAlignment="1">
      <alignment horizontal="center"/>
    </xf>
    <xf numFmtId="0" fontId="6" fillId="0" borderId="1" xfId="0" quotePrefix="1" applyFont="1" applyFill="1" applyBorder="1" applyAlignment="1">
      <alignment horizontal="center"/>
    </xf>
    <xf numFmtId="9" fontId="6" fillId="0" borderId="1" xfId="0" quotePrefix="1" applyNumberFormat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" fillId="6" borderId="1" xfId="0" quotePrefix="1" applyFont="1" applyFill="1" applyBorder="1" applyAlignment="1">
      <alignment horizontal="center"/>
    </xf>
    <xf numFmtId="0" fontId="6" fillId="0" borderId="11" xfId="0" quotePrefix="1" applyFont="1" applyBorder="1" applyAlignment="1">
      <alignment horizontal="center"/>
    </xf>
    <xf numFmtId="0" fontId="6" fillId="6" borderId="3" xfId="0" quotePrefix="1" applyFont="1" applyFill="1" applyBorder="1"/>
    <xf numFmtId="0" fontId="3" fillId="0" borderId="0" xfId="0" applyFont="1" applyFill="1" applyAlignment="1">
      <alignment horizontal="center"/>
    </xf>
    <xf numFmtId="164" fontId="4" fillId="0" borderId="0" xfId="2" applyFont="1" applyFill="1" applyBorder="1" applyAlignment="1">
      <alignment horizontal="center"/>
    </xf>
    <xf numFmtId="164" fontId="3" fillId="0" borderId="0" xfId="2" applyFont="1" applyAlignment="1">
      <alignment horizontal="center"/>
    </xf>
    <xf numFmtId="164" fontId="3" fillId="0" borderId="4" xfId="2" applyFont="1" applyBorder="1"/>
    <xf numFmtId="164" fontId="3" fillId="0" borderId="0" xfId="2" applyFont="1" applyFill="1"/>
    <xf numFmtId="164" fontId="3" fillId="0" borderId="0" xfId="2" applyFont="1" applyFill="1" applyBorder="1" applyAlignment="1">
      <alignment horizontal="center"/>
    </xf>
    <xf numFmtId="164" fontId="3" fillId="0" borderId="0" xfId="2" applyFont="1" applyAlignment="1">
      <alignment horizontal="right"/>
    </xf>
    <xf numFmtId="164" fontId="3" fillId="0" borderId="4" xfId="2" applyFont="1" applyFill="1" applyBorder="1"/>
    <xf numFmtId="0" fontId="10" fillId="0" borderId="0" xfId="0" applyFont="1" applyFill="1" applyBorder="1"/>
    <xf numFmtId="0" fontId="13" fillId="0" borderId="0" xfId="3" applyBorder="1"/>
    <xf numFmtId="0" fontId="16" fillId="0" borderId="0" xfId="3" applyFont="1" applyBorder="1" applyAlignment="1">
      <alignment horizontal="right"/>
    </xf>
    <xf numFmtId="0" fontId="17" fillId="0" borderId="3" xfId="3" applyFont="1" applyBorder="1" applyAlignment="1">
      <alignment horizontal="center"/>
    </xf>
    <xf numFmtId="14" fontId="13" fillId="0" borderId="3" xfId="3" applyNumberFormat="1" applyBorder="1" applyAlignment="1">
      <alignment horizontal="center"/>
    </xf>
    <xf numFmtId="0" fontId="13" fillId="0" borderId="2" xfId="3" applyBorder="1"/>
    <xf numFmtId="0" fontId="13" fillId="0" borderId="0" xfId="3" applyBorder="1" applyAlignment="1">
      <alignment horizontal="left" indent="1"/>
    </xf>
    <xf numFmtId="0" fontId="13" fillId="0" borderId="3" xfId="3" applyBorder="1"/>
    <xf numFmtId="0" fontId="16" fillId="0" borderId="2" xfId="3" applyFont="1" applyBorder="1"/>
    <xf numFmtId="0" fontId="16" fillId="0" borderId="0" xfId="3" applyFont="1" applyBorder="1" applyAlignment="1">
      <alignment horizontal="left" indent="1"/>
    </xf>
    <xf numFmtId="0" fontId="13" fillId="0" borderId="0" xfId="3" applyFont="1" applyBorder="1"/>
    <xf numFmtId="0" fontId="16" fillId="0" borderId="0" xfId="3" applyFont="1" applyBorder="1"/>
    <xf numFmtId="0" fontId="13" fillId="0" borderId="0" xfId="3" applyBorder="1" applyAlignment="1">
      <alignment horizontal="left"/>
    </xf>
    <xf numFmtId="0" fontId="13" fillId="0" borderId="0" xfId="3" applyFill="1" applyBorder="1" applyAlignment="1">
      <alignment horizontal="left"/>
    </xf>
    <xf numFmtId="0" fontId="13" fillId="0" borderId="0" xfId="3" applyFont="1" applyBorder="1" applyAlignment="1">
      <alignment horizontal="left" indent="2"/>
    </xf>
    <xf numFmtId="0" fontId="13" fillId="0" borderId="0" xfId="3" applyBorder="1" applyAlignment="1">
      <alignment vertical="top"/>
    </xf>
    <xf numFmtId="0" fontId="19" fillId="0" borderId="0" xfId="3" applyFont="1" applyBorder="1" applyAlignment="1">
      <alignment horizontal="left" vertical="top" indent="2"/>
    </xf>
    <xf numFmtId="0" fontId="13" fillId="0" borderId="0" xfId="3" applyBorder="1" applyAlignment="1">
      <alignment vertical="center"/>
    </xf>
    <xf numFmtId="0" fontId="20" fillId="0" borderId="18" xfId="3" applyFont="1" applyBorder="1" applyAlignment="1">
      <alignment horizontal="center"/>
    </xf>
    <xf numFmtId="0" fontId="20" fillId="0" borderId="20" xfId="3" applyFont="1" applyBorder="1" applyAlignment="1">
      <alignment horizontal="center"/>
    </xf>
    <xf numFmtId="0" fontId="4" fillId="0" borderId="21" xfId="3" applyFont="1" applyBorder="1" applyAlignment="1">
      <alignment horizontal="center"/>
    </xf>
    <xf numFmtId="0" fontId="4" fillId="0" borderId="2" xfId="3" applyFont="1" applyBorder="1" applyAlignment="1">
      <alignment horizontal="left" indent="1"/>
    </xf>
    <xf numFmtId="0" fontId="4" fillId="0" borderId="6" xfId="3" applyFont="1" applyBorder="1"/>
    <xf numFmtId="0" fontId="4" fillId="0" borderId="0" xfId="3" applyFont="1" applyBorder="1"/>
    <xf numFmtId="0" fontId="4" fillId="0" borderId="21" xfId="3" applyFont="1" applyBorder="1"/>
    <xf numFmtId="4" fontId="4" fillId="0" borderId="21" xfId="3" applyNumberFormat="1" applyFont="1" applyBorder="1" applyAlignment="1">
      <alignment horizontal="center"/>
    </xf>
    <xf numFmtId="166" fontId="4" fillId="0" borderId="0" xfId="0" applyNumberFormat="1" applyFont="1" applyFill="1" applyBorder="1" applyAlignment="1">
      <alignment horizontal="right" indent="1"/>
    </xf>
    <xf numFmtId="0" fontId="6" fillId="0" borderId="2" xfId="0" quotePrefix="1" applyFont="1" applyFill="1" applyBorder="1" applyAlignment="1">
      <alignment horizontal="left" indent="1"/>
    </xf>
    <xf numFmtId="0" fontId="13" fillId="0" borderId="2" xfId="3" applyBorder="1" applyAlignment="1">
      <alignment horizontal="left" indent="2"/>
    </xf>
    <xf numFmtId="0" fontId="13" fillId="0" borderId="21" xfId="3" applyBorder="1" applyAlignment="1">
      <alignment horizontal="center"/>
    </xf>
    <xf numFmtId="0" fontId="13" fillId="0" borderId="21" xfId="3" applyBorder="1"/>
    <xf numFmtId="0" fontId="13" fillId="0" borderId="11" xfId="3" applyBorder="1"/>
    <xf numFmtId="0" fontId="13" fillId="0" borderId="22" xfId="3" applyBorder="1" applyAlignment="1">
      <alignment horizontal="left" indent="2"/>
    </xf>
    <xf numFmtId="0" fontId="13" fillId="0" borderId="23" xfId="3" applyBorder="1"/>
    <xf numFmtId="0" fontId="13" fillId="0" borderId="11" xfId="3" applyBorder="1" applyAlignment="1">
      <alignment horizontal="center"/>
    </xf>
    <xf numFmtId="4" fontId="13" fillId="0" borderId="11" xfId="3" applyNumberFormat="1" applyBorder="1" applyAlignment="1">
      <alignment horizontal="center"/>
    </xf>
    <xf numFmtId="0" fontId="13" fillId="0" borderId="2" xfId="3" applyBorder="1" applyAlignment="1">
      <alignment vertical="center"/>
    </xf>
    <xf numFmtId="0" fontId="13" fillId="0" borderId="0" xfId="3" applyBorder="1" applyAlignment="1">
      <alignment horizontal="left" vertical="center" indent="1"/>
    </xf>
    <xf numFmtId="0" fontId="22" fillId="0" borderId="21" xfId="3" applyFont="1" applyBorder="1" applyAlignment="1">
      <alignment horizontal="center"/>
    </xf>
    <xf numFmtId="0" fontId="22" fillId="0" borderId="2" xfId="0" quotePrefix="1" applyFont="1" applyBorder="1" applyAlignment="1">
      <alignment horizontal="left" indent="1"/>
    </xf>
    <xf numFmtId="0" fontId="22" fillId="0" borderId="0" xfId="3" applyFont="1" applyBorder="1"/>
    <xf numFmtId="0" fontId="22" fillId="0" borderId="3" xfId="3" applyFont="1" applyBorder="1"/>
    <xf numFmtId="4" fontId="22" fillId="0" borderId="21" xfId="3" applyNumberFormat="1" applyFont="1" applyBorder="1" applyAlignment="1">
      <alignment horizontal="right" indent="1"/>
    </xf>
    <xf numFmtId="0" fontId="22" fillId="0" borderId="2" xfId="0" quotePrefix="1" applyFont="1" applyFill="1" applyBorder="1" applyAlignment="1">
      <alignment horizontal="left" indent="1"/>
    </xf>
    <xf numFmtId="49" fontId="22" fillId="0" borderId="21" xfId="3" applyNumberFormat="1" applyFont="1" applyBorder="1" applyAlignment="1">
      <alignment horizontal="center"/>
    </xf>
    <xf numFmtId="0" fontId="23" fillId="0" borderId="2" xfId="0" quotePrefix="1" applyFont="1" applyBorder="1" applyAlignment="1">
      <alignment horizontal="left" indent="1"/>
    </xf>
    <xf numFmtId="0" fontId="23" fillId="0" borderId="0" xfId="0" quotePrefix="1" applyFont="1" applyBorder="1"/>
    <xf numFmtId="0" fontId="23" fillId="0" borderId="2" xfId="0" quotePrefix="1" applyFont="1" applyFill="1" applyBorder="1" applyAlignment="1">
      <alignment horizontal="left" indent="1"/>
    </xf>
    <xf numFmtId="0" fontId="22" fillId="0" borderId="21" xfId="0" applyFont="1" applyBorder="1" applyAlignment="1">
      <alignment horizontal="center"/>
    </xf>
    <xf numFmtId="0" fontId="24" fillId="0" borderId="0" xfId="3" applyFont="1" applyBorder="1" applyAlignment="1">
      <alignment horizontal="right" vertical="center"/>
    </xf>
    <xf numFmtId="167" fontId="4" fillId="0" borderId="1" xfId="3" applyNumberFormat="1" applyFont="1" applyBorder="1" applyAlignment="1">
      <alignment horizontal="right" vertical="center" indent="1"/>
    </xf>
    <xf numFmtId="2" fontId="16" fillId="0" borderId="0" xfId="3" applyNumberFormat="1" applyFont="1" applyBorder="1" applyAlignment="1">
      <alignment horizontal="right"/>
    </xf>
    <xf numFmtId="2" fontId="13" fillId="0" borderId="0" xfId="3" applyNumberFormat="1" applyBorder="1"/>
    <xf numFmtId="2" fontId="20" fillId="0" borderId="20" xfId="3" applyNumberFormat="1" applyFont="1" applyBorder="1" applyAlignment="1">
      <alignment horizontal="center"/>
    </xf>
    <xf numFmtId="2" fontId="22" fillId="0" borderId="0" xfId="0" applyNumberFormat="1" applyFont="1" applyBorder="1" applyAlignment="1">
      <alignment horizontal="right" indent="1"/>
    </xf>
    <xf numFmtId="2" fontId="22" fillId="0" borderId="0" xfId="0" applyNumberFormat="1" applyFont="1" applyFill="1" applyBorder="1" applyAlignment="1">
      <alignment horizontal="right" indent="1"/>
    </xf>
    <xf numFmtId="2" fontId="4" fillId="0" borderId="0" xfId="0" applyNumberFormat="1" applyFont="1" applyFill="1" applyBorder="1" applyAlignment="1">
      <alignment horizontal="right" indent="1"/>
    </xf>
    <xf numFmtId="2" fontId="13" fillId="0" borderId="21" xfId="3" applyNumberFormat="1" applyBorder="1" applyAlignment="1">
      <alignment horizontal="center"/>
    </xf>
    <xf numFmtId="2" fontId="13" fillId="0" borderId="11" xfId="3" applyNumberFormat="1" applyBorder="1" applyAlignment="1">
      <alignment horizontal="center"/>
    </xf>
    <xf numFmtId="2" fontId="24" fillId="0" borderId="0" xfId="3" applyNumberFormat="1" applyFont="1" applyBorder="1" applyAlignment="1">
      <alignment horizontal="right" vertical="center"/>
    </xf>
    <xf numFmtId="2" fontId="0" fillId="0" borderId="0" xfId="0" applyNumberFormat="1"/>
    <xf numFmtId="0" fontId="22" fillId="0" borderId="0" xfId="0" quotePrefix="1" applyFont="1" applyBorder="1" applyAlignment="1">
      <alignment horizontal="left"/>
    </xf>
    <xf numFmtId="0" fontId="22" fillId="0" borderId="2" xfId="3" applyFont="1" applyBorder="1" applyAlignment="1">
      <alignment horizontal="center"/>
    </xf>
    <xf numFmtId="0" fontId="22" fillId="0" borderId="3" xfId="0" quotePrefix="1" applyFont="1" applyBorder="1"/>
    <xf numFmtId="0" fontId="22" fillId="0" borderId="3" xfId="0" quotePrefix="1" applyFont="1" applyFill="1" applyBorder="1"/>
    <xf numFmtId="0" fontId="22" fillId="0" borderId="0" xfId="0" quotePrefix="1" applyFont="1" applyBorder="1"/>
    <xf numFmtId="0" fontId="22" fillId="0" borderId="2" xfId="3" applyFont="1" applyBorder="1" applyAlignment="1">
      <alignment horizontal="left" indent="1"/>
    </xf>
    <xf numFmtId="0" fontId="22" fillId="0" borderId="6" xfId="3" applyFont="1" applyBorder="1"/>
    <xf numFmtId="0" fontId="22" fillId="0" borderId="21" xfId="3" applyFont="1" applyBorder="1"/>
    <xf numFmtId="2" fontId="22" fillId="0" borderId="21" xfId="3" applyNumberFormat="1" applyFont="1" applyBorder="1"/>
    <xf numFmtId="0" fontId="22" fillId="0" borderId="0" xfId="0" quotePrefix="1" applyFont="1" applyFill="1" applyBorder="1"/>
    <xf numFmtId="0" fontId="22" fillId="0" borderId="3" xfId="0" quotePrefix="1" applyFont="1" applyBorder="1" applyAlignment="1">
      <alignment horizontal="center"/>
    </xf>
    <xf numFmtId="0" fontId="22" fillId="0" borderId="3" xfId="0" quotePrefix="1" applyFont="1" applyFill="1" applyBorder="1" applyAlignment="1">
      <alignment horizontal="center"/>
    </xf>
    <xf numFmtId="2" fontId="22" fillId="0" borderId="21" xfId="0" applyNumberFormat="1" applyFont="1" applyBorder="1" applyAlignment="1">
      <alignment horizontal="right" indent="1"/>
    </xf>
    <xf numFmtId="0" fontId="22" fillId="0" borderId="0" xfId="0" applyFont="1" applyBorder="1" applyAlignment="1">
      <alignment horizontal="center"/>
    </xf>
    <xf numFmtId="2" fontId="22" fillId="0" borderId="3" xfId="0" applyNumberFormat="1" applyFont="1" applyBorder="1" applyAlignment="1">
      <alignment horizontal="right" indent="1"/>
    </xf>
    <xf numFmtId="0" fontId="18" fillId="0" borderId="0" xfId="0" applyFont="1" applyBorder="1" applyAlignment="1">
      <alignment horizontal="left" indent="1"/>
    </xf>
    <xf numFmtId="0" fontId="13" fillId="0" borderId="22" xfId="3" applyBorder="1" applyAlignment="1">
      <alignment vertical="center"/>
    </xf>
    <xf numFmtId="0" fontId="13" fillId="0" borderId="23" xfId="3" applyBorder="1" applyAlignment="1">
      <alignment horizontal="left" vertical="center" indent="1"/>
    </xf>
    <xf numFmtId="0" fontId="13" fillId="0" borderId="23" xfId="3" applyBorder="1" applyAlignment="1">
      <alignment vertical="center"/>
    </xf>
    <xf numFmtId="0" fontId="25" fillId="0" borderId="23" xfId="3" applyFont="1" applyBorder="1" applyAlignment="1">
      <alignment horizontal="right" vertical="center"/>
    </xf>
    <xf numFmtId="2" fontId="25" fillId="0" borderId="23" xfId="3" applyNumberFormat="1" applyFont="1" applyBorder="1" applyAlignment="1">
      <alignment horizontal="right" vertical="center"/>
    </xf>
    <xf numFmtId="0" fontId="20" fillId="0" borderId="24" xfId="3" applyFont="1" applyBorder="1" applyAlignment="1">
      <alignment horizontal="center"/>
    </xf>
    <xf numFmtId="0" fontId="20" fillId="0" borderId="25" xfId="3" applyFont="1" applyBorder="1" applyAlignment="1">
      <alignment horizontal="center"/>
    </xf>
    <xf numFmtId="167" fontId="4" fillId="0" borderId="26" xfId="3" applyNumberFormat="1" applyFont="1" applyBorder="1" applyAlignment="1">
      <alignment horizontal="right" vertical="center" indent="1"/>
    </xf>
    <xf numFmtId="167" fontId="24" fillId="0" borderId="4" xfId="3" applyNumberFormat="1" applyFont="1" applyBorder="1" applyAlignment="1">
      <alignment horizontal="right" vertical="center" indent="1"/>
    </xf>
    <xf numFmtId="0" fontId="4" fillId="0" borderId="2" xfId="3" applyFont="1" applyBorder="1" applyAlignment="1">
      <alignment horizontal="center"/>
    </xf>
    <xf numFmtId="0" fontId="13" fillId="0" borderId="22" xfId="3" applyBorder="1"/>
    <xf numFmtId="0" fontId="0" fillId="0" borderId="0" xfId="0" applyAlignment="1">
      <alignment vertical="center"/>
    </xf>
    <xf numFmtId="4" fontId="4" fillId="0" borderId="21" xfId="3" applyNumberFormat="1" applyFont="1" applyBorder="1" applyAlignment="1">
      <alignment horizontal="right" indent="1"/>
    </xf>
    <xf numFmtId="0" fontId="4" fillId="0" borderId="2" xfId="0" quotePrefix="1" applyFont="1" applyBorder="1" applyAlignment="1">
      <alignment horizontal="left" indent="1"/>
    </xf>
    <xf numFmtId="0" fontId="4" fillId="0" borderId="3" xfId="3" applyFont="1" applyBorder="1"/>
    <xf numFmtId="166" fontId="4" fillId="0" borderId="0" xfId="0" applyNumberFormat="1" applyFont="1" applyBorder="1" applyAlignment="1">
      <alignment horizontal="right" indent="1"/>
    </xf>
    <xf numFmtId="0" fontId="4" fillId="0" borderId="2" xfId="0" quotePrefix="1" applyFont="1" applyFill="1" applyBorder="1" applyAlignment="1">
      <alignment horizontal="left" indent="1"/>
    </xf>
    <xf numFmtId="49" fontId="4" fillId="0" borderId="21" xfId="3" applyNumberFormat="1" applyFont="1" applyBorder="1" applyAlignment="1">
      <alignment horizontal="center"/>
    </xf>
    <xf numFmtId="49" fontId="4" fillId="0" borderId="2" xfId="3" applyNumberFormat="1" applyFont="1" applyBorder="1" applyAlignment="1">
      <alignment horizontal="center"/>
    </xf>
    <xf numFmtId="0" fontId="4" fillId="0" borderId="0" xfId="0" quotePrefix="1" applyFont="1" applyBorder="1"/>
    <xf numFmtId="0" fontId="4" fillId="0" borderId="3" xfId="0" quotePrefix="1" applyFont="1" applyBorder="1"/>
    <xf numFmtId="0" fontId="4" fillId="0" borderId="3" xfId="0" quotePrefix="1" applyFont="1" applyFill="1" applyBorder="1"/>
    <xf numFmtId="0" fontId="4" fillId="0" borderId="2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2" xfId="0" quotePrefix="1" applyFont="1" applyBorder="1" applyAlignment="1">
      <alignment horizontal="left" vertical="center" indent="1"/>
    </xf>
    <xf numFmtId="0" fontId="4" fillId="0" borderId="21" xfId="0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right" vertical="center" indent="1"/>
    </xf>
    <xf numFmtId="4" fontId="4" fillId="0" borderId="21" xfId="3" applyNumberFormat="1" applyFont="1" applyBorder="1" applyAlignment="1">
      <alignment horizontal="right" vertical="center" indent="1"/>
    </xf>
    <xf numFmtId="0" fontId="4" fillId="0" borderId="2" xfId="0" quotePrefix="1" applyFont="1" applyFill="1" applyBorder="1" applyAlignment="1">
      <alignment horizontal="left" vertical="center" indent="1"/>
    </xf>
    <xf numFmtId="0" fontId="9" fillId="0" borderId="0" xfId="3" applyFont="1" applyBorder="1" applyAlignment="1"/>
    <xf numFmtId="0" fontId="20" fillId="0" borderId="24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2" fontId="20" fillId="0" borderId="20" xfId="3" applyNumberFormat="1" applyFont="1" applyBorder="1" applyAlignment="1">
      <alignment horizontal="center" vertical="center"/>
    </xf>
    <xf numFmtId="0" fontId="20" fillId="0" borderId="25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2" fillId="0" borderId="2" xfId="3" applyFont="1" applyBorder="1" applyAlignment="1">
      <alignment horizontal="center" vertical="center"/>
    </xf>
    <xf numFmtId="0" fontId="22" fillId="0" borderId="2" xfId="3" applyFont="1" applyBorder="1" applyAlignment="1">
      <alignment horizontal="left" vertical="center"/>
    </xf>
    <xf numFmtId="0" fontId="22" fillId="0" borderId="6" xfId="3" applyFont="1" applyBorder="1" applyAlignment="1">
      <alignment vertical="center"/>
    </xf>
    <xf numFmtId="0" fontId="22" fillId="0" borderId="0" xfId="3" applyFont="1" applyBorder="1" applyAlignment="1">
      <alignment vertical="center"/>
    </xf>
    <xf numFmtId="0" fontId="22" fillId="0" borderId="21" xfId="3" applyFont="1" applyBorder="1" applyAlignment="1">
      <alignment vertical="center"/>
    </xf>
    <xf numFmtId="2" fontId="22" fillId="0" borderId="21" xfId="3" applyNumberFormat="1" applyFont="1" applyBorder="1" applyAlignment="1">
      <alignment vertical="center"/>
    </xf>
    <xf numFmtId="0" fontId="22" fillId="0" borderId="2" xfId="0" quotePrefix="1" applyFont="1" applyBorder="1" applyAlignment="1">
      <alignment horizontal="left" vertical="center"/>
    </xf>
    <xf numFmtId="2" fontId="22" fillId="0" borderId="0" xfId="0" applyNumberFormat="1" applyFont="1" applyBorder="1" applyAlignment="1">
      <alignment horizontal="right" vertical="center"/>
    </xf>
    <xf numFmtId="4" fontId="22" fillId="0" borderId="21" xfId="3" applyNumberFormat="1" applyFont="1" applyBorder="1" applyAlignment="1">
      <alignment horizontal="right" vertical="center"/>
    </xf>
    <xf numFmtId="0" fontId="22" fillId="0" borderId="0" xfId="0" quotePrefix="1" applyFont="1" applyFill="1" applyBorder="1" applyAlignment="1">
      <alignment vertical="center" wrapText="1"/>
    </xf>
    <xf numFmtId="0" fontId="22" fillId="0" borderId="3" xfId="0" quotePrefix="1" applyFont="1" applyBorder="1" applyAlignment="1">
      <alignment horizontal="center" vertical="center"/>
    </xf>
    <xf numFmtId="2" fontId="22" fillId="0" borderId="0" xfId="0" applyNumberFormat="1" applyFont="1" applyFill="1" applyBorder="1" applyAlignment="1">
      <alignment horizontal="right" vertical="center"/>
    </xf>
    <xf numFmtId="0" fontId="22" fillId="0" borderId="2" xfId="0" quotePrefix="1" applyFont="1" applyFill="1" applyBorder="1" applyAlignment="1">
      <alignment horizontal="left" vertical="center"/>
    </xf>
    <xf numFmtId="49" fontId="22" fillId="0" borderId="21" xfId="3" applyNumberFormat="1" applyFont="1" applyBorder="1" applyAlignment="1">
      <alignment horizontal="center" vertical="center"/>
    </xf>
    <xf numFmtId="49" fontId="22" fillId="0" borderId="2" xfId="3" applyNumberFormat="1" applyFont="1" applyBorder="1" applyAlignment="1">
      <alignment horizontal="center" vertical="center"/>
    </xf>
    <xf numFmtId="0" fontId="22" fillId="0" borderId="3" xfId="3" applyFont="1" applyBorder="1" applyAlignment="1">
      <alignment vertical="center"/>
    </xf>
    <xf numFmtId="0" fontId="22" fillId="0" borderId="0" xfId="0" quotePrefix="1" applyFont="1" applyBorder="1" applyAlignment="1">
      <alignment vertical="center"/>
    </xf>
    <xf numFmtId="0" fontId="22" fillId="0" borderId="3" xfId="0" quotePrefix="1" applyFont="1" applyFill="1" applyBorder="1" applyAlignment="1">
      <alignment horizontal="center" vertical="center"/>
    </xf>
    <xf numFmtId="2" fontId="22" fillId="0" borderId="21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3" xfId="0" quotePrefix="1" applyFont="1" applyBorder="1" applyAlignment="1">
      <alignment vertical="center"/>
    </xf>
    <xf numFmtId="0" fontId="22" fillId="0" borderId="3" xfId="0" quotePrefix="1" applyFont="1" applyFill="1" applyBorder="1" applyAlignment="1">
      <alignment vertical="center"/>
    </xf>
    <xf numFmtId="0" fontId="22" fillId="0" borderId="21" xfId="0" applyFont="1" applyBorder="1" applyAlignment="1">
      <alignment horizontal="center" vertical="center"/>
    </xf>
    <xf numFmtId="2" fontId="22" fillId="0" borderId="3" xfId="0" applyNumberFormat="1" applyFont="1" applyBorder="1" applyAlignment="1">
      <alignment horizontal="right" vertical="center"/>
    </xf>
    <xf numFmtId="4" fontId="22" fillId="0" borderId="21" xfId="3" applyNumberFormat="1" applyFont="1" applyBorder="1" applyAlignment="1">
      <alignment horizontal="center"/>
    </xf>
    <xf numFmtId="0" fontId="13" fillId="0" borderId="21" xfId="3" applyFont="1" applyBorder="1"/>
    <xf numFmtId="167" fontId="22" fillId="0" borderId="1" xfId="3" applyNumberFormat="1" applyFont="1" applyBorder="1" applyAlignment="1">
      <alignment horizontal="right" vertical="center" indent="1"/>
    </xf>
    <xf numFmtId="167" fontId="22" fillId="0" borderId="26" xfId="3" applyNumberFormat="1" applyFont="1" applyBorder="1" applyAlignment="1">
      <alignment horizontal="right" vertical="center" indent="1"/>
    </xf>
    <xf numFmtId="0" fontId="27" fillId="0" borderId="1" xfId="0" quotePrefix="1" applyFont="1" applyBorder="1" applyAlignment="1">
      <alignment horizontal="center"/>
    </xf>
    <xf numFmtId="0" fontId="1" fillId="0" borderId="0" xfId="1" applyFill="1" applyBorder="1"/>
    <xf numFmtId="0" fontId="28" fillId="0" borderId="0" xfId="0" applyFont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164" fontId="29" fillId="0" borderId="0" xfId="2" applyFont="1" applyAlignment="1">
      <alignment horizontal="center"/>
    </xf>
    <xf numFmtId="0" fontId="5" fillId="11" borderId="0" xfId="0" applyFont="1" applyFill="1" applyBorder="1"/>
    <xf numFmtId="0" fontId="12" fillId="11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11" borderId="1" xfId="0" quotePrefix="1" applyFont="1" applyFill="1" applyBorder="1"/>
    <xf numFmtId="0" fontId="6" fillId="11" borderId="1" xfId="0" quotePrefix="1" applyFont="1" applyFill="1" applyBorder="1" applyAlignment="1">
      <alignment horizontal="center"/>
    </xf>
    <xf numFmtId="0" fontId="7" fillId="11" borderId="0" xfId="1" applyFont="1" applyFill="1" applyBorder="1"/>
    <xf numFmtId="0" fontId="3" fillId="11" borderId="3" xfId="0" applyFont="1" applyFill="1" applyBorder="1"/>
    <xf numFmtId="0" fontId="3" fillId="11" borderId="0" xfId="0" applyFont="1" applyFill="1" applyBorder="1"/>
    <xf numFmtId="0" fontId="3" fillId="11" borderId="0" xfId="0" applyFont="1" applyFill="1" applyBorder="1" applyAlignment="1">
      <alignment horizontal="center"/>
    </xf>
    <xf numFmtId="166" fontId="3" fillId="11" borderId="0" xfId="0" applyNumberFormat="1" applyFont="1" applyFill="1" applyBorder="1"/>
    <xf numFmtId="2" fontId="3" fillId="11" borderId="3" xfId="2" applyNumberFormat="1" applyFont="1" applyFill="1" applyBorder="1"/>
    <xf numFmtId="0" fontId="3" fillId="11" borderId="2" xfId="0" applyFont="1" applyFill="1" applyBorder="1"/>
    <xf numFmtId="0" fontId="3" fillId="11" borderId="2" xfId="0" applyFont="1" applyFill="1" applyBorder="1" applyAlignment="1">
      <alignment horizontal="center"/>
    </xf>
    <xf numFmtId="2" fontId="3" fillId="11" borderId="0" xfId="0" applyNumberFormat="1" applyFont="1" applyFill="1" applyBorder="1"/>
    <xf numFmtId="2" fontId="3" fillId="11" borderId="0" xfId="2" applyNumberFormat="1" applyFont="1" applyFill="1" applyBorder="1"/>
    <xf numFmtId="1" fontId="3" fillId="11" borderId="0" xfId="2" applyNumberFormat="1" applyFont="1" applyFill="1" applyBorder="1" applyAlignment="1">
      <alignment horizontal="center"/>
    </xf>
    <xf numFmtId="0" fontId="3" fillId="11" borderId="0" xfId="0" applyFont="1" applyFill="1" applyBorder="1" applyAlignment="1">
      <alignment horizontal="right"/>
    </xf>
    <xf numFmtId="0" fontId="3" fillId="11" borderId="0" xfId="0" applyFont="1" applyFill="1"/>
    <xf numFmtId="0" fontId="3" fillId="11" borderId="0" xfId="0" applyFont="1" applyFill="1" applyAlignment="1">
      <alignment horizontal="center"/>
    </xf>
    <xf numFmtId="2" fontId="3" fillId="11" borderId="3" xfId="0" applyNumberFormat="1" applyFont="1" applyFill="1" applyBorder="1"/>
    <xf numFmtId="0" fontId="30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" fillId="12" borderId="0" xfId="0" applyFont="1" applyFill="1" applyBorder="1"/>
    <xf numFmtId="0" fontId="4" fillId="12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6" fillId="12" borderId="1" xfId="0" quotePrefix="1" applyFont="1" applyFill="1" applyBorder="1"/>
    <xf numFmtId="0" fontId="6" fillId="12" borderId="1" xfId="0" quotePrefix="1" applyFont="1" applyFill="1" applyBorder="1" applyAlignment="1">
      <alignment horizontal="center"/>
    </xf>
    <xf numFmtId="0" fontId="6" fillId="12" borderId="0" xfId="0" quotePrefix="1" applyFont="1" applyFill="1" applyBorder="1"/>
    <xf numFmtId="0" fontId="6" fillId="12" borderId="3" xfId="0" quotePrefix="1" applyFont="1" applyFill="1" applyBorder="1"/>
    <xf numFmtId="0" fontId="3" fillId="12" borderId="0" xfId="0" applyFont="1" applyFill="1" applyBorder="1" applyAlignment="1">
      <alignment horizontal="center"/>
    </xf>
    <xf numFmtId="166" fontId="3" fillId="12" borderId="0" xfId="0" applyNumberFormat="1" applyFont="1" applyFill="1" applyBorder="1"/>
    <xf numFmtId="2" fontId="3" fillId="12" borderId="3" xfId="2" applyNumberFormat="1" applyFont="1" applyFill="1" applyBorder="1"/>
    <xf numFmtId="0" fontId="3" fillId="12" borderId="0" xfId="0" applyFont="1" applyFill="1" applyBorder="1" applyAlignment="1">
      <alignment horizontal="left"/>
    </xf>
    <xf numFmtId="2" fontId="3" fillId="12" borderId="0" xfId="0" applyNumberFormat="1" applyFont="1" applyFill="1" applyBorder="1"/>
    <xf numFmtId="0" fontId="3" fillId="12" borderId="2" xfId="0" applyFont="1" applyFill="1" applyBorder="1"/>
    <xf numFmtId="0" fontId="3" fillId="12" borderId="0" xfId="0" applyFont="1" applyFill="1" applyAlignment="1">
      <alignment horizontal="center"/>
    </xf>
    <xf numFmtId="2" fontId="3" fillId="12" borderId="3" xfId="0" applyNumberFormat="1" applyFont="1" applyFill="1" applyBorder="1"/>
    <xf numFmtId="0" fontId="3" fillId="12" borderId="0" xfId="0" applyFont="1" applyFill="1"/>
    <xf numFmtId="0" fontId="7" fillId="12" borderId="0" xfId="1" applyFont="1" applyFill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0" fillId="0" borderId="18" xfId="3" applyFont="1" applyBorder="1" applyAlignment="1">
      <alignment horizontal="center"/>
    </xf>
    <xf numFmtId="0" fontId="20" fillId="0" borderId="19" xfId="3" applyFont="1" applyBorder="1" applyAlignment="1">
      <alignment horizontal="center"/>
    </xf>
    <xf numFmtId="0" fontId="20" fillId="0" borderId="27" xfId="3" applyFont="1" applyBorder="1" applyAlignment="1">
      <alignment horizontal="center"/>
    </xf>
    <xf numFmtId="0" fontId="4" fillId="0" borderId="0" xfId="0" quotePrefix="1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21" fillId="0" borderId="15" xfId="3" applyFont="1" applyBorder="1" applyAlignment="1">
      <alignment horizontal="right"/>
    </xf>
    <xf numFmtId="0" fontId="21" fillId="0" borderId="16" xfId="3" applyFont="1" applyBorder="1" applyAlignment="1">
      <alignment horizontal="right"/>
    </xf>
    <xf numFmtId="0" fontId="21" fillId="0" borderId="17" xfId="3" applyFont="1" applyBorder="1" applyAlignment="1">
      <alignment horizontal="right"/>
    </xf>
    <xf numFmtId="0" fontId="26" fillId="0" borderId="2" xfId="3" applyFont="1" applyBorder="1" applyAlignment="1">
      <alignment horizontal="center" vertical="center"/>
    </xf>
    <xf numFmtId="0" fontId="26" fillId="0" borderId="0" xfId="3" applyFont="1" applyBorder="1" applyAlignment="1">
      <alignment horizontal="center" vertical="center"/>
    </xf>
    <xf numFmtId="0" fontId="14" fillId="0" borderId="13" xfId="3" applyFont="1" applyBorder="1" applyAlignment="1">
      <alignment horizontal="center"/>
    </xf>
    <xf numFmtId="0" fontId="14" fillId="0" borderId="9" xfId="3" applyFont="1" applyBorder="1" applyAlignment="1">
      <alignment horizontal="center"/>
    </xf>
    <xf numFmtId="0" fontId="14" fillId="0" borderId="14" xfId="3" applyFont="1" applyBorder="1" applyAlignment="1">
      <alignment horizontal="center"/>
    </xf>
    <xf numFmtId="0" fontId="15" fillId="0" borderId="2" xfId="3" applyFont="1" applyBorder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27" xfId="3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 wrapText="1"/>
    </xf>
    <xf numFmtId="0" fontId="22" fillId="0" borderId="3" xfId="0" quotePrefix="1" applyFont="1" applyBorder="1" applyAlignment="1">
      <alignment horizontal="left" vertical="center" wrapText="1"/>
    </xf>
    <xf numFmtId="0" fontId="9" fillId="0" borderId="2" xfId="3" applyFont="1" applyBorder="1" applyAlignment="1">
      <alignment horizontal="center"/>
    </xf>
    <xf numFmtId="0" fontId="9" fillId="0" borderId="0" xfId="3" applyFont="1" applyBorder="1" applyAlignment="1">
      <alignment horizontal="center"/>
    </xf>
    <xf numFmtId="0" fontId="14" fillId="0" borderId="15" xfId="3" applyFont="1" applyBorder="1" applyAlignment="1">
      <alignment horizontal="center"/>
    </xf>
    <xf numFmtId="0" fontId="14" fillId="0" borderId="16" xfId="3" applyFont="1" applyBorder="1" applyAlignment="1">
      <alignment horizontal="center"/>
    </xf>
  </cellXfs>
  <cellStyles count="4">
    <cellStyle name="Comma" xfId="2" builtinId="3"/>
    <cellStyle name="Hyperlink" xfId="1" builtinId="8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FF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51</xdr:row>
      <xdr:rowOff>76200</xdr:rowOff>
    </xdr:from>
    <xdr:to>
      <xdr:col>4</xdr:col>
      <xdr:colOff>381000</xdr:colOff>
      <xdr:row>54</xdr:row>
      <xdr:rowOff>190501</xdr:rowOff>
    </xdr:to>
    <xdr:sp macro="" textlink="">
      <xdr:nvSpPr>
        <xdr:cNvPr id="3" name="TextBox 2"/>
        <xdr:cNvSpPr txBox="1"/>
      </xdr:nvSpPr>
      <xdr:spPr>
        <a:xfrm>
          <a:off x="19049" y="9420225"/>
          <a:ext cx="4295776" cy="733426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NOTE:</a:t>
          </a:r>
          <a:r>
            <a:rPr lang="en-GB" sz="900"/>
            <a:t> </a:t>
          </a:r>
          <a:br>
            <a:rPr lang="en-GB" sz="900"/>
          </a:br>
          <a:r>
            <a:rPr lang="en-GB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confirm price and delivery!</a:t>
          </a:r>
          <a:r>
            <a:rPr lang="en-GB" sz="900"/>
            <a:t> </a:t>
          </a:r>
          <a:br>
            <a:rPr lang="en-GB" sz="900"/>
          </a:br>
          <a:r>
            <a:rPr lang="en-GB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prices exclude VAT</a:t>
          </a:r>
          <a:r>
            <a:rPr lang="en-GB" sz="900"/>
            <a:t> </a:t>
          </a:r>
          <a:br>
            <a:rPr lang="en-GB" sz="900"/>
          </a:br>
          <a:r>
            <a:rPr lang="en-GB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contact Danny or Nicole should you have any queries</a:t>
          </a:r>
          <a:r>
            <a:rPr lang="en-GB" sz="900"/>
            <a:t>  - </a:t>
          </a:r>
          <a:r>
            <a:rPr lang="en-GB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Tel: 013 668 0000</a:t>
          </a:r>
          <a:r>
            <a:rPr lang="en-GB" sz="900"/>
            <a:t>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28576</xdr:rowOff>
    </xdr:from>
    <xdr:to>
      <xdr:col>3</xdr:col>
      <xdr:colOff>333375</xdr:colOff>
      <xdr:row>3</xdr:row>
      <xdr:rowOff>4496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6"/>
          <a:ext cx="3324225" cy="1090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51</xdr:row>
      <xdr:rowOff>9525</xdr:rowOff>
    </xdr:from>
    <xdr:to>
      <xdr:col>3</xdr:col>
      <xdr:colOff>771525</xdr:colOff>
      <xdr:row>55</xdr:row>
      <xdr:rowOff>171451</xdr:rowOff>
    </xdr:to>
    <xdr:sp macro="" textlink="">
      <xdr:nvSpPr>
        <xdr:cNvPr id="2" name="TextBox 1"/>
        <xdr:cNvSpPr txBox="1"/>
      </xdr:nvSpPr>
      <xdr:spPr>
        <a:xfrm>
          <a:off x="57149" y="9020175"/>
          <a:ext cx="3352801" cy="942976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NOTE:</a:t>
          </a:r>
          <a:r>
            <a:rPr lang="en-GB" sz="1000"/>
            <a:t> </a:t>
          </a:r>
          <a:br>
            <a:rPr lang="en-GB" sz="1000"/>
          </a:br>
          <a:r>
            <a:rPr lang="en-GB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confirm price and delivery!</a:t>
          </a:r>
          <a:r>
            <a:rPr lang="en-GB" sz="1000"/>
            <a:t> </a:t>
          </a:r>
          <a:br>
            <a:rPr lang="en-GB" sz="1000"/>
          </a:br>
          <a:r>
            <a:rPr lang="en-GB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prices exclude VAT</a:t>
          </a:r>
          <a:r>
            <a:rPr lang="en-GB" sz="1000"/>
            <a:t> </a:t>
          </a:r>
          <a:br>
            <a:rPr lang="en-GB" sz="1000"/>
          </a:br>
          <a:r>
            <a:rPr lang="en-GB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contact Danny or Nicole should you have any queries</a:t>
          </a:r>
          <a:r>
            <a:rPr lang="en-GB" sz="1000"/>
            <a:t> </a:t>
          </a:r>
          <a:br>
            <a:rPr lang="en-GB" sz="1000"/>
          </a:br>
          <a:r>
            <a:rPr lang="en-GB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Tel: 013 668 0000</a:t>
          </a:r>
          <a:r>
            <a:rPr lang="en-GB" sz="1000"/>
            <a:t> 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47625</xdr:rowOff>
    </xdr:from>
    <xdr:to>
      <xdr:col>3</xdr:col>
      <xdr:colOff>971553</xdr:colOff>
      <xdr:row>3</xdr:row>
      <xdr:rowOff>47625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3571878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52</xdr:row>
      <xdr:rowOff>9525</xdr:rowOff>
    </xdr:from>
    <xdr:to>
      <xdr:col>3</xdr:col>
      <xdr:colOff>323850</xdr:colOff>
      <xdr:row>56</xdr:row>
      <xdr:rowOff>171451</xdr:rowOff>
    </xdr:to>
    <xdr:sp macro="" textlink="">
      <xdr:nvSpPr>
        <xdr:cNvPr id="2" name="TextBox 1"/>
        <xdr:cNvSpPr txBox="1"/>
      </xdr:nvSpPr>
      <xdr:spPr>
        <a:xfrm>
          <a:off x="57149" y="9191625"/>
          <a:ext cx="3867151" cy="942976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NOTE:</a:t>
          </a:r>
          <a:r>
            <a:rPr lang="en-GB" sz="1000"/>
            <a:t> </a:t>
          </a:r>
          <a:br>
            <a:rPr lang="en-GB" sz="1000"/>
          </a:br>
          <a:r>
            <a:rPr lang="en-GB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confirm price and delivery!</a:t>
          </a:r>
          <a:r>
            <a:rPr lang="en-GB" sz="1000"/>
            <a:t> </a:t>
          </a:r>
          <a:br>
            <a:rPr lang="en-GB" sz="1000"/>
          </a:br>
          <a:r>
            <a:rPr lang="en-GB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prices exclude VAT</a:t>
          </a:r>
          <a:r>
            <a:rPr lang="en-GB" sz="1000"/>
            <a:t> </a:t>
          </a:r>
          <a:br>
            <a:rPr lang="en-GB" sz="1000"/>
          </a:br>
          <a:r>
            <a:rPr lang="en-GB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contact Danny or Nicole should you have any queries</a:t>
          </a:r>
          <a:r>
            <a:rPr lang="en-GB" sz="1000"/>
            <a:t> </a:t>
          </a:r>
          <a:br>
            <a:rPr lang="en-GB" sz="1000"/>
          </a:br>
          <a:r>
            <a:rPr lang="en-GB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Tel: 013 668 0000</a:t>
          </a:r>
          <a:r>
            <a:rPr lang="en-GB" sz="1000"/>
            <a:t> 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47625</xdr:rowOff>
    </xdr:from>
    <xdr:to>
      <xdr:col>3</xdr:col>
      <xdr:colOff>3</xdr:colOff>
      <xdr:row>3</xdr:row>
      <xdr:rowOff>47625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3571878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igikey.com/product-detail/en/ERJ-8ENF15R0V/P15.0FCT-ND/87474" TargetMode="External"/><Relationship Id="rId21" Type="http://schemas.openxmlformats.org/officeDocument/2006/relationships/hyperlink" Target="http://www.digikey.com/product-detail/en/LTST-C170KRKT/160-1415-1-ND/386778" TargetMode="External"/><Relationship Id="rId42" Type="http://schemas.openxmlformats.org/officeDocument/2006/relationships/hyperlink" Target="http://za.mouser.com/ProductDetail/TDK/CGA3E3X7R1H224K/?qs=sGAEpiMZZMvQvaS66kI3Tt8lwdoAYE0T7xXBP3%252bywMk%3d" TargetMode="External"/><Relationship Id="rId63" Type="http://schemas.openxmlformats.org/officeDocument/2006/relationships/hyperlink" Target="http://www.digikey.com/product-detail/en/T491A106M006AT/399-3685-1-ND/819010" TargetMode="External"/><Relationship Id="rId84" Type="http://schemas.openxmlformats.org/officeDocument/2006/relationships/hyperlink" Target="http://za.rs-online.com/web/p/surface-mount-fixed-resistors/6979378/?searchTerm=33K+0603+1%25&amp;relevancy-data=636F3D3126696E3D4931384E4272616E644D504E266C753D656E266D6D3D6D61746368616C6C26706D3D5E5B5C772D5C2E2F252C5C735D2B2426706F3D3526736E3D592673743D4B45" TargetMode="External"/><Relationship Id="rId138" Type="http://schemas.openxmlformats.org/officeDocument/2006/relationships/hyperlink" Target="http://za.rs-online.com/web/p/mosfet-transistors/5429456/?searchTerm=IRF9530NS&amp;relevancy-data=636F3D3226696E3D4931384E4B6E6F776E41734D504E266C753D656E266D6D3D6D61746368616C6C7061727469616C26706D3D5E5B5C772D5C2E2F252C5D2B2426706F3D313326736E3D592673743D4D4" TargetMode="External"/><Relationship Id="rId159" Type="http://schemas.openxmlformats.org/officeDocument/2006/relationships/hyperlink" Target="http://www.digikey.com/product-detail/en/SDR0805-330KL/SDR0805-330KLCT-ND/2127167" TargetMode="External"/><Relationship Id="rId170" Type="http://schemas.openxmlformats.org/officeDocument/2006/relationships/hyperlink" Target="http://za.rs-online.com/web/p/universal-asynchronous-receivers-transmitters/7300168/" TargetMode="External"/><Relationship Id="rId107" Type="http://schemas.openxmlformats.org/officeDocument/2006/relationships/hyperlink" Target="http://za.rs-online.com/web/p/surface-mount-fixed-resistors/6979390/?searchTerm=%2710R+1206+1%25&amp;relevancy-data=636F3D3126696E3D4931384E4272616E644D504E266C753D656E266D6D3D6D61746368616C6C26706D3D5E5B5C772D5C2E2F252C5C735D2B2426706F3D3526736E3D592673743D4" TargetMode="External"/><Relationship Id="rId11" Type="http://schemas.openxmlformats.org/officeDocument/2006/relationships/hyperlink" Target="http://za.rs-online.com/web/p/aluminium-capacitors/1917886/" TargetMode="External"/><Relationship Id="rId32" Type="http://schemas.openxmlformats.org/officeDocument/2006/relationships/hyperlink" Target="http://www.digikey.com/product-detail/en/PIC18F25K22-I%2FSS/PIC18F25K22-I%2FSS-ND/2332848" TargetMode="External"/><Relationship Id="rId53" Type="http://schemas.openxmlformats.org/officeDocument/2006/relationships/hyperlink" Target="http://www.digikey.com/scripts/dksearch/dksus.dll?vendor=0&amp;keywords=ZF1-20-02-T-WT" TargetMode="External"/><Relationship Id="rId74" Type="http://schemas.openxmlformats.org/officeDocument/2006/relationships/hyperlink" Target="http://www.digikey.com/product-detail/en/06035A470KAT2A/478-6203-1-ND/2391402" TargetMode="External"/><Relationship Id="rId128" Type="http://schemas.openxmlformats.org/officeDocument/2006/relationships/hyperlink" Target="http://www.digikey.com/product-detail/en/CSM4Z-A2B3C3-40-12.0D18/370-1146-1-ND/3749257" TargetMode="External"/><Relationship Id="rId149" Type="http://schemas.openxmlformats.org/officeDocument/2006/relationships/hyperlink" Target="http://za.rs-online.com/web/p/trimmer-resistors/5220079/?searchTerm=3296Y-1-103&amp;relevancy-data=636F3D3226696E3D4931384E4B6E6F776E41734D504E266C753D656E266D6D3D6D61746368616C6C7061727469616C26706D3D5E5B5C772D5C2E2F252C5D2B2426706F3D313326736E3D592673743D4D" TargetMode="External"/><Relationship Id="rId5" Type="http://schemas.openxmlformats.org/officeDocument/2006/relationships/hyperlink" Target="http://za.rs-online.com/web/p/ceramic-multilayer-capacitors/7665070/" TargetMode="External"/><Relationship Id="rId95" Type="http://schemas.openxmlformats.org/officeDocument/2006/relationships/hyperlink" Target="http://www.digikey.com/product-detail/en/CRCW02013K30FKED/541-3.30KAABCT-ND/1968242" TargetMode="External"/><Relationship Id="rId160" Type="http://schemas.openxmlformats.org/officeDocument/2006/relationships/hyperlink" Target="http://www.digikey.com/product-detail/en/74LVC138AD,118/568-2289-1-ND/946750" TargetMode="External"/><Relationship Id="rId181" Type="http://schemas.openxmlformats.org/officeDocument/2006/relationships/hyperlink" Target="http://www.digikey.com/product-detail/en/C1608X7R1H224K080AB/445-7408-1-ND/2733480" TargetMode="External"/><Relationship Id="rId22" Type="http://schemas.openxmlformats.org/officeDocument/2006/relationships/hyperlink" Target="http://za.rs-online.com/web/p/buck-converters/0380034/" TargetMode="External"/><Relationship Id="rId43" Type="http://schemas.openxmlformats.org/officeDocument/2006/relationships/hyperlink" Target="http://za.mouser.com/ProductDetail/Lelon/VZH-471M1VTR-1316/?qs=sGAEpiMZZMtZ1n0r9vR22Tt8w7pgQkKXX2KkAwVa7%252bM%3d" TargetMode="External"/><Relationship Id="rId64" Type="http://schemas.openxmlformats.org/officeDocument/2006/relationships/hyperlink" Target="http://www.digikey.com/product-detail/en/T491D476M025AT/399-3797-1-ND/819122" TargetMode="External"/><Relationship Id="rId118" Type="http://schemas.openxmlformats.org/officeDocument/2006/relationships/hyperlink" Target="http://www.digikey.com/product-detail/en/ERJ-3EKF1800V/P180HCT-ND/1746736" TargetMode="External"/><Relationship Id="rId139" Type="http://schemas.openxmlformats.org/officeDocument/2006/relationships/hyperlink" Target="https://www.verical.com/" TargetMode="External"/><Relationship Id="rId85" Type="http://schemas.openxmlformats.org/officeDocument/2006/relationships/hyperlink" Target="http://za.rs-online.com/web/p/surface-mount-fixed-resistors/6979292/?searchTerm=3K9+0603+1%25&amp;relevancy-data=636F3D3126696E3D4931384E4272616E644D504E266C753D656E266D6D3D6D61746368616C6C26706D3D5E5B5C772D5C2E2F252C5C735D2B2426706F3D3526736E3D592673743D4B45" TargetMode="External"/><Relationship Id="rId150" Type="http://schemas.openxmlformats.org/officeDocument/2006/relationships/hyperlink" Target="http://za.rs-online.com/web/p/zener-diodes/6878146/?searchTerm=%271SMA5918BT3&amp;relevancy-data=636F3D3226696E3D4931384E4B6E6F776E41734D504E266C753D656E266D6D3D6D61746368616C6C7061727469616C26706D3D5E5B5C772D5C2E2F252C5D2B2426706F3D313326736E3D592673743D4D41" TargetMode="External"/><Relationship Id="rId171" Type="http://schemas.openxmlformats.org/officeDocument/2006/relationships/hyperlink" Target="http://za.rs-online.com/web/p/multilayer-surface-mount-inductors/7246777/" TargetMode="External"/><Relationship Id="rId12" Type="http://schemas.openxmlformats.org/officeDocument/2006/relationships/hyperlink" Target="http://za.rs-online.com/web/p/line-transceivers/0461008/?searchTerm=DS75176BM&amp;relevancy-data=636F3D3226696E3D4931384E4B6E6F776E41734D504E266C753D656E266D6D3D6D61746368616C6C7061727469616C26706D3D5E5B5C772D5C2E2F252C5D2B2426706F3D313326736E3D592673743D4D41" TargetMode="External"/><Relationship Id="rId33" Type="http://schemas.openxmlformats.org/officeDocument/2006/relationships/hyperlink" Target="http://www.digikey.com/product-detail/en/L5973D013TR/497-4566-1-ND/806442" TargetMode="External"/><Relationship Id="rId108" Type="http://schemas.openxmlformats.org/officeDocument/2006/relationships/hyperlink" Target="http://za.rs-online.com/web/p/surface-mount-fixed-resistors/6979410/?searchTerm=%2715R+1206+1%25&amp;relevancy-data=636F3D3126696E3D4931384E4272616E644D504E266C753D656E266D6D3D6D61746368616C6C26706D3D5E5B5C772D5C2E2F252C5C735D2B2426706F3D3526736E3D592673743D4" TargetMode="External"/><Relationship Id="rId129" Type="http://schemas.openxmlformats.org/officeDocument/2006/relationships/hyperlink" Target="http://za.mouser.com/ProductDetail/ABRACON/ABMM2-8000MHZ-E2-T/?qs=sGAEpiMZZMsBj6bBr9Q9aUe%252bp9Tek3UMQYvfJwu3Qb8%3d" TargetMode="External"/><Relationship Id="rId54" Type="http://schemas.openxmlformats.org/officeDocument/2006/relationships/hyperlink" Target="http://www.spectrumconcepts.co.za/products/item/micro-sd-push.html" TargetMode="External"/><Relationship Id="rId75" Type="http://schemas.openxmlformats.org/officeDocument/2006/relationships/hyperlink" Target="http://za.rs-online.com/web/p/ceramic-multilayer-capacitors/6169054/?searchTerm=10pF+0603+50V+5%25+NP0&amp;relevancy-data=636F3D3226696E3D4931384E44656661756C74266C753D656E266D6D3D6D61746368616C6C7061727469616C26706D3D5E5B5C772D5C2E2F252C5C735D2B2426706F3D392" TargetMode="External"/><Relationship Id="rId96" Type="http://schemas.openxmlformats.org/officeDocument/2006/relationships/hyperlink" Target="http://www.digikey.com/product-detail/en/ERJ-3EKF3302V/P33.0KHCT-ND/1746763" TargetMode="External"/><Relationship Id="rId140" Type="http://schemas.openxmlformats.org/officeDocument/2006/relationships/hyperlink" Target="http://za.mouser.com/ProductDetail/Molex/22-05-7028/?qs=%2fha2pyFaduhlBeNN%252b3Dp%252bN3OvKsDBD5iA13SycLuQsw%3d" TargetMode="External"/><Relationship Id="rId161" Type="http://schemas.openxmlformats.org/officeDocument/2006/relationships/hyperlink" Target="http://www.digikey.com/scripts/dksearch/dksus.dll?v=313&amp;k=AT45DB642D&amp;mnonly=0&amp;newproducts=0&amp;ColumnSort=0&amp;page=1&amp;stock=1&amp;quantity=0&amp;ptm=0&amp;fid=0&amp;pageSize=25" TargetMode="External"/><Relationship Id="rId182" Type="http://schemas.openxmlformats.org/officeDocument/2006/relationships/printerSettings" Target="../printerSettings/printerSettings1.bin"/><Relationship Id="rId6" Type="http://schemas.openxmlformats.org/officeDocument/2006/relationships/hyperlink" Target="http://za.rs-online.com/web/p/ceramic-multilayer-capacitors/7665418/" TargetMode="External"/><Relationship Id="rId23" Type="http://schemas.openxmlformats.org/officeDocument/2006/relationships/hyperlink" Target="http://www.digikey.com/product-detail/en/VJ0603D221KXAAJ/720-1330-1-ND/3280744" TargetMode="External"/><Relationship Id="rId119" Type="http://schemas.openxmlformats.org/officeDocument/2006/relationships/hyperlink" Target="http://www.digikey.com/product-detail/en/ERJ-3EKF1004V/P1.00MHCT-ND/198072" TargetMode="External"/><Relationship Id="rId44" Type="http://schemas.openxmlformats.org/officeDocument/2006/relationships/hyperlink" Target="http://za.mouser.com/ProductDetail/Kemet/EEV107M050A9MAA/?qs=T9vdlufmP8yWnSu%252bhYmMGw%3d%3d" TargetMode="External"/><Relationship Id="rId60" Type="http://schemas.openxmlformats.org/officeDocument/2006/relationships/hyperlink" Target="http://za.rs-online.com/web/p/aluminium-capacitors/1917870/" TargetMode="External"/><Relationship Id="rId65" Type="http://schemas.openxmlformats.org/officeDocument/2006/relationships/hyperlink" Target="http://za.rs-online.com/web/p/tantalum-capacitors/5483652/" TargetMode="External"/><Relationship Id="rId81" Type="http://schemas.openxmlformats.org/officeDocument/2006/relationships/hyperlink" Target="http://za.rs-online.com/web/p/surface-mount-fixed-resistors/6979268/?searchTerm=1K8+0603+1%25&amp;relevancy-data=636F3D3126696E3D4931384E4272616E644D504E266C753D656E266D6D3D6D61746368616C6C26706D3D5E5B5C772D5C2E2F252C5C735D2B2426706F3D3526736E3D592673743D4B45" TargetMode="External"/><Relationship Id="rId86" Type="http://schemas.openxmlformats.org/officeDocument/2006/relationships/hyperlink" Target="http://za.rs-online.com/web/p/surface-mount-fixed-resistors/6979303/?searchTerm=5K6+0603+1%25&amp;relevancy-data=636F3D3126696E3D4931384E4272616E644D504E266C753D656E266D6D3D6D61746368616C6C26706D3D5E5B5C772D5C2E2F252C5C735D2B2426706F3D3526736E3D592673743D4B45" TargetMode="External"/><Relationship Id="rId130" Type="http://schemas.openxmlformats.org/officeDocument/2006/relationships/hyperlink" Target="http://za.mouser.com/ProductDetail/ABRACON/ABM8-12000MHz-B2-T/?qs=sGAEpiMZZMsBj6bBr9Q9aSprw5Phe4pQimwuTA91Fhs%3d" TargetMode="External"/><Relationship Id="rId135" Type="http://schemas.openxmlformats.org/officeDocument/2006/relationships/hyperlink" Target="http://it.mouser.com/ProductDetail/Littelfuse/0160003MR/?qs=%2fha2pyFaduiw8V7nn5xbqN3uJNOrOexC4EFSajrFnj5OR%252bpY7VASOA%3d%3d" TargetMode="External"/><Relationship Id="rId151" Type="http://schemas.openxmlformats.org/officeDocument/2006/relationships/hyperlink" Target="http://www.digikey.com/product-detail/en/3296Y-1-103LF/3296Y-103LF-ND/1088085" TargetMode="External"/><Relationship Id="rId156" Type="http://schemas.openxmlformats.org/officeDocument/2006/relationships/hyperlink" Target="http://za.mouser.com/ProductDetail/NXP-Semiconductors/74LVC138AD/?qs=sGAEpiMZZMtxONTBFIcRfhJv2Kj4pUV9hBkYVsNNdwM%3d" TargetMode="External"/><Relationship Id="rId177" Type="http://schemas.openxmlformats.org/officeDocument/2006/relationships/hyperlink" Target="https://www.verical.com/" TargetMode="External"/><Relationship Id="rId172" Type="http://schemas.openxmlformats.org/officeDocument/2006/relationships/hyperlink" Target="https://www.verical.com/" TargetMode="External"/><Relationship Id="rId13" Type="http://schemas.openxmlformats.org/officeDocument/2006/relationships/hyperlink" Target="http://za.rs-online.com/web/p/microcontrollers/7037784/?searchTerm=PIC18F25K22-I%2FSS&amp;relevancy-data=636F3D3226696E3D4931384E4B6E6F776E41734D504E266C753D656E266D6D3D6D61746368616C6C7061727469616C26706D3D5E5B5C772D5C2E2F252C5D2B2426706F3D313326736E3D592673" TargetMode="External"/><Relationship Id="rId18" Type="http://schemas.openxmlformats.org/officeDocument/2006/relationships/hyperlink" Target="http://www.digikey.com/product-detail/en/SS210-TP/SS210-TPMSCT-ND/2041550" TargetMode="External"/><Relationship Id="rId39" Type="http://schemas.openxmlformats.org/officeDocument/2006/relationships/hyperlink" Target="http://za.mouser.com/ProductDetail/Panasonic/EEV-FC1V101P/?qs=%2fha2pyFadujKzwHlHMT3VNp%252bAb7Im3K%2fbuovKFMh9lk%3d" TargetMode="External"/><Relationship Id="rId109" Type="http://schemas.openxmlformats.org/officeDocument/2006/relationships/hyperlink" Target="http://za.rs-online.com/web/p/surface-mount-fixed-resistors/6979189/?searchTerm=%27180R+0603+1%25&amp;relevancy-data=636F3D3126696E3D4931384E4272616E644D504E266C753D656E266D6D3D6D61746368616C6C26706D3D5E5B5C772D5C2E2F252C5C735D2B2426706F3D3526736E3D592673743D" TargetMode="External"/><Relationship Id="rId34" Type="http://schemas.openxmlformats.org/officeDocument/2006/relationships/hyperlink" Target="https://www.verical.com/" TargetMode="External"/><Relationship Id="rId50" Type="http://schemas.openxmlformats.org/officeDocument/2006/relationships/hyperlink" Target="http://www.digikey.com/product-detail/en/BC817-25-TP/BC817-25-TPMSCT-ND/1960198" TargetMode="External"/><Relationship Id="rId55" Type="http://schemas.openxmlformats.org/officeDocument/2006/relationships/hyperlink" Target="http://www.digikey.com/product-detail/en/EEE-1HA2R2SR/PCE3922CT-ND/766298" TargetMode="External"/><Relationship Id="rId76" Type="http://schemas.openxmlformats.org/officeDocument/2006/relationships/hyperlink" Target="http://za.rs-online.com/web/p/ceramic-multilayer-capacitors/6250251/?searchTerm=150pF+0603+50V+5%25+NP0&amp;relevancy-data=636F3D3226696E3D4931384E44656661756C74266C753D656E266D6D3D6D61746368616C6C7061727469616C26706D3D5E5B5C772D5C2E2F252C5C735D2B2426706F3D39" TargetMode="External"/><Relationship Id="rId97" Type="http://schemas.openxmlformats.org/officeDocument/2006/relationships/hyperlink" Target="http://www.digikey.com/product-detail/en/CRCW06033K90FKEA/541-3.90KHCT-ND/1179875" TargetMode="External"/><Relationship Id="rId104" Type="http://schemas.openxmlformats.org/officeDocument/2006/relationships/hyperlink" Target="http://www.digikey.com/product-detail/en/ERJ-3EKF1002V/P10.0KHCT-ND/198102" TargetMode="External"/><Relationship Id="rId120" Type="http://schemas.openxmlformats.org/officeDocument/2006/relationships/hyperlink" Target="http://www.digikey.com/product-detail/en/ERJ-3EKF27R0V/P27.0HCT-ND/1746755" TargetMode="External"/><Relationship Id="rId125" Type="http://schemas.openxmlformats.org/officeDocument/2006/relationships/hyperlink" Target="http://za.rs-online.com/web/p/crystal-units/6938869/" TargetMode="External"/><Relationship Id="rId141" Type="http://schemas.openxmlformats.org/officeDocument/2006/relationships/hyperlink" Target="http://za.mouser.com/ProductDetail/Molex/22-05-7048/?qs=%2fha2pyFaduhlBeNN%252b3Dp%252bD5o75waZpLcZKXckKTTMLU%3d" TargetMode="External"/><Relationship Id="rId146" Type="http://schemas.openxmlformats.org/officeDocument/2006/relationships/hyperlink" Target="https://www.verical.com/" TargetMode="External"/><Relationship Id="rId167" Type="http://schemas.openxmlformats.org/officeDocument/2006/relationships/hyperlink" Target="http://za.rs-online.com/web/p/decoders-demultiplexers/3560072/" TargetMode="External"/><Relationship Id="rId7" Type="http://schemas.openxmlformats.org/officeDocument/2006/relationships/hyperlink" Target="http://za.rs-online.com/web/p/ceramic-multilayer-capacitors/7665281/" TargetMode="External"/><Relationship Id="rId71" Type="http://schemas.openxmlformats.org/officeDocument/2006/relationships/hyperlink" Target="http://www.digikey.com/product-detail/en/C0603C100J5GACTU/399-1049-1-ND/411324" TargetMode="External"/><Relationship Id="rId92" Type="http://schemas.openxmlformats.org/officeDocument/2006/relationships/hyperlink" Target="http://za.rs-online.com/web/p/surface-mount-fixed-resistors/6979325/?searchTerm=10K+0603+1%25&amp;relevancy-data=636F3D3126696E3D4931384E4272616E644D504E266C753D656E266D6D3D6D61746368616C6C26706D3D5E5B5C772D5C2E2F252C5C735D2B2426706F3D3526736E3D592673743D4B45" TargetMode="External"/><Relationship Id="rId162" Type="http://schemas.openxmlformats.org/officeDocument/2006/relationships/hyperlink" Target="http://www.digikey.com/product-detail/en/VNC1L-1A-REEL/768-1000-1-ND/1836378" TargetMode="External"/><Relationship Id="rId2" Type="http://schemas.openxmlformats.org/officeDocument/2006/relationships/hyperlink" Target="http://eshop.phoenixcontact.co.za/phoenix/logon.do?user=anonym&amp;general=zaen" TargetMode="External"/><Relationship Id="rId29" Type="http://schemas.openxmlformats.org/officeDocument/2006/relationships/hyperlink" Target="http://www.digikey.com/product-detail/en/EEE-1VA101P/PCE3949CT-ND/766325" TargetMode="External"/><Relationship Id="rId24" Type="http://schemas.openxmlformats.org/officeDocument/2006/relationships/hyperlink" Target="http://www.digikey.com/product-detail/en/C0603C330K5GACTU/399-7897-1-ND/3471620" TargetMode="External"/><Relationship Id="rId40" Type="http://schemas.openxmlformats.org/officeDocument/2006/relationships/hyperlink" Target="http://za.mouser.com/ProductDetail/AVX/06035A330KAT2A/?qs=sGAEpiMZZMvQvaS66kI3TgRAzWiBRzwh6NrzUA6Io4w%3d" TargetMode="External"/><Relationship Id="rId45" Type="http://schemas.openxmlformats.org/officeDocument/2006/relationships/hyperlink" Target="http://za.rs-online.com/web/p/visible-leds/6920925/" TargetMode="External"/><Relationship Id="rId66" Type="http://schemas.openxmlformats.org/officeDocument/2006/relationships/hyperlink" Target="http://za.rs-online.com/web/p/tantalum-capacitors/4070312/" TargetMode="External"/><Relationship Id="rId87" Type="http://schemas.openxmlformats.org/officeDocument/2006/relationships/hyperlink" Target="http://za.rs-online.com/web/p/surface-mount-fixed-resistors/6979227/?searchTerm=470R+0603+1%25&amp;relevancy-data=636F3D3126696E3D4931384E4272616E644D504E266C753D656E266D6D3D6D61746368616C6C26706D3D5E5B5C772D5C2E2F252C5C735D2B2426706F3D3526736E3D592673743D4B4" TargetMode="External"/><Relationship Id="rId110" Type="http://schemas.openxmlformats.org/officeDocument/2006/relationships/hyperlink" Target="http://za.rs-online.com/web/p/surface-mount-fixed-resistors/7379145/?searchTerm=%271M+0603+1%25&amp;relevancy-data=636F3D3126696E3D4931384E4272616E644D504E266C753D656E266D6D3D6D61746368616C6C26706D3D5E5B5C772D5C2E2F252C5C735D2B2426706F3D3526736E3D592673743D4B" TargetMode="External"/><Relationship Id="rId115" Type="http://schemas.openxmlformats.org/officeDocument/2006/relationships/hyperlink" Target="http://za.rs-online.com/web/p/surface-mount-fixed-resistors/6979224/?searchTerm=697-9224&amp;relevancy-data=636F3D3126696E3D4931384E525353746F636B4E756D6265724D504E266C753D656E266D6D3D6D61746368616C6C26706D3D5E5C647B337D5B5C732D2F255C2E2C5D5C647B332C347D24267" TargetMode="External"/><Relationship Id="rId131" Type="http://schemas.openxmlformats.org/officeDocument/2006/relationships/hyperlink" Target="http://za.mouser.com/ProductDetail/ABRACON/AB26TRB-32768KHZ-T/?qs=sGAEpiMZZMsBj6bBr9Q9aUe%252bp9Tek3UMoBXRonodT5s%3d" TargetMode="External"/><Relationship Id="rId136" Type="http://schemas.openxmlformats.org/officeDocument/2006/relationships/hyperlink" Target="http://www.digikey.com/product-detail/en/0160003.MR/F3564CT-ND/2297760" TargetMode="External"/><Relationship Id="rId157" Type="http://schemas.openxmlformats.org/officeDocument/2006/relationships/hyperlink" Target="http://za.rs-online.com/web/p/wire-wound-surface-mount-inductors/7361286/?searchTerm=SDR0805-330K&amp;relevancy-data=636F3D3226696E3D4931384E4B6E6F776E41734D504E266C753D656E266D6D3D6D61746368616C6C7061727469616C26706D3D5E5B5C772D5C2E2F252C5D2B2426706F3D313326" TargetMode="External"/><Relationship Id="rId178" Type="http://schemas.openxmlformats.org/officeDocument/2006/relationships/hyperlink" Target="http://za.rs-online.com/web/p/visible-leds/6920907/" TargetMode="External"/><Relationship Id="rId61" Type="http://schemas.openxmlformats.org/officeDocument/2006/relationships/hyperlink" Target="http://za.rs-online.com/web/p/tantalum-capacitors/5382335/" TargetMode="External"/><Relationship Id="rId82" Type="http://schemas.openxmlformats.org/officeDocument/2006/relationships/hyperlink" Target="http://za.rs-online.com/web/p/surface-mount-fixed-resistors/6979280/?searchTerm=3K3+0603+1%25&amp;relevancy-data=636F3D3126696E3D4931384E4272616E644D504E266C753D656E266D6D3D6D61746368616C6C26706D3D5E5B5C772D5C2E2F252C5C735D2B2426706F3D3526736E3D592673743D4B45" TargetMode="External"/><Relationship Id="rId152" Type="http://schemas.openxmlformats.org/officeDocument/2006/relationships/hyperlink" Target="http://www.digikey.com/product-detail/en/1SMA5918BT3G/1SMA5918BT3GOSCT-ND/917674" TargetMode="External"/><Relationship Id="rId173" Type="http://schemas.openxmlformats.org/officeDocument/2006/relationships/hyperlink" Target="https://www.verical.com/" TargetMode="External"/><Relationship Id="rId19" Type="http://schemas.openxmlformats.org/officeDocument/2006/relationships/hyperlink" Target="http://www.digikey.com/product-detail/en/A3979SLPTR-T/620-1148-1-ND/1090391" TargetMode="External"/><Relationship Id="rId14" Type="http://schemas.openxmlformats.org/officeDocument/2006/relationships/hyperlink" Target="http://za.rs-online.com/web/p/motor-driver-ics/6807217/?searchTerm=A3979SLPTR&amp;relevancy-data=636F3D3226696E3D4931384E4B6E6F776E41734D504E266C753D656E266D6D3D6D61746368616C6C7061727469616C26706D3D5E5B5C772D5C2E2F252C5D2B2426706F3D313326736E3D592673743D4D41" TargetMode="External"/><Relationship Id="rId30" Type="http://schemas.openxmlformats.org/officeDocument/2006/relationships/hyperlink" Target="http://www.digikey.com/product-detail/en/EEU-FC1V222/P10309-ND/266318" TargetMode="External"/><Relationship Id="rId35" Type="http://schemas.openxmlformats.org/officeDocument/2006/relationships/hyperlink" Target="https://www.verical.com/" TargetMode="External"/><Relationship Id="rId56" Type="http://schemas.openxmlformats.org/officeDocument/2006/relationships/hyperlink" Target="http://www.digikey.com/product-detail/en/EEU-FR1V102B/P15382CT-ND/3072262" TargetMode="External"/><Relationship Id="rId77" Type="http://schemas.openxmlformats.org/officeDocument/2006/relationships/hyperlink" Target="http://za.rs-online.com/web/p/ceramic-multilayer-capacitors/6169082/?searchTerm=15pF+0603+50V+5%25+NP0&amp;relevancy-data=636F3D3226696E3D4931384E44656661756C74266C753D656E266D6D3D6D61746368616C6C7061727469616C26706D3D5E5B5C772D5C2E2F252C5C735D2B2426706F3D392" TargetMode="External"/><Relationship Id="rId100" Type="http://schemas.openxmlformats.org/officeDocument/2006/relationships/hyperlink" Target="http://www.digikey.com/product-detail/en/1622960-1/A106050CT-ND/3477690" TargetMode="External"/><Relationship Id="rId105" Type="http://schemas.openxmlformats.org/officeDocument/2006/relationships/hyperlink" Target="http://www.digikey.com/product-detail/en/FMP100JR-52-0R27/0.27WCT-ND/2058879" TargetMode="External"/><Relationship Id="rId126" Type="http://schemas.openxmlformats.org/officeDocument/2006/relationships/hyperlink" Target="http://za.rs-online.com/web/p/crystal-units/7031809/" TargetMode="External"/><Relationship Id="rId147" Type="http://schemas.openxmlformats.org/officeDocument/2006/relationships/hyperlink" Target="https://www.verical.com/" TargetMode="External"/><Relationship Id="rId168" Type="http://schemas.openxmlformats.org/officeDocument/2006/relationships/hyperlink" Target="http://za.rs-online.com/web/p/flash-memory-chips/6963474/" TargetMode="External"/><Relationship Id="rId8" Type="http://schemas.openxmlformats.org/officeDocument/2006/relationships/hyperlink" Target="http://za.rs-online.com/web/p/ceramic-multilayer-capacitors/7665389/" TargetMode="External"/><Relationship Id="rId51" Type="http://schemas.openxmlformats.org/officeDocument/2006/relationships/hyperlink" Target="http://www.digikey.com/product-detail/en/BC807-40-TP/BC807-40-TPMSCT-ND/1960194" TargetMode="External"/><Relationship Id="rId72" Type="http://schemas.openxmlformats.org/officeDocument/2006/relationships/hyperlink" Target="http://www.digikey.com/product-detail/en/ECJ-1VC1H151J/PCC151ACVCT-ND/240885" TargetMode="External"/><Relationship Id="rId93" Type="http://schemas.openxmlformats.org/officeDocument/2006/relationships/hyperlink" Target="http://www.digikey.com/product-detail/en/CRCW06031K80FKEA/541-1.80KHCT-ND/1179836" TargetMode="External"/><Relationship Id="rId98" Type="http://schemas.openxmlformats.org/officeDocument/2006/relationships/hyperlink" Target="http://www.digikey.com/product-detail/en/CRCW06035K60FKEA/541-5.60KHCT-ND/1179894" TargetMode="External"/><Relationship Id="rId121" Type="http://schemas.openxmlformats.org/officeDocument/2006/relationships/hyperlink" Target="http://www.digikey.com/product-detail/en/ERJ-3EKF3300V/P330HCT-ND/1746761" TargetMode="External"/><Relationship Id="rId142" Type="http://schemas.openxmlformats.org/officeDocument/2006/relationships/hyperlink" Target="http://www.digikey.com/scripts/dksearch/dksus.dll?vendor=0&amp;keywords=22-05-7048" TargetMode="External"/><Relationship Id="rId163" Type="http://schemas.openxmlformats.org/officeDocument/2006/relationships/hyperlink" Target="http://www.digikey.com/product-detail/en/PIC24EP512GU814-I%2FPL/PIC24EP512GU814-I%2FPL-ND/2772051" TargetMode="External"/><Relationship Id="rId3" Type="http://schemas.openxmlformats.org/officeDocument/2006/relationships/hyperlink" Target="http://eshop.phoenixcontact.co.za/phoenix/logon.do?user=anonym&amp;general=zaen" TargetMode="External"/><Relationship Id="rId25" Type="http://schemas.openxmlformats.org/officeDocument/2006/relationships/hyperlink" Target="http://www.digikey.com/product-detail/en/C1608X7R1H223K080AA/445-1312-1-ND/567696" TargetMode="External"/><Relationship Id="rId46" Type="http://schemas.openxmlformats.org/officeDocument/2006/relationships/hyperlink" Target="http://za.rs-online.com/web/p/trimmer-resistors/5219647/?searchTerm=%273296W-1-103&amp;relevancy-data=636F3D3226696E3D4931384E4B6E6F776E41734D504E266C753D656E266D6D3D6D61746368616C6C7061727469616C26706D3D5E5B5C772D5C2E2F252C5D2B2426706F3D313326736E3D592673743" TargetMode="External"/><Relationship Id="rId67" Type="http://schemas.openxmlformats.org/officeDocument/2006/relationships/hyperlink" Target="http://za.mouser.com/ProductDetail/Murata/GRM0335C1H100JD01D/?qs=sGAEpiMZZMvQvaS66kI3TuCjAb3Pi%2fODSE6IUYnspBw%3d" TargetMode="External"/><Relationship Id="rId116" Type="http://schemas.openxmlformats.org/officeDocument/2006/relationships/hyperlink" Target="http://www.digikey.com/product-detail/en/ERJ-8ENF10R0V/P10.0FCT-ND/89026" TargetMode="External"/><Relationship Id="rId137" Type="http://schemas.openxmlformats.org/officeDocument/2006/relationships/hyperlink" Target="http://www.digikey.com/product-detail/en/IRF9530NSTRLPBF/IRF9530NSTRLPBFCT-ND/2441035" TargetMode="External"/><Relationship Id="rId158" Type="http://schemas.openxmlformats.org/officeDocument/2006/relationships/hyperlink" Target="http://za.rs-online.com/web/p/multilayer-surface-mount-inductors/7017018/" TargetMode="External"/><Relationship Id="rId20" Type="http://schemas.openxmlformats.org/officeDocument/2006/relationships/hyperlink" Target="http://www.digikey.com/product-detail/en/LTST-C171GKT/160-1423-1-ND/386792" TargetMode="External"/><Relationship Id="rId41" Type="http://schemas.openxmlformats.org/officeDocument/2006/relationships/hyperlink" Target="http://za.mouser.com/ProductDetail/AVX/06035C102KAT2A/?qs=sGAEpiMZZMvQvaS66kI3TmUq5eG%252b91YyJYdnhB6ZxCc%3d" TargetMode="External"/><Relationship Id="rId62" Type="http://schemas.openxmlformats.org/officeDocument/2006/relationships/hyperlink" Target="http://za.rs-online.com/web/p/aluminium-capacitors/7395608/" TargetMode="External"/><Relationship Id="rId83" Type="http://schemas.openxmlformats.org/officeDocument/2006/relationships/hyperlink" Target="http://za.rs-online.com/web/p/surface-mount-fixed-resistors/6979246/?searchTerm=1K+0603+1%25&amp;relevancy-data=636F3D3126696E3D4931384E4272616E644D504E266C753D656E266D6D3D6D61746368616C6C26706D3D5E5B5C772D5C2E2F252C5C735D2B2426706F3D3526736E3D592673743D4B455" TargetMode="External"/><Relationship Id="rId88" Type="http://schemas.openxmlformats.org/officeDocument/2006/relationships/hyperlink" Target="http://za.rs-online.com/web/p/surface-mount-fixed-resistors/6979306/?searchTerm=4K7+0603+1%25&amp;relevancy-data=636F3D3126696E3D4931384E4272616E644D504E266C753D656E266D6D3D6D61746368616C6C26706D3D5E5B5C772D5C2E2F252C5C735D2B2426706F3D3526736E3D592673743D4B45" TargetMode="External"/><Relationship Id="rId111" Type="http://schemas.openxmlformats.org/officeDocument/2006/relationships/hyperlink" Target="http://za.rs-online.com/web/p/surface-mount-fixed-resistors/6979126/?searchTerm=%2727R+0603+1%25&amp;relevancy-data=636F3D3126696E3D4931384E4272616E644D504E266C753D656E266D6D3D6D61746368616C6C26706D3D5E5B5C772D5C2E2F252C5C735D2B2426706F3D3526736E3D592673743D4" TargetMode="External"/><Relationship Id="rId132" Type="http://schemas.openxmlformats.org/officeDocument/2006/relationships/hyperlink" Target="http://za.rs-online.com/web/p/switching-diodes/7104519/" TargetMode="External"/><Relationship Id="rId153" Type="http://schemas.openxmlformats.org/officeDocument/2006/relationships/hyperlink" Target="http://za.rs-online.com/web/p/switching-diodes/7514742/" TargetMode="External"/><Relationship Id="rId174" Type="http://schemas.openxmlformats.org/officeDocument/2006/relationships/hyperlink" Target="https://www.verical.com/" TargetMode="External"/><Relationship Id="rId179" Type="http://schemas.openxmlformats.org/officeDocument/2006/relationships/hyperlink" Target="http://za.rs-online.com/web/p/visible-leds/6920941/" TargetMode="External"/><Relationship Id="rId15" Type="http://schemas.openxmlformats.org/officeDocument/2006/relationships/hyperlink" Target="http://www.digikey.com/scripts/dksearch/dksus.dll?FV=fff40002%2Cfff80009%2C3400b7%2Cfc0173&amp;vendor=0&amp;mnonly=0&amp;newproducts=0&amp;ptm=0&amp;fid=0&amp;quantity=0&amp;PV69=3&amp;PV46=13949" TargetMode="External"/><Relationship Id="rId36" Type="http://schemas.openxmlformats.org/officeDocument/2006/relationships/hyperlink" Target="http://za.mouser.com/ProductDetail/Murata/GRM188R71H221KA01J/?qs=sGAEpiMZZMvQvaS66kI3TgL8sqhetTSzAzEmKmSWuSs%3d" TargetMode="External"/><Relationship Id="rId57" Type="http://schemas.openxmlformats.org/officeDocument/2006/relationships/hyperlink" Target="http://za.mouser.com/ProductDetail/Nichicon/UWX1H2R2MCL1GB/?qs=sGAEpiMZZMtZ1n0r9vR22czTsj81kxXYAe%2fq4z7I8Kw%3d" TargetMode="External"/><Relationship Id="rId106" Type="http://schemas.openxmlformats.org/officeDocument/2006/relationships/hyperlink" Target="http://za.rs-online.com/web/p/through-hole-fixed-resistors/7473736/" TargetMode="External"/><Relationship Id="rId127" Type="http://schemas.openxmlformats.org/officeDocument/2006/relationships/hyperlink" Target="http://www.digikey.com/product-detail/en/CSM4Z-A2B3C3-60-8.0D18/370-1165-1-ND/3749156" TargetMode="External"/><Relationship Id="rId10" Type="http://schemas.openxmlformats.org/officeDocument/2006/relationships/hyperlink" Target="http://za.rs-online.com/web/p/aluminium-capacitors/7393491/" TargetMode="External"/><Relationship Id="rId31" Type="http://schemas.openxmlformats.org/officeDocument/2006/relationships/hyperlink" Target="http://www.digikey.com/product-detail/en/ST3485EBDR/497-2080-1-ND/599097" TargetMode="External"/><Relationship Id="rId52" Type="http://schemas.openxmlformats.org/officeDocument/2006/relationships/hyperlink" Target="http://www.digikey.com/product-detail/en/3296W-1-103RLF/3296W-1-103RLFCT-ND/3759197" TargetMode="External"/><Relationship Id="rId73" Type="http://schemas.openxmlformats.org/officeDocument/2006/relationships/hyperlink" Target="http://www.digikey.com/product-detail/en/C1608C0G1H150J080AA/445-1271-1-ND/567673" TargetMode="External"/><Relationship Id="rId78" Type="http://schemas.openxmlformats.org/officeDocument/2006/relationships/hyperlink" Target="http://za.rs-online.com/web/p/ceramic-multilayer-capacitors/6250273/" TargetMode="External"/><Relationship Id="rId94" Type="http://schemas.openxmlformats.org/officeDocument/2006/relationships/hyperlink" Target="http://www.digikey.com/product-detail/en/1622866-1/A106049CT-ND/3477689" TargetMode="External"/><Relationship Id="rId99" Type="http://schemas.openxmlformats.org/officeDocument/2006/relationships/hyperlink" Target="http://www.digikey.com/product-detail/en/CRCW0603470RFKEA/541-470HCT-ND/1179771" TargetMode="External"/><Relationship Id="rId101" Type="http://schemas.openxmlformats.org/officeDocument/2006/relationships/hyperlink" Target="http://www.digikey.com/product-detail/en/ERJ-3EKF10R0V/P10.0HCT-ND/198100" TargetMode="External"/><Relationship Id="rId122" Type="http://schemas.openxmlformats.org/officeDocument/2006/relationships/hyperlink" Target="http://www.digikey.com/product-detail/en/ERJ-3EKF4702V/P47.0KHCT-ND/1746783" TargetMode="External"/><Relationship Id="rId143" Type="http://schemas.openxmlformats.org/officeDocument/2006/relationships/hyperlink" Target="http://www.digikey.com/scripts/dksearch/dksus.dll?vendor=0&amp;keywords=22-05-7028" TargetMode="External"/><Relationship Id="rId148" Type="http://schemas.openxmlformats.org/officeDocument/2006/relationships/hyperlink" Target="http://za.rs-online.com/web/p/tvs-diodes/6311148/" TargetMode="External"/><Relationship Id="rId164" Type="http://schemas.openxmlformats.org/officeDocument/2006/relationships/hyperlink" Target="http://www.digikey.com/product-detail/en/FT232BQ-REEL/768-1067-1-ND/2441371" TargetMode="External"/><Relationship Id="rId169" Type="http://schemas.openxmlformats.org/officeDocument/2006/relationships/hyperlink" Target="http://za.rs-online.com/web/p/usb-controllers/0406546/?searchTerm=VNC1L-1A&amp;relevancy-data=636F3D3226696E3D4931384E4B6E6F776E41734D504E266C753D656E266D6D3D6D61746368616C6C7061727469616C26706D3D5E5B5C772D5C2E2F252C5D2B2426706F3D313326736E3D592673743D4D414E5" TargetMode="External"/><Relationship Id="rId4" Type="http://schemas.openxmlformats.org/officeDocument/2006/relationships/hyperlink" Target="http://za.rs-online.com/web/p/ceramic-multilayer-capacitors/7665187/" TargetMode="External"/><Relationship Id="rId9" Type="http://schemas.openxmlformats.org/officeDocument/2006/relationships/hyperlink" Target="http://za.rs-online.com/web/p/ceramic-multilayer-capacitors/7583417/?searchTerm=%27220nF+0603+50V+10%25+X7R&amp;relevancy-data=636F3D3226696E3D4931384E44656661756C74266C753D656E266D6D3D6D61746368616C6C7061727469616C26706D3D5E5B5C772D5C2E2F252C5C735D2B2426706F" TargetMode="External"/><Relationship Id="rId180" Type="http://schemas.openxmlformats.org/officeDocument/2006/relationships/hyperlink" Target="http://www.digikey.com/product-detail/en/SMCJ26A/SMCJ26ALFCT-ND/762608" TargetMode="External"/><Relationship Id="rId26" Type="http://schemas.openxmlformats.org/officeDocument/2006/relationships/hyperlink" Target="http://www.digikey.com/product-detail/en/VJ0603Y102KXAAC31/720-1253-1-ND/2972243" TargetMode="External"/><Relationship Id="rId47" Type="http://schemas.openxmlformats.org/officeDocument/2006/relationships/hyperlink" Target="http://za.rs-online.com/web/p/bipolar-transistors/0464209/" TargetMode="External"/><Relationship Id="rId68" Type="http://schemas.openxmlformats.org/officeDocument/2006/relationships/hyperlink" Target="http://za.mouser.com/ProductDetail/Murata/GRM1885C1H151JA01D/?qs=sGAEpiMZZMvQvaS66kI3Tpa3O3X2exSkmAH4CO8FtXk%3d" TargetMode="External"/><Relationship Id="rId89" Type="http://schemas.openxmlformats.org/officeDocument/2006/relationships/hyperlink" Target="http://za.rs-online.com/web/p/surface-mount-fixed-resistors/2131982/?searchTerm=0R+0603+1%25&amp;relevancy-data=636F3D3226696E3D4931384E44656661756C74266C753D656E266D6D3D6D61746368616C6C7061727469616C26706D3D5E5B5C772D5C2E2F252C5C735D2B2426706F3D3926736E3D592" TargetMode="External"/><Relationship Id="rId112" Type="http://schemas.openxmlformats.org/officeDocument/2006/relationships/hyperlink" Target="http://za.rs-online.com/web/p/surface-mount-fixed-resistors/6979202/?searchTerm=%27330R+0603+1%25&amp;relevancy-data=636F3D3126696E3D4931384E4272616E644D504E266C753D656E266D6D3D6D61746368616C6C26706D3D5E5B5C772D5C2E2F252C5C735D2B2426706F3D3526736E3D592673743D" TargetMode="External"/><Relationship Id="rId133" Type="http://schemas.openxmlformats.org/officeDocument/2006/relationships/hyperlink" Target="http://www.digikey.com/product-detail/en/LL4148-GS08/LL4148-GS08CT-ND/3104468" TargetMode="External"/><Relationship Id="rId154" Type="http://schemas.openxmlformats.org/officeDocument/2006/relationships/hyperlink" Target="http://za.rs-online.com/web/p/rectifier-schottky-diodes/7003946/" TargetMode="External"/><Relationship Id="rId175" Type="http://schemas.openxmlformats.org/officeDocument/2006/relationships/hyperlink" Target="http://za.rs-online.com/web/p/non-latching-relays/1966276/?searchTerm=V23105-A5003-A201&amp;relevancy-data=636F3D3226696E3D4931384E4B6E6F776E41734D504E266C753D656E266D6D3D6D61746368616C6C7061727469616C26706D3D5E5B5C772D5C2E2F252C5D2B2426706F3D313326736E3D5926" TargetMode="External"/><Relationship Id="rId16" Type="http://schemas.openxmlformats.org/officeDocument/2006/relationships/hyperlink" Target="http://www.digikey.com/product-detail/en/CSM1Z-A0B2C3-80-11.0592D18/370-1093-1-ND/3748414" TargetMode="External"/><Relationship Id="rId37" Type="http://schemas.openxmlformats.org/officeDocument/2006/relationships/hyperlink" Target="http://za.mouser.com/ProductDetail/AVX/06035C223KAT2A/?qs=sGAEpiMZZMvQvaS66kI3TmFlbhiZuIe5HGaxVLxeplQ%3d" TargetMode="External"/><Relationship Id="rId58" Type="http://schemas.openxmlformats.org/officeDocument/2006/relationships/hyperlink" Target="http://za.mouser.com/ProductDetail/AVX/TAJA106M006RNJ/?qs=sGAEpiMZZMtZ1n0r9vR22f0Jgorj1M1u%2fUc3kE3z8bQ%3d" TargetMode="External"/><Relationship Id="rId79" Type="http://schemas.openxmlformats.org/officeDocument/2006/relationships/hyperlink" Target="http://za.rs-online.com/web/p/aluminium-capacitors/7372927/" TargetMode="External"/><Relationship Id="rId102" Type="http://schemas.openxmlformats.org/officeDocument/2006/relationships/hyperlink" Target="http://www.digikey.com/product-detail/en/CRCW1206100RFKEA/541-100FCT-ND/1181646" TargetMode="External"/><Relationship Id="rId123" Type="http://schemas.openxmlformats.org/officeDocument/2006/relationships/hyperlink" Target="http://www.digikey.com/product-detail/en/ERJ-3EKF5600V/P560HCT-ND/1746791" TargetMode="External"/><Relationship Id="rId144" Type="http://schemas.openxmlformats.org/officeDocument/2006/relationships/hyperlink" Target="http://za.rs-online.com/web/p/pcb-headers/1732916/" TargetMode="External"/><Relationship Id="rId90" Type="http://schemas.openxmlformats.org/officeDocument/2006/relationships/hyperlink" Target="http://za.rs-online.com/web/p/surface-mount-fixed-resistors/6979570/?searchTerm=%27100R+1206+1%25&amp;relevancy-data=636F3D3126696E3D4931384E4272616E644D504E266C753D656E266D6D3D6D61746368616C6C26706D3D5E5B5C772D5C2E2F252C5C735D2B2426706F3D3526736E3D592673743D" TargetMode="External"/><Relationship Id="rId165" Type="http://schemas.openxmlformats.org/officeDocument/2006/relationships/hyperlink" Target="http://www.digikey.com/product-detail/en/L0603CR10JRMST/399-9575-1-ND/3674117" TargetMode="External"/><Relationship Id="rId27" Type="http://schemas.openxmlformats.org/officeDocument/2006/relationships/hyperlink" Target="http://www.digikey.com/product-detail/en/C1608X7R1H103K080AA/445-1311-1-ND/567691" TargetMode="External"/><Relationship Id="rId48" Type="http://schemas.openxmlformats.org/officeDocument/2006/relationships/hyperlink" Target="http://za.rs-online.com/web/p/bipolar-transistors/2169410/" TargetMode="External"/><Relationship Id="rId69" Type="http://schemas.openxmlformats.org/officeDocument/2006/relationships/hyperlink" Target="http://za.mouser.com/ProductDetail/TDK/C1608C0G1H150J/?qs=sGAEpiMZZMvQvaS66kI3ToxS7c2J4e23lv%252b3p63tiYY%3d" TargetMode="External"/><Relationship Id="rId113" Type="http://schemas.openxmlformats.org/officeDocument/2006/relationships/hyperlink" Target="http://za.rs-online.com/web/p/surface-mount-fixed-resistors/6979214/?searchTerm=697-9214&amp;relevancy-data=636F3D3126696E3D4931384E525353746F636B4E756D6265724D504E266C753D656E266D6D3D6D61746368616C6C26706D3D5E5C647B337D5B5C732D2F255C2E2C5D5C647B332C347D24267" TargetMode="External"/><Relationship Id="rId134" Type="http://schemas.openxmlformats.org/officeDocument/2006/relationships/hyperlink" Target="http://za.mouser.com/ProductDetail/Diodes-Inc/LL4148-13/?qs=sGAEpiMZZMutXGli8Ay4kDwMdZ4lQs00jUGpQ5xr95k%3d" TargetMode="External"/><Relationship Id="rId80" Type="http://schemas.openxmlformats.org/officeDocument/2006/relationships/hyperlink" Target="http://za.rs-online.com/web/p/aluminium-capacitors/5202188/" TargetMode="External"/><Relationship Id="rId155" Type="http://schemas.openxmlformats.org/officeDocument/2006/relationships/hyperlink" Target="http://za.rs-online.com/web/p/rectifier-schottky-diodes/5444837/" TargetMode="External"/><Relationship Id="rId176" Type="http://schemas.openxmlformats.org/officeDocument/2006/relationships/hyperlink" Target="http://www.digikey.com/scripts/dksearch/dksus.dll?vendor=0&amp;keywords=+V23105A5003A201&amp;stock=1" TargetMode="External"/><Relationship Id="rId17" Type="http://schemas.openxmlformats.org/officeDocument/2006/relationships/hyperlink" Target="http://www.digikey.com/product-detail/en/ER3M-TP/ER3M-TPMSCT-ND/3191610" TargetMode="External"/><Relationship Id="rId38" Type="http://schemas.openxmlformats.org/officeDocument/2006/relationships/hyperlink" Target="http://za.mouser.com/ProductDetail/Murata/GRM0335C1H100JD01D/?qs=sGAEpiMZZMvQvaS66kI3TuCjAb3Pi%2fODSE6IUYnspBw%3d" TargetMode="External"/><Relationship Id="rId59" Type="http://schemas.openxmlformats.org/officeDocument/2006/relationships/hyperlink" Target="http://za.mouser.com/ProductDetail/AVX/TPSD476M025R0250/?qs=sGAEpiMZZMtZ1n0r9vR22VsNnMB89ZxICaaA3gXbzzo%3d" TargetMode="External"/><Relationship Id="rId103" Type="http://schemas.openxmlformats.org/officeDocument/2006/relationships/hyperlink" Target="http://www.digikey.com/product-detail/en/CRCW06032K20FKEA/541-2.20KHCT-ND/1179845" TargetMode="External"/><Relationship Id="rId124" Type="http://schemas.openxmlformats.org/officeDocument/2006/relationships/hyperlink" Target="http://za.mouser.com/ProductDetail/Molex/73415-1000/?qs=%2fha2pyFaduhX70%2f%2f9BqGHIzR9yz%2fP4LXsVho%252b%2fWayn8%3d" TargetMode="External"/><Relationship Id="rId70" Type="http://schemas.openxmlformats.org/officeDocument/2006/relationships/hyperlink" Target="http://za.mouser.com/ProductDetail/AVX/06035A470KAT2A/?qs=sGAEpiMZZMvQvaS66kI3Tr4TIUUi1FocEt9yVz6RUy0%3d" TargetMode="External"/><Relationship Id="rId91" Type="http://schemas.openxmlformats.org/officeDocument/2006/relationships/hyperlink" Target="http://za.rs-online.com/web/p/surface-mount-fixed-resistors/6979270/?searchTerm=%272K2+0603+1%25&amp;relevancy-data=636F3D3126696E3D4931384E4272616E644D504E266C753D656E266D6D3D6D61746368616C6C26706D3D5E5B5C772D5C2E2F252C5C735D2B2426706F3D3526736E3D592673743D4" TargetMode="External"/><Relationship Id="rId145" Type="http://schemas.openxmlformats.org/officeDocument/2006/relationships/hyperlink" Target="http://za.rs-online.com/web/p/pcb-headers/1732944/" TargetMode="External"/><Relationship Id="rId166" Type="http://schemas.openxmlformats.org/officeDocument/2006/relationships/hyperlink" Target="http://www.digikey.com/product-detail/en/PE-0603CD330JTT/553-1023-1-ND/754442" TargetMode="External"/><Relationship Id="rId1" Type="http://schemas.openxmlformats.org/officeDocument/2006/relationships/hyperlink" Target="http://eshop.phoenixcontact.co.za/phoenix/logon.do?user=anonym&amp;general=zaen" TargetMode="External"/><Relationship Id="rId28" Type="http://schemas.openxmlformats.org/officeDocument/2006/relationships/hyperlink" Target="http://www.digikey.com/product-detail/en/EEE-1HA101UP/PCE3917CT-ND/766293" TargetMode="External"/><Relationship Id="rId49" Type="http://schemas.openxmlformats.org/officeDocument/2006/relationships/hyperlink" Target="http://www.digikey.com/product-detail/en/LTST-C170KSKT/160-1416-1-ND/386780" TargetMode="External"/><Relationship Id="rId114" Type="http://schemas.openxmlformats.org/officeDocument/2006/relationships/hyperlink" Target="http://za.rs-online.com/web/p/surface-mount-fixed-resistors/6979387/?searchTerm=%2747K+0603+1%25&amp;relevancy-data=636F3D3126696E3D4931384E4272616E644D504E266C753D656E266D6D3D6D61746368616C6C26706D3D5E5B5C772D5C2E2F252C5C735D2B2426706F3D3526736E3D592673743D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01"/>
  <sheetViews>
    <sheetView tabSelected="1" topLeftCell="B1" zoomScaleNormal="100" zoomScaleSheetLayoutView="100" workbookViewId="0">
      <pane ySplit="5" topLeftCell="A6" activePane="bottomLeft" state="frozen"/>
      <selection pane="bottomLeft" activeCell="B77" sqref="A77:XFD77"/>
    </sheetView>
  </sheetViews>
  <sheetFormatPr defaultColWidth="9.109375" defaultRowHeight="14.4" x14ac:dyDescent="0.3"/>
  <cols>
    <col min="1" max="1" width="14.5546875" style="22" customWidth="1"/>
    <col min="2" max="2" width="10.88671875" style="95" customWidth="1"/>
    <col min="3" max="3" width="5.6640625" style="95" customWidth="1"/>
    <col min="4" max="4" width="5.6640625" style="15" customWidth="1"/>
    <col min="5" max="5" width="33.6640625" style="14" customWidth="1"/>
    <col min="6" max="6" width="19.88671875" style="14" bestFit="1" customWidth="1"/>
    <col min="7" max="7" width="4" style="15" customWidth="1"/>
    <col min="8" max="8" width="4.44140625" style="15" customWidth="1"/>
    <col min="9" max="9" width="4.88671875" style="14" bestFit="1" customWidth="1"/>
    <col min="10" max="10" width="16.109375" style="14" bestFit="1" customWidth="1"/>
    <col min="11" max="11" width="25.6640625" style="14" customWidth="1"/>
    <col min="12" max="12" width="11.109375" style="14" customWidth="1"/>
    <col min="13" max="13" width="9.6640625" style="14" customWidth="1"/>
    <col min="14" max="14" width="18" style="14" customWidth="1"/>
    <col min="15" max="15" width="5.33203125" style="15" customWidth="1"/>
    <col min="16" max="17" width="9.109375" style="23" customWidth="1"/>
    <col min="18" max="18" width="8.33203125" style="15" customWidth="1"/>
    <col min="19" max="19" width="6.88671875" style="15" customWidth="1"/>
    <col min="20" max="20" width="5.33203125" style="15" customWidth="1"/>
    <col min="21" max="21" width="11.6640625" style="15" customWidth="1"/>
    <col min="22" max="22" width="4.6640625" style="15" customWidth="1"/>
    <col min="23" max="23" width="9.5546875" style="17" customWidth="1"/>
    <col min="24" max="24" width="10.5546875" style="14" customWidth="1"/>
    <col min="25" max="25" width="6.88671875" style="14" customWidth="1"/>
    <col min="26" max="26" width="10.109375" style="14" customWidth="1"/>
    <col min="27" max="27" width="9.5546875" style="14" customWidth="1"/>
    <col min="28" max="28" width="6.6640625" style="15" customWidth="1"/>
    <col min="29" max="29" width="7.88671875" style="15" customWidth="1"/>
    <col min="30" max="30" width="11.6640625" style="14" customWidth="1"/>
    <col min="31" max="31" width="4.6640625" style="15" customWidth="1"/>
    <col min="32" max="32" width="10.33203125" style="14" customWidth="1"/>
    <col min="33" max="33" width="5.6640625" style="14" customWidth="1"/>
    <col min="34" max="34" width="7.109375" style="14" customWidth="1"/>
    <col min="35" max="35" width="6.6640625" style="14" customWidth="1"/>
    <col min="36" max="37" width="6.6640625" style="15" customWidth="1"/>
    <col min="38" max="38" width="11.33203125" style="14" customWidth="1"/>
    <col min="39" max="39" width="9.44140625" style="14" customWidth="1"/>
    <col min="40" max="40" width="9.109375" style="14" customWidth="1"/>
    <col min="41" max="41" width="9.109375" style="21" customWidth="1"/>
    <col min="42" max="42" width="6.6640625" style="14" customWidth="1"/>
    <col min="43" max="44" width="6.6640625" style="15" customWidth="1"/>
    <col min="45" max="45" width="11.33203125" style="14" customWidth="1"/>
    <col min="46" max="46" width="13.109375" style="14" customWidth="1"/>
    <col min="47" max="47" width="8.6640625" style="18" hidden="1" customWidth="1"/>
    <col min="48" max="48" width="6.5546875" style="19" hidden="1" customWidth="1"/>
    <col min="49" max="49" width="7.33203125" style="20" hidden="1" customWidth="1"/>
    <col min="50" max="50" width="9.109375" style="14" hidden="1" customWidth="1"/>
    <col min="51" max="51" width="6.6640625" style="14" hidden="1" customWidth="1"/>
    <col min="52" max="53" width="6.6640625" style="15" hidden="1" customWidth="1"/>
    <col min="54" max="54" width="11.33203125" style="14" hidden="1" customWidth="1"/>
    <col min="55" max="55" width="9.6640625" style="14" hidden="1" customWidth="1"/>
    <col min="56" max="56" width="6.88671875" style="14" hidden="1" customWidth="1"/>
    <col min="57" max="57" width="4.33203125" style="14" hidden="1" customWidth="1"/>
    <col min="58" max="58" width="6.6640625" style="21" hidden="1" customWidth="1"/>
    <col min="59" max="59" width="8" style="23" hidden="1" customWidth="1"/>
    <col min="60" max="60" width="5.6640625" style="14" hidden="1" customWidth="1"/>
    <col min="61" max="62" width="5.6640625" style="15" hidden="1" customWidth="1"/>
    <col min="63" max="63" width="10.5546875" style="14" hidden="1" customWidth="1"/>
    <col min="64" max="64" width="9.33203125" style="14" hidden="1" customWidth="1"/>
    <col min="65" max="65" width="9.109375" style="14"/>
    <col min="66" max="68" width="5.6640625" style="15" customWidth="1"/>
    <col min="69" max="69" width="9.109375" style="15"/>
    <col min="70" max="70" width="10.5546875" style="14" bestFit="1" customWidth="1"/>
    <col min="71" max="73" width="9.109375" style="14"/>
    <col min="74" max="74" width="9.33203125" style="14" bestFit="1" customWidth="1"/>
    <col min="75" max="16384" width="9.109375" style="14"/>
  </cols>
  <sheetData>
    <row r="1" spans="1:74" ht="15.75" x14ac:dyDescent="0.25">
      <c r="A1" s="54"/>
      <c r="B1" s="93"/>
      <c r="C1" s="93"/>
      <c r="D1" s="2"/>
      <c r="E1" s="13"/>
      <c r="F1" s="13"/>
      <c r="G1" s="2"/>
      <c r="H1" s="2"/>
      <c r="I1" s="13"/>
      <c r="J1" s="13"/>
      <c r="K1" s="13"/>
      <c r="P1" s="16" t="s">
        <v>197</v>
      </c>
      <c r="Q1" s="15">
        <v>9.06</v>
      </c>
      <c r="U1" s="17"/>
      <c r="V1" s="17"/>
      <c r="W1" s="14"/>
      <c r="AE1" s="17"/>
      <c r="BG1" s="15"/>
    </row>
    <row r="2" spans="1:74" ht="15.75" x14ac:dyDescent="0.25">
      <c r="A2" s="54"/>
      <c r="B2" s="93"/>
      <c r="C2" s="93"/>
      <c r="D2" s="2"/>
      <c r="E2" s="13"/>
      <c r="F2" s="13"/>
      <c r="G2" s="2"/>
      <c r="H2" s="2"/>
      <c r="I2" s="13"/>
      <c r="J2" s="13"/>
      <c r="K2" s="20" t="s">
        <v>251</v>
      </c>
      <c r="L2" s="15">
        <v>2</v>
      </c>
      <c r="P2" s="20" t="s">
        <v>247</v>
      </c>
      <c r="Q2" s="15">
        <v>8</v>
      </c>
      <c r="W2" s="14"/>
      <c r="BG2" s="15"/>
    </row>
    <row r="3" spans="1:74" ht="15.75" thickBot="1" x14ac:dyDescent="0.3">
      <c r="D3" s="2"/>
      <c r="E3" s="13"/>
      <c r="F3" s="13"/>
      <c r="G3" s="2"/>
      <c r="H3" s="2"/>
      <c r="I3" s="13"/>
      <c r="J3" s="13"/>
      <c r="K3" s="13"/>
    </row>
    <row r="4" spans="1:74" ht="15" x14ac:dyDescent="0.25">
      <c r="L4" s="303" t="s">
        <v>200</v>
      </c>
      <c r="M4" s="302"/>
      <c r="N4" s="303" t="s">
        <v>196</v>
      </c>
      <c r="O4" s="301"/>
      <c r="P4" s="301"/>
      <c r="Q4" s="301"/>
      <c r="R4" s="301"/>
      <c r="S4" s="301"/>
      <c r="T4" s="301"/>
      <c r="U4" s="301"/>
      <c r="V4" s="301"/>
      <c r="W4" s="302"/>
      <c r="X4" s="303" t="s">
        <v>189</v>
      </c>
      <c r="Y4" s="301"/>
      <c r="Z4" s="301"/>
      <c r="AA4" s="301"/>
      <c r="AB4" s="301"/>
      <c r="AC4" s="301"/>
      <c r="AD4" s="301"/>
      <c r="AE4" s="301"/>
      <c r="AF4" s="302"/>
      <c r="AG4" s="303" t="s">
        <v>188</v>
      </c>
      <c r="AH4" s="301"/>
      <c r="AI4" s="301"/>
      <c r="AJ4" s="301"/>
      <c r="AK4" s="301"/>
      <c r="AL4" s="301"/>
      <c r="AM4" s="302"/>
      <c r="AN4" s="303" t="s">
        <v>250</v>
      </c>
      <c r="AO4" s="301"/>
      <c r="AP4" s="301"/>
      <c r="AQ4" s="301"/>
      <c r="AR4" s="301"/>
      <c r="AS4" s="301"/>
      <c r="AT4" s="302"/>
      <c r="AU4" s="303" t="s">
        <v>235</v>
      </c>
      <c r="AV4" s="301"/>
      <c r="AW4" s="301"/>
      <c r="AX4" s="301"/>
      <c r="AY4" s="301"/>
      <c r="AZ4" s="301"/>
      <c r="BA4" s="301"/>
      <c r="BB4" s="301"/>
      <c r="BC4" s="302"/>
      <c r="BD4" s="303" t="s">
        <v>199</v>
      </c>
      <c r="BE4" s="301"/>
      <c r="BF4" s="301"/>
      <c r="BG4" s="301"/>
      <c r="BH4" s="301"/>
      <c r="BI4" s="301"/>
      <c r="BJ4" s="301"/>
      <c r="BK4" s="301"/>
      <c r="BL4" s="302"/>
      <c r="BM4" s="303" t="s">
        <v>252</v>
      </c>
      <c r="BN4" s="301"/>
      <c r="BO4" s="301"/>
      <c r="BP4" s="301"/>
      <c r="BQ4" s="301"/>
      <c r="BR4" s="302"/>
      <c r="BS4" s="301" t="s">
        <v>253</v>
      </c>
      <c r="BT4" s="301"/>
      <c r="BU4" s="301"/>
      <c r="BV4" s="302"/>
    </row>
    <row r="5" spans="1:74" ht="16.5" customHeight="1" thickBot="1" x14ac:dyDescent="0.3">
      <c r="A5" s="55"/>
      <c r="B5" s="94" t="s">
        <v>476</v>
      </c>
      <c r="C5" s="94" t="s">
        <v>482</v>
      </c>
      <c r="D5" s="56" t="s">
        <v>483</v>
      </c>
      <c r="E5" s="56" t="s">
        <v>0</v>
      </c>
      <c r="F5" s="56" t="s">
        <v>1</v>
      </c>
      <c r="G5" s="57" t="s">
        <v>3</v>
      </c>
      <c r="H5" s="56" t="s">
        <v>4</v>
      </c>
      <c r="I5" s="56" t="s">
        <v>2</v>
      </c>
      <c r="J5" s="56" t="s">
        <v>5</v>
      </c>
      <c r="K5" s="56" t="s">
        <v>6</v>
      </c>
      <c r="L5" s="25" t="s">
        <v>195</v>
      </c>
      <c r="M5" s="24"/>
      <c r="N5" s="58" t="s">
        <v>195</v>
      </c>
      <c r="O5" s="25" t="s">
        <v>193</v>
      </c>
      <c r="P5" s="59" t="s">
        <v>190</v>
      </c>
      <c r="Q5" s="59" t="s">
        <v>198</v>
      </c>
      <c r="R5" s="25" t="s">
        <v>248</v>
      </c>
      <c r="S5" s="25" t="s">
        <v>249</v>
      </c>
      <c r="T5" s="25" t="s">
        <v>191</v>
      </c>
      <c r="U5" s="25" t="s">
        <v>194</v>
      </c>
      <c r="V5" s="25" t="s">
        <v>579</v>
      </c>
      <c r="W5" s="60" t="s">
        <v>191</v>
      </c>
      <c r="X5" s="58" t="s">
        <v>195</v>
      </c>
      <c r="Y5" s="25" t="s">
        <v>193</v>
      </c>
      <c r="Z5" s="59" t="s">
        <v>190</v>
      </c>
      <c r="AA5" s="25" t="s">
        <v>248</v>
      </c>
      <c r="AB5" s="25" t="s">
        <v>249</v>
      </c>
      <c r="AC5" s="25" t="s">
        <v>191</v>
      </c>
      <c r="AD5" s="25" t="s">
        <v>194</v>
      </c>
      <c r="AE5" s="25" t="s">
        <v>579</v>
      </c>
      <c r="AF5" s="60" t="s">
        <v>191</v>
      </c>
      <c r="AG5" s="58" t="s">
        <v>193</v>
      </c>
      <c r="AH5" s="59" t="s">
        <v>190</v>
      </c>
      <c r="AI5" s="25" t="s">
        <v>248</v>
      </c>
      <c r="AJ5" s="25" t="s">
        <v>249</v>
      </c>
      <c r="AK5" s="25" t="s">
        <v>191</v>
      </c>
      <c r="AL5" s="25" t="s">
        <v>194</v>
      </c>
      <c r="AM5" s="60" t="s">
        <v>191</v>
      </c>
      <c r="AN5" s="58" t="s">
        <v>193</v>
      </c>
      <c r="AO5" s="64" t="s">
        <v>190</v>
      </c>
      <c r="AP5" s="25" t="s">
        <v>248</v>
      </c>
      <c r="AQ5" s="25" t="s">
        <v>249</v>
      </c>
      <c r="AR5" s="25" t="s">
        <v>191</v>
      </c>
      <c r="AS5" s="25" t="s">
        <v>194</v>
      </c>
      <c r="AT5" s="60" t="s">
        <v>191</v>
      </c>
      <c r="AU5" s="61" t="s">
        <v>195</v>
      </c>
      <c r="AV5" s="62" t="s">
        <v>193</v>
      </c>
      <c r="AW5" s="63" t="s">
        <v>241</v>
      </c>
      <c r="AX5" s="59" t="s">
        <v>190</v>
      </c>
      <c r="AY5" s="25" t="s">
        <v>248</v>
      </c>
      <c r="AZ5" s="25" t="s">
        <v>249</v>
      </c>
      <c r="BA5" s="25" t="s">
        <v>191</v>
      </c>
      <c r="BB5" s="25" t="s">
        <v>194</v>
      </c>
      <c r="BC5" s="60" t="s">
        <v>191</v>
      </c>
      <c r="BD5" s="58" t="s">
        <v>195</v>
      </c>
      <c r="BE5" s="25" t="s">
        <v>193</v>
      </c>
      <c r="BF5" s="64" t="s">
        <v>190</v>
      </c>
      <c r="BG5" s="59" t="s">
        <v>198</v>
      </c>
      <c r="BH5" s="25" t="s">
        <v>248</v>
      </c>
      <c r="BI5" s="25" t="s">
        <v>249</v>
      </c>
      <c r="BJ5" s="25" t="s">
        <v>191</v>
      </c>
      <c r="BK5" s="25" t="s">
        <v>194</v>
      </c>
      <c r="BL5" s="60" t="s">
        <v>191</v>
      </c>
      <c r="BM5" s="83" t="s">
        <v>190</v>
      </c>
      <c r="BN5" s="25" t="s">
        <v>248</v>
      </c>
      <c r="BO5" s="25" t="s">
        <v>249</v>
      </c>
      <c r="BP5" s="25" t="s">
        <v>191</v>
      </c>
      <c r="BQ5" s="25" t="s">
        <v>194</v>
      </c>
      <c r="BR5" s="84" t="s">
        <v>191</v>
      </c>
      <c r="BS5" s="59" t="s">
        <v>190</v>
      </c>
      <c r="BT5" s="25" t="s">
        <v>192</v>
      </c>
      <c r="BU5" s="25" t="s">
        <v>194</v>
      </c>
      <c r="BV5" s="85" t="s">
        <v>191</v>
      </c>
    </row>
    <row r="6" spans="1:74" ht="15" customHeight="1" x14ac:dyDescent="0.25">
      <c r="A6" s="90" t="s">
        <v>474</v>
      </c>
      <c r="B6" s="96" t="s">
        <v>481</v>
      </c>
      <c r="C6" s="96">
        <v>2</v>
      </c>
      <c r="D6" s="68">
        <v>1</v>
      </c>
      <c r="E6" s="27" t="s">
        <v>29</v>
      </c>
      <c r="F6" s="27" t="s">
        <v>30</v>
      </c>
      <c r="G6" s="102" t="s">
        <v>31</v>
      </c>
      <c r="H6" s="102" t="s">
        <v>9</v>
      </c>
      <c r="I6" s="27"/>
      <c r="J6" s="27" t="s">
        <v>27</v>
      </c>
      <c r="K6" s="27" t="s">
        <v>32</v>
      </c>
      <c r="L6" s="28"/>
      <c r="M6" s="98"/>
      <c r="N6" s="28" t="s">
        <v>201</v>
      </c>
      <c r="O6" s="2">
        <v>100</v>
      </c>
      <c r="P6" s="5">
        <v>0.56059999999999999</v>
      </c>
      <c r="Q6" s="5">
        <f>$Q$1*P6</f>
        <v>5.0790360000000003</v>
      </c>
      <c r="R6" s="6">
        <f>$Q$2*D6</f>
        <v>8</v>
      </c>
      <c r="S6" s="2">
        <f>$L$2*C6</f>
        <v>4</v>
      </c>
      <c r="T6" s="2">
        <f>SUM(R6:S6)</f>
        <v>12</v>
      </c>
      <c r="U6" s="2"/>
      <c r="V6" s="2"/>
      <c r="W6" s="7">
        <f t="shared" ref="W6:W86" si="0">Q6*U6</f>
        <v>0</v>
      </c>
      <c r="X6" s="29" t="s">
        <v>145</v>
      </c>
      <c r="Y6" s="2">
        <v>4000</v>
      </c>
      <c r="Z6" s="5">
        <f>147.5/Y6</f>
        <v>3.6874999999999998E-2</v>
      </c>
      <c r="AA6" s="6">
        <f>$Q$2*D6</f>
        <v>8</v>
      </c>
      <c r="AB6" s="2">
        <f>$L$2*C6</f>
        <v>4</v>
      </c>
      <c r="AC6" s="2">
        <f>SUM(AA6:AB6)</f>
        <v>12</v>
      </c>
      <c r="AD6" s="2"/>
      <c r="AE6" s="2"/>
      <c r="AF6" s="4">
        <f t="shared" ref="AF6:AF86" si="1">Z6*AD6</f>
        <v>0</v>
      </c>
      <c r="AG6" s="30">
        <v>100</v>
      </c>
      <c r="AH6" s="3">
        <v>0.04</v>
      </c>
      <c r="AI6" s="6">
        <f>$Q$2*D6</f>
        <v>8</v>
      </c>
      <c r="AJ6" s="2">
        <f>$L$2*C6</f>
        <v>4</v>
      </c>
      <c r="AK6" s="2">
        <f>SUM(AI6:AJ6)</f>
        <v>12</v>
      </c>
      <c r="AL6" s="2"/>
      <c r="AM6" s="31">
        <f t="shared" ref="AM6:AM86" si="2">AH6*AL6</f>
        <v>0</v>
      </c>
      <c r="AN6" s="30">
        <v>4000</v>
      </c>
      <c r="AO6" s="5">
        <v>3.3399999999999999E-2</v>
      </c>
      <c r="AP6" s="6">
        <f>$Q$2*D6</f>
        <v>8</v>
      </c>
      <c r="AQ6" s="2">
        <f>$L$2*C6</f>
        <v>4</v>
      </c>
      <c r="AR6" s="2">
        <f>SUM(AP6:AQ6)</f>
        <v>12</v>
      </c>
      <c r="AS6" s="259">
        <v>4000</v>
      </c>
      <c r="AT6" s="31">
        <f t="shared" ref="AT6:AT66" si="3">AO6*AS6</f>
        <v>133.6</v>
      </c>
      <c r="AU6" s="29" t="s">
        <v>236</v>
      </c>
      <c r="AV6" s="10">
        <v>100</v>
      </c>
      <c r="AW6" s="34">
        <v>2.1999999999999999E-2</v>
      </c>
      <c r="AX6" s="22">
        <f>AW6*$Q$1</f>
        <v>0.19932</v>
      </c>
      <c r="AY6" s="6">
        <f>D6*$Q$2</f>
        <v>8</v>
      </c>
      <c r="AZ6" s="2">
        <f>$L$2*C6</f>
        <v>4</v>
      </c>
      <c r="BA6" s="2">
        <f>SUM(AY6:AZ6)</f>
        <v>12</v>
      </c>
      <c r="BB6" s="2"/>
      <c r="BC6" s="8">
        <f t="shared" ref="BC6:BC66" si="4">AX6*BB6</f>
        <v>0</v>
      </c>
      <c r="BD6" s="29"/>
      <c r="BE6" s="2"/>
      <c r="BF6" s="5"/>
      <c r="BG6" s="5"/>
      <c r="BH6" s="6"/>
      <c r="BI6" s="2"/>
      <c r="BJ6" s="2"/>
      <c r="BK6" s="2"/>
      <c r="BL6" s="1">
        <f t="shared" ref="BL6:BL26" si="5">BF6*BK6</f>
        <v>0</v>
      </c>
      <c r="BM6" s="14">
        <v>0.13</v>
      </c>
      <c r="BN6" s="15">
        <f>$Q$2*D6</f>
        <v>8</v>
      </c>
      <c r="BO6" s="15">
        <f>$L$2*C6</f>
        <v>4</v>
      </c>
      <c r="BP6" s="15">
        <f>SUM(BN6:BO6)</f>
        <v>12</v>
      </c>
      <c r="BR6" s="73">
        <f t="shared" ref="BR6:BR59" si="6">BQ6*BM6</f>
        <v>0</v>
      </c>
      <c r="BV6" s="76"/>
    </row>
    <row r="7" spans="1:74" ht="15" customHeight="1" x14ac:dyDescent="0.25">
      <c r="A7" s="26"/>
      <c r="B7" s="97" t="s">
        <v>477</v>
      </c>
      <c r="C7" s="97"/>
      <c r="D7" s="68">
        <v>2</v>
      </c>
      <c r="E7" s="27" t="s">
        <v>29</v>
      </c>
      <c r="F7" s="27" t="s">
        <v>23</v>
      </c>
      <c r="G7" s="102" t="s">
        <v>31</v>
      </c>
      <c r="H7" s="102" t="s">
        <v>9</v>
      </c>
      <c r="I7" s="27"/>
      <c r="J7" s="27" t="s">
        <v>27</v>
      </c>
      <c r="K7" s="27" t="s">
        <v>33</v>
      </c>
      <c r="L7" s="28"/>
      <c r="M7" s="37"/>
      <c r="N7" s="28" t="s">
        <v>202</v>
      </c>
      <c r="O7" s="2">
        <v>100</v>
      </c>
      <c r="P7" s="5">
        <v>8.4000000000000005E-2</v>
      </c>
      <c r="Q7" s="5">
        <f>$Q$1*P7</f>
        <v>0.76104000000000005</v>
      </c>
      <c r="R7" s="2">
        <f t="shared" ref="R7:R86" si="7">$Q$2*D7</f>
        <v>16</v>
      </c>
      <c r="S7" s="2">
        <f t="shared" ref="S7:S86" si="8">$L$2*C7</f>
        <v>0</v>
      </c>
      <c r="T7" s="2">
        <f t="shared" ref="T7:T86" si="9">SUM(R7:S7)</f>
        <v>16</v>
      </c>
      <c r="U7" s="2"/>
      <c r="V7" s="2"/>
      <c r="W7" s="7">
        <f t="shared" si="0"/>
        <v>0</v>
      </c>
      <c r="X7" s="29" t="s">
        <v>146</v>
      </c>
      <c r="Y7" s="2">
        <v>4000</v>
      </c>
      <c r="Z7" s="5">
        <f>105.72/Y7</f>
        <v>2.6429999999999999E-2</v>
      </c>
      <c r="AA7" s="2">
        <f t="shared" ref="AA7:AA86" si="10">$Q$2*D7</f>
        <v>16</v>
      </c>
      <c r="AB7" s="2">
        <f t="shared" ref="AB7:AB86" si="11">$L$2*C7</f>
        <v>0</v>
      </c>
      <c r="AC7" s="2">
        <f t="shared" ref="AC7:AC86" si="12">SUM(AA7:AB7)</f>
        <v>16</v>
      </c>
      <c r="AD7" s="2"/>
      <c r="AE7" s="2"/>
      <c r="AF7" s="4">
        <f t="shared" si="1"/>
        <v>0</v>
      </c>
      <c r="AG7" s="30">
        <v>100</v>
      </c>
      <c r="AH7" s="3">
        <v>0.03</v>
      </c>
      <c r="AI7" s="2">
        <f t="shared" ref="AI7:AI86" si="13">$Q$2*D7</f>
        <v>16</v>
      </c>
      <c r="AJ7" s="2">
        <f t="shared" ref="AJ7:AJ86" si="14">$L$2*C7</f>
        <v>0</v>
      </c>
      <c r="AK7" s="2">
        <f t="shared" ref="AK7:AK86" si="15">SUM(AI7:AJ7)</f>
        <v>16</v>
      </c>
      <c r="AL7" s="2"/>
      <c r="AM7" s="31">
        <f t="shared" si="2"/>
        <v>0</v>
      </c>
      <c r="AN7" s="30">
        <v>4000</v>
      </c>
      <c r="AO7" s="5">
        <v>2.1999999999999999E-2</v>
      </c>
      <c r="AP7" s="2">
        <f t="shared" ref="AP7:AP86" si="16">$Q$2*D7</f>
        <v>16</v>
      </c>
      <c r="AQ7" s="2">
        <f t="shared" ref="AQ7:AQ86" si="17">$L$2*C7</f>
        <v>0</v>
      </c>
      <c r="AR7" s="2">
        <f t="shared" ref="AR7:AR86" si="18">SUM(AP7:AQ7)</f>
        <v>16</v>
      </c>
      <c r="AS7" s="259">
        <v>4000</v>
      </c>
      <c r="AT7" s="31">
        <f t="shared" si="3"/>
        <v>88</v>
      </c>
      <c r="AU7" s="32" t="s">
        <v>242</v>
      </c>
      <c r="AV7" s="11">
        <v>100</v>
      </c>
      <c r="AW7" s="34">
        <v>0.11799999999999999</v>
      </c>
      <c r="AX7" s="22">
        <f t="shared" ref="AX7:AX25" si="19">AW7*$Q$1</f>
        <v>1.06908</v>
      </c>
      <c r="AY7" s="2">
        <f t="shared" ref="AY7:AY60" si="20">D7*$Q$2</f>
        <v>16</v>
      </c>
      <c r="AZ7" s="2">
        <f t="shared" ref="AZ7:AZ60" si="21">$L$2*C7</f>
        <v>0</v>
      </c>
      <c r="BA7" s="2">
        <f t="shared" ref="BA7:BA60" si="22">SUM(AY7:AZ7)</f>
        <v>16</v>
      </c>
      <c r="BB7" s="2"/>
      <c r="BC7" s="8">
        <f t="shared" si="4"/>
        <v>0</v>
      </c>
      <c r="BD7" s="29"/>
      <c r="BE7" s="2"/>
      <c r="BF7" s="5"/>
      <c r="BG7" s="5"/>
      <c r="BH7" s="2"/>
      <c r="BI7" s="2"/>
      <c r="BJ7" s="2"/>
      <c r="BK7" s="2"/>
      <c r="BL7" s="1">
        <f t="shared" si="5"/>
        <v>0</v>
      </c>
      <c r="BR7" s="73">
        <f t="shared" si="6"/>
        <v>0</v>
      </c>
      <c r="BV7" s="76"/>
    </row>
    <row r="8" spans="1:74" s="18" customFormat="1" ht="15" x14ac:dyDescent="0.25">
      <c r="A8" s="22"/>
      <c r="B8" s="96" t="s">
        <v>478</v>
      </c>
      <c r="C8" s="88">
        <v>2</v>
      </c>
      <c r="D8" s="88"/>
      <c r="E8" s="47" t="s">
        <v>29</v>
      </c>
      <c r="F8" s="47" t="s">
        <v>257</v>
      </c>
      <c r="G8" s="103" t="s">
        <v>31</v>
      </c>
      <c r="H8" s="103" t="s">
        <v>11</v>
      </c>
      <c r="I8" s="47" t="s">
        <v>7</v>
      </c>
      <c r="J8" s="47" t="s">
        <v>27</v>
      </c>
      <c r="K8" s="47" t="s">
        <v>258</v>
      </c>
      <c r="L8" s="89"/>
      <c r="M8" s="99"/>
      <c r="N8" s="28" t="s">
        <v>259</v>
      </c>
      <c r="O8" s="67">
        <v>100</v>
      </c>
      <c r="P8" s="22">
        <v>1.38E-2</v>
      </c>
      <c r="Q8" s="5">
        <f t="shared" ref="Q8:Q86" si="23">$Q$1*P8</f>
        <v>0.125028</v>
      </c>
      <c r="R8" s="2">
        <f t="shared" si="7"/>
        <v>0</v>
      </c>
      <c r="S8" s="2">
        <f t="shared" si="8"/>
        <v>4</v>
      </c>
      <c r="T8" s="2">
        <f t="shared" si="9"/>
        <v>4</v>
      </c>
      <c r="U8" s="48"/>
      <c r="V8" s="48"/>
      <c r="W8" s="7">
        <f t="shared" si="0"/>
        <v>0</v>
      </c>
      <c r="X8" s="77" t="s">
        <v>260</v>
      </c>
      <c r="Y8" s="67">
        <v>4000</v>
      </c>
      <c r="Z8" s="22">
        <f>257.63/Y8</f>
        <v>6.4407499999999993E-2</v>
      </c>
      <c r="AA8" s="2">
        <f t="shared" si="10"/>
        <v>0</v>
      </c>
      <c r="AB8" s="2">
        <f t="shared" si="11"/>
        <v>4</v>
      </c>
      <c r="AC8" s="2">
        <f t="shared" si="12"/>
        <v>4</v>
      </c>
      <c r="AD8" s="48"/>
      <c r="AE8" s="48"/>
      <c r="AF8" s="4">
        <f t="shared" si="1"/>
        <v>0</v>
      </c>
      <c r="AG8" s="48">
        <v>4000</v>
      </c>
      <c r="AH8" s="35">
        <v>0.06</v>
      </c>
      <c r="AI8" s="2">
        <f t="shared" si="13"/>
        <v>0</v>
      </c>
      <c r="AJ8" s="2">
        <f t="shared" si="14"/>
        <v>4</v>
      </c>
      <c r="AK8" s="2">
        <f>SUM(AI8:AJ8)</f>
        <v>4</v>
      </c>
      <c r="AL8" s="48"/>
      <c r="AM8" s="31">
        <f t="shared" si="2"/>
        <v>0</v>
      </c>
      <c r="AN8" s="48">
        <v>4000</v>
      </c>
      <c r="AO8" s="33">
        <v>3.2300000000000002E-2</v>
      </c>
      <c r="AP8" s="2">
        <f t="shared" si="16"/>
        <v>0</v>
      </c>
      <c r="AQ8" s="2">
        <f t="shared" si="17"/>
        <v>4</v>
      </c>
      <c r="AR8" s="2">
        <f t="shared" si="18"/>
        <v>4</v>
      </c>
      <c r="AS8" s="260">
        <v>4000</v>
      </c>
      <c r="AT8" s="31">
        <f t="shared" si="3"/>
        <v>129.20000000000002</v>
      </c>
      <c r="AU8" s="29" t="s">
        <v>238</v>
      </c>
      <c r="AV8" s="67">
        <v>100</v>
      </c>
      <c r="AW8" s="22">
        <v>8.9999999999999993E-3</v>
      </c>
      <c r="AX8" s="22">
        <f t="shared" si="19"/>
        <v>8.1540000000000001E-2</v>
      </c>
      <c r="AY8" s="2">
        <f t="shared" si="20"/>
        <v>0</v>
      </c>
      <c r="AZ8" s="2">
        <f t="shared" si="21"/>
        <v>4</v>
      </c>
      <c r="BA8" s="2">
        <f t="shared" si="22"/>
        <v>4</v>
      </c>
      <c r="BB8" s="48"/>
      <c r="BC8" s="8">
        <f t="shared" si="4"/>
        <v>0</v>
      </c>
      <c r="BD8" s="28"/>
      <c r="BE8" s="48"/>
      <c r="BF8" s="22"/>
      <c r="BG8" s="22"/>
      <c r="BH8" s="48"/>
      <c r="BI8" s="48"/>
      <c r="BJ8" s="48"/>
      <c r="BK8" s="48"/>
      <c r="BL8" s="1">
        <f t="shared" si="5"/>
        <v>0</v>
      </c>
      <c r="BM8" s="75">
        <v>0.104</v>
      </c>
      <c r="BN8" s="15">
        <f>$Q$2*D8</f>
        <v>0</v>
      </c>
      <c r="BO8" s="15">
        <f>$L$2*C8</f>
        <v>4</v>
      </c>
      <c r="BP8" s="15">
        <f>SUM(BN8:BO8)</f>
        <v>4</v>
      </c>
      <c r="BQ8" s="48"/>
      <c r="BR8" s="73">
        <f t="shared" si="6"/>
        <v>0</v>
      </c>
      <c r="BS8" s="35"/>
      <c r="BT8" s="48"/>
      <c r="BU8" s="48"/>
      <c r="BV8" s="76"/>
    </row>
    <row r="9" spans="1:74" s="18" customFormat="1" ht="15" x14ac:dyDescent="0.25">
      <c r="A9" s="22"/>
      <c r="B9" s="96" t="s">
        <v>478</v>
      </c>
      <c r="C9" s="88">
        <v>2</v>
      </c>
      <c r="D9" s="88"/>
      <c r="E9" s="47" t="s">
        <v>29</v>
      </c>
      <c r="F9" s="47" t="s">
        <v>479</v>
      </c>
      <c r="G9" s="103" t="s">
        <v>31</v>
      </c>
      <c r="H9" s="103" t="s">
        <v>11</v>
      </c>
      <c r="I9" s="47" t="s">
        <v>7</v>
      </c>
      <c r="J9" s="47" t="s">
        <v>27</v>
      </c>
      <c r="K9" s="47" t="s">
        <v>261</v>
      </c>
      <c r="L9" s="89"/>
      <c r="M9" s="99"/>
      <c r="N9" s="28" t="s">
        <v>262</v>
      </c>
      <c r="O9" s="67">
        <v>100</v>
      </c>
      <c r="P9" s="22">
        <v>2.3199999999999998E-2</v>
      </c>
      <c r="Q9" s="5">
        <f t="shared" si="23"/>
        <v>0.21019199999999999</v>
      </c>
      <c r="R9" s="2">
        <f t="shared" si="7"/>
        <v>0</v>
      </c>
      <c r="S9" s="2">
        <f t="shared" si="8"/>
        <v>4</v>
      </c>
      <c r="T9" s="2">
        <f t="shared" si="9"/>
        <v>4</v>
      </c>
      <c r="U9" s="48"/>
      <c r="V9" s="48"/>
      <c r="W9" s="7">
        <f t="shared" si="0"/>
        <v>0</v>
      </c>
      <c r="X9" s="77" t="s">
        <v>263</v>
      </c>
      <c r="Y9" s="67">
        <v>4000</v>
      </c>
      <c r="Z9" s="22">
        <f>382.77/Y9</f>
        <v>9.56925E-2</v>
      </c>
      <c r="AA9" s="2">
        <f t="shared" si="10"/>
        <v>0</v>
      </c>
      <c r="AB9" s="2">
        <f t="shared" si="11"/>
        <v>4</v>
      </c>
      <c r="AC9" s="2">
        <f t="shared" si="12"/>
        <v>4</v>
      </c>
      <c r="AD9" s="48"/>
      <c r="AE9" s="48"/>
      <c r="AF9" s="4">
        <f t="shared" si="1"/>
        <v>0</v>
      </c>
      <c r="AG9" s="48">
        <v>100</v>
      </c>
      <c r="AH9" s="35">
        <v>0.04</v>
      </c>
      <c r="AI9" s="2">
        <f t="shared" si="13"/>
        <v>0</v>
      </c>
      <c r="AJ9" s="2">
        <f t="shared" si="14"/>
        <v>4</v>
      </c>
      <c r="AK9" s="2">
        <f t="shared" si="15"/>
        <v>4</v>
      </c>
      <c r="AL9" s="48"/>
      <c r="AM9" s="31">
        <f t="shared" si="2"/>
        <v>0</v>
      </c>
      <c r="AN9" s="48">
        <v>4000</v>
      </c>
      <c r="AO9" s="33">
        <v>3.4700000000000002E-2</v>
      </c>
      <c r="AP9" s="2">
        <f t="shared" si="16"/>
        <v>0</v>
      </c>
      <c r="AQ9" s="2">
        <f t="shared" si="17"/>
        <v>4</v>
      </c>
      <c r="AR9" s="2">
        <f t="shared" si="18"/>
        <v>4</v>
      </c>
      <c r="AS9" s="260">
        <v>4000</v>
      </c>
      <c r="AT9" s="31">
        <f t="shared" si="3"/>
        <v>138.80000000000001</v>
      </c>
      <c r="AU9" s="29" t="s">
        <v>264</v>
      </c>
      <c r="AV9" s="67">
        <v>100</v>
      </c>
      <c r="AW9" s="22">
        <v>2.7E-2</v>
      </c>
      <c r="AX9" s="22">
        <f t="shared" si="19"/>
        <v>0.24462</v>
      </c>
      <c r="AY9" s="2">
        <f t="shared" si="20"/>
        <v>0</v>
      </c>
      <c r="AZ9" s="2">
        <f t="shared" si="21"/>
        <v>4</v>
      </c>
      <c r="BA9" s="2">
        <f t="shared" si="22"/>
        <v>4</v>
      </c>
      <c r="BB9" s="48"/>
      <c r="BC9" s="8">
        <f t="shared" si="4"/>
        <v>0</v>
      </c>
      <c r="BD9" s="28"/>
      <c r="BE9" s="48"/>
      <c r="BF9" s="22"/>
      <c r="BG9" s="22"/>
      <c r="BH9" s="48"/>
      <c r="BI9" s="48"/>
      <c r="BJ9" s="48"/>
      <c r="BK9" s="48"/>
      <c r="BL9" s="1">
        <f t="shared" si="5"/>
        <v>0</v>
      </c>
      <c r="BM9" s="75"/>
      <c r="BN9" s="48"/>
      <c r="BO9" s="48"/>
      <c r="BP9" s="48"/>
      <c r="BQ9" s="48"/>
      <c r="BR9" s="73">
        <f t="shared" si="6"/>
        <v>0</v>
      </c>
      <c r="BS9" s="35"/>
      <c r="BT9" s="48"/>
      <c r="BU9" s="48"/>
      <c r="BV9" s="76"/>
    </row>
    <row r="10" spans="1:74" s="18" customFormat="1" ht="15" x14ac:dyDescent="0.25">
      <c r="A10" s="22"/>
      <c r="B10" s="96" t="s">
        <v>478</v>
      </c>
      <c r="C10" s="88">
        <v>2</v>
      </c>
      <c r="D10" s="88"/>
      <c r="E10" s="47" t="s">
        <v>29</v>
      </c>
      <c r="F10" s="47" t="s">
        <v>265</v>
      </c>
      <c r="G10" s="103" t="s">
        <v>31</v>
      </c>
      <c r="H10" s="103" t="s">
        <v>11</v>
      </c>
      <c r="I10" s="47" t="s">
        <v>7</v>
      </c>
      <c r="J10" s="47" t="s">
        <v>27</v>
      </c>
      <c r="K10" s="47" t="s">
        <v>266</v>
      </c>
      <c r="L10" s="89"/>
      <c r="M10" s="99"/>
      <c r="N10" s="28" t="s">
        <v>267</v>
      </c>
      <c r="O10" s="67">
        <v>100</v>
      </c>
      <c r="P10" s="22">
        <v>1.38E-2</v>
      </c>
      <c r="Q10" s="5">
        <f t="shared" si="23"/>
        <v>0.125028</v>
      </c>
      <c r="R10" s="2">
        <f t="shared" si="7"/>
        <v>0</v>
      </c>
      <c r="S10" s="2">
        <f t="shared" si="8"/>
        <v>4</v>
      </c>
      <c r="T10" s="2">
        <f t="shared" si="9"/>
        <v>4</v>
      </c>
      <c r="U10" s="48"/>
      <c r="V10" s="48"/>
      <c r="W10" s="7">
        <f t="shared" si="0"/>
        <v>0</v>
      </c>
      <c r="X10" s="77" t="s">
        <v>268</v>
      </c>
      <c r="Y10" s="67">
        <v>4000</v>
      </c>
      <c r="Z10" s="22">
        <f>255.53/Y10</f>
        <v>6.3882499999999995E-2</v>
      </c>
      <c r="AA10" s="2">
        <f t="shared" si="10"/>
        <v>0</v>
      </c>
      <c r="AB10" s="2">
        <f t="shared" si="11"/>
        <v>4</v>
      </c>
      <c r="AC10" s="2">
        <f t="shared" si="12"/>
        <v>4</v>
      </c>
      <c r="AD10" s="48"/>
      <c r="AE10" s="48"/>
      <c r="AF10" s="4">
        <f t="shared" si="1"/>
        <v>0</v>
      </c>
      <c r="AG10" s="48">
        <v>2000</v>
      </c>
      <c r="AH10" s="35">
        <v>0.04</v>
      </c>
      <c r="AI10" s="2">
        <f t="shared" si="13"/>
        <v>0</v>
      </c>
      <c r="AJ10" s="2">
        <f t="shared" si="14"/>
        <v>4</v>
      </c>
      <c r="AK10" s="2">
        <f t="shared" si="15"/>
        <v>4</v>
      </c>
      <c r="AL10" s="48"/>
      <c r="AM10" s="31">
        <f t="shared" si="2"/>
        <v>0</v>
      </c>
      <c r="AN10" s="48">
        <v>4000</v>
      </c>
      <c r="AO10" s="33">
        <v>2.1700000000000001E-2</v>
      </c>
      <c r="AP10" s="2">
        <f t="shared" si="16"/>
        <v>0</v>
      </c>
      <c r="AQ10" s="2">
        <f t="shared" si="17"/>
        <v>4</v>
      </c>
      <c r="AR10" s="2">
        <f t="shared" si="18"/>
        <v>4</v>
      </c>
      <c r="AS10" s="260">
        <v>4000</v>
      </c>
      <c r="AT10" s="31">
        <f t="shared" si="3"/>
        <v>86.8</v>
      </c>
      <c r="AU10" s="29" t="s">
        <v>269</v>
      </c>
      <c r="AV10" s="67">
        <v>100</v>
      </c>
      <c r="AW10" s="22">
        <v>1.4E-2</v>
      </c>
      <c r="AX10" s="22">
        <f t="shared" si="19"/>
        <v>0.12684000000000001</v>
      </c>
      <c r="AY10" s="2">
        <f t="shared" si="20"/>
        <v>0</v>
      </c>
      <c r="AZ10" s="2">
        <f t="shared" si="21"/>
        <v>4</v>
      </c>
      <c r="BA10" s="2">
        <f t="shared" si="22"/>
        <v>4</v>
      </c>
      <c r="BB10" s="48"/>
      <c r="BC10" s="8">
        <f t="shared" si="4"/>
        <v>0</v>
      </c>
      <c r="BD10" s="28"/>
      <c r="BE10" s="48"/>
      <c r="BF10" s="22"/>
      <c r="BG10" s="22"/>
      <c r="BH10" s="48"/>
      <c r="BI10" s="48"/>
      <c r="BJ10" s="48"/>
      <c r="BK10" s="48"/>
      <c r="BL10" s="1">
        <f t="shared" si="5"/>
        <v>0</v>
      </c>
      <c r="BM10" s="75">
        <v>0.18251999999999999</v>
      </c>
      <c r="BN10" s="15">
        <f>$Q$2*D10</f>
        <v>0</v>
      </c>
      <c r="BO10" s="15">
        <f>$L$2*C10</f>
        <v>4</v>
      </c>
      <c r="BP10" s="15">
        <f>SUM(BN10:BO10)</f>
        <v>4</v>
      </c>
      <c r="BQ10" s="48"/>
      <c r="BR10" s="73">
        <f t="shared" si="6"/>
        <v>0</v>
      </c>
      <c r="BS10" s="35"/>
      <c r="BT10" s="48"/>
      <c r="BU10" s="48"/>
      <c r="BV10" s="76"/>
    </row>
    <row r="11" spans="1:74" s="18" customFormat="1" ht="15" customHeight="1" x14ac:dyDescent="0.25">
      <c r="A11" s="22"/>
      <c r="B11" s="96" t="s">
        <v>478</v>
      </c>
      <c r="C11" s="88">
        <v>2</v>
      </c>
      <c r="D11" s="88"/>
      <c r="E11" s="47" t="s">
        <v>29</v>
      </c>
      <c r="F11" s="47" t="s">
        <v>480</v>
      </c>
      <c r="G11" s="103" t="s">
        <v>31</v>
      </c>
      <c r="H11" s="103" t="s">
        <v>9</v>
      </c>
      <c r="I11" s="47" t="s">
        <v>7</v>
      </c>
      <c r="J11" s="47" t="s">
        <v>27</v>
      </c>
      <c r="K11" s="47" t="s">
        <v>475</v>
      </c>
      <c r="L11" s="89"/>
      <c r="M11" s="99"/>
      <c r="N11" s="91" t="s">
        <v>270</v>
      </c>
      <c r="O11" s="92">
        <v>100</v>
      </c>
      <c r="P11" s="22">
        <v>3.0300000000000001E-2</v>
      </c>
      <c r="Q11" s="5">
        <f t="shared" si="23"/>
        <v>0.27451800000000004</v>
      </c>
      <c r="R11" s="2">
        <f t="shared" si="7"/>
        <v>0</v>
      </c>
      <c r="S11" s="2">
        <f t="shared" si="8"/>
        <v>4</v>
      </c>
      <c r="T11" s="2">
        <f t="shared" si="9"/>
        <v>4</v>
      </c>
      <c r="U11" s="48"/>
      <c r="V11" s="48"/>
      <c r="W11" s="7">
        <f t="shared" si="0"/>
        <v>0</v>
      </c>
      <c r="X11" s="77" t="s">
        <v>271</v>
      </c>
      <c r="Y11" s="67">
        <v>4000</v>
      </c>
      <c r="Z11" s="22">
        <f>215.57/Y11</f>
        <v>5.3892499999999996E-2</v>
      </c>
      <c r="AA11" s="2">
        <f t="shared" si="10"/>
        <v>0</v>
      </c>
      <c r="AB11" s="2">
        <f t="shared" si="11"/>
        <v>4</v>
      </c>
      <c r="AC11" s="2">
        <f t="shared" si="12"/>
        <v>4</v>
      </c>
      <c r="AD11" s="48"/>
      <c r="AE11" s="48"/>
      <c r="AF11" s="4">
        <f t="shared" si="1"/>
        <v>0</v>
      </c>
      <c r="AG11" s="48">
        <v>100</v>
      </c>
      <c r="AH11" s="35">
        <v>0.06</v>
      </c>
      <c r="AI11" s="2">
        <f t="shared" si="13"/>
        <v>0</v>
      </c>
      <c r="AJ11" s="2">
        <f t="shared" si="14"/>
        <v>4</v>
      </c>
      <c r="AK11" s="2">
        <f t="shared" si="15"/>
        <v>4</v>
      </c>
      <c r="AL11" s="48"/>
      <c r="AM11" s="31">
        <f t="shared" si="2"/>
        <v>0</v>
      </c>
      <c r="AN11" s="48">
        <v>4000</v>
      </c>
      <c r="AO11" s="33">
        <v>2.1700000000000001E-2</v>
      </c>
      <c r="AP11" s="2">
        <f t="shared" si="16"/>
        <v>0</v>
      </c>
      <c r="AQ11" s="2">
        <f t="shared" si="17"/>
        <v>4</v>
      </c>
      <c r="AR11" s="2">
        <f t="shared" si="18"/>
        <v>4</v>
      </c>
      <c r="AS11" s="260">
        <v>4000</v>
      </c>
      <c r="AT11" s="31">
        <f t="shared" si="3"/>
        <v>86.8</v>
      </c>
      <c r="AU11" s="29" t="s">
        <v>272</v>
      </c>
      <c r="AV11" s="67">
        <v>100</v>
      </c>
      <c r="AW11" s="22">
        <v>8.1000000000000003E-2</v>
      </c>
      <c r="AX11" s="22">
        <f t="shared" si="19"/>
        <v>0.73386000000000007</v>
      </c>
      <c r="AY11" s="2">
        <f t="shared" si="20"/>
        <v>0</v>
      </c>
      <c r="AZ11" s="2">
        <f t="shared" si="21"/>
        <v>4</v>
      </c>
      <c r="BA11" s="2">
        <f t="shared" si="22"/>
        <v>4</v>
      </c>
      <c r="BB11" s="48"/>
      <c r="BC11" s="8">
        <f t="shared" si="4"/>
        <v>0</v>
      </c>
      <c r="BD11" s="22"/>
      <c r="BE11" s="48"/>
      <c r="BF11" s="22"/>
      <c r="BG11" s="22"/>
      <c r="BH11" s="48"/>
      <c r="BI11" s="48"/>
      <c r="BJ11" s="48"/>
      <c r="BK11" s="48"/>
      <c r="BL11" s="1">
        <f t="shared" si="5"/>
        <v>0</v>
      </c>
      <c r="BM11" s="75">
        <v>4.3159999999999997E-2</v>
      </c>
      <c r="BN11" s="15">
        <f>$Q$2*D11</f>
        <v>0</v>
      </c>
      <c r="BO11" s="15">
        <f>$L$2*C11</f>
        <v>4</v>
      </c>
      <c r="BP11" s="15">
        <f>SUM(BN11:BO11)</f>
        <v>4</v>
      </c>
      <c r="BQ11" s="48"/>
      <c r="BR11" s="73">
        <f t="shared" si="6"/>
        <v>0</v>
      </c>
      <c r="BS11" s="35"/>
      <c r="BT11" s="48"/>
      <c r="BU11" s="48"/>
      <c r="BV11" s="76"/>
    </row>
    <row r="12" spans="1:74" ht="15" customHeight="1" x14ac:dyDescent="0.25">
      <c r="A12" s="26"/>
      <c r="B12" s="97" t="s">
        <v>481</v>
      </c>
      <c r="C12" s="97">
        <v>2</v>
      </c>
      <c r="D12" s="68">
        <v>1</v>
      </c>
      <c r="E12" s="27" t="s">
        <v>8</v>
      </c>
      <c r="F12" s="27" t="s">
        <v>34</v>
      </c>
      <c r="G12" s="102" t="s">
        <v>31</v>
      </c>
      <c r="H12" s="102" t="s">
        <v>9</v>
      </c>
      <c r="I12" s="27"/>
      <c r="J12" s="27" t="s">
        <v>27</v>
      </c>
      <c r="K12" s="27" t="s">
        <v>35</v>
      </c>
      <c r="L12" s="28"/>
      <c r="M12" s="37"/>
      <c r="N12" s="28" t="s">
        <v>203</v>
      </c>
      <c r="O12" s="2">
        <v>100</v>
      </c>
      <c r="P12" s="33">
        <v>1.8200000000000001E-2</v>
      </c>
      <c r="Q12" s="5">
        <f t="shared" si="23"/>
        <v>0.16489200000000001</v>
      </c>
      <c r="R12" s="2">
        <f t="shared" si="7"/>
        <v>8</v>
      </c>
      <c r="S12" s="2">
        <f t="shared" si="8"/>
        <v>4</v>
      </c>
      <c r="T12" s="2">
        <f t="shared" si="9"/>
        <v>12</v>
      </c>
      <c r="U12" s="2"/>
      <c r="V12" s="2"/>
      <c r="W12" s="7">
        <f t="shared" si="0"/>
        <v>0</v>
      </c>
      <c r="X12" s="29" t="s">
        <v>147</v>
      </c>
      <c r="Y12" s="2">
        <v>4000</v>
      </c>
      <c r="Z12" s="33">
        <f>321.02/Y12</f>
        <v>8.0254999999999993E-2</v>
      </c>
      <c r="AA12" s="2">
        <f t="shared" si="10"/>
        <v>8</v>
      </c>
      <c r="AB12" s="2">
        <f t="shared" si="11"/>
        <v>4</v>
      </c>
      <c r="AC12" s="2">
        <f t="shared" si="12"/>
        <v>12</v>
      </c>
      <c r="AD12" s="2"/>
      <c r="AE12" s="2"/>
      <c r="AF12" s="4">
        <f t="shared" si="1"/>
        <v>0</v>
      </c>
      <c r="AG12" s="30">
        <v>100</v>
      </c>
      <c r="AH12" s="35">
        <v>0.03</v>
      </c>
      <c r="AI12" s="2">
        <f t="shared" si="13"/>
        <v>8</v>
      </c>
      <c r="AJ12" s="2">
        <f t="shared" si="14"/>
        <v>4</v>
      </c>
      <c r="AK12" s="2">
        <f t="shared" si="15"/>
        <v>12</v>
      </c>
      <c r="AL12" s="2"/>
      <c r="AM12" s="31">
        <f t="shared" si="2"/>
        <v>0</v>
      </c>
      <c r="AN12" s="30">
        <v>4000</v>
      </c>
      <c r="AO12" s="33">
        <v>4.3299999999999998E-2</v>
      </c>
      <c r="AP12" s="2">
        <f t="shared" si="16"/>
        <v>8</v>
      </c>
      <c r="AQ12" s="2">
        <f t="shared" si="17"/>
        <v>4</v>
      </c>
      <c r="AR12" s="2">
        <f t="shared" si="18"/>
        <v>12</v>
      </c>
      <c r="AS12" s="259">
        <v>4000</v>
      </c>
      <c r="AT12" s="31">
        <f t="shared" si="3"/>
        <v>173.2</v>
      </c>
      <c r="AU12" s="29" t="s">
        <v>237</v>
      </c>
      <c r="AV12" s="10">
        <v>100</v>
      </c>
      <c r="AW12" s="34">
        <v>0.04</v>
      </c>
      <c r="AX12" s="22">
        <f t="shared" si="19"/>
        <v>0.3624</v>
      </c>
      <c r="AY12" s="2">
        <f t="shared" si="20"/>
        <v>8</v>
      </c>
      <c r="AZ12" s="2">
        <f t="shared" si="21"/>
        <v>4</v>
      </c>
      <c r="BA12" s="2">
        <f t="shared" si="22"/>
        <v>12</v>
      </c>
      <c r="BB12" s="2"/>
      <c r="BC12" s="8">
        <f t="shared" si="4"/>
        <v>0</v>
      </c>
      <c r="BD12" s="29"/>
      <c r="BE12" s="2"/>
      <c r="BF12" s="33"/>
      <c r="BG12" s="33"/>
      <c r="BH12" s="2"/>
      <c r="BI12" s="2"/>
      <c r="BJ12" s="2"/>
      <c r="BK12" s="2"/>
      <c r="BL12" s="1">
        <f t="shared" si="5"/>
        <v>0</v>
      </c>
      <c r="BM12" s="14">
        <v>0.13</v>
      </c>
      <c r="BN12" s="15">
        <f>$Q$2*D12</f>
        <v>8</v>
      </c>
      <c r="BO12" s="15">
        <f>$L$2*C12</f>
        <v>4</v>
      </c>
      <c r="BP12" s="15">
        <f>SUM(BN12:BO12)</f>
        <v>12</v>
      </c>
      <c r="BR12" s="73">
        <f t="shared" si="6"/>
        <v>0</v>
      </c>
      <c r="BV12" s="76"/>
    </row>
    <row r="13" spans="1:74" ht="15" customHeight="1" x14ac:dyDescent="0.25">
      <c r="A13" s="26"/>
      <c r="B13" s="97" t="s">
        <v>481</v>
      </c>
      <c r="C13" s="97">
        <v>6</v>
      </c>
      <c r="D13" s="68">
        <v>2</v>
      </c>
      <c r="E13" s="27" t="s">
        <v>8</v>
      </c>
      <c r="F13" s="27" t="s">
        <v>36</v>
      </c>
      <c r="G13" s="102" t="s">
        <v>31</v>
      </c>
      <c r="H13" s="102" t="s">
        <v>9</v>
      </c>
      <c r="I13" s="27"/>
      <c r="J13" s="27" t="s">
        <v>27</v>
      </c>
      <c r="K13" s="27" t="s">
        <v>37</v>
      </c>
      <c r="L13" s="28"/>
      <c r="M13" s="37"/>
      <c r="N13" s="28" t="s">
        <v>204</v>
      </c>
      <c r="O13" s="2">
        <v>100</v>
      </c>
      <c r="P13" s="5">
        <v>6.6799999999999998E-2</v>
      </c>
      <c r="Q13" s="5">
        <f t="shared" si="23"/>
        <v>0.60520799999999997</v>
      </c>
      <c r="R13" s="2">
        <f t="shared" si="7"/>
        <v>16</v>
      </c>
      <c r="S13" s="2">
        <f t="shared" si="8"/>
        <v>12</v>
      </c>
      <c r="T13" s="2">
        <f t="shared" si="9"/>
        <v>28</v>
      </c>
      <c r="U13" s="2"/>
      <c r="V13" s="2"/>
      <c r="W13" s="7">
        <f t="shared" si="0"/>
        <v>0</v>
      </c>
      <c r="X13" s="29" t="s">
        <v>148</v>
      </c>
      <c r="Y13" s="2">
        <v>4000</v>
      </c>
      <c r="Z13" s="5">
        <f>172.47/Y13</f>
        <v>4.3117500000000003E-2</v>
      </c>
      <c r="AA13" s="2">
        <f t="shared" si="10"/>
        <v>16</v>
      </c>
      <c r="AB13" s="2">
        <f t="shared" si="11"/>
        <v>12</v>
      </c>
      <c r="AC13" s="2">
        <f t="shared" si="12"/>
        <v>28</v>
      </c>
      <c r="AD13" s="2"/>
      <c r="AE13" s="2"/>
      <c r="AF13" s="4">
        <f t="shared" si="1"/>
        <v>0</v>
      </c>
      <c r="AG13" s="30">
        <v>10</v>
      </c>
      <c r="AH13" s="3">
        <v>0.04</v>
      </c>
      <c r="AI13" s="2">
        <f t="shared" si="13"/>
        <v>16</v>
      </c>
      <c r="AJ13" s="2">
        <f t="shared" si="14"/>
        <v>12</v>
      </c>
      <c r="AK13" s="2">
        <f t="shared" si="15"/>
        <v>28</v>
      </c>
      <c r="AL13" s="2"/>
      <c r="AM13" s="31">
        <f t="shared" si="2"/>
        <v>0</v>
      </c>
      <c r="AN13" s="30">
        <v>4000</v>
      </c>
      <c r="AO13" s="5">
        <v>1.9699999999999999E-2</v>
      </c>
      <c r="AP13" s="2">
        <f t="shared" si="16"/>
        <v>16</v>
      </c>
      <c r="AQ13" s="2">
        <f t="shared" si="17"/>
        <v>12</v>
      </c>
      <c r="AR13" s="2">
        <f t="shared" si="18"/>
        <v>28</v>
      </c>
      <c r="AS13" s="259">
        <v>4000</v>
      </c>
      <c r="AT13" s="31">
        <f t="shared" si="3"/>
        <v>78.8</v>
      </c>
      <c r="AU13" s="32" t="s">
        <v>243</v>
      </c>
      <c r="AV13" s="11">
        <v>100</v>
      </c>
      <c r="AW13" s="34">
        <v>8.9999999999999993E-3</v>
      </c>
      <c r="AX13" s="22">
        <f t="shared" si="19"/>
        <v>8.1540000000000001E-2</v>
      </c>
      <c r="AY13" s="2">
        <f t="shared" si="20"/>
        <v>16</v>
      </c>
      <c r="AZ13" s="2">
        <f t="shared" si="21"/>
        <v>12</v>
      </c>
      <c r="BA13" s="2">
        <f t="shared" si="22"/>
        <v>28</v>
      </c>
      <c r="BB13" s="2"/>
      <c r="BC13" s="8">
        <f t="shared" si="4"/>
        <v>0</v>
      </c>
      <c r="BD13" s="29"/>
      <c r="BE13" s="2"/>
      <c r="BF13" s="5"/>
      <c r="BG13" s="5"/>
      <c r="BH13" s="2"/>
      <c r="BI13" s="2"/>
      <c r="BJ13" s="2"/>
      <c r="BK13" s="2"/>
      <c r="BL13" s="1">
        <f t="shared" si="5"/>
        <v>0</v>
      </c>
      <c r="BM13" s="14">
        <v>0.312</v>
      </c>
      <c r="BN13" s="15">
        <f>$Q$2*D13</f>
        <v>16</v>
      </c>
      <c r="BO13" s="15">
        <f>$L$2*C13</f>
        <v>12</v>
      </c>
      <c r="BP13" s="15">
        <f>SUM(BN13:BO13)</f>
        <v>28</v>
      </c>
      <c r="BR13" s="73">
        <f t="shared" si="6"/>
        <v>0</v>
      </c>
      <c r="BV13" s="76"/>
    </row>
    <row r="14" spans="1:74" ht="15" customHeight="1" x14ac:dyDescent="0.25">
      <c r="A14" s="26"/>
      <c r="B14" s="97" t="s">
        <v>481</v>
      </c>
      <c r="C14" s="97">
        <v>17</v>
      </c>
      <c r="D14" s="68">
        <v>3</v>
      </c>
      <c r="E14" s="27" t="s">
        <v>8</v>
      </c>
      <c r="F14" s="27" t="s">
        <v>24</v>
      </c>
      <c r="G14" s="102" t="s">
        <v>31</v>
      </c>
      <c r="H14" s="102" t="s">
        <v>9</v>
      </c>
      <c r="I14" s="27"/>
      <c r="J14" s="27" t="s">
        <v>27</v>
      </c>
      <c r="K14" s="27" t="s">
        <v>38</v>
      </c>
      <c r="L14" s="28"/>
      <c r="M14" s="37"/>
      <c r="N14" s="28" t="s">
        <v>205</v>
      </c>
      <c r="O14" s="2">
        <v>100</v>
      </c>
      <c r="P14" s="33">
        <v>1.0999999999999999E-2</v>
      </c>
      <c r="Q14" s="5">
        <f t="shared" si="23"/>
        <v>9.9659999999999999E-2</v>
      </c>
      <c r="R14" s="2">
        <f t="shared" si="7"/>
        <v>24</v>
      </c>
      <c r="S14" s="2">
        <f t="shared" si="8"/>
        <v>34</v>
      </c>
      <c r="T14" s="2">
        <f t="shared" si="9"/>
        <v>58</v>
      </c>
      <c r="U14" s="2"/>
      <c r="V14" s="2"/>
      <c r="W14" s="7">
        <f t="shared" si="0"/>
        <v>0</v>
      </c>
      <c r="X14" s="29" t="s">
        <v>149</v>
      </c>
      <c r="Y14" s="2">
        <v>4000</v>
      </c>
      <c r="Z14" s="33">
        <f>167.5/Y14</f>
        <v>4.1875000000000002E-2</v>
      </c>
      <c r="AA14" s="2">
        <f t="shared" si="10"/>
        <v>24</v>
      </c>
      <c r="AB14" s="2">
        <f t="shared" si="11"/>
        <v>34</v>
      </c>
      <c r="AC14" s="2">
        <f t="shared" si="12"/>
        <v>58</v>
      </c>
      <c r="AD14" s="2"/>
      <c r="AE14" s="2"/>
      <c r="AF14" s="4">
        <f t="shared" si="1"/>
        <v>0</v>
      </c>
      <c r="AG14" s="30">
        <v>100</v>
      </c>
      <c r="AH14" s="35">
        <v>0.08</v>
      </c>
      <c r="AI14" s="2">
        <f t="shared" si="13"/>
        <v>24</v>
      </c>
      <c r="AJ14" s="2">
        <f t="shared" si="14"/>
        <v>34</v>
      </c>
      <c r="AK14" s="2">
        <f t="shared" si="15"/>
        <v>58</v>
      </c>
      <c r="AL14" s="2"/>
      <c r="AM14" s="31">
        <f t="shared" si="2"/>
        <v>0</v>
      </c>
      <c r="AN14" s="30">
        <v>4000</v>
      </c>
      <c r="AO14" s="33">
        <v>2.9600000000000001E-2</v>
      </c>
      <c r="AP14" s="2">
        <f t="shared" si="16"/>
        <v>24</v>
      </c>
      <c r="AQ14" s="2">
        <f t="shared" si="17"/>
        <v>34</v>
      </c>
      <c r="AR14" s="2">
        <f t="shared" si="18"/>
        <v>58</v>
      </c>
      <c r="AS14" s="259">
        <v>4000</v>
      </c>
      <c r="AT14" s="31">
        <f t="shared" si="3"/>
        <v>118.4</v>
      </c>
      <c r="AU14" s="29" t="s">
        <v>238</v>
      </c>
      <c r="AV14" s="10">
        <v>100</v>
      </c>
      <c r="AW14" s="34">
        <v>8.9999999999999993E-3</v>
      </c>
      <c r="AX14" s="22">
        <f t="shared" si="19"/>
        <v>8.1540000000000001E-2</v>
      </c>
      <c r="AY14" s="2">
        <f t="shared" si="20"/>
        <v>24</v>
      </c>
      <c r="AZ14" s="2">
        <f t="shared" si="21"/>
        <v>34</v>
      </c>
      <c r="BA14" s="2">
        <f t="shared" si="22"/>
        <v>58</v>
      </c>
      <c r="BB14" s="2"/>
      <c r="BC14" s="8">
        <f t="shared" si="4"/>
        <v>0</v>
      </c>
      <c r="BD14" s="29"/>
      <c r="BE14" s="2"/>
      <c r="BF14" s="33"/>
      <c r="BG14" s="33"/>
      <c r="BH14" s="2"/>
      <c r="BI14" s="2"/>
      <c r="BJ14" s="2"/>
      <c r="BK14" s="2"/>
      <c r="BL14" s="1">
        <f t="shared" si="5"/>
        <v>0</v>
      </c>
      <c r="BR14" s="73">
        <f t="shared" si="6"/>
        <v>0</v>
      </c>
      <c r="BV14" s="76"/>
    </row>
    <row r="15" spans="1:74" ht="15" customHeight="1" x14ac:dyDescent="0.3">
      <c r="A15" s="26"/>
      <c r="B15" s="97" t="s">
        <v>477</v>
      </c>
      <c r="C15" s="97"/>
      <c r="D15" s="68">
        <v>3</v>
      </c>
      <c r="E15" s="27" t="s">
        <v>8</v>
      </c>
      <c r="F15" s="27" t="s">
        <v>21</v>
      </c>
      <c r="G15" s="257" t="s">
        <v>31</v>
      </c>
      <c r="H15" s="102" t="s">
        <v>9</v>
      </c>
      <c r="I15" s="27"/>
      <c r="J15" s="27" t="s">
        <v>27</v>
      </c>
      <c r="K15" s="27" t="s">
        <v>39</v>
      </c>
      <c r="L15" s="28"/>
      <c r="M15" s="37"/>
      <c r="N15" s="258" t="s">
        <v>206</v>
      </c>
      <c r="O15" s="2">
        <v>1000</v>
      </c>
      <c r="P15" s="3">
        <v>3.8249999999999999E-2</v>
      </c>
      <c r="Q15" s="5">
        <f t="shared" si="23"/>
        <v>0.34654499999999999</v>
      </c>
      <c r="R15" s="2">
        <f t="shared" si="7"/>
        <v>24</v>
      </c>
      <c r="S15" s="2">
        <f t="shared" si="8"/>
        <v>0</v>
      </c>
      <c r="T15" s="2">
        <f t="shared" si="9"/>
        <v>24</v>
      </c>
      <c r="U15" s="259">
        <v>1000</v>
      </c>
      <c r="V15" s="283" t="s">
        <v>580</v>
      </c>
      <c r="W15" s="7">
        <f t="shared" si="0"/>
        <v>346.54500000000002</v>
      </c>
      <c r="X15" s="29" t="s">
        <v>186</v>
      </c>
      <c r="Y15" s="2">
        <v>100</v>
      </c>
      <c r="Z15" s="3">
        <v>0.56000000000000005</v>
      </c>
      <c r="AA15" s="2">
        <f t="shared" si="10"/>
        <v>24</v>
      </c>
      <c r="AB15" s="2">
        <f t="shared" si="11"/>
        <v>0</v>
      </c>
      <c r="AC15" s="2">
        <f t="shared" si="12"/>
        <v>24</v>
      </c>
      <c r="AD15" s="2"/>
      <c r="AE15" s="283"/>
      <c r="AF15" s="4">
        <f t="shared" si="1"/>
        <v>0</v>
      </c>
      <c r="AG15" s="30">
        <v>10</v>
      </c>
      <c r="AH15" s="3">
        <v>0.06</v>
      </c>
      <c r="AI15" s="2">
        <f t="shared" si="13"/>
        <v>24</v>
      </c>
      <c r="AJ15" s="2">
        <f t="shared" si="14"/>
        <v>0</v>
      </c>
      <c r="AK15" s="2">
        <f t="shared" si="15"/>
        <v>24</v>
      </c>
      <c r="AL15" s="2"/>
      <c r="AM15" s="31">
        <f t="shared" si="2"/>
        <v>0</v>
      </c>
      <c r="AN15" s="30">
        <v>4000</v>
      </c>
      <c r="AO15" s="5">
        <v>3.1E-2</v>
      </c>
      <c r="AP15" s="2">
        <f t="shared" si="16"/>
        <v>24</v>
      </c>
      <c r="AQ15" s="2">
        <f t="shared" si="17"/>
        <v>0</v>
      </c>
      <c r="AR15" s="2">
        <f t="shared" si="18"/>
        <v>24</v>
      </c>
      <c r="AS15" s="2"/>
      <c r="AT15" s="31">
        <f t="shared" si="3"/>
        <v>0</v>
      </c>
      <c r="AU15" s="32" t="s">
        <v>244</v>
      </c>
      <c r="AV15" s="11">
        <v>100</v>
      </c>
      <c r="AW15" s="34">
        <v>9.6000000000000002E-2</v>
      </c>
      <c r="AX15" s="22">
        <f t="shared" si="19"/>
        <v>0.86976000000000009</v>
      </c>
      <c r="AY15" s="2">
        <f t="shared" si="20"/>
        <v>24</v>
      </c>
      <c r="AZ15" s="2">
        <f t="shared" si="21"/>
        <v>0</v>
      </c>
      <c r="BA15" s="2">
        <f t="shared" si="22"/>
        <v>24</v>
      </c>
      <c r="BB15" s="2"/>
      <c r="BC15" s="8">
        <f t="shared" si="4"/>
        <v>0</v>
      </c>
      <c r="BD15" s="29"/>
      <c r="BE15" s="2"/>
      <c r="BF15" s="5"/>
      <c r="BG15" s="3"/>
      <c r="BH15" s="2"/>
      <c r="BI15" s="2"/>
      <c r="BJ15" s="2"/>
      <c r="BK15" s="2"/>
      <c r="BL15" s="1">
        <f t="shared" si="5"/>
        <v>0</v>
      </c>
      <c r="BM15" s="14">
        <v>0.71604000000000001</v>
      </c>
      <c r="BN15" s="15">
        <f>$Q$2*D15</f>
        <v>24</v>
      </c>
      <c r="BO15" s="15">
        <f>$L$2*C15</f>
        <v>0</v>
      </c>
      <c r="BP15" s="15">
        <f>SUM(BN15:BO15)</f>
        <v>24</v>
      </c>
      <c r="BR15" s="73">
        <f t="shared" si="6"/>
        <v>0</v>
      </c>
      <c r="BV15" s="76"/>
    </row>
    <row r="16" spans="1:74" ht="15" customHeight="1" x14ac:dyDescent="0.25">
      <c r="A16" s="26"/>
      <c r="B16" s="97" t="s">
        <v>481</v>
      </c>
      <c r="C16" s="97">
        <v>31</v>
      </c>
      <c r="D16" s="68">
        <v>7</v>
      </c>
      <c r="E16" s="27" t="s">
        <v>8</v>
      </c>
      <c r="F16" s="27" t="s">
        <v>10</v>
      </c>
      <c r="G16" s="102" t="s">
        <v>31</v>
      </c>
      <c r="H16" s="104">
        <v>0.05</v>
      </c>
      <c r="I16" s="27"/>
      <c r="J16" s="27" t="s">
        <v>27</v>
      </c>
      <c r="K16" s="27" t="s">
        <v>273</v>
      </c>
      <c r="L16" s="28"/>
      <c r="M16" s="37"/>
      <c r="N16" s="28" t="s">
        <v>274</v>
      </c>
      <c r="O16" s="48">
        <v>100</v>
      </c>
      <c r="P16" s="22">
        <v>0.17330000000000001</v>
      </c>
      <c r="Q16" s="5">
        <f t="shared" si="23"/>
        <v>1.5700980000000002</v>
      </c>
      <c r="R16" s="2">
        <f t="shared" si="7"/>
        <v>56</v>
      </c>
      <c r="S16" s="2">
        <f t="shared" si="8"/>
        <v>62</v>
      </c>
      <c r="T16" s="2">
        <f t="shared" si="9"/>
        <v>118</v>
      </c>
      <c r="U16" s="2"/>
      <c r="V16" s="2"/>
      <c r="W16" s="7">
        <f t="shared" si="0"/>
        <v>0</v>
      </c>
      <c r="X16" s="77" t="s">
        <v>275</v>
      </c>
      <c r="Y16" s="67">
        <v>4000</v>
      </c>
      <c r="Z16" s="22">
        <f>234.26/Y16</f>
        <v>5.8564999999999999E-2</v>
      </c>
      <c r="AA16" s="2">
        <f t="shared" si="10"/>
        <v>56</v>
      </c>
      <c r="AB16" s="2">
        <f t="shared" si="11"/>
        <v>62</v>
      </c>
      <c r="AC16" s="2">
        <f t="shared" si="12"/>
        <v>118</v>
      </c>
      <c r="AD16" s="2"/>
      <c r="AE16" s="2"/>
      <c r="AF16" s="4">
        <f t="shared" si="1"/>
        <v>0</v>
      </c>
      <c r="AG16" s="30">
        <v>100</v>
      </c>
      <c r="AH16" s="35">
        <v>7.0000000000000007E-2</v>
      </c>
      <c r="AI16" s="2">
        <f t="shared" si="13"/>
        <v>56</v>
      </c>
      <c r="AJ16" s="2">
        <f t="shared" si="14"/>
        <v>62</v>
      </c>
      <c r="AK16" s="2">
        <f t="shared" si="15"/>
        <v>118</v>
      </c>
      <c r="AL16" s="2"/>
      <c r="AM16" s="31">
        <f t="shared" si="2"/>
        <v>0</v>
      </c>
      <c r="AN16" s="48">
        <v>4000</v>
      </c>
      <c r="AO16" s="33">
        <v>2.9600000000000001E-2</v>
      </c>
      <c r="AP16" s="2">
        <f t="shared" si="16"/>
        <v>56</v>
      </c>
      <c r="AQ16" s="2">
        <f t="shared" si="17"/>
        <v>62</v>
      </c>
      <c r="AR16" s="2">
        <f t="shared" si="18"/>
        <v>118</v>
      </c>
      <c r="AS16" s="259">
        <v>4000</v>
      </c>
      <c r="AT16" s="31">
        <f t="shared" si="3"/>
        <v>118.4</v>
      </c>
      <c r="AU16" s="29" t="s">
        <v>276</v>
      </c>
      <c r="AV16" s="67">
        <v>100</v>
      </c>
      <c r="AW16" s="22">
        <v>0.186</v>
      </c>
      <c r="AX16" s="22">
        <f t="shared" si="19"/>
        <v>1.68516</v>
      </c>
      <c r="AY16" s="2">
        <f t="shared" si="20"/>
        <v>56</v>
      </c>
      <c r="AZ16" s="2">
        <f t="shared" si="21"/>
        <v>62</v>
      </c>
      <c r="BA16" s="2">
        <f t="shared" si="22"/>
        <v>118</v>
      </c>
      <c r="BB16" s="2"/>
      <c r="BC16" s="8">
        <f t="shared" si="4"/>
        <v>0</v>
      </c>
      <c r="BD16" s="29"/>
      <c r="BE16" s="2"/>
      <c r="BF16" s="33"/>
      <c r="BG16" s="33"/>
      <c r="BH16" s="2"/>
      <c r="BI16" s="2"/>
      <c r="BJ16" s="2"/>
      <c r="BK16" s="2"/>
      <c r="BL16" s="1">
        <f t="shared" si="5"/>
        <v>0</v>
      </c>
      <c r="BM16" s="14">
        <v>2.8290600000000001</v>
      </c>
      <c r="BN16" s="15">
        <f>$Q$2*D16</f>
        <v>56</v>
      </c>
      <c r="BO16" s="15">
        <f>$L$2*C16</f>
        <v>62</v>
      </c>
      <c r="BP16" s="15">
        <f>SUM(BN16:BO16)</f>
        <v>118</v>
      </c>
      <c r="BR16" s="73">
        <f t="shared" si="6"/>
        <v>0</v>
      </c>
      <c r="BV16" s="76"/>
    </row>
    <row r="17" spans="1:74" ht="15" customHeight="1" x14ac:dyDescent="0.3">
      <c r="A17" s="26"/>
      <c r="B17" s="97" t="s">
        <v>481</v>
      </c>
      <c r="C17" s="97">
        <v>2</v>
      </c>
      <c r="D17" s="68">
        <v>1</v>
      </c>
      <c r="E17" s="27" t="s">
        <v>40</v>
      </c>
      <c r="F17" s="27" t="s">
        <v>41</v>
      </c>
      <c r="G17" s="102" t="s">
        <v>42</v>
      </c>
      <c r="H17" s="102" t="s">
        <v>12</v>
      </c>
      <c r="I17" s="27"/>
      <c r="J17" s="27" t="s">
        <v>43</v>
      </c>
      <c r="K17" s="27" t="s">
        <v>44</v>
      </c>
      <c r="L17" s="28"/>
      <c r="M17" s="100"/>
      <c r="N17" s="28" t="s">
        <v>150</v>
      </c>
      <c r="O17" s="2">
        <v>10</v>
      </c>
      <c r="P17" s="52">
        <v>0.89500000000000002</v>
      </c>
      <c r="Q17" s="5">
        <f t="shared" si="23"/>
        <v>8.1087000000000007</v>
      </c>
      <c r="R17" s="2">
        <f t="shared" si="7"/>
        <v>8</v>
      </c>
      <c r="S17" s="2">
        <f t="shared" si="8"/>
        <v>4</v>
      </c>
      <c r="T17" s="2">
        <f t="shared" si="9"/>
        <v>12</v>
      </c>
      <c r="U17" s="259">
        <v>20</v>
      </c>
      <c r="V17" s="283" t="s">
        <v>580</v>
      </c>
      <c r="W17" s="7">
        <f t="shared" si="0"/>
        <v>162.17400000000001</v>
      </c>
      <c r="X17" s="77" t="s">
        <v>285</v>
      </c>
      <c r="Y17" s="67">
        <v>2</v>
      </c>
      <c r="Z17" s="22">
        <v>14.28</v>
      </c>
      <c r="AA17" s="2">
        <f t="shared" si="10"/>
        <v>8</v>
      </c>
      <c r="AB17" s="2">
        <f t="shared" si="11"/>
        <v>4</v>
      </c>
      <c r="AC17" s="2">
        <f t="shared" si="12"/>
        <v>12</v>
      </c>
      <c r="AD17" s="2"/>
      <c r="AE17" s="283"/>
      <c r="AF17" s="4">
        <f t="shared" si="1"/>
        <v>0</v>
      </c>
      <c r="AG17" s="30"/>
      <c r="AH17" s="3"/>
      <c r="AI17" s="2">
        <f t="shared" si="13"/>
        <v>8</v>
      </c>
      <c r="AJ17" s="2">
        <f t="shared" si="14"/>
        <v>4</v>
      </c>
      <c r="AK17" s="2">
        <f t="shared" si="15"/>
        <v>12</v>
      </c>
      <c r="AL17" s="2"/>
      <c r="AM17" s="31">
        <f t="shared" si="2"/>
        <v>0</v>
      </c>
      <c r="AN17" s="30"/>
      <c r="AO17" s="5"/>
      <c r="AP17" s="2">
        <f t="shared" si="16"/>
        <v>8</v>
      </c>
      <c r="AQ17" s="2">
        <f t="shared" si="17"/>
        <v>4</v>
      </c>
      <c r="AR17" s="2">
        <f t="shared" si="18"/>
        <v>12</v>
      </c>
      <c r="AS17" s="2"/>
      <c r="AT17" s="31">
        <f t="shared" si="3"/>
        <v>0</v>
      </c>
      <c r="AU17" s="32" t="s">
        <v>245</v>
      </c>
      <c r="AV17" s="11">
        <v>1</v>
      </c>
      <c r="AW17" s="12">
        <v>1.77</v>
      </c>
      <c r="AX17" s="22">
        <f t="shared" si="19"/>
        <v>16.036200000000001</v>
      </c>
      <c r="AY17" s="2">
        <f t="shared" si="20"/>
        <v>8</v>
      </c>
      <c r="AZ17" s="2">
        <f t="shared" si="21"/>
        <v>4</v>
      </c>
      <c r="BA17" s="2">
        <f t="shared" si="22"/>
        <v>12</v>
      </c>
      <c r="BB17" s="2"/>
      <c r="BC17" s="8">
        <f t="shared" si="4"/>
        <v>0</v>
      </c>
      <c r="BD17" s="36"/>
      <c r="BE17" s="2"/>
      <c r="BF17" s="5"/>
      <c r="BG17" s="5"/>
      <c r="BH17" s="2"/>
      <c r="BI17" s="2"/>
      <c r="BJ17" s="2"/>
      <c r="BK17" s="2"/>
      <c r="BL17" s="1">
        <f t="shared" si="5"/>
        <v>0</v>
      </c>
      <c r="BM17" s="75">
        <v>33.253999999999998</v>
      </c>
      <c r="BN17" s="15">
        <f>$Q$2*D17</f>
        <v>8</v>
      </c>
      <c r="BO17" s="15">
        <f>$L$2*C17</f>
        <v>4</v>
      </c>
      <c r="BP17" s="15">
        <f>SUM(BN17:BO17)</f>
        <v>12</v>
      </c>
      <c r="BR17" s="73">
        <f t="shared" si="6"/>
        <v>0</v>
      </c>
      <c r="BV17" s="76"/>
    </row>
    <row r="18" spans="1:74" ht="15" customHeight="1" x14ac:dyDescent="0.3">
      <c r="A18" s="26"/>
      <c r="B18" s="97" t="s">
        <v>477</v>
      </c>
      <c r="C18" s="97"/>
      <c r="D18" s="68">
        <v>2</v>
      </c>
      <c r="E18" s="27" t="s">
        <v>40</v>
      </c>
      <c r="F18" s="27" t="s">
        <v>22</v>
      </c>
      <c r="G18" s="102" t="s">
        <v>31</v>
      </c>
      <c r="H18" s="102" t="s">
        <v>12</v>
      </c>
      <c r="I18" s="27"/>
      <c r="J18" s="27" t="s">
        <v>45</v>
      </c>
      <c r="K18" s="27" t="s">
        <v>46</v>
      </c>
      <c r="L18" s="28"/>
      <c r="M18" s="37"/>
      <c r="N18" s="28" t="s">
        <v>207</v>
      </c>
      <c r="O18" s="2">
        <v>50</v>
      </c>
      <c r="P18" s="5">
        <v>0.48720000000000002</v>
      </c>
      <c r="Q18" s="5">
        <f t="shared" si="23"/>
        <v>4.4140320000000006</v>
      </c>
      <c r="R18" s="2">
        <f t="shared" si="7"/>
        <v>16</v>
      </c>
      <c r="S18" s="2">
        <f t="shared" si="8"/>
        <v>0</v>
      </c>
      <c r="T18" s="2">
        <f t="shared" si="9"/>
        <v>16</v>
      </c>
      <c r="U18" s="259">
        <v>50</v>
      </c>
      <c r="V18" s="283" t="s">
        <v>580</v>
      </c>
      <c r="W18" s="7">
        <f t="shared" si="0"/>
        <v>220.70160000000004</v>
      </c>
      <c r="X18" s="29" t="s">
        <v>151</v>
      </c>
      <c r="Y18" s="2">
        <v>5</v>
      </c>
      <c r="Z18" s="3">
        <f>9.93</f>
        <v>9.93</v>
      </c>
      <c r="AA18" s="2">
        <f t="shared" si="10"/>
        <v>16</v>
      </c>
      <c r="AB18" s="2">
        <f t="shared" si="11"/>
        <v>0</v>
      </c>
      <c r="AC18" s="2">
        <f t="shared" si="12"/>
        <v>16</v>
      </c>
      <c r="AD18" s="2"/>
      <c r="AE18" s="283"/>
      <c r="AF18" s="4">
        <f t="shared" si="1"/>
        <v>0</v>
      </c>
      <c r="AG18" s="30"/>
      <c r="AH18" s="3"/>
      <c r="AI18" s="2">
        <f t="shared" si="13"/>
        <v>16</v>
      </c>
      <c r="AJ18" s="2">
        <f t="shared" si="14"/>
        <v>0</v>
      </c>
      <c r="AK18" s="2">
        <f t="shared" si="15"/>
        <v>16</v>
      </c>
      <c r="AL18" s="2"/>
      <c r="AM18" s="31">
        <f t="shared" si="2"/>
        <v>0</v>
      </c>
      <c r="AN18" s="30"/>
      <c r="AO18" s="5"/>
      <c r="AP18" s="2">
        <f t="shared" si="16"/>
        <v>16</v>
      </c>
      <c r="AQ18" s="2">
        <f t="shared" si="17"/>
        <v>0</v>
      </c>
      <c r="AR18" s="2">
        <f t="shared" si="18"/>
        <v>16</v>
      </c>
      <c r="AS18" s="2"/>
      <c r="AT18" s="31">
        <f t="shared" si="3"/>
        <v>0</v>
      </c>
      <c r="AU18" s="32" t="s">
        <v>246</v>
      </c>
      <c r="AV18" s="11">
        <v>10</v>
      </c>
      <c r="AW18" s="12">
        <v>0.70899999999999996</v>
      </c>
      <c r="AX18" s="22">
        <f t="shared" si="19"/>
        <v>6.42354</v>
      </c>
      <c r="AY18" s="2">
        <f t="shared" si="20"/>
        <v>16</v>
      </c>
      <c r="AZ18" s="2">
        <f t="shared" si="21"/>
        <v>0</v>
      </c>
      <c r="BA18" s="2">
        <f t="shared" si="22"/>
        <v>16</v>
      </c>
      <c r="BB18" s="2"/>
      <c r="BC18" s="8">
        <f t="shared" si="4"/>
        <v>0</v>
      </c>
      <c r="BD18" s="29"/>
      <c r="BE18" s="2"/>
      <c r="BF18" s="5"/>
      <c r="BG18" s="5"/>
      <c r="BH18" s="2"/>
      <c r="BI18" s="2"/>
      <c r="BJ18" s="2"/>
      <c r="BK18" s="2"/>
      <c r="BL18" s="1">
        <f t="shared" si="5"/>
        <v>0</v>
      </c>
      <c r="BR18" s="73">
        <f t="shared" si="6"/>
        <v>0</v>
      </c>
      <c r="BV18" s="76"/>
    </row>
    <row r="19" spans="1:74" ht="15" customHeight="1" x14ac:dyDescent="0.25">
      <c r="A19" s="26"/>
      <c r="B19" s="97" t="s">
        <v>481</v>
      </c>
      <c r="C19" s="97">
        <v>2</v>
      </c>
      <c r="D19" s="68">
        <v>2</v>
      </c>
      <c r="E19" s="27" t="s">
        <v>40</v>
      </c>
      <c r="F19" s="27" t="s">
        <v>22</v>
      </c>
      <c r="G19" s="102" t="s">
        <v>42</v>
      </c>
      <c r="H19" s="102" t="s">
        <v>12</v>
      </c>
      <c r="I19" s="27"/>
      <c r="J19" s="27" t="s">
        <v>43</v>
      </c>
      <c r="K19" s="27" t="s">
        <v>47</v>
      </c>
      <c r="L19" s="28"/>
      <c r="M19" s="37"/>
      <c r="N19" s="28" t="s">
        <v>208</v>
      </c>
      <c r="O19" s="2">
        <v>50</v>
      </c>
      <c r="P19" s="3">
        <v>0.52600000000000002</v>
      </c>
      <c r="Q19" s="5">
        <f t="shared" si="23"/>
        <v>4.7655600000000007</v>
      </c>
      <c r="R19" s="2">
        <f t="shared" si="7"/>
        <v>16</v>
      </c>
      <c r="S19" s="2">
        <f t="shared" si="8"/>
        <v>4</v>
      </c>
      <c r="T19" s="2">
        <f t="shared" si="9"/>
        <v>20</v>
      </c>
      <c r="U19" s="2"/>
      <c r="V19" s="2"/>
      <c r="W19" s="7">
        <f t="shared" si="0"/>
        <v>0</v>
      </c>
      <c r="X19" s="77" t="s">
        <v>284</v>
      </c>
      <c r="Y19" s="67">
        <v>25</v>
      </c>
      <c r="Z19" s="22">
        <v>8.06</v>
      </c>
      <c r="AA19" s="2">
        <f t="shared" si="10"/>
        <v>16</v>
      </c>
      <c r="AB19" s="2">
        <f t="shared" si="11"/>
        <v>4</v>
      </c>
      <c r="AC19" s="2">
        <f t="shared" si="12"/>
        <v>20</v>
      </c>
      <c r="AD19" s="2"/>
      <c r="AE19" s="2"/>
      <c r="AF19" s="4">
        <f t="shared" si="1"/>
        <v>0</v>
      </c>
      <c r="AG19" s="30">
        <v>10</v>
      </c>
      <c r="AH19" s="3">
        <v>2.74</v>
      </c>
      <c r="AI19" s="2">
        <f t="shared" si="13"/>
        <v>16</v>
      </c>
      <c r="AJ19" s="2">
        <f t="shared" si="14"/>
        <v>4</v>
      </c>
      <c r="AK19" s="2">
        <f t="shared" si="15"/>
        <v>20</v>
      </c>
      <c r="AL19" s="259">
        <v>20</v>
      </c>
      <c r="AM19" s="31">
        <f t="shared" si="2"/>
        <v>54.800000000000004</v>
      </c>
      <c r="AN19" s="30">
        <v>500</v>
      </c>
      <c r="AO19" s="5">
        <v>1.9730000000000001</v>
      </c>
      <c r="AP19" s="2">
        <f t="shared" si="16"/>
        <v>16</v>
      </c>
      <c r="AQ19" s="2">
        <f t="shared" si="17"/>
        <v>4</v>
      </c>
      <c r="AR19" s="2">
        <f t="shared" si="18"/>
        <v>20</v>
      </c>
      <c r="AS19" s="2"/>
      <c r="AT19" s="31">
        <f t="shared" si="3"/>
        <v>0</v>
      </c>
      <c r="AU19" s="29" t="s">
        <v>239</v>
      </c>
      <c r="AV19" s="10" t="s">
        <v>240</v>
      </c>
      <c r="AW19" s="34"/>
      <c r="AX19" s="22">
        <f t="shared" si="19"/>
        <v>0</v>
      </c>
      <c r="AY19" s="2">
        <f t="shared" si="20"/>
        <v>16</v>
      </c>
      <c r="AZ19" s="2">
        <f t="shared" si="21"/>
        <v>4</v>
      </c>
      <c r="BA19" s="2">
        <f t="shared" si="22"/>
        <v>20</v>
      </c>
      <c r="BB19" s="2"/>
      <c r="BC19" s="8">
        <f t="shared" si="4"/>
        <v>0</v>
      </c>
      <c r="BD19" s="29"/>
      <c r="BE19" s="2"/>
      <c r="BF19" s="5"/>
      <c r="BG19" s="3"/>
      <c r="BH19" s="2"/>
      <c r="BI19" s="2"/>
      <c r="BJ19" s="2"/>
      <c r="BK19" s="2"/>
      <c r="BL19" s="1">
        <f t="shared" si="5"/>
        <v>0</v>
      </c>
      <c r="BM19" s="75">
        <v>19.812000000000001</v>
      </c>
      <c r="BN19" s="15">
        <f>$Q$2*D19</f>
        <v>16</v>
      </c>
      <c r="BO19" s="15">
        <f>$L$2*C19</f>
        <v>4</v>
      </c>
      <c r="BP19" s="15">
        <f>SUM(BN19:BO19)</f>
        <v>20</v>
      </c>
      <c r="BR19" s="73">
        <f t="shared" si="6"/>
        <v>0</v>
      </c>
      <c r="BV19" s="76"/>
    </row>
    <row r="20" spans="1:74" ht="15" customHeight="1" x14ac:dyDescent="0.3">
      <c r="A20" s="26"/>
      <c r="B20" s="97" t="s">
        <v>477</v>
      </c>
      <c r="C20" s="97"/>
      <c r="D20" s="68">
        <v>1</v>
      </c>
      <c r="E20" s="27" t="s">
        <v>48</v>
      </c>
      <c r="F20" s="27" t="s">
        <v>49</v>
      </c>
      <c r="G20" s="102" t="s">
        <v>42</v>
      </c>
      <c r="H20" s="102" t="s">
        <v>12</v>
      </c>
      <c r="I20" s="27"/>
      <c r="J20" s="27" t="s">
        <v>50</v>
      </c>
      <c r="K20" s="27" t="s">
        <v>51</v>
      </c>
      <c r="L20" s="28"/>
      <c r="M20" s="38"/>
      <c r="N20" s="28" t="s">
        <v>209</v>
      </c>
      <c r="O20" s="2">
        <v>1</v>
      </c>
      <c r="P20" s="5">
        <v>1.7</v>
      </c>
      <c r="Q20" s="5">
        <f t="shared" si="23"/>
        <v>15.402000000000001</v>
      </c>
      <c r="R20" s="2">
        <f t="shared" si="7"/>
        <v>8</v>
      </c>
      <c r="S20" s="2">
        <f t="shared" si="8"/>
        <v>0</v>
      </c>
      <c r="T20" s="2">
        <f t="shared" si="9"/>
        <v>8</v>
      </c>
      <c r="U20" s="259">
        <v>20</v>
      </c>
      <c r="V20" s="283" t="s">
        <v>580</v>
      </c>
      <c r="W20" s="7">
        <f t="shared" si="0"/>
        <v>308.04000000000002</v>
      </c>
      <c r="X20" s="29" t="s">
        <v>152</v>
      </c>
      <c r="Y20" s="2">
        <v>5</v>
      </c>
      <c r="Z20" s="5">
        <f>18.81</f>
        <v>18.809999999999999</v>
      </c>
      <c r="AA20" s="2">
        <f t="shared" si="10"/>
        <v>8</v>
      </c>
      <c r="AB20" s="2">
        <f t="shared" si="11"/>
        <v>0</v>
      </c>
      <c r="AC20" s="2">
        <f t="shared" si="12"/>
        <v>8</v>
      </c>
      <c r="AD20" s="2"/>
      <c r="AE20" s="283"/>
      <c r="AF20" s="4">
        <f t="shared" si="1"/>
        <v>0</v>
      </c>
      <c r="AG20" s="30"/>
      <c r="AH20" s="3"/>
      <c r="AI20" s="2">
        <f t="shared" si="13"/>
        <v>8</v>
      </c>
      <c r="AJ20" s="2">
        <f t="shared" si="14"/>
        <v>0</v>
      </c>
      <c r="AK20" s="2">
        <f t="shared" si="15"/>
        <v>8</v>
      </c>
      <c r="AL20" s="2"/>
      <c r="AM20" s="31">
        <f t="shared" si="2"/>
        <v>0</v>
      </c>
      <c r="AN20" s="30">
        <v>600</v>
      </c>
      <c r="AO20" s="5">
        <v>8.69</v>
      </c>
      <c r="AP20" s="2">
        <f t="shared" si="16"/>
        <v>8</v>
      </c>
      <c r="AQ20" s="2">
        <f t="shared" si="17"/>
        <v>0</v>
      </c>
      <c r="AR20" s="2">
        <f t="shared" si="18"/>
        <v>8</v>
      </c>
      <c r="AS20" s="2"/>
      <c r="AT20" s="31">
        <f t="shared" si="3"/>
        <v>0</v>
      </c>
      <c r="AU20" s="9"/>
      <c r="AV20" s="11"/>
      <c r="AW20" s="12"/>
      <c r="AX20" s="22">
        <f t="shared" si="19"/>
        <v>0</v>
      </c>
      <c r="AY20" s="2">
        <f t="shared" si="20"/>
        <v>8</v>
      </c>
      <c r="AZ20" s="2">
        <f t="shared" si="21"/>
        <v>0</v>
      </c>
      <c r="BA20" s="2">
        <f t="shared" si="22"/>
        <v>8</v>
      </c>
      <c r="BB20" s="2"/>
      <c r="BC20" s="8">
        <f t="shared" si="4"/>
        <v>0</v>
      </c>
      <c r="BD20" s="29"/>
      <c r="BE20" s="2"/>
      <c r="BF20" s="5"/>
      <c r="BG20" s="5"/>
      <c r="BH20" s="2"/>
      <c r="BI20" s="2"/>
      <c r="BJ20" s="2"/>
      <c r="BK20" s="2"/>
      <c r="BL20" s="1">
        <f t="shared" si="5"/>
        <v>0</v>
      </c>
      <c r="BR20" s="73">
        <f t="shared" si="6"/>
        <v>0</v>
      </c>
      <c r="BV20" s="76"/>
    </row>
    <row r="21" spans="1:74" s="18" customFormat="1" ht="15" x14ac:dyDescent="0.25">
      <c r="A21" s="22"/>
      <c r="B21" s="96" t="s">
        <v>478</v>
      </c>
      <c r="C21" s="88">
        <v>1</v>
      </c>
      <c r="D21" s="88"/>
      <c r="E21" s="47" t="s">
        <v>277</v>
      </c>
      <c r="F21" s="47" t="s">
        <v>278</v>
      </c>
      <c r="G21" s="103" t="s">
        <v>31</v>
      </c>
      <c r="H21" s="103" t="s">
        <v>12</v>
      </c>
      <c r="I21" s="47" t="s">
        <v>7</v>
      </c>
      <c r="J21" s="47" t="s">
        <v>279</v>
      </c>
      <c r="K21" s="47" t="s">
        <v>280</v>
      </c>
      <c r="L21" s="89"/>
      <c r="M21" s="99"/>
      <c r="N21" s="28" t="s">
        <v>281</v>
      </c>
      <c r="O21" s="67">
        <v>1</v>
      </c>
      <c r="P21" s="22">
        <v>0.44</v>
      </c>
      <c r="Q21" s="5">
        <f t="shared" si="23"/>
        <v>3.9864000000000002</v>
      </c>
      <c r="R21" s="2">
        <f t="shared" si="7"/>
        <v>0</v>
      </c>
      <c r="S21" s="2">
        <f t="shared" si="8"/>
        <v>2</v>
      </c>
      <c r="T21" s="2">
        <f t="shared" si="9"/>
        <v>2</v>
      </c>
      <c r="U21" s="48"/>
      <c r="V21" s="48"/>
      <c r="W21" s="7">
        <f t="shared" si="0"/>
        <v>0</v>
      </c>
      <c r="X21" s="77" t="s">
        <v>282</v>
      </c>
      <c r="Y21" s="67">
        <v>10</v>
      </c>
      <c r="Z21" s="22">
        <v>1.76</v>
      </c>
      <c r="AA21" s="2">
        <f t="shared" si="10"/>
        <v>0</v>
      </c>
      <c r="AB21" s="2">
        <f t="shared" si="11"/>
        <v>2</v>
      </c>
      <c r="AC21" s="2">
        <f t="shared" si="12"/>
        <v>2</v>
      </c>
      <c r="AD21" s="48"/>
      <c r="AE21" s="48"/>
      <c r="AF21" s="4">
        <f t="shared" si="1"/>
        <v>0</v>
      </c>
      <c r="AG21" s="48">
        <v>5</v>
      </c>
      <c r="AH21" s="35">
        <v>0.32</v>
      </c>
      <c r="AI21" s="2">
        <f t="shared" si="13"/>
        <v>0</v>
      </c>
      <c r="AJ21" s="2">
        <f t="shared" si="14"/>
        <v>2</v>
      </c>
      <c r="AK21" s="2">
        <f t="shared" si="15"/>
        <v>2</v>
      </c>
      <c r="AL21" s="260">
        <v>100</v>
      </c>
      <c r="AM21" s="31">
        <f t="shared" si="2"/>
        <v>32</v>
      </c>
      <c r="AN21" s="48"/>
      <c r="AO21" s="33"/>
      <c r="AP21" s="2">
        <f t="shared" si="16"/>
        <v>0</v>
      </c>
      <c r="AQ21" s="2">
        <f t="shared" si="17"/>
        <v>2</v>
      </c>
      <c r="AR21" s="2">
        <f t="shared" si="18"/>
        <v>2</v>
      </c>
      <c r="AS21" s="48"/>
      <c r="AT21" s="31">
        <f t="shared" si="3"/>
        <v>0</v>
      </c>
      <c r="AU21" s="29" t="s">
        <v>283</v>
      </c>
      <c r="AV21" s="67">
        <v>1</v>
      </c>
      <c r="AW21" s="22">
        <v>0.54700000000000004</v>
      </c>
      <c r="AX21" s="22">
        <f t="shared" si="19"/>
        <v>4.955820000000001</v>
      </c>
      <c r="AY21" s="2">
        <f t="shared" si="20"/>
        <v>0</v>
      </c>
      <c r="AZ21" s="2">
        <f t="shared" si="21"/>
        <v>2</v>
      </c>
      <c r="BA21" s="2">
        <f t="shared" si="22"/>
        <v>2</v>
      </c>
      <c r="BB21" s="48"/>
      <c r="BC21" s="8">
        <f t="shared" si="4"/>
        <v>0</v>
      </c>
      <c r="BD21" s="28"/>
      <c r="BE21" s="48"/>
      <c r="BF21" s="22"/>
      <c r="BG21" s="22"/>
      <c r="BH21" s="48"/>
      <c r="BI21" s="48"/>
      <c r="BJ21" s="48"/>
      <c r="BK21" s="48"/>
      <c r="BL21" s="1">
        <f t="shared" si="5"/>
        <v>0</v>
      </c>
      <c r="BM21" s="75">
        <v>3.3540000000000001</v>
      </c>
      <c r="BN21" s="15">
        <f>$Q$2*D21</f>
        <v>0</v>
      </c>
      <c r="BO21" s="15">
        <f>$L$2*C21</f>
        <v>2</v>
      </c>
      <c r="BP21" s="15">
        <f>SUM(BN21:BO21)</f>
        <v>2</v>
      </c>
      <c r="BQ21" s="48"/>
      <c r="BR21" s="73">
        <f t="shared" si="6"/>
        <v>0</v>
      </c>
      <c r="BS21" s="35"/>
      <c r="BT21" s="48"/>
      <c r="BU21" s="48"/>
      <c r="BV21" s="76"/>
    </row>
    <row r="22" spans="1:74" x14ac:dyDescent="0.3">
      <c r="B22" s="96" t="s">
        <v>478</v>
      </c>
      <c r="C22" s="68">
        <v>1</v>
      </c>
      <c r="D22" s="68"/>
      <c r="E22" s="27" t="s">
        <v>48</v>
      </c>
      <c r="F22" s="27" t="s">
        <v>286</v>
      </c>
      <c r="G22" s="102" t="s">
        <v>42</v>
      </c>
      <c r="H22" s="102" t="s">
        <v>12</v>
      </c>
      <c r="I22" s="27" t="s">
        <v>7</v>
      </c>
      <c r="J22" s="27" t="s">
        <v>287</v>
      </c>
      <c r="K22" s="27" t="s">
        <v>288</v>
      </c>
      <c r="L22" s="69"/>
      <c r="M22" s="101"/>
      <c r="N22" s="28" t="s">
        <v>289</v>
      </c>
      <c r="O22" s="67">
        <v>1</v>
      </c>
      <c r="P22" s="22">
        <v>1.32</v>
      </c>
      <c r="Q22" s="5">
        <f t="shared" si="23"/>
        <v>11.959200000000001</v>
      </c>
      <c r="R22" s="2">
        <f t="shared" si="7"/>
        <v>0</v>
      </c>
      <c r="S22" s="2">
        <f t="shared" si="8"/>
        <v>2</v>
      </c>
      <c r="T22" s="2">
        <f t="shared" si="9"/>
        <v>2</v>
      </c>
      <c r="U22" s="2"/>
      <c r="V22" s="2"/>
      <c r="W22" s="7">
        <f t="shared" si="0"/>
        <v>0</v>
      </c>
      <c r="X22" s="77" t="s">
        <v>290</v>
      </c>
      <c r="Y22" s="67">
        <v>5</v>
      </c>
      <c r="Z22" s="22">
        <v>11.37</v>
      </c>
      <c r="AA22" s="2">
        <f t="shared" si="10"/>
        <v>0</v>
      </c>
      <c r="AB22" s="2">
        <f t="shared" si="11"/>
        <v>2</v>
      </c>
      <c r="AC22" s="2">
        <f t="shared" si="12"/>
        <v>2</v>
      </c>
      <c r="AD22" s="259">
        <v>5</v>
      </c>
      <c r="AE22" s="283" t="s">
        <v>580</v>
      </c>
      <c r="AF22" s="4">
        <f t="shared" si="1"/>
        <v>56.849999999999994</v>
      </c>
      <c r="AG22" s="2">
        <v>1</v>
      </c>
      <c r="AH22" s="3">
        <v>1.85</v>
      </c>
      <c r="AI22" s="2">
        <f t="shared" si="13"/>
        <v>0</v>
      </c>
      <c r="AJ22" s="2">
        <f t="shared" si="14"/>
        <v>2</v>
      </c>
      <c r="AK22" s="2">
        <f t="shared" si="15"/>
        <v>2</v>
      </c>
      <c r="AL22" s="2"/>
      <c r="AM22" s="31">
        <f t="shared" si="2"/>
        <v>0</v>
      </c>
      <c r="AN22" s="2"/>
      <c r="AO22" s="5"/>
      <c r="AP22" s="2">
        <f t="shared" si="16"/>
        <v>0</v>
      </c>
      <c r="AQ22" s="2">
        <f t="shared" si="17"/>
        <v>2</v>
      </c>
      <c r="AR22" s="2">
        <f t="shared" si="18"/>
        <v>2</v>
      </c>
      <c r="AS22" s="2"/>
      <c r="AT22" s="31">
        <f t="shared" si="3"/>
        <v>0</v>
      </c>
      <c r="AU22" s="75"/>
      <c r="AV22" s="48"/>
      <c r="AW22" s="22"/>
      <c r="AX22" s="22">
        <f t="shared" si="19"/>
        <v>0</v>
      </c>
      <c r="AY22" s="2">
        <f t="shared" si="20"/>
        <v>0</v>
      </c>
      <c r="AZ22" s="2">
        <f t="shared" si="21"/>
        <v>2</v>
      </c>
      <c r="BA22" s="2">
        <f t="shared" si="22"/>
        <v>2</v>
      </c>
      <c r="BB22" s="2"/>
      <c r="BC22" s="8">
        <f t="shared" si="4"/>
        <v>0</v>
      </c>
      <c r="BD22" s="22"/>
      <c r="BE22" s="48"/>
      <c r="BF22" s="22"/>
      <c r="BG22" s="22"/>
      <c r="BH22" s="2"/>
      <c r="BI22" s="2"/>
      <c r="BJ22" s="2"/>
      <c r="BK22" s="2"/>
      <c r="BL22" s="1">
        <f t="shared" si="5"/>
        <v>0</v>
      </c>
      <c r="BM22" s="75">
        <v>2.86</v>
      </c>
      <c r="BN22" s="15">
        <f>$Q$2*D22</f>
        <v>0</v>
      </c>
      <c r="BO22" s="15">
        <f>$L$2*C22</f>
        <v>2</v>
      </c>
      <c r="BP22" s="15">
        <f>SUM(BN22:BO22)</f>
        <v>2</v>
      </c>
      <c r="BQ22" s="2"/>
      <c r="BR22" s="73">
        <f t="shared" si="6"/>
        <v>0</v>
      </c>
      <c r="BS22" s="3"/>
      <c r="BT22" s="2"/>
      <c r="BU22" s="2"/>
      <c r="BV22" s="76"/>
    </row>
    <row r="23" spans="1:74" x14ac:dyDescent="0.3">
      <c r="B23" s="96" t="s">
        <v>478</v>
      </c>
      <c r="C23" s="68">
        <v>5</v>
      </c>
      <c r="D23" s="68"/>
      <c r="E23" s="27" t="s">
        <v>291</v>
      </c>
      <c r="F23" s="27" t="s">
        <v>292</v>
      </c>
      <c r="G23" s="102" t="s">
        <v>293</v>
      </c>
      <c r="H23" s="102" t="s">
        <v>12</v>
      </c>
      <c r="I23" s="27" t="s">
        <v>7</v>
      </c>
      <c r="J23" s="27" t="s">
        <v>294</v>
      </c>
      <c r="K23" s="27" t="s">
        <v>295</v>
      </c>
      <c r="L23" s="69"/>
      <c r="M23" s="101"/>
      <c r="N23" s="28" t="s">
        <v>296</v>
      </c>
      <c r="O23" s="48">
        <v>10</v>
      </c>
      <c r="P23" s="22">
        <v>0.308</v>
      </c>
      <c r="Q23" s="5">
        <f t="shared" si="23"/>
        <v>2.7904800000000001</v>
      </c>
      <c r="R23" s="2">
        <f t="shared" si="7"/>
        <v>0</v>
      </c>
      <c r="S23" s="2">
        <f t="shared" si="8"/>
        <v>10</v>
      </c>
      <c r="T23" s="2">
        <f t="shared" si="9"/>
        <v>10</v>
      </c>
      <c r="U23" s="259">
        <v>50</v>
      </c>
      <c r="V23" s="283" t="s">
        <v>580</v>
      </c>
      <c r="W23" s="7">
        <f t="shared" si="0"/>
        <v>139.524</v>
      </c>
      <c r="X23" s="53" t="s">
        <v>297</v>
      </c>
      <c r="Y23" s="67">
        <v>5</v>
      </c>
      <c r="Z23" s="22">
        <v>8.5299999999999994</v>
      </c>
      <c r="AA23" s="2">
        <f t="shared" si="10"/>
        <v>0</v>
      </c>
      <c r="AB23" s="2">
        <f t="shared" si="11"/>
        <v>10</v>
      </c>
      <c r="AC23" s="2">
        <f t="shared" si="12"/>
        <v>10</v>
      </c>
      <c r="AD23" s="2"/>
      <c r="AE23" s="283"/>
      <c r="AF23" s="4">
        <f t="shared" si="1"/>
        <v>0</v>
      </c>
      <c r="AG23" s="2"/>
      <c r="AH23" s="3"/>
      <c r="AI23" s="2">
        <f t="shared" si="13"/>
        <v>0</v>
      </c>
      <c r="AJ23" s="2">
        <f t="shared" si="14"/>
        <v>10</v>
      </c>
      <c r="AK23" s="2">
        <f t="shared" si="15"/>
        <v>10</v>
      </c>
      <c r="AL23" s="2"/>
      <c r="AM23" s="31">
        <f t="shared" si="2"/>
        <v>0</v>
      </c>
      <c r="AN23" s="2"/>
      <c r="AO23" s="5"/>
      <c r="AP23" s="2">
        <f t="shared" si="16"/>
        <v>0</v>
      </c>
      <c r="AQ23" s="2">
        <f t="shared" si="17"/>
        <v>10</v>
      </c>
      <c r="AR23" s="2">
        <f t="shared" si="18"/>
        <v>10</v>
      </c>
      <c r="AS23" s="2"/>
      <c r="AT23" s="31">
        <f t="shared" si="3"/>
        <v>0</v>
      </c>
      <c r="AU23" s="29" t="s">
        <v>298</v>
      </c>
      <c r="AV23" s="67">
        <v>1</v>
      </c>
      <c r="AW23" s="22">
        <v>0.57999999999999996</v>
      </c>
      <c r="AX23" s="22">
        <f t="shared" si="19"/>
        <v>5.2548000000000004</v>
      </c>
      <c r="AY23" s="2">
        <f t="shared" si="20"/>
        <v>0</v>
      </c>
      <c r="AZ23" s="2">
        <f t="shared" si="21"/>
        <v>10</v>
      </c>
      <c r="BA23" s="2">
        <f t="shared" si="22"/>
        <v>10</v>
      </c>
      <c r="BB23" s="2"/>
      <c r="BC23" s="8">
        <f t="shared" si="4"/>
        <v>0</v>
      </c>
      <c r="BD23" s="22"/>
      <c r="BE23" s="48"/>
      <c r="BF23" s="22"/>
      <c r="BG23" s="22"/>
      <c r="BH23" s="2"/>
      <c r="BI23" s="2"/>
      <c r="BJ23" s="2"/>
      <c r="BK23" s="2"/>
      <c r="BL23" s="1">
        <f t="shared" si="5"/>
        <v>0</v>
      </c>
      <c r="BM23" s="75">
        <v>5.4405000000000001</v>
      </c>
      <c r="BN23" s="15">
        <f>$Q$2*D23</f>
        <v>0</v>
      </c>
      <c r="BO23" s="15">
        <f>$L$2*C23</f>
        <v>10</v>
      </c>
      <c r="BP23" s="15">
        <f>SUM(BN23:BO23)</f>
        <v>10</v>
      </c>
      <c r="BQ23" s="2"/>
      <c r="BR23" s="73">
        <f t="shared" si="6"/>
        <v>0</v>
      </c>
      <c r="BS23" s="3"/>
      <c r="BT23" s="2"/>
      <c r="BU23" s="2"/>
      <c r="BV23" s="76"/>
    </row>
    <row r="24" spans="1:74" x14ac:dyDescent="0.3">
      <c r="B24" s="96" t="s">
        <v>478</v>
      </c>
      <c r="C24" s="68">
        <v>1</v>
      </c>
      <c r="D24" s="68"/>
      <c r="E24" s="27" t="s">
        <v>291</v>
      </c>
      <c r="F24" s="27" t="s">
        <v>299</v>
      </c>
      <c r="G24" s="102" t="s">
        <v>300</v>
      </c>
      <c r="H24" s="102" t="s">
        <v>12</v>
      </c>
      <c r="I24" s="27" t="s">
        <v>7</v>
      </c>
      <c r="J24" s="27" t="s">
        <v>294</v>
      </c>
      <c r="K24" s="27" t="s">
        <v>301</v>
      </c>
      <c r="L24" s="69"/>
      <c r="M24" s="101"/>
      <c r="N24" s="22"/>
      <c r="O24" s="48"/>
      <c r="P24" s="22"/>
      <c r="Q24" s="5">
        <f t="shared" si="23"/>
        <v>0</v>
      </c>
      <c r="R24" s="2">
        <f t="shared" si="7"/>
        <v>0</v>
      </c>
      <c r="S24" s="2">
        <f t="shared" si="8"/>
        <v>2</v>
      </c>
      <c r="T24" s="2">
        <f t="shared" si="9"/>
        <v>2</v>
      </c>
      <c r="U24" s="2"/>
      <c r="V24" s="2"/>
      <c r="W24" s="7">
        <f t="shared" si="0"/>
        <v>0</v>
      </c>
      <c r="X24" s="77" t="s">
        <v>302</v>
      </c>
      <c r="Y24" s="48">
        <v>10</v>
      </c>
      <c r="Z24" s="22">
        <v>1.19</v>
      </c>
      <c r="AA24" s="2">
        <f t="shared" si="10"/>
        <v>0</v>
      </c>
      <c r="AB24" s="2">
        <f t="shared" si="11"/>
        <v>2</v>
      </c>
      <c r="AC24" s="2">
        <f t="shared" si="12"/>
        <v>2</v>
      </c>
      <c r="AD24" s="259">
        <v>10</v>
      </c>
      <c r="AE24" s="283" t="s">
        <v>580</v>
      </c>
      <c r="AF24" s="4">
        <f t="shared" si="1"/>
        <v>11.899999999999999</v>
      </c>
      <c r="AG24" s="2"/>
      <c r="AH24" s="3"/>
      <c r="AI24" s="2">
        <f t="shared" si="13"/>
        <v>0</v>
      </c>
      <c r="AJ24" s="2">
        <f t="shared" si="14"/>
        <v>2</v>
      </c>
      <c r="AK24" s="2">
        <f t="shared" si="15"/>
        <v>2</v>
      </c>
      <c r="AL24" s="2"/>
      <c r="AM24" s="31">
        <f t="shared" si="2"/>
        <v>0</v>
      </c>
      <c r="AN24" s="2"/>
      <c r="AO24" s="5"/>
      <c r="AP24" s="2">
        <f t="shared" si="16"/>
        <v>0</v>
      </c>
      <c r="AQ24" s="2">
        <f t="shared" si="17"/>
        <v>2</v>
      </c>
      <c r="AR24" s="2">
        <f t="shared" si="18"/>
        <v>2</v>
      </c>
      <c r="AS24" s="2"/>
      <c r="AT24" s="31">
        <f t="shared" si="3"/>
        <v>0</v>
      </c>
      <c r="AU24" s="75"/>
      <c r="AV24" s="48"/>
      <c r="AW24" s="48"/>
      <c r="AX24" s="22">
        <f t="shared" si="19"/>
        <v>0</v>
      </c>
      <c r="AY24" s="2">
        <f t="shared" si="20"/>
        <v>0</v>
      </c>
      <c r="AZ24" s="2">
        <f t="shared" si="21"/>
        <v>2</v>
      </c>
      <c r="BA24" s="2">
        <f t="shared" si="22"/>
        <v>2</v>
      </c>
      <c r="BB24" s="2"/>
      <c r="BC24" s="8">
        <f t="shared" si="4"/>
        <v>0</v>
      </c>
      <c r="BD24" s="22"/>
      <c r="BE24" s="48"/>
      <c r="BF24" s="22"/>
      <c r="BG24" s="22"/>
      <c r="BH24" s="2"/>
      <c r="BI24" s="2"/>
      <c r="BJ24" s="2"/>
      <c r="BK24" s="2"/>
      <c r="BL24" s="1">
        <f t="shared" si="5"/>
        <v>0</v>
      </c>
      <c r="BM24" s="75">
        <v>0.33800000000000002</v>
      </c>
      <c r="BN24" s="15">
        <f>$Q$2*D24</f>
        <v>0</v>
      </c>
      <c r="BO24" s="15">
        <f>$L$2*C24</f>
        <v>2</v>
      </c>
      <c r="BP24" s="15">
        <f>SUM(BN24:BO24)</f>
        <v>2</v>
      </c>
      <c r="BQ24" s="2"/>
      <c r="BR24" s="73">
        <f t="shared" si="6"/>
        <v>0</v>
      </c>
      <c r="BS24" s="3"/>
      <c r="BT24" s="2"/>
      <c r="BU24" s="2"/>
      <c r="BV24" s="76"/>
    </row>
    <row r="25" spans="1:74" s="13" customFormat="1" ht="15" x14ac:dyDescent="0.25">
      <c r="A25" s="22"/>
      <c r="B25" s="96" t="s">
        <v>478</v>
      </c>
      <c r="C25" s="68">
        <v>1</v>
      </c>
      <c r="D25" s="68"/>
      <c r="E25" s="27" t="s">
        <v>303</v>
      </c>
      <c r="F25" s="27" t="s">
        <v>304</v>
      </c>
      <c r="G25" s="102" t="s">
        <v>305</v>
      </c>
      <c r="H25" s="102" t="s">
        <v>12</v>
      </c>
      <c r="I25" s="27" t="s">
        <v>7</v>
      </c>
      <c r="J25" s="27" t="s">
        <v>306</v>
      </c>
      <c r="K25" s="27" t="s">
        <v>307</v>
      </c>
      <c r="L25" s="69"/>
      <c r="M25" s="101"/>
      <c r="N25" s="28" t="s">
        <v>308</v>
      </c>
      <c r="O25" s="48">
        <v>1</v>
      </c>
      <c r="P25" s="22">
        <v>1.68</v>
      </c>
      <c r="Q25" s="5">
        <f t="shared" si="23"/>
        <v>15.220800000000001</v>
      </c>
      <c r="R25" s="2">
        <f t="shared" si="7"/>
        <v>0</v>
      </c>
      <c r="S25" s="2">
        <f t="shared" si="8"/>
        <v>2</v>
      </c>
      <c r="T25" s="2">
        <f t="shared" si="9"/>
        <v>2</v>
      </c>
      <c r="U25" s="2"/>
      <c r="V25" s="2"/>
      <c r="W25" s="7">
        <f t="shared" si="0"/>
        <v>0</v>
      </c>
      <c r="X25" s="87" t="s">
        <v>309</v>
      </c>
      <c r="Y25" s="67">
        <v>5</v>
      </c>
      <c r="Z25" s="22">
        <v>14.16</v>
      </c>
      <c r="AA25" s="2">
        <f t="shared" si="10"/>
        <v>0</v>
      </c>
      <c r="AB25" s="2">
        <f t="shared" si="11"/>
        <v>2</v>
      </c>
      <c r="AC25" s="2">
        <f t="shared" si="12"/>
        <v>2</v>
      </c>
      <c r="AD25" s="259">
        <v>5</v>
      </c>
      <c r="AE25" s="2"/>
      <c r="AF25" s="4">
        <f t="shared" si="1"/>
        <v>70.8</v>
      </c>
      <c r="AG25" s="2"/>
      <c r="AH25" s="3"/>
      <c r="AI25" s="2">
        <f t="shared" si="13"/>
        <v>0</v>
      </c>
      <c r="AJ25" s="2">
        <f t="shared" si="14"/>
        <v>2</v>
      </c>
      <c r="AK25" s="2">
        <f t="shared" si="15"/>
        <v>2</v>
      </c>
      <c r="AL25" s="2"/>
      <c r="AM25" s="31">
        <f t="shared" si="2"/>
        <v>0</v>
      </c>
      <c r="AN25" s="2"/>
      <c r="AO25" s="5"/>
      <c r="AP25" s="2">
        <f t="shared" si="16"/>
        <v>0</v>
      </c>
      <c r="AQ25" s="2">
        <f t="shared" si="17"/>
        <v>2</v>
      </c>
      <c r="AR25" s="2">
        <f t="shared" si="18"/>
        <v>2</v>
      </c>
      <c r="AS25" s="2"/>
      <c r="AT25" s="31">
        <f t="shared" si="3"/>
        <v>0</v>
      </c>
      <c r="AU25" s="28" t="s">
        <v>310</v>
      </c>
      <c r="AV25" s="67">
        <v>1</v>
      </c>
      <c r="AW25" s="22">
        <v>3.47</v>
      </c>
      <c r="AX25" s="22">
        <f t="shared" si="19"/>
        <v>31.438200000000002</v>
      </c>
      <c r="AY25" s="2">
        <f t="shared" si="20"/>
        <v>0</v>
      </c>
      <c r="AZ25" s="2">
        <f t="shared" si="21"/>
        <v>2</v>
      </c>
      <c r="BA25" s="2">
        <f t="shared" si="22"/>
        <v>2</v>
      </c>
      <c r="BB25" s="2"/>
      <c r="BC25" s="8">
        <f t="shared" si="4"/>
        <v>0</v>
      </c>
      <c r="BD25" s="22"/>
      <c r="BE25" s="48"/>
      <c r="BF25" s="22"/>
      <c r="BG25" s="22"/>
      <c r="BH25" s="2"/>
      <c r="BI25" s="2"/>
      <c r="BJ25" s="2"/>
      <c r="BK25" s="2"/>
      <c r="BL25" s="1">
        <f t="shared" si="5"/>
        <v>0</v>
      </c>
      <c r="BM25" s="22">
        <v>16.445</v>
      </c>
      <c r="BN25" s="15">
        <f>$Q$2*D25</f>
        <v>0</v>
      </c>
      <c r="BO25" s="15">
        <f>$L$2*C25</f>
        <v>2</v>
      </c>
      <c r="BP25" s="15">
        <f>SUM(BN25:BO25)</f>
        <v>2</v>
      </c>
      <c r="BQ25" s="2"/>
      <c r="BR25" s="73">
        <f t="shared" si="6"/>
        <v>0</v>
      </c>
      <c r="BS25" s="3"/>
      <c r="BT25" s="2"/>
      <c r="BU25" s="2"/>
      <c r="BV25" s="76"/>
    </row>
    <row r="26" spans="1:74" s="13" customFormat="1" ht="15" x14ac:dyDescent="0.25">
      <c r="A26" s="22"/>
      <c r="B26" s="95"/>
      <c r="C26" s="95"/>
      <c r="D26" s="86"/>
      <c r="E26" s="69"/>
      <c r="F26" s="69"/>
      <c r="G26" s="105"/>
      <c r="H26" s="105"/>
      <c r="I26" s="69"/>
      <c r="J26" s="69"/>
      <c r="K26" s="69"/>
      <c r="L26" s="69"/>
      <c r="M26" s="101"/>
      <c r="N26" s="28"/>
      <c r="O26" s="48"/>
      <c r="P26" s="22"/>
      <c r="Q26" s="5">
        <f t="shared" si="23"/>
        <v>0</v>
      </c>
      <c r="R26" s="2">
        <f t="shared" si="7"/>
        <v>0</v>
      </c>
      <c r="S26" s="2">
        <f t="shared" si="8"/>
        <v>0</v>
      </c>
      <c r="T26" s="2">
        <f t="shared" si="9"/>
        <v>0</v>
      </c>
      <c r="U26" s="2"/>
      <c r="V26" s="2"/>
      <c r="W26" s="7">
        <f t="shared" si="0"/>
        <v>0</v>
      </c>
      <c r="X26" s="87"/>
      <c r="Y26" s="67"/>
      <c r="Z26" s="22"/>
      <c r="AA26" s="2">
        <f t="shared" si="10"/>
        <v>0</v>
      </c>
      <c r="AB26" s="2">
        <f t="shared" si="11"/>
        <v>0</v>
      </c>
      <c r="AC26" s="2">
        <f t="shared" si="12"/>
        <v>0</v>
      </c>
      <c r="AD26" s="2"/>
      <c r="AE26" s="2"/>
      <c r="AF26" s="4">
        <f t="shared" si="1"/>
        <v>0</v>
      </c>
      <c r="AG26" s="2"/>
      <c r="AH26" s="3"/>
      <c r="AI26" s="2">
        <f t="shared" si="13"/>
        <v>0</v>
      </c>
      <c r="AJ26" s="2">
        <f t="shared" si="14"/>
        <v>0</v>
      </c>
      <c r="AK26" s="2">
        <f t="shared" si="15"/>
        <v>0</v>
      </c>
      <c r="AL26" s="2"/>
      <c r="AM26" s="31">
        <f t="shared" si="2"/>
        <v>0</v>
      </c>
      <c r="AN26" s="2"/>
      <c r="AO26" s="5"/>
      <c r="AP26" s="2">
        <f t="shared" si="16"/>
        <v>0</v>
      </c>
      <c r="AQ26" s="2">
        <f t="shared" si="17"/>
        <v>0</v>
      </c>
      <c r="AR26" s="2">
        <f t="shared" si="18"/>
        <v>0</v>
      </c>
      <c r="AS26" s="2"/>
      <c r="AT26" s="31">
        <f t="shared" si="3"/>
        <v>0</v>
      </c>
      <c r="AU26" s="28"/>
      <c r="AV26" s="67"/>
      <c r="AW26" s="22"/>
      <c r="AX26" s="22"/>
      <c r="AY26" s="2">
        <f t="shared" si="20"/>
        <v>0</v>
      </c>
      <c r="AZ26" s="2">
        <f t="shared" si="21"/>
        <v>0</v>
      </c>
      <c r="BA26" s="2">
        <f t="shared" si="22"/>
        <v>0</v>
      </c>
      <c r="BB26" s="2"/>
      <c r="BC26" s="8">
        <f t="shared" si="4"/>
        <v>0</v>
      </c>
      <c r="BD26" s="22"/>
      <c r="BE26" s="48"/>
      <c r="BF26" s="22"/>
      <c r="BG26" s="22"/>
      <c r="BH26" s="2"/>
      <c r="BI26" s="2"/>
      <c r="BJ26" s="2"/>
      <c r="BK26" s="2"/>
      <c r="BL26" s="1">
        <f t="shared" si="5"/>
        <v>0</v>
      </c>
      <c r="BM26" s="22"/>
      <c r="BN26" s="2"/>
      <c r="BO26" s="2"/>
      <c r="BP26" s="2"/>
      <c r="BQ26" s="2"/>
      <c r="BR26" s="73">
        <f t="shared" si="6"/>
        <v>0</v>
      </c>
      <c r="BS26" s="3"/>
      <c r="BT26" s="2"/>
      <c r="BU26" s="2"/>
      <c r="BV26" s="76"/>
    </row>
    <row r="27" spans="1:74" ht="15" customHeight="1" x14ac:dyDescent="0.25">
      <c r="A27" s="90" t="s">
        <v>484</v>
      </c>
      <c r="B27" s="97" t="s">
        <v>481</v>
      </c>
      <c r="C27" s="97">
        <v>6</v>
      </c>
      <c r="D27" s="68">
        <v>1</v>
      </c>
      <c r="E27" s="27" t="s">
        <v>16</v>
      </c>
      <c r="F27" s="27" t="s">
        <v>110</v>
      </c>
      <c r="G27" s="102" t="s">
        <v>7</v>
      </c>
      <c r="H27" s="102" t="s">
        <v>111</v>
      </c>
      <c r="I27" s="27" t="s">
        <v>17</v>
      </c>
      <c r="J27" s="27" t="s">
        <v>112</v>
      </c>
      <c r="K27" s="27" t="s">
        <v>113</v>
      </c>
      <c r="L27" s="13"/>
      <c r="M27" s="51"/>
      <c r="N27" s="28" t="s">
        <v>215</v>
      </c>
      <c r="O27" s="2">
        <v>200</v>
      </c>
      <c r="P27" s="5">
        <v>2.5100000000000001E-2</v>
      </c>
      <c r="Q27" s="5">
        <f t="shared" si="23"/>
        <v>0.22740600000000002</v>
      </c>
      <c r="R27" s="2">
        <f t="shared" ref="R27:R48" si="24">$Q$2*D27</f>
        <v>8</v>
      </c>
      <c r="S27" s="2">
        <f t="shared" ref="S27:S48" si="25">$L$2*C27</f>
        <v>12</v>
      </c>
      <c r="T27" s="2">
        <f t="shared" ref="T27:T48" si="26">SUM(R27:S27)</f>
        <v>20</v>
      </c>
      <c r="U27" s="2"/>
      <c r="V27" s="2"/>
      <c r="W27" s="7">
        <f t="shared" si="0"/>
        <v>0</v>
      </c>
      <c r="X27" s="28" t="s">
        <v>170</v>
      </c>
      <c r="Y27" s="2">
        <v>5000</v>
      </c>
      <c r="Z27" s="5">
        <f>110.42/Y27</f>
        <v>2.2083999999999999E-2</v>
      </c>
      <c r="AA27" s="2">
        <f t="shared" ref="AA27:AA48" si="27">$Q$2*D27</f>
        <v>8</v>
      </c>
      <c r="AB27" s="2">
        <f t="shared" ref="AB27:AB48" si="28">$L$2*C27</f>
        <v>12</v>
      </c>
      <c r="AC27" s="2">
        <f t="shared" ref="AC27:AC48" si="29">SUM(AA27:AB27)</f>
        <v>20</v>
      </c>
      <c r="AD27" s="2"/>
      <c r="AE27" s="2"/>
      <c r="AF27" s="4">
        <f t="shared" si="1"/>
        <v>0</v>
      </c>
      <c r="AG27" s="30">
        <v>100</v>
      </c>
      <c r="AH27" s="3">
        <v>0.01</v>
      </c>
      <c r="AI27" s="2">
        <f t="shared" ref="AI27:AI48" si="30">$Q$2*D27</f>
        <v>8</v>
      </c>
      <c r="AJ27" s="2">
        <f t="shared" ref="AJ27:AJ48" si="31">$L$2*C27</f>
        <v>12</v>
      </c>
      <c r="AK27" s="2">
        <f t="shared" ref="AK27:AK48" si="32">SUM(AI27:AJ27)</f>
        <v>20</v>
      </c>
      <c r="AL27" s="2"/>
      <c r="AM27" s="31">
        <f t="shared" si="2"/>
        <v>0</v>
      </c>
      <c r="AN27" s="30">
        <v>5000</v>
      </c>
      <c r="AO27" s="5">
        <v>6.7000000000000002E-3</v>
      </c>
      <c r="AP27" s="2">
        <f t="shared" ref="AP27:AP48" si="33">$Q$2*D27</f>
        <v>8</v>
      </c>
      <c r="AQ27" s="2">
        <f t="shared" ref="AQ27:AQ48" si="34">$L$2*C27</f>
        <v>12</v>
      </c>
      <c r="AR27" s="2">
        <f t="shared" ref="AR27:AR48" si="35">SUM(AP27:AQ27)</f>
        <v>20</v>
      </c>
      <c r="AS27" s="259">
        <v>5000</v>
      </c>
      <c r="AT27" s="31">
        <f t="shared" si="3"/>
        <v>33.5</v>
      </c>
      <c r="AU27" s="9"/>
      <c r="AV27" s="11"/>
      <c r="AW27" s="12"/>
      <c r="AX27" s="3"/>
      <c r="AY27" s="2">
        <f t="shared" si="20"/>
        <v>8</v>
      </c>
      <c r="AZ27" s="2">
        <f t="shared" si="21"/>
        <v>12</v>
      </c>
      <c r="BA27" s="2">
        <f t="shared" si="22"/>
        <v>20</v>
      </c>
      <c r="BB27" s="2"/>
      <c r="BC27" s="8">
        <f t="shared" si="4"/>
        <v>0</v>
      </c>
      <c r="BD27" s="28"/>
      <c r="BE27" s="2"/>
      <c r="BF27" s="5"/>
      <c r="BG27" s="5"/>
      <c r="BH27" s="2"/>
      <c r="BI27" s="2"/>
      <c r="BJ27" s="2"/>
      <c r="BK27" s="2"/>
      <c r="BL27" s="1">
        <f t="shared" ref="BL27:BL55" si="36">BF27*BK27</f>
        <v>0</v>
      </c>
      <c r="BR27" s="73">
        <f t="shared" si="6"/>
        <v>0</v>
      </c>
      <c r="BV27" s="76"/>
    </row>
    <row r="28" spans="1:74" ht="15" customHeight="1" x14ac:dyDescent="0.25">
      <c r="A28" s="26"/>
      <c r="B28" s="97" t="s">
        <v>481</v>
      </c>
      <c r="C28" s="97">
        <v>6</v>
      </c>
      <c r="D28" s="68">
        <v>1</v>
      </c>
      <c r="E28" s="27" t="s">
        <v>16</v>
      </c>
      <c r="F28" s="27" t="s">
        <v>114</v>
      </c>
      <c r="G28" s="102" t="s">
        <v>7</v>
      </c>
      <c r="H28" s="102" t="s">
        <v>111</v>
      </c>
      <c r="I28" s="27" t="s">
        <v>17</v>
      </c>
      <c r="J28" s="27" t="s">
        <v>112</v>
      </c>
      <c r="K28" s="27" t="s">
        <v>115</v>
      </c>
      <c r="L28" s="13"/>
      <c r="M28" s="51"/>
      <c r="N28" s="28" t="s">
        <v>216</v>
      </c>
      <c r="O28" s="2">
        <v>200</v>
      </c>
      <c r="P28" s="5">
        <v>8.1600000000000006E-2</v>
      </c>
      <c r="Q28" s="5">
        <f t="shared" si="23"/>
        <v>0.73929600000000006</v>
      </c>
      <c r="R28" s="2">
        <f t="shared" si="24"/>
        <v>8</v>
      </c>
      <c r="S28" s="2">
        <f t="shared" si="25"/>
        <v>12</v>
      </c>
      <c r="T28" s="2">
        <f t="shared" si="26"/>
        <v>20</v>
      </c>
      <c r="U28" s="2"/>
      <c r="V28" s="2"/>
      <c r="W28" s="7">
        <f t="shared" si="0"/>
        <v>0</v>
      </c>
      <c r="X28" s="28" t="s">
        <v>171</v>
      </c>
      <c r="Y28" s="2">
        <v>5000</v>
      </c>
      <c r="Z28" s="5">
        <f>110.42/Y28</f>
        <v>2.2083999999999999E-2</v>
      </c>
      <c r="AA28" s="2">
        <f t="shared" si="27"/>
        <v>8</v>
      </c>
      <c r="AB28" s="2">
        <f t="shared" si="28"/>
        <v>12</v>
      </c>
      <c r="AC28" s="2">
        <f t="shared" si="29"/>
        <v>20</v>
      </c>
      <c r="AD28" s="2"/>
      <c r="AE28" s="2"/>
      <c r="AF28" s="4">
        <f t="shared" si="1"/>
        <v>0</v>
      </c>
      <c r="AG28" s="30">
        <v>100</v>
      </c>
      <c r="AH28" s="3">
        <v>0.01</v>
      </c>
      <c r="AI28" s="2">
        <f t="shared" si="30"/>
        <v>8</v>
      </c>
      <c r="AJ28" s="2">
        <f t="shared" si="31"/>
        <v>12</v>
      </c>
      <c r="AK28" s="2">
        <f t="shared" si="32"/>
        <v>20</v>
      </c>
      <c r="AL28" s="2"/>
      <c r="AM28" s="31">
        <f t="shared" si="2"/>
        <v>0</v>
      </c>
      <c r="AN28" s="30">
        <v>5000</v>
      </c>
      <c r="AO28" s="5">
        <v>6.7000000000000002E-3</v>
      </c>
      <c r="AP28" s="2">
        <f t="shared" si="33"/>
        <v>8</v>
      </c>
      <c r="AQ28" s="2">
        <f t="shared" si="34"/>
        <v>12</v>
      </c>
      <c r="AR28" s="2">
        <f t="shared" si="35"/>
        <v>20</v>
      </c>
      <c r="AS28" s="259">
        <v>5000</v>
      </c>
      <c r="AT28" s="31">
        <f t="shared" si="3"/>
        <v>33.5</v>
      </c>
      <c r="AU28" s="9"/>
      <c r="AV28" s="11"/>
      <c r="AW28" s="12"/>
      <c r="AX28" s="3"/>
      <c r="AY28" s="2">
        <f t="shared" si="20"/>
        <v>8</v>
      </c>
      <c r="AZ28" s="2">
        <f t="shared" si="21"/>
        <v>12</v>
      </c>
      <c r="BA28" s="2">
        <f t="shared" si="22"/>
        <v>20</v>
      </c>
      <c r="BB28" s="2"/>
      <c r="BC28" s="8">
        <f t="shared" si="4"/>
        <v>0</v>
      </c>
      <c r="BD28" s="28"/>
      <c r="BE28" s="2"/>
      <c r="BF28" s="5"/>
      <c r="BG28" s="5"/>
      <c r="BH28" s="2"/>
      <c r="BI28" s="2"/>
      <c r="BJ28" s="2"/>
      <c r="BK28" s="2"/>
      <c r="BL28" s="1">
        <f t="shared" si="36"/>
        <v>0</v>
      </c>
      <c r="BR28" s="73">
        <f t="shared" si="6"/>
        <v>0</v>
      </c>
      <c r="BV28" s="76"/>
    </row>
    <row r="29" spans="1:74" ht="15" customHeight="1" x14ac:dyDescent="0.25">
      <c r="A29" s="26"/>
      <c r="B29" s="97" t="s">
        <v>481</v>
      </c>
      <c r="C29" s="97">
        <v>9</v>
      </c>
      <c r="D29" s="68">
        <v>13</v>
      </c>
      <c r="E29" s="27" t="s">
        <v>16</v>
      </c>
      <c r="F29" s="27" t="s">
        <v>20</v>
      </c>
      <c r="G29" s="102" t="s">
        <v>7</v>
      </c>
      <c r="H29" s="102" t="s">
        <v>111</v>
      </c>
      <c r="I29" s="27" t="s">
        <v>17</v>
      </c>
      <c r="J29" s="27" t="s">
        <v>112</v>
      </c>
      <c r="K29" s="27" t="s">
        <v>116</v>
      </c>
      <c r="L29" s="13"/>
      <c r="M29" s="51"/>
      <c r="N29" s="28" t="s">
        <v>217</v>
      </c>
      <c r="O29" s="2">
        <v>500</v>
      </c>
      <c r="P29" s="5">
        <v>2.66E-3</v>
      </c>
      <c r="Q29" s="5">
        <f t="shared" si="23"/>
        <v>2.4099600000000002E-2</v>
      </c>
      <c r="R29" s="2">
        <f t="shared" si="24"/>
        <v>104</v>
      </c>
      <c r="S29" s="2">
        <f t="shared" si="25"/>
        <v>18</v>
      </c>
      <c r="T29" s="2">
        <f t="shared" si="26"/>
        <v>122</v>
      </c>
      <c r="U29" s="2"/>
      <c r="V29" s="2"/>
      <c r="W29" s="7">
        <f t="shared" si="0"/>
        <v>0</v>
      </c>
      <c r="X29" s="28" t="s">
        <v>172</v>
      </c>
      <c r="Y29" s="2">
        <v>5000</v>
      </c>
      <c r="Z29" s="5">
        <f>109.36/Y29</f>
        <v>2.1871999999999999E-2</v>
      </c>
      <c r="AA29" s="2">
        <f t="shared" si="27"/>
        <v>104</v>
      </c>
      <c r="AB29" s="2">
        <f t="shared" si="28"/>
        <v>18</v>
      </c>
      <c r="AC29" s="2">
        <f t="shared" si="29"/>
        <v>122</v>
      </c>
      <c r="AD29" s="2"/>
      <c r="AE29" s="2"/>
      <c r="AF29" s="4">
        <f t="shared" si="1"/>
        <v>0</v>
      </c>
      <c r="AG29" s="30">
        <v>100</v>
      </c>
      <c r="AH29" s="3">
        <v>0.02</v>
      </c>
      <c r="AI29" s="2">
        <f t="shared" si="30"/>
        <v>104</v>
      </c>
      <c r="AJ29" s="2">
        <f t="shared" si="31"/>
        <v>18</v>
      </c>
      <c r="AK29" s="2">
        <f t="shared" si="32"/>
        <v>122</v>
      </c>
      <c r="AL29" s="2"/>
      <c r="AM29" s="31">
        <f t="shared" si="2"/>
        <v>0</v>
      </c>
      <c r="AN29" s="30">
        <v>5000</v>
      </c>
      <c r="AO29" s="5">
        <v>7.0000000000000001E-3</v>
      </c>
      <c r="AP29" s="2">
        <f t="shared" si="33"/>
        <v>104</v>
      </c>
      <c r="AQ29" s="2">
        <f t="shared" si="34"/>
        <v>18</v>
      </c>
      <c r="AR29" s="2">
        <f t="shared" si="35"/>
        <v>122</v>
      </c>
      <c r="AS29" s="259">
        <v>5000</v>
      </c>
      <c r="AT29" s="31">
        <f t="shared" si="3"/>
        <v>35</v>
      </c>
      <c r="AU29" s="9"/>
      <c r="AV29" s="11"/>
      <c r="AW29" s="12"/>
      <c r="AX29" s="3"/>
      <c r="AY29" s="2">
        <f t="shared" si="20"/>
        <v>104</v>
      </c>
      <c r="AZ29" s="2">
        <f t="shared" si="21"/>
        <v>18</v>
      </c>
      <c r="BA29" s="2">
        <f t="shared" si="22"/>
        <v>122</v>
      </c>
      <c r="BB29" s="2"/>
      <c r="BC29" s="8">
        <f t="shared" si="4"/>
        <v>0</v>
      </c>
      <c r="BD29" s="28"/>
      <c r="BE29" s="2"/>
      <c r="BF29" s="5"/>
      <c r="BG29" s="5"/>
      <c r="BH29" s="2"/>
      <c r="BI29" s="2"/>
      <c r="BJ29" s="2"/>
      <c r="BK29" s="2"/>
      <c r="BL29" s="1">
        <f t="shared" si="36"/>
        <v>0</v>
      </c>
      <c r="BR29" s="73">
        <f t="shared" si="6"/>
        <v>0</v>
      </c>
      <c r="BV29" s="76"/>
    </row>
    <row r="30" spans="1:74" ht="15" customHeight="1" x14ac:dyDescent="0.25">
      <c r="A30" s="26"/>
      <c r="B30" s="97" t="s">
        <v>477</v>
      </c>
      <c r="C30" s="97"/>
      <c r="D30" s="68">
        <v>2</v>
      </c>
      <c r="E30" s="27" t="s">
        <v>16</v>
      </c>
      <c r="F30" s="27" t="s">
        <v>117</v>
      </c>
      <c r="G30" s="102" t="s">
        <v>7</v>
      </c>
      <c r="H30" s="102" t="s">
        <v>111</v>
      </c>
      <c r="I30" s="27" t="s">
        <v>17</v>
      </c>
      <c r="J30" s="27" t="s">
        <v>112</v>
      </c>
      <c r="K30" s="27" t="s">
        <v>118</v>
      </c>
      <c r="L30" s="13"/>
      <c r="M30" s="51"/>
      <c r="N30" s="28" t="s">
        <v>218</v>
      </c>
      <c r="O30" s="2">
        <v>100</v>
      </c>
      <c r="P30" s="5">
        <v>1.0500000000000001E-2</v>
      </c>
      <c r="Q30" s="5">
        <f t="shared" si="23"/>
        <v>9.5130000000000006E-2</v>
      </c>
      <c r="R30" s="2">
        <f t="shared" si="24"/>
        <v>16</v>
      </c>
      <c r="S30" s="2">
        <f t="shared" si="25"/>
        <v>0</v>
      </c>
      <c r="T30" s="2">
        <f t="shared" si="26"/>
        <v>16</v>
      </c>
      <c r="U30" s="2"/>
      <c r="V30" s="2"/>
      <c r="W30" s="7">
        <f t="shared" si="0"/>
        <v>0</v>
      </c>
      <c r="X30" s="28" t="s">
        <v>173</v>
      </c>
      <c r="Y30" s="2">
        <v>5000</v>
      </c>
      <c r="Z30" s="5">
        <f>109.36/Y30</f>
        <v>2.1871999999999999E-2</v>
      </c>
      <c r="AA30" s="2">
        <f t="shared" si="27"/>
        <v>16</v>
      </c>
      <c r="AB30" s="2">
        <f t="shared" si="28"/>
        <v>0</v>
      </c>
      <c r="AC30" s="2">
        <f t="shared" si="29"/>
        <v>16</v>
      </c>
      <c r="AD30" s="2"/>
      <c r="AE30" s="2"/>
      <c r="AF30" s="4">
        <f t="shared" si="1"/>
        <v>0</v>
      </c>
      <c r="AG30" s="30">
        <v>100</v>
      </c>
      <c r="AH30" s="3">
        <v>0.02</v>
      </c>
      <c r="AI30" s="2">
        <f t="shared" si="30"/>
        <v>16</v>
      </c>
      <c r="AJ30" s="2">
        <f t="shared" si="31"/>
        <v>0</v>
      </c>
      <c r="AK30" s="2">
        <f t="shared" si="32"/>
        <v>16</v>
      </c>
      <c r="AL30" s="2"/>
      <c r="AM30" s="31">
        <f t="shared" si="2"/>
        <v>0</v>
      </c>
      <c r="AN30" s="30">
        <v>5000</v>
      </c>
      <c r="AO30" s="5">
        <v>7.0000000000000001E-3</v>
      </c>
      <c r="AP30" s="2">
        <f t="shared" si="33"/>
        <v>16</v>
      </c>
      <c r="AQ30" s="2">
        <f t="shared" si="34"/>
        <v>0</v>
      </c>
      <c r="AR30" s="2">
        <f t="shared" si="35"/>
        <v>16</v>
      </c>
      <c r="AS30" s="259">
        <v>5000</v>
      </c>
      <c r="AT30" s="31">
        <f t="shared" si="3"/>
        <v>35</v>
      </c>
      <c r="AU30" s="9"/>
      <c r="AV30" s="11"/>
      <c r="AW30" s="12"/>
      <c r="AX30" s="3"/>
      <c r="AY30" s="2">
        <f t="shared" si="20"/>
        <v>16</v>
      </c>
      <c r="AZ30" s="2">
        <f t="shared" si="21"/>
        <v>0</v>
      </c>
      <c r="BA30" s="2">
        <f t="shared" si="22"/>
        <v>16</v>
      </c>
      <c r="BB30" s="2"/>
      <c r="BC30" s="8">
        <f t="shared" si="4"/>
        <v>0</v>
      </c>
      <c r="BD30" s="28"/>
      <c r="BE30" s="2"/>
      <c r="BF30" s="5"/>
      <c r="BG30" s="5"/>
      <c r="BH30" s="2"/>
      <c r="BI30" s="2"/>
      <c r="BJ30" s="2"/>
      <c r="BK30" s="2"/>
      <c r="BL30" s="1">
        <f t="shared" si="36"/>
        <v>0</v>
      </c>
      <c r="BR30" s="73">
        <f t="shared" si="6"/>
        <v>0</v>
      </c>
      <c r="BV30" s="76"/>
    </row>
    <row r="31" spans="1:74" ht="15" customHeight="1" x14ac:dyDescent="0.25">
      <c r="A31" s="26"/>
      <c r="B31" s="97" t="s">
        <v>477</v>
      </c>
      <c r="C31" s="97"/>
      <c r="D31" s="68">
        <v>2</v>
      </c>
      <c r="E31" s="27" t="s">
        <v>16</v>
      </c>
      <c r="F31" s="27" t="s">
        <v>119</v>
      </c>
      <c r="G31" s="102" t="s">
        <v>7</v>
      </c>
      <c r="H31" s="102" t="s">
        <v>111</v>
      </c>
      <c r="I31" s="27" t="s">
        <v>17</v>
      </c>
      <c r="J31" s="27" t="s">
        <v>112</v>
      </c>
      <c r="K31" s="27" t="s">
        <v>120</v>
      </c>
      <c r="L31" s="13"/>
      <c r="M31" s="51"/>
      <c r="N31" s="28" t="s">
        <v>219</v>
      </c>
      <c r="O31" s="2">
        <v>200</v>
      </c>
      <c r="P31" s="5">
        <v>2.5100000000000001E-2</v>
      </c>
      <c r="Q31" s="5">
        <f t="shared" si="23"/>
        <v>0.22740600000000002</v>
      </c>
      <c r="R31" s="2">
        <f t="shared" si="24"/>
        <v>16</v>
      </c>
      <c r="S31" s="2">
        <f t="shared" si="25"/>
        <v>0</v>
      </c>
      <c r="T31" s="2">
        <f t="shared" si="26"/>
        <v>16</v>
      </c>
      <c r="U31" s="2"/>
      <c r="V31" s="2"/>
      <c r="W31" s="7">
        <f t="shared" si="0"/>
        <v>0</v>
      </c>
      <c r="X31" s="28" t="s">
        <v>174</v>
      </c>
      <c r="Y31" s="2">
        <v>5000</v>
      </c>
      <c r="Z31" s="5">
        <f>110.42/Y31</f>
        <v>2.2083999999999999E-2</v>
      </c>
      <c r="AA31" s="2">
        <f t="shared" si="27"/>
        <v>16</v>
      </c>
      <c r="AB31" s="2">
        <f t="shared" si="28"/>
        <v>0</v>
      </c>
      <c r="AC31" s="2">
        <f t="shared" si="29"/>
        <v>16</v>
      </c>
      <c r="AD31" s="2"/>
      <c r="AE31" s="2"/>
      <c r="AF31" s="4">
        <f t="shared" si="1"/>
        <v>0</v>
      </c>
      <c r="AG31" s="30">
        <v>100</v>
      </c>
      <c r="AH31" s="3">
        <v>0.02</v>
      </c>
      <c r="AI31" s="2">
        <f t="shared" si="30"/>
        <v>16</v>
      </c>
      <c r="AJ31" s="2">
        <f t="shared" si="31"/>
        <v>0</v>
      </c>
      <c r="AK31" s="2">
        <f t="shared" si="32"/>
        <v>16</v>
      </c>
      <c r="AL31" s="2"/>
      <c r="AM31" s="31">
        <f t="shared" si="2"/>
        <v>0</v>
      </c>
      <c r="AN31" s="30">
        <v>5000</v>
      </c>
      <c r="AO31" s="5">
        <v>7.0000000000000001E-3</v>
      </c>
      <c r="AP31" s="2">
        <f t="shared" si="33"/>
        <v>16</v>
      </c>
      <c r="AQ31" s="2">
        <f t="shared" si="34"/>
        <v>0</v>
      </c>
      <c r="AR31" s="2">
        <f t="shared" si="35"/>
        <v>16</v>
      </c>
      <c r="AS31" s="259">
        <v>5000</v>
      </c>
      <c r="AT31" s="31">
        <f t="shared" si="3"/>
        <v>35</v>
      </c>
      <c r="AU31" s="9"/>
      <c r="AV31" s="11"/>
      <c r="AW31" s="12"/>
      <c r="AX31" s="3"/>
      <c r="AY31" s="2">
        <f t="shared" si="20"/>
        <v>16</v>
      </c>
      <c r="AZ31" s="2">
        <f t="shared" si="21"/>
        <v>0</v>
      </c>
      <c r="BA31" s="2">
        <f t="shared" si="22"/>
        <v>16</v>
      </c>
      <c r="BB31" s="2"/>
      <c r="BC31" s="8">
        <f t="shared" si="4"/>
        <v>0</v>
      </c>
      <c r="BD31" s="28"/>
      <c r="BE31" s="2"/>
      <c r="BF31" s="5"/>
      <c r="BG31" s="5"/>
      <c r="BH31" s="2"/>
      <c r="BI31" s="2"/>
      <c r="BJ31" s="2"/>
      <c r="BK31" s="2"/>
      <c r="BL31" s="1">
        <f t="shared" si="36"/>
        <v>0</v>
      </c>
      <c r="BR31" s="73">
        <f t="shared" si="6"/>
        <v>0</v>
      </c>
      <c r="BV31" s="76"/>
    </row>
    <row r="32" spans="1:74" ht="15" customHeight="1" x14ac:dyDescent="0.25">
      <c r="A32" s="26"/>
      <c r="B32" s="97" t="s">
        <v>481</v>
      </c>
      <c r="C32" s="97">
        <v>1</v>
      </c>
      <c r="D32" s="68">
        <v>2</v>
      </c>
      <c r="E32" s="27" t="s">
        <v>16</v>
      </c>
      <c r="F32" s="27" t="s">
        <v>121</v>
      </c>
      <c r="G32" s="102" t="s">
        <v>7</v>
      </c>
      <c r="H32" s="102" t="s">
        <v>111</v>
      </c>
      <c r="I32" s="27" t="s">
        <v>17</v>
      </c>
      <c r="J32" s="27" t="s">
        <v>112</v>
      </c>
      <c r="K32" s="27" t="s">
        <v>122</v>
      </c>
      <c r="L32" s="13"/>
      <c r="M32" s="51"/>
      <c r="N32" s="28" t="s">
        <v>220</v>
      </c>
      <c r="O32" s="2">
        <v>200</v>
      </c>
      <c r="P32" s="5">
        <v>2.5100000000000001E-2</v>
      </c>
      <c r="Q32" s="5">
        <f t="shared" si="23"/>
        <v>0.22740600000000002</v>
      </c>
      <c r="R32" s="2">
        <f t="shared" si="24"/>
        <v>16</v>
      </c>
      <c r="S32" s="2">
        <f t="shared" si="25"/>
        <v>2</v>
      </c>
      <c r="T32" s="2">
        <f t="shared" si="26"/>
        <v>18</v>
      </c>
      <c r="U32" s="2"/>
      <c r="V32" s="2"/>
      <c r="W32" s="7">
        <f t="shared" si="0"/>
        <v>0</v>
      </c>
      <c r="X32" s="28" t="s">
        <v>175</v>
      </c>
      <c r="Y32" s="2">
        <v>5000</v>
      </c>
      <c r="Z32" s="5">
        <f>110.42/Y32</f>
        <v>2.2083999999999999E-2</v>
      </c>
      <c r="AA32" s="2">
        <f t="shared" si="27"/>
        <v>16</v>
      </c>
      <c r="AB32" s="2">
        <f t="shared" si="28"/>
        <v>2</v>
      </c>
      <c r="AC32" s="2">
        <f t="shared" si="29"/>
        <v>18</v>
      </c>
      <c r="AD32" s="2"/>
      <c r="AE32" s="2"/>
      <c r="AF32" s="4">
        <f t="shared" si="1"/>
        <v>0</v>
      </c>
      <c r="AG32" s="30">
        <v>100</v>
      </c>
      <c r="AH32" s="3">
        <v>0.02</v>
      </c>
      <c r="AI32" s="2">
        <f t="shared" si="30"/>
        <v>16</v>
      </c>
      <c r="AJ32" s="2">
        <f t="shared" si="31"/>
        <v>2</v>
      </c>
      <c r="AK32" s="2">
        <f t="shared" si="32"/>
        <v>18</v>
      </c>
      <c r="AL32" s="2"/>
      <c r="AM32" s="31">
        <f t="shared" si="2"/>
        <v>0</v>
      </c>
      <c r="AN32" s="30">
        <v>5000</v>
      </c>
      <c r="AO32" s="5">
        <v>6.7000000000000002E-3</v>
      </c>
      <c r="AP32" s="2">
        <f t="shared" si="33"/>
        <v>16</v>
      </c>
      <c r="AQ32" s="2">
        <f t="shared" si="34"/>
        <v>2</v>
      </c>
      <c r="AR32" s="2">
        <f t="shared" si="35"/>
        <v>18</v>
      </c>
      <c r="AS32" s="259">
        <v>5000</v>
      </c>
      <c r="AT32" s="31">
        <f t="shared" si="3"/>
        <v>33.5</v>
      </c>
      <c r="AU32" s="9"/>
      <c r="AV32" s="11"/>
      <c r="AW32" s="12"/>
      <c r="AX32" s="3"/>
      <c r="AY32" s="2">
        <f t="shared" si="20"/>
        <v>16</v>
      </c>
      <c r="AZ32" s="2">
        <f t="shared" si="21"/>
        <v>2</v>
      </c>
      <c r="BA32" s="2">
        <f t="shared" si="22"/>
        <v>18</v>
      </c>
      <c r="BB32" s="2"/>
      <c r="BC32" s="8">
        <f t="shared" si="4"/>
        <v>0</v>
      </c>
      <c r="BD32" s="28"/>
      <c r="BE32" s="2"/>
      <c r="BF32" s="5"/>
      <c r="BG32" s="5"/>
      <c r="BH32" s="2"/>
      <c r="BI32" s="2"/>
      <c r="BJ32" s="2"/>
      <c r="BK32" s="2"/>
      <c r="BL32" s="1">
        <f t="shared" si="36"/>
        <v>0</v>
      </c>
      <c r="BM32" s="75">
        <v>1.1050000000000001E-2</v>
      </c>
      <c r="BN32" s="15">
        <f>$Q$2*D32</f>
        <v>16</v>
      </c>
      <c r="BO32" s="15">
        <f>$L$2*C32</f>
        <v>2</v>
      </c>
      <c r="BP32" s="15">
        <f>SUM(BN32:BO32)</f>
        <v>18</v>
      </c>
      <c r="BR32" s="73">
        <f t="shared" si="6"/>
        <v>0</v>
      </c>
      <c r="BV32" s="76"/>
    </row>
    <row r="33" spans="1:74" ht="15" customHeight="1" x14ac:dyDescent="0.25">
      <c r="A33" s="26"/>
      <c r="B33" s="97" t="s">
        <v>481</v>
      </c>
      <c r="C33" s="97">
        <v>2</v>
      </c>
      <c r="D33" s="68">
        <v>3</v>
      </c>
      <c r="E33" s="27" t="s">
        <v>16</v>
      </c>
      <c r="F33" s="27" t="s">
        <v>19</v>
      </c>
      <c r="G33" s="102" t="s">
        <v>7</v>
      </c>
      <c r="H33" s="102" t="s">
        <v>111</v>
      </c>
      <c r="I33" s="27" t="s">
        <v>17</v>
      </c>
      <c r="J33" s="27" t="s">
        <v>112</v>
      </c>
      <c r="K33" s="27" t="s">
        <v>123</v>
      </c>
      <c r="L33" s="13"/>
      <c r="M33" s="51"/>
      <c r="N33" s="28" t="s">
        <v>221</v>
      </c>
      <c r="O33" s="2">
        <v>200</v>
      </c>
      <c r="P33" s="5">
        <v>2.5100000000000001E-2</v>
      </c>
      <c r="Q33" s="5">
        <f t="shared" si="23"/>
        <v>0.22740600000000002</v>
      </c>
      <c r="R33" s="2">
        <f t="shared" si="24"/>
        <v>24</v>
      </c>
      <c r="S33" s="2">
        <f t="shared" si="25"/>
        <v>4</v>
      </c>
      <c r="T33" s="2">
        <f t="shared" si="26"/>
        <v>28</v>
      </c>
      <c r="U33" s="2"/>
      <c r="V33" s="2"/>
      <c r="W33" s="7">
        <f t="shared" si="0"/>
        <v>0</v>
      </c>
      <c r="X33" s="28" t="s">
        <v>176</v>
      </c>
      <c r="Y33" s="2">
        <v>5000</v>
      </c>
      <c r="Z33" s="5">
        <f>109.36/Y33</f>
        <v>2.1871999999999999E-2</v>
      </c>
      <c r="AA33" s="2">
        <f t="shared" si="27"/>
        <v>24</v>
      </c>
      <c r="AB33" s="2">
        <f t="shared" si="28"/>
        <v>4</v>
      </c>
      <c r="AC33" s="2">
        <f t="shared" si="29"/>
        <v>28</v>
      </c>
      <c r="AD33" s="2"/>
      <c r="AE33" s="2"/>
      <c r="AF33" s="4">
        <f t="shared" si="1"/>
        <v>0</v>
      </c>
      <c r="AG33" s="30">
        <v>100</v>
      </c>
      <c r="AH33" s="3">
        <v>0.02</v>
      </c>
      <c r="AI33" s="2">
        <f t="shared" si="30"/>
        <v>24</v>
      </c>
      <c r="AJ33" s="2">
        <f t="shared" si="31"/>
        <v>4</v>
      </c>
      <c r="AK33" s="2">
        <f t="shared" si="32"/>
        <v>28</v>
      </c>
      <c r="AL33" s="2"/>
      <c r="AM33" s="31">
        <f t="shared" si="2"/>
        <v>0</v>
      </c>
      <c r="AN33" s="30">
        <v>5000</v>
      </c>
      <c r="AO33" s="5">
        <v>6.7000000000000002E-3</v>
      </c>
      <c r="AP33" s="2">
        <f t="shared" si="33"/>
        <v>24</v>
      </c>
      <c r="AQ33" s="2">
        <f t="shared" si="34"/>
        <v>4</v>
      </c>
      <c r="AR33" s="2">
        <f t="shared" si="35"/>
        <v>28</v>
      </c>
      <c r="AS33" s="259">
        <v>5000</v>
      </c>
      <c r="AT33" s="31">
        <f t="shared" si="3"/>
        <v>33.5</v>
      </c>
      <c r="AU33" s="9"/>
      <c r="AV33" s="11"/>
      <c r="AW33" s="12"/>
      <c r="AX33" s="3"/>
      <c r="AY33" s="2">
        <f t="shared" si="20"/>
        <v>24</v>
      </c>
      <c r="AZ33" s="2">
        <f t="shared" si="21"/>
        <v>4</v>
      </c>
      <c r="BA33" s="2">
        <f t="shared" si="22"/>
        <v>28</v>
      </c>
      <c r="BB33" s="2"/>
      <c r="BC33" s="8">
        <f t="shared" si="4"/>
        <v>0</v>
      </c>
      <c r="BD33" s="28"/>
      <c r="BE33" s="2"/>
      <c r="BF33" s="5"/>
      <c r="BG33" s="5"/>
      <c r="BH33" s="2"/>
      <c r="BI33" s="2"/>
      <c r="BJ33" s="2"/>
      <c r="BK33" s="2"/>
      <c r="BL33" s="1">
        <f t="shared" si="36"/>
        <v>0</v>
      </c>
      <c r="BM33" s="75">
        <v>3.9780000000000003E-2</v>
      </c>
      <c r="BN33" s="15">
        <f>$Q$2*D33</f>
        <v>24</v>
      </c>
      <c r="BO33" s="15">
        <f>$L$2*C33</f>
        <v>4</v>
      </c>
      <c r="BP33" s="15">
        <f>SUM(BN33:BO33)</f>
        <v>28</v>
      </c>
      <c r="BR33" s="73">
        <f t="shared" si="6"/>
        <v>0</v>
      </c>
      <c r="BV33" s="76"/>
    </row>
    <row r="34" spans="1:74" ht="15" customHeight="1" x14ac:dyDescent="0.25">
      <c r="A34" s="26"/>
      <c r="B34" s="97" t="s">
        <v>481</v>
      </c>
      <c r="C34" s="97">
        <v>6</v>
      </c>
      <c r="D34" s="68">
        <v>3</v>
      </c>
      <c r="E34" s="27" t="s">
        <v>16</v>
      </c>
      <c r="F34" s="27" t="s">
        <v>124</v>
      </c>
      <c r="G34" s="102" t="s">
        <v>7</v>
      </c>
      <c r="H34" s="102" t="s">
        <v>111</v>
      </c>
      <c r="I34" s="27" t="s">
        <v>17</v>
      </c>
      <c r="J34" s="27" t="s">
        <v>112</v>
      </c>
      <c r="K34" s="27" t="s">
        <v>125</v>
      </c>
      <c r="L34" s="13"/>
      <c r="M34" s="51"/>
      <c r="N34" s="28" t="s">
        <v>222</v>
      </c>
      <c r="O34" s="2">
        <v>100</v>
      </c>
      <c r="P34" s="5">
        <v>3.2000000000000002E-3</v>
      </c>
      <c r="Q34" s="5">
        <f t="shared" si="23"/>
        <v>2.8992000000000004E-2</v>
      </c>
      <c r="R34" s="2">
        <f t="shared" si="24"/>
        <v>24</v>
      </c>
      <c r="S34" s="2">
        <f t="shared" si="25"/>
        <v>12</v>
      </c>
      <c r="T34" s="2">
        <f t="shared" si="26"/>
        <v>36</v>
      </c>
      <c r="U34" s="2"/>
      <c r="V34" s="2"/>
      <c r="W34" s="7">
        <f t="shared" si="0"/>
        <v>0</v>
      </c>
      <c r="X34" s="28" t="s">
        <v>177</v>
      </c>
      <c r="Y34" s="2">
        <v>5000</v>
      </c>
      <c r="Z34" s="5">
        <f>109.36/Y34</f>
        <v>2.1871999999999999E-2</v>
      </c>
      <c r="AA34" s="2">
        <f t="shared" si="27"/>
        <v>24</v>
      </c>
      <c r="AB34" s="2">
        <f t="shared" si="28"/>
        <v>12</v>
      </c>
      <c r="AC34" s="2">
        <f t="shared" si="29"/>
        <v>36</v>
      </c>
      <c r="AD34" s="2"/>
      <c r="AE34" s="2"/>
      <c r="AF34" s="4">
        <f t="shared" si="1"/>
        <v>0</v>
      </c>
      <c r="AG34" s="30">
        <v>100</v>
      </c>
      <c r="AH34" s="3">
        <v>0.02</v>
      </c>
      <c r="AI34" s="2">
        <f t="shared" si="30"/>
        <v>24</v>
      </c>
      <c r="AJ34" s="2">
        <f t="shared" si="31"/>
        <v>12</v>
      </c>
      <c r="AK34" s="2">
        <f t="shared" si="32"/>
        <v>36</v>
      </c>
      <c r="AL34" s="2"/>
      <c r="AM34" s="31">
        <f t="shared" si="2"/>
        <v>0</v>
      </c>
      <c r="AN34" s="30">
        <v>5000</v>
      </c>
      <c r="AO34" s="5">
        <v>6.7000000000000002E-3</v>
      </c>
      <c r="AP34" s="2">
        <f t="shared" si="33"/>
        <v>24</v>
      </c>
      <c r="AQ34" s="2">
        <f t="shared" si="34"/>
        <v>12</v>
      </c>
      <c r="AR34" s="2">
        <f t="shared" si="35"/>
        <v>36</v>
      </c>
      <c r="AS34" s="259">
        <v>5000</v>
      </c>
      <c r="AT34" s="31">
        <f t="shared" si="3"/>
        <v>33.5</v>
      </c>
      <c r="AU34" s="9"/>
      <c r="AV34" s="11"/>
      <c r="AW34" s="12"/>
      <c r="AX34" s="3"/>
      <c r="AY34" s="2">
        <f t="shared" si="20"/>
        <v>24</v>
      </c>
      <c r="AZ34" s="2">
        <f t="shared" si="21"/>
        <v>12</v>
      </c>
      <c r="BA34" s="2">
        <f t="shared" si="22"/>
        <v>36</v>
      </c>
      <c r="BB34" s="2"/>
      <c r="BC34" s="8">
        <f t="shared" si="4"/>
        <v>0</v>
      </c>
      <c r="BD34" s="28"/>
      <c r="BE34" s="2"/>
      <c r="BF34" s="5"/>
      <c r="BG34" s="5"/>
      <c r="BH34" s="2"/>
      <c r="BI34" s="2"/>
      <c r="BJ34" s="2"/>
      <c r="BK34" s="2"/>
      <c r="BL34" s="1">
        <f t="shared" si="36"/>
        <v>0</v>
      </c>
      <c r="BM34" s="75">
        <v>7.0199999999999999E-2</v>
      </c>
      <c r="BN34" s="15">
        <f>$Q$2*D34</f>
        <v>24</v>
      </c>
      <c r="BO34" s="15">
        <f>$L$2*C34</f>
        <v>12</v>
      </c>
      <c r="BP34" s="15">
        <f>SUM(BN34:BO34)</f>
        <v>36</v>
      </c>
      <c r="BR34" s="73">
        <f t="shared" si="6"/>
        <v>0</v>
      </c>
      <c r="BV34" s="76"/>
    </row>
    <row r="35" spans="1:74" ht="15" customHeight="1" x14ac:dyDescent="0.25">
      <c r="A35" s="26"/>
      <c r="B35" s="97" t="s">
        <v>481</v>
      </c>
      <c r="C35" s="97">
        <v>7</v>
      </c>
      <c r="D35" s="68">
        <v>3</v>
      </c>
      <c r="E35" s="27" t="s">
        <v>16</v>
      </c>
      <c r="F35" s="27" t="s">
        <v>26</v>
      </c>
      <c r="G35" s="102" t="s">
        <v>7</v>
      </c>
      <c r="H35" s="102" t="s">
        <v>111</v>
      </c>
      <c r="I35" s="27" t="s">
        <v>17</v>
      </c>
      <c r="J35" s="27" t="s">
        <v>112</v>
      </c>
      <c r="K35" s="27" t="s">
        <v>126</v>
      </c>
      <c r="L35" s="13"/>
      <c r="M35" s="51"/>
      <c r="N35" s="28" t="s">
        <v>223</v>
      </c>
      <c r="O35" s="2">
        <v>100</v>
      </c>
      <c r="P35" s="5">
        <v>1.0500000000000001E-2</v>
      </c>
      <c r="Q35" s="5">
        <f t="shared" si="23"/>
        <v>9.5130000000000006E-2</v>
      </c>
      <c r="R35" s="2">
        <f t="shared" si="24"/>
        <v>24</v>
      </c>
      <c r="S35" s="2">
        <f t="shared" si="25"/>
        <v>14</v>
      </c>
      <c r="T35" s="2">
        <f t="shared" si="26"/>
        <v>38</v>
      </c>
      <c r="U35" s="2"/>
      <c r="V35" s="2"/>
      <c r="W35" s="7">
        <f t="shared" si="0"/>
        <v>0</v>
      </c>
      <c r="X35" s="28" t="s">
        <v>178</v>
      </c>
      <c r="Y35" s="2">
        <v>50</v>
      </c>
      <c r="Z35" s="3">
        <v>0.06</v>
      </c>
      <c r="AA35" s="2">
        <f t="shared" si="27"/>
        <v>24</v>
      </c>
      <c r="AB35" s="2">
        <f t="shared" si="28"/>
        <v>14</v>
      </c>
      <c r="AC35" s="2">
        <f t="shared" si="29"/>
        <v>38</v>
      </c>
      <c r="AD35" s="2"/>
      <c r="AE35" s="2"/>
      <c r="AF35" s="4">
        <f t="shared" si="1"/>
        <v>0</v>
      </c>
      <c r="AG35" s="30">
        <v>5000</v>
      </c>
      <c r="AH35" s="3">
        <v>0.02</v>
      </c>
      <c r="AI35" s="2">
        <f t="shared" si="30"/>
        <v>24</v>
      </c>
      <c r="AJ35" s="2">
        <f t="shared" si="31"/>
        <v>14</v>
      </c>
      <c r="AK35" s="2">
        <f t="shared" si="32"/>
        <v>38</v>
      </c>
      <c r="AL35" s="2"/>
      <c r="AM35" s="31">
        <f t="shared" si="2"/>
        <v>0</v>
      </c>
      <c r="AN35" s="30">
        <v>5000</v>
      </c>
      <c r="AO35" s="5">
        <v>5.4999999999999997E-3</v>
      </c>
      <c r="AP35" s="2">
        <f t="shared" si="33"/>
        <v>24</v>
      </c>
      <c r="AQ35" s="2">
        <f t="shared" si="34"/>
        <v>14</v>
      </c>
      <c r="AR35" s="2">
        <f t="shared" si="35"/>
        <v>38</v>
      </c>
      <c r="AS35" s="259">
        <v>5000</v>
      </c>
      <c r="AT35" s="31">
        <f t="shared" si="3"/>
        <v>27.5</v>
      </c>
      <c r="AU35" s="9"/>
      <c r="AV35" s="11"/>
      <c r="AW35" s="12"/>
      <c r="AX35" s="3"/>
      <c r="AY35" s="2">
        <f t="shared" si="20"/>
        <v>24</v>
      </c>
      <c r="AZ35" s="2">
        <f t="shared" si="21"/>
        <v>14</v>
      </c>
      <c r="BA35" s="2">
        <f t="shared" si="22"/>
        <v>38</v>
      </c>
      <c r="BB35" s="2"/>
      <c r="BC35" s="8">
        <f t="shared" si="4"/>
        <v>0</v>
      </c>
      <c r="BD35" s="28"/>
      <c r="BE35" s="2"/>
      <c r="BF35" s="5"/>
      <c r="BG35" s="5"/>
      <c r="BH35" s="2"/>
      <c r="BI35" s="2"/>
      <c r="BJ35" s="2"/>
      <c r="BK35" s="2"/>
      <c r="BL35" s="1">
        <f t="shared" si="36"/>
        <v>0</v>
      </c>
      <c r="BM35" s="75">
        <v>4.5499999999999999E-2</v>
      </c>
      <c r="BN35" s="15">
        <f>$Q$2*D35</f>
        <v>24</v>
      </c>
      <c r="BO35" s="15">
        <f>$L$2*C35</f>
        <v>14</v>
      </c>
      <c r="BP35" s="15">
        <f>SUM(BN35:BO35)</f>
        <v>38</v>
      </c>
      <c r="BR35" s="73">
        <f t="shared" si="6"/>
        <v>0</v>
      </c>
      <c r="BV35" s="76"/>
    </row>
    <row r="36" spans="1:74" ht="15" customHeight="1" x14ac:dyDescent="0.25">
      <c r="A36" s="26"/>
      <c r="B36" s="97" t="s">
        <v>477</v>
      </c>
      <c r="C36" s="97"/>
      <c r="D36" s="68">
        <v>4</v>
      </c>
      <c r="E36" s="27" t="s">
        <v>16</v>
      </c>
      <c r="F36" s="27" t="s">
        <v>25</v>
      </c>
      <c r="G36" s="102" t="s">
        <v>7</v>
      </c>
      <c r="H36" s="102" t="s">
        <v>127</v>
      </c>
      <c r="I36" s="27" t="s">
        <v>17</v>
      </c>
      <c r="J36" s="27" t="s">
        <v>128</v>
      </c>
      <c r="K36" s="27" t="s">
        <v>129</v>
      </c>
      <c r="L36" s="13"/>
      <c r="M36" s="51"/>
      <c r="N36" s="28" t="s">
        <v>224</v>
      </c>
      <c r="O36" s="2">
        <v>200</v>
      </c>
      <c r="P36" s="5">
        <v>3.1449999999999999E-2</v>
      </c>
      <c r="Q36" s="5">
        <f t="shared" si="23"/>
        <v>0.284937</v>
      </c>
      <c r="R36" s="2">
        <f t="shared" si="24"/>
        <v>32</v>
      </c>
      <c r="S36" s="2">
        <f t="shared" si="25"/>
        <v>0</v>
      </c>
      <c r="T36" s="2">
        <f t="shared" si="26"/>
        <v>32</v>
      </c>
      <c r="U36" s="2"/>
      <c r="V36" s="2"/>
      <c r="W36" s="7">
        <f t="shared" si="0"/>
        <v>0</v>
      </c>
      <c r="X36" s="28" t="s">
        <v>179</v>
      </c>
      <c r="Y36" s="2">
        <v>5000</v>
      </c>
      <c r="Z36" s="5">
        <f>268.15/Y36</f>
        <v>5.3629999999999997E-2</v>
      </c>
      <c r="AA36" s="2">
        <f t="shared" si="27"/>
        <v>32</v>
      </c>
      <c r="AB36" s="2">
        <f t="shared" si="28"/>
        <v>0</v>
      </c>
      <c r="AC36" s="2">
        <f t="shared" si="29"/>
        <v>32</v>
      </c>
      <c r="AD36" s="2"/>
      <c r="AE36" s="2"/>
      <c r="AF36" s="4">
        <f t="shared" si="1"/>
        <v>0</v>
      </c>
      <c r="AG36" s="30">
        <v>100</v>
      </c>
      <c r="AH36" s="3">
        <v>0.04</v>
      </c>
      <c r="AI36" s="2">
        <f t="shared" si="30"/>
        <v>32</v>
      </c>
      <c r="AJ36" s="2">
        <f t="shared" si="31"/>
        <v>0</v>
      </c>
      <c r="AK36" s="2">
        <f t="shared" si="32"/>
        <v>32</v>
      </c>
      <c r="AL36" s="2"/>
      <c r="AM36" s="31">
        <f t="shared" si="2"/>
        <v>0</v>
      </c>
      <c r="AN36" s="30">
        <v>5000</v>
      </c>
      <c r="AO36" s="5">
        <v>1.7000000000000001E-2</v>
      </c>
      <c r="AP36" s="2">
        <f t="shared" si="33"/>
        <v>32</v>
      </c>
      <c r="AQ36" s="2">
        <f t="shared" si="34"/>
        <v>0</v>
      </c>
      <c r="AR36" s="2">
        <f t="shared" si="35"/>
        <v>32</v>
      </c>
      <c r="AS36" s="259">
        <v>5000</v>
      </c>
      <c r="AT36" s="31">
        <f t="shared" si="3"/>
        <v>85</v>
      </c>
      <c r="AU36" s="9"/>
      <c r="AV36" s="11"/>
      <c r="AW36" s="12"/>
      <c r="AX36" s="3"/>
      <c r="AY36" s="2">
        <f t="shared" si="20"/>
        <v>32</v>
      </c>
      <c r="AZ36" s="2">
        <f t="shared" si="21"/>
        <v>0</v>
      </c>
      <c r="BA36" s="2">
        <f t="shared" si="22"/>
        <v>32</v>
      </c>
      <c r="BB36" s="2"/>
      <c r="BC36" s="8">
        <f t="shared" si="4"/>
        <v>0</v>
      </c>
      <c r="BD36" s="28"/>
      <c r="BE36" s="2"/>
      <c r="BF36" s="5"/>
      <c r="BG36" s="5"/>
      <c r="BH36" s="2"/>
      <c r="BI36" s="2"/>
      <c r="BJ36" s="2"/>
      <c r="BK36" s="2"/>
      <c r="BL36" s="1">
        <f t="shared" si="36"/>
        <v>0</v>
      </c>
      <c r="BR36" s="73">
        <f t="shared" si="6"/>
        <v>0</v>
      </c>
      <c r="BV36" s="76"/>
    </row>
    <row r="37" spans="1:74" ht="15" customHeight="1" x14ac:dyDescent="0.25">
      <c r="A37" s="26"/>
      <c r="B37" s="97" t="s">
        <v>481</v>
      </c>
      <c r="C37" s="97">
        <v>12</v>
      </c>
      <c r="D37" s="68">
        <v>5</v>
      </c>
      <c r="E37" s="27" t="s">
        <v>16</v>
      </c>
      <c r="F37" s="27" t="s">
        <v>130</v>
      </c>
      <c r="G37" s="102" t="s">
        <v>7</v>
      </c>
      <c r="H37" s="102" t="s">
        <v>111</v>
      </c>
      <c r="I37" s="27" t="s">
        <v>17</v>
      </c>
      <c r="J37" s="27" t="s">
        <v>112</v>
      </c>
      <c r="K37" s="27" t="s">
        <v>131</v>
      </c>
      <c r="L37" s="13"/>
      <c r="M37" s="51"/>
      <c r="N37" s="28" t="s">
        <v>225</v>
      </c>
      <c r="O37" s="2">
        <v>200</v>
      </c>
      <c r="P37" s="5">
        <v>2.5100000000000001E-2</v>
      </c>
      <c r="Q37" s="5">
        <f t="shared" si="23"/>
        <v>0.22740600000000002</v>
      </c>
      <c r="R37" s="2">
        <f t="shared" si="24"/>
        <v>40</v>
      </c>
      <c r="S37" s="2">
        <f t="shared" si="25"/>
        <v>24</v>
      </c>
      <c r="T37" s="2">
        <f t="shared" si="26"/>
        <v>64</v>
      </c>
      <c r="U37" s="2"/>
      <c r="V37" s="2"/>
      <c r="W37" s="7">
        <f t="shared" si="0"/>
        <v>0</v>
      </c>
      <c r="X37" s="28" t="s">
        <v>180</v>
      </c>
      <c r="Y37" s="2">
        <v>5000</v>
      </c>
      <c r="Z37" s="5">
        <f>110.42/Y37</f>
        <v>2.2083999999999999E-2</v>
      </c>
      <c r="AA37" s="2">
        <f t="shared" si="27"/>
        <v>40</v>
      </c>
      <c r="AB37" s="2">
        <f t="shared" si="28"/>
        <v>24</v>
      </c>
      <c r="AC37" s="2">
        <f t="shared" si="29"/>
        <v>64</v>
      </c>
      <c r="AD37" s="2"/>
      <c r="AE37" s="2"/>
      <c r="AF37" s="4">
        <f t="shared" si="1"/>
        <v>0</v>
      </c>
      <c r="AG37" s="30">
        <v>100</v>
      </c>
      <c r="AH37" s="3">
        <v>0.02</v>
      </c>
      <c r="AI37" s="2">
        <f t="shared" si="30"/>
        <v>40</v>
      </c>
      <c r="AJ37" s="2">
        <f t="shared" si="31"/>
        <v>24</v>
      </c>
      <c r="AK37" s="2">
        <f t="shared" si="32"/>
        <v>64</v>
      </c>
      <c r="AL37" s="2"/>
      <c r="AM37" s="31">
        <f t="shared" si="2"/>
        <v>0</v>
      </c>
      <c r="AN37" s="30">
        <v>5000</v>
      </c>
      <c r="AO37" s="5">
        <v>7.0000000000000001E-3</v>
      </c>
      <c r="AP37" s="2">
        <f t="shared" si="33"/>
        <v>40</v>
      </c>
      <c r="AQ37" s="2">
        <f t="shared" si="34"/>
        <v>24</v>
      </c>
      <c r="AR37" s="2">
        <f t="shared" si="35"/>
        <v>64</v>
      </c>
      <c r="AS37" s="259">
        <v>5000</v>
      </c>
      <c r="AT37" s="31">
        <f t="shared" si="3"/>
        <v>35</v>
      </c>
      <c r="AU37" s="9"/>
      <c r="AV37" s="11"/>
      <c r="AW37" s="12"/>
      <c r="AX37" s="3"/>
      <c r="AY37" s="2">
        <f t="shared" si="20"/>
        <v>40</v>
      </c>
      <c r="AZ37" s="2">
        <f t="shared" si="21"/>
        <v>24</v>
      </c>
      <c r="BA37" s="2">
        <f t="shared" si="22"/>
        <v>64</v>
      </c>
      <c r="BB37" s="2"/>
      <c r="BC37" s="8">
        <f t="shared" si="4"/>
        <v>0</v>
      </c>
      <c r="BD37" s="28"/>
      <c r="BE37" s="2"/>
      <c r="BF37" s="5"/>
      <c r="BG37" s="5"/>
      <c r="BH37" s="2"/>
      <c r="BI37" s="2"/>
      <c r="BJ37" s="2"/>
      <c r="BK37" s="2"/>
      <c r="BL37" s="1">
        <f t="shared" si="36"/>
        <v>0</v>
      </c>
      <c r="BM37" s="75">
        <v>0.312</v>
      </c>
      <c r="BN37" s="15">
        <f>$Q$2*D37</f>
        <v>40</v>
      </c>
      <c r="BO37" s="15">
        <f>$L$2*C37</f>
        <v>24</v>
      </c>
      <c r="BP37" s="15">
        <f>SUM(BN37:BO37)</f>
        <v>64</v>
      </c>
      <c r="BR37" s="73">
        <f t="shared" si="6"/>
        <v>0</v>
      </c>
      <c r="BV37" s="76"/>
    </row>
    <row r="38" spans="1:74" ht="15" customHeight="1" x14ac:dyDescent="0.25">
      <c r="A38" s="26"/>
      <c r="B38" s="97" t="s">
        <v>481</v>
      </c>
      <c r="C38" s="97">
        <v>38</v>
      </c>
      <c r="D38" s="68">
        <v>6</v>
      </c>
      <c r="E38" s="27" t="s">
        <v>16</v>
      </c>
      <c r="F38" s="27" t="s">
        <v>18</v>
      </c>
      <c r="G38" s="102" t="s">
        <v>7</v>
      </c>
      <c r="H38" s="102" t="s">
        <v>111</v>
      </c>
      <c r="I38" s="27" t="s">
        <v>17</v>
      </c>
      <c r="J38" s="27" t="s">
        <v>112</v>
      </c>
      <c r="K38" s="27" t="s">
        <v>132</v>
      </c>
      <c r="L38" s="13"/>
      <c r="M38" s="51"/>
      <c r="N38" s="28" t="s">
        <v>226</v>
      </c>
      <c r="O38" s="2">
        <v>100</v>
      </c>
      <c r="P38" s="5">
        <v>1.0500000000000001E-2</v>
      </c>
      <c r="Q38" s="5">
        <f t="shared" si="23"/>
        <v>9.5130000000000006E-2</v>
      </c>
      <c r="R38" s="2">
        <f t="shared" si="24"/>
        <v>48</v>
      </c>
      <c r="S38" s="2">
        <f t="shared" si="25"/>
        <v>76</v>
      </c>
      <c r="T38" s="2">
        <f t="shared" si="26"/>
        <v>124</v>
      </c>
      <c r="U38" s="2"/>
      <c r="V38" s="2"/>
      <c r="W38" s="7">
        <f t="shared" si="0"/>
        <v>0</v>
      </c>
      <c r="X38" s="28" t="s">
        <v>181</v>
      </c>
      <c r="Y38" s="2">
        <v>5000</v>
      </c>
      <c r="Z38" s="5">
        <f>109.36/Y38</f>
        <v>2.1871999999999999E-2</v>
      </c>
      <c r="AA38" s="2">
        <f t="shared" si="27"/>
        <v>48</v>
      </c>
      <c r="AB38" s="2">
        <f t="shared" si="28"/>
        <v>76</v>
      </c>
      <c r="AC38" s="2">
        <f t="shared" si="29"/>
        <v>124</v>
      </c>
      <c r="AD38" s="2"/>
      <c r="AE38" s="2"/>
      <c r="AF38" s="4">
        <f t="shared" si="1"/>
        <v>0</v>
      </c>
      <c r="AG38" s="30">
        <v>100</v>
      </c>
      <c r="AH38" s="3">
        <v>0.02</v>
      </c>
      <c r="AI38" s="2">
        <f t="shared" si="30"/>
        <v>48</v>
      </c>
      <c r="AJ38" s="2">
        <f t="shared" si="31"/>
        <v>76</v>
      </c>
      <c r="AK38" s="2">
        <f t="shared" si="32"/>
        <v>124</v>
      </c>
      <c r="AL38" s="2"/>
      <c r="AM38" s="31">
        <f t="shared" si="2"/>
        <v>0</v>
      </c>
      <c r="AN38" s="30">
        <v>5000</v>
      </c>
      <c r="AO38" s="5">
        <v>7.0000000000000001E-3</v>
      </c>
      <c r="AP38" s="2">
        <f t="shared" si="33"/>
        <v>48</v>
      </c>
      <c r="AQ38" s="2">
        <f t="shared" si="34"/>
        <v>76</v>
      </c>
      <c r="AR38" s="2">
        <f t="shared" si="35"/>
        <v>124</v>
      </c>
      <c r="AS38" s="259">
        <v>5000</v>
      </c>
      <c r="AT38" s="31">
        <f t="shared" si="3"/>
        <v>35</v>
      </c>
      <c r="AU38" s="9"/>
      <c r="AV38" s="11"/>
      <c r="AW38" s="12"/>
      <c r="AX38" s="3"/>
      <c r="AY38" s="2">
        <f t="shared" si="20"/>
        <v>48</v>
      </c>
      <c r="AZ38" s="2">
        <f t="shared" si="21"/>
        <v>76</v>
      </c>
      <c r="BA38" s="2">
        <f t="shared" si="22"/>
        <v>124</v>
      </c>
      <c r="BB38" s="2"/>
      <c r="BC38" s="8">
        <f t="shared" si="4"/>
        <v>0</v>
      </c>
      <c r="BD38" s="28"/>
      <c r="BE38" s="2"/>
      <c r="BF38" s="5"/>
      <c r="BG38" s="5"/>
      <c r="BH38" s="2"/>
      <c r="BI38" s="2"/>
      <c r="BJ38" s="2"/>
      <c r="BK38" s="2"/>
      <c r="BL38" s="1">
        <f t="shared" si="36"/>
        <v>0</v>
      </c>
      <c r="BM38" s="75">
        <v>0.75582000000000005</v>
      </c>
      <c r="BN38" s="15">
        <f>$Q$2*D38</f>
        <v>48</v>
      </c>
      <c r="BO38" s="15">
        <f>$L$2*C38</f>
        <v>76</v>
      </c>
      <c r="BP38" s="15">
        <f>SUM(BN38:BO38)</f>
        <v>124</v>
      </c>
      <c r="BR38" s="73">
        <f t="shared" si="6"/>
        <v>0</v>
      </c>
      <c r="BV38" s="76"/>
    </row>
    <row r="39" spans="1:74" s="18" customFormat="1" ht="15" customHeight="1" x14ac:dyDescent="0.25">
      <c r="A39" s="26"/>
      <c r="B39" s="97" t="s">
        <v>477</v>
      </c>
      <c r="C39" s="97"/>
      <c r="D39" s="88">
        <v>2</v>
      </c>
      <c r="E39" s="47" t="s">
        <v>133</v>
      </c>
      <c r="F39" s="47" t="s">
        <v>134</v>
      </c>
      <c r="G39" s="103" t="s">
        <v>7</v>
      </c>
      <c r="H39" s="103" t="s">
        <v>135</v>
      </c>
      <c r="I39" s="47" t="s">
        <v>11</v>
      </c>
      <c r="J39" s="47" t="s">
        <v>136</v>
      </c>
      <c r="K39" s="47" t="s">
        <v>233</v>
      </c>
      <c r="L39" s="22"/>
      <c r="M39" s="38"/>
      <c r="N39" s="28" t="s">
        <v>231</v>
      </c>
      <c r="O39" s="48">
        <v>10</v>
      </c>
      <c r="P39" s="33">
        <v>0.30199999999999999</v>
      </c>
      <c r="Q39" s="5">
        <f t="shared" si="23"/>
        <v>2.7361200000000001</v>
      </c>
      <c r="R39" s="2">
        <f t="shared" si="24"/>
        <v>16</v>
      </c>
      <c r="S39" s="2">
        <f t="shared" si="25"/>
        <v>0</v>
      </c>
      <c r="T39" s="2">
        <f t="shared" si="26"/>
        <v>16</v>
      </c>
      <c r="U39" s="48"/>
      <c r="V39" s="48"/>
      <c r="W39" s="7">
        <f t="shared" si="0"/>
        <v>0</v>
      </c>
      <c r="X39" s="28" t="s">
        <v>232</v>
      </c>
      <c r="Y39" s="48">
        <v>2000</v>
      </c>
      <c r="Z39" s="33">
        <v>0.79</v>
      </c>
      <c r="AA39" s="2">
        <f t="shared" si="27"/>
        <v>16</v>
      </c>
      <c r="AB39" s="2">
        <f t="shared" si="28"/>
        <v>0</v>
      </c>
      <c r="AC39" s="2">
        <f t="shared" si="29"/>
        <v>16</v>
      </c>
      <c r="AD39" s="48"/>
      <c r="AE39" s="48"/>
      <c r="AF39" s="4">
        <f t="shared" si="1"/>
        <v>0</v>
      </c>
      <c r="AG39" s="50">
        <v>1</v>
      </c>
      <c r="AH39" s="35">
        <v>0.5</v>
      </c>
      <c r="AI39" s="2">
        <f t="shared" si="30"/>
        <v>16</v>
      </c>
      <c r="AJ39" s="2">
        <f t="shared" si="31"/>
        <v>0</v>
      </c>
      <c r="AK39" s="2">
        <f t="shared" si="32"/>
        <v>16</v>
      </c>
      <c r="AL39" s="260">
        <v>50</v>
      </c>
      <c r="AM39" s="31">
        <f t="shared" si="2"/>
        <v>25</v>
      </c>
      <c r="AN39" s="50"/>
      <c r="AO39" s="33"/>
      <c r="AP39" s="2">
        <f t="shared" si="33"/>
        <v>16</v>
      </c>
      <c r="AQ39" s="2">
        <f t="shared" si="34"/>
        <v>0</v>
      </c>
      <c r="AR39" s="2">
        <f t="shared" si="35"/>
        <v>16</v>
      </c>
      <c r="AS39" s="2"/>
      <c r="AT39" s="31">
        <f t="shared" si="3"/>
        <v>0</v>
      </c>
      <c r="AU39" s="9"/>
      <c r="AV39" s="11"/>
      <c r="AW39" s="34"/>
      <c r="AX39" s="35"/>
      <c r="AY39" s="2">
        <f t="shared" si="20"/>
        <v>16</v>
      </c>
      <c r="AZ39" s="2">
        <f t="shared" si="21"/>
        <v>0</v>
      </c>
      <c r="BA39" s="2">
        <f t="shared" si="22"/>
        <v>16</v>
      </c>
      <c r="BB39" s="48"/>
      <c r="BC39" s="8">
        <f t="shared" si="4"/>
        <v>0</v>
      </c>
      <c r="BD39" s="22"/>
      <c r="BE39" s="48"/>
      <c r="BF39" s="33"/>
      <c r="BG39" s="33"/>
      <c r="BH39" s="48"/>
      <c r="BI39" s="48"/>
      <c r="BJ39" s="48"/>
      <c r="BK39" s="48"/>
      <c r="BL39" s="1">
        <f t="shared" si="36"/>
        <v>0</v>
      </c>
      <c r="BN39" s="109"/>
      <c r="BO39" s="109"/>
      <c r="BP39" s="109"/>
      <c r="BQ39" s="109"/>
      <c r="BR39" s="73">
        <f t="shared" si="6"/>
        <v>0</v>
      </c>
      <c r="BV39" s="76"/>
    </row>
    <row r="40" spans="1:74" s="18" customFormat="1" ht="15" x14ac:dyDescent="0.25">
      <c r="A40" s="22"/>
      <c r="B40" s="96" t="s">
        <v>478</v>
      </c>
      <c r="C40" s="88">
        <v>1</v>
      </c>
      <c r="D40" s="88"/>
      <c r="E40" s="47" t="s">
        <v>16</v>
      </c>
      <c r="F40" s="47" t="s">
        <v>415</v>
      </c>
      <c r="G40" s="103" t="s">
        <v>7</v>
      </c>
      <c r="H40" s="103" t="s">
        <v>17</v>
      </c>
      <c r="I40" s="47" t="s">
        <v>127</v>
      </c>
      <c r="J40" s="47" t="s">
        <v>128</v>
      </c>
      <c r="K40" s="47" t="s">
        <v>416</v>
      </c>
      <c r="L40" s="89"/>
      <c r="M40" s="99"/>
      <c r="N40" s="28" t="s">
        <v>417</v>
      </c>
      <c r="O40" s="48">
        <v>100</v>
      </c>
      <c r="P40" s="33">
        <v>2.8000000000000001E-2</v>
      </c>
      <c r="Q40" s="5">
        <f t="shared" si="23"/>
        <v>0.25368000000000002</v>
      </c>
      <c r="R40" s="2">
        <f t="shared" si="24"/>
        <v>0</v>
      </c>
      <c r="S40" s="2">
        <f t="shared" si="25"/>
        <v>2</v>
      </c>
      <c r="T40" s="2">
        <f t="shared" si="26"/>
        <v>2</v>
      </c>
      <c r="U40" s="48"/>
      <c r="V40" s="48"/>
      <c r="W40" s="70">
        <f t="shared" ref="W40:W48" si="37">U40*Q40</f>
        <v>0</v>
      </c>
      <c r="X40" s="28" t="s">
        <v>418</v>
      </c>
      <c r="Y40" s="48">
        <v>5000</v>
      </c>
      <c r="Z40" s="22">
        <f>268.15/Y40</f>
        <v>5.3629999999999997E-2</v>
      </c>
      <c r="AA40" s="2">
        <f t="shared" si="27"/>
        <v>0</v>
      </c>
      <c r="AB40" s="2">
        <f t="shared" si="28"/>
        <v>2</v>
      </c>
      <c r="AC40" s="2">
        <f t="shared" si="29"/>
        <v>2</v>
      </c>
      <c r="AD40" s="48"/>
      <c r="AE40" s="48"/>
      <c r="AF40" s="72">
        <f t="shared" ref="AF40:AF48" si="38">AD40*Z40</f>
        <v>0</v>
      </c>
      <c r="AG40" s="48">
        <v>100</v>
      </c>
      <c r="AH40" s="35">
        <v>0.04</v>
      </c>
      <c r="AI40" s="2">
        <f t="shared" si="30"/>
        <v>0</v>
      </c>
      <c r="AJ40" s="2">
        <f t="shared" si="31"/>
        <v>2</v>
      </c>
      <c r="AK40" s="2">
        <f t="shared" si="32"/>
        <v>2</v>
      </c>
      <c r="AL40" s="48"/>
      <c r="AM40" s="73">
        <f t="shared" ref="AM40:AM48" si="39">AL40*AH40</f>
        <v>0</v>
      </c>
      <c r="AN40" s="48">
        <v>5000</v>
      </c>
      <c r="AO40" s="33">
        <v>1.7100000000000001E-2</v>
      </c>
      <c r="AP40" s="2">
        <f t="shared" si="33"/>
        <v>0</v>
      </c>
      <c r="AQ40" s="2">
        <f t="shared" si="34"/>
        <v>2</v>
      </c>
      <c r="AR40" s="2">
        <f t="shared" si="35"/>
        <v>2</v>
      </c>
      <c r="AS40" s="260">
        <v>5000</v>
      </c>
      <c r="AT40" s="31">
        <f t="shared" si="3"/>
        <v>85.5</v>
      </c>
      <c r="AU40" s="75"/>
      <c r="AV40" s="48"/>
      <c r="AW40" s="22"/>
      <c r="AX40" s="22"/>
      <c r="AY40" s="2">
        <f t="shared" si="20"/>
        <v>0</v>
      </c>
      <c r="AZ40" s="2">
        <f t="shared" si="21"/>
        <v>2</v>
      </c>
      <c r="BA40" s="2">
        <f t="shared" si="22"/>
        <v>2</v>
      </c>
      <c r="BB40" s="48"/>
      <c r="BC40" s="8">
        <f t="shared" si="4"/>
        <v>0</v>
      </c>
      <c r="BD40" s="22"/>
      <c r="BE40" s="48"/>
      <c r="BF40" s="22"/>
      <c r="BG40" s="22"/>
      <c r="BH40" s="48"/>
      <c r="BI40" s="48"/>
      <c r="BJ40" s="48"/>
      <c r="BK40" s="48"/>
      <c r="BL40" s="1">
        <f t="shared" si="36"/>
        <v>0</v>
      </c>
      <c r="BM40" s="75">
        <v>2.5999999999999999E-2</v>
      </c>
      <c r="BN40" s="15">
        <f t="shared" ref="BN40:BN48" si="40">$Q$2*D40</f>
        <v>0</v>
      </c>
      <c r="BO40" s="15">
        <f t="shared" ref="BO40:BO48" si="41">$L$2*C40</f>
        <v>2</v>
      </c>
      <c r="BP40" s="15">
        <f t="shared" ref="BP40:BP48" si="42">SUM(BN40:BO40)</f>
        <v>2</v>
      </c>
      <c r="BQ40" s="48"/>
      <c r="BR40" s="73">
        <f t="shared" si="6"/>
        <v>0</v>
      </c>
      <c r="BS40" s="35"/>
      <c r="BT40" s="48"/>
      <c r="BU40" s="48"/>
      <c r="BV40" s="76"/>
    </row>
    <row r="41" spans="1:74" s="18" customFormat="1" ht="15" x14ac:dyDescent="0.25">
      <c r="A41" s="22"/>
      <c r="B41" s="96" t="s">
        <v>478</v>
      </c>
      <c r="C41" s="88">
        <v>6</v>
      </c>
      <c r="D41" s="88"/>
      <c r="E41" s="47" t="s">
        <v>16</v>
      </c>
      <c r="F41" s="47" t="s">
        <v>419</v>
      </c>
      <c r="G41" s="103" t="s">
        <v>7</v>
      </c>
      <c r="H41" s="103" t="s">
        <v>17</v>
      </c>
      <c r="I41" s="47" t="s">
        <v>127</v>
      </c>
      <c r="J41" s="47" t="s">
        <v>128</v>
      </c>
      <c r="K41" s="47" t="s">
        <v>420</v>
      </c>
      <c r="L41" s="89"/>
      <c r="M41" s="99"/>
      <c r="N41" s="28" t="s">
        <v>421</v>
      </c>
      <c r="O41" s="48">
        <v>100</v>
      </c>
      <c r="P41" s="33">
        <v>2.8000000000000001E-2</v>
      </c>
      <c r="Q41" s="5">
        <f t="shared" si="23"/>
        <v>0.25368000000000002</v>
      </c>
      <c r="R41" s="2">
        <f t="shared" si="24"/>
        <v>0</v>
      </c>
      <c r="S41" s="2">
        <f t="shared" si="25"/>
        <v>12</v>
      </c>
      <c r="T41" s="2">
        <f t="shared" si="26"/>
        <v>12</v>
      </c>
      <c r="U41" s="48"/>
      <c r="V41" s="48"/>
      <c r="W41" s="70">
        <f t="shared" si="37"/>
        <v>0</v>
      </c>
      <c r="X41" s="28" t="s">
        <v>422</v>
      </c>
      <c r="Y41" s="48">
        <v>5000</v>
      </c>
      <c r="Z41" s="22">
        <f>268.15/Y41</f>
        <v>5.3629999999999997E-2</v>
      </c>
      <c r="AA41" s="2">
        <f t="shared" si="27"/>
        <v>0</v>
      </c>
      <c r="AB41" s="2">
        <f t="shared" si="28"/>
        <v>12</v>
      </c>
      <c r="AC41" s="2">
        <f t="shared" si="29"/>
        <v>12</v>
      </c>
      <c r="AD41" s="48"/>
      <c r="AE41" s="48"/>
      <c r="AF41" s="72">
        <f t="shared" si="38"/>
        <v>0</v>
      </c>
      <c r="AG41" s="48">
        <v>100</v>
      </c>
      <c r="AH41" s="35">
        <v>0.03</v>
      </c>
      <c r="AI41" s="2">
        <f t="shared" si="30"/>
        <v>0</v>
      </c>
      <c r="AJ41" s="2">
        <f t="shared" si="31"/>
        <v>12</v>
      </c>
      <c r="AK41" s="2">
        <f t="shared" si="32"/>
        <v>12</v>
      </c>
      <c r="AL41" s="48"/>
      <c r="AM41" s="73">
        <f t="shared" si="39"/>
        <v>0</v>
      </c>
      <c r="AN41" s="48">
        <v>5000</v>
      </c>
      <c r="AO41" s="33">
        <v>1.7100000000000001E-2</v>
      </c>
      <c r="AP41" s="2">
        <f t="shared" si="33"/>
        <v>0</v>
      </c>
      <c r="AQ41" s="2">
        <f t="shared" si="34"/>
        <v>12</v>
      </c>
      <c r="AR41" s="2">
        <f t="shared" si="35"/>
        <v>12</v>
      </c>
      <c r="AS41" s="260">
        <v>5000</v>
      </c>
      <c r="AT41" s="31">
        <f t="shared" si="3"/>
        <v>85.5</v>
      </c>
      <c r="AU41" s="75"/>
      <c r="AV41" s="48"/>
      <c r="AW41" s="22"/>
      <c r="AX41" s="22"/>
      <c r="AY41" s="2">
        <f t="shared" si="20"/>
        <v>0</v>
      </c>
      <c r="AZ41" s="2">
        <f t="shared" si="21"/>
        <v>12</v>
      </c>
      <c r="BA41" s="2">
        <f t="shared" si="22"/>
        <v>12</v>
      </c>
      <c r="BB41" s="48"/>
      <c r="BC41" s="8">
        <f t="shared" si="4"/>
        <v>0</v>
      </c>
      <c r="BD41" s="22"/>
      <c r="BE41" s="48"/>
      <c r="BF41" s="22"/>
      <c r="BG41" s="22"/>
      <c r="BH41" s="48"/>
      <c r="BI41" s="48"/>
      <c r="BJ41" s="48"/>
      <c r="BK41" s="48"/>
      <c r="BL41" s="1">
        <f t="shared" si="36"/>
        <v>0</v>
      </c>
      <c r="BM41" s="75">
        <v>0.11466</v>
      </c>
      <c r="BN41" s="15">
        <f t="shared" si="40"/>
        <v>0</v>
      </c>
      <c r="BO41" s="15">
        <f t="shared" si="41"/>
        <v>12</v>
      </c>
      <c r="BP41" s="15">
        <f t="shared" si="42"/>
        <v>12</v>
      </c>
      <c r="BQ41" s="48"/>
      <c r="BR41" s="73">
        <f t="shared" si="6"/>
        <v>0</v>
      </c>
      <c r="BS41" s="35"/>
      <c r="BT41" s="48"/>
      <c r="BU41" s="48"/>
      <c r="BV41" s="76"/>
    </row>
    <row r="42" spans="1:74" s="18" customFormat="1" ht="15" x14ac:dyDescent="0.25">
      <c r="A42" s="22"/>
      <c r="B42" s="96" t="s">
        <v>478</v>
      </c>
      <c r="C42" s="88">
        <v>1</v>
      </c>
      <c r="D42" s="88"/>
      <c r="E42" s="47" t="s">
        <v>16</v>
      </c>
      <c r="F42" s="47" t="s">
        <v>423</v>
      </c>
      <c r="G42" s="103" t="s">
        <v>7</v>
      </c>
      <c r="H42" s="103" t="s">
        <v>17</v>
      </c>
      <c r="I42" s="47" t="s">
        <v>111</v>
      </c>
      <c r="J42" s="47" t="s">
        <v>112</v>
      </c>
      <c r="K42" s="47" t="s">
        <v>424</v>
      </c>
      <c r="L42" s="89"/>
      <c r="M42" s="99"/>
      <c r="N42" s="28" t="s">
        <v>425</v>
      </c>
      <c r="O42" s="48">
        <v>100</v>
      </c>
      <c r="P42" s="33">
        <v>1.0500000000000001E-2</v>
      </c>
      <c r="Q42" s="5">
        <f t="shared" si="23"/>
        <v>9.5130000000000006E-2</v>
      </c>
      <c r="R42" s="2">
        <f t="shared" si="24"/>
        <v>0</v>
      </c>
      <c r="S42" s="2">
        <f t="shared" si="25"/>
        <v>2</v>
      </c>
      <c r="T42" s="2">
        <f t="shared" si="26"/>
        <v>2</v>
      </c>
      <c r="U42" s="48"/>
      <c r="V42" s="48"/>
      <c r="W42" s="70">
        <f t="shared" si="37"/>
        <v>0</v>
      </c>
      <c r="X42" s="28" t="s">
        <v>426</v>
      </c>
      <c r="Y42" s="48">
        <v>5000</v>
      </c>
      <c r="Z42" s="22">
        <f>110.42/Y42</f>
        <v>2.2083999999999999E-2</v>
      </c>
      <c r="AA42" s="2">
        <f t="shared" si="27"/>
        <v>0</v>
      </c>
      <c r="AB42" s="2">
        <f t="shared" si="28"/>
        <v>2</v>
      </c>
      <c r="AC42" s="2">
        <f t="shared" si="29"/>
        <v>2</v>
      </c>
      <c r="AD42" s="48"/>
      <c r="AE42" s="48"/>
      <c r="AF42" s="72">
        <f t="shared" si="38"/>
        <v>0</v>
      </c>
      <c r="AG42" s="48">
        <v>100</v>
      </c>
      <c r="AH42" s="35">
        <v>0.02</v>
      </c>
      <c r="AI42" s="2">
        <f t="shared" si="30"/>
        <v>0</v>
      </c>
      <c r="AJ42" s="2">
        <f t="shared" si="31"/>
        <v>2</v>
      </c>
      <c r="AK42" s="2">
        <f t="shared" si="32"/>
        <v>2</v>
      </c>
      <c r="AL42" s="48"/>
      <c r="AM42" s="73">
        <f t="shared" si="39"/>
        <v>0</v>
      </c>
      <c r="AN42" s="48">
        <v>5000</v>
      </c>
      <c r="AO42" s="33">
        <v>6.7000000000000002E-3</v>
      </c>
      <c r="AP42" s="2">
        <f t="shared" si="33"/>
        <v>0</v>
      </c>
      <c r="AQ42" s="2">
        <f t="shared" si="34"/>
        <v>2</v>
      </c>
      <c r="AR42" s="2">
        <f t="shared" si="35"/>
        <v>2</v>
      </c>
      <c r="AS42" s="260">
        <v>5000</v>
      </c>
      <c r="AT42" s="31">
        <f t="shared" si="3"/>
        <v>33.5</v>
      </c>
      <c r="AU42" s="75"/>
      <c r="AV42" s="48"/>
      <c r="AW42" s="22"/>
      <c r="AX42" s="22"/>
      <c r="AY42" s="2">
        <f t="shared" si="20"/>
        <v>0</v>
      </c>
      <c r="AZ42" s="2">
        <f t="shared" si="21"/>
        <v>2</v>
      </c>
      <c r="BA42" s="2">
        <f t="shared" si="22"/>
        <v>2</v>
      </c>
      <c r="BB42" s="48"/>
      <c r="BC42" s="8">
        <f t="shared" si="4"/>
        <v>0</v>
      </c>
      <c r="BD42" s="22"/>
      <c r="BE42" s="48"/>
      <c r="BF42" s="22"/>
      <c r="BG42" s="22"/>
      <c r="BH42" s="48"/>
      <c r="BI42" s="48"/>
      <c r="BJ42" s="48"/>
      <c r="BK42" s="48"/>
      <c r="BL42" s="1">
        <f t="shared" si="36"/>
        <v>0</v>
      </c>
      <c r="BM42" s="75">
        <v>1.2999999999999999E-2</v>
      </c>
      <c r="BN42" s="15">
        <f t="shared" si="40"/>
        <v>0</v>
      </c>
      <c r="BO42" s="15">
        <f t="shared" si="41"/>
        <v>2</v>
      </c>
      <c r="BP42" s="15">
        <f t="shared" si="42"/>
        <v>2</v>
      </c>
      <c r="BQ42" s="48"/>
      <c r="BR42" s="73">
        <f t="shared" si="6"/>
        <v>0</v>
      </c>
      <c r="BS42" s="35"/>
      <c r="BT42" s="48"/>
      <c r="BU42" s="48"/>
      <c r="BV42" s="76"/>
    </row>
    <row r="43" spans="1:74" s="18" customFormat="1" ht="15" x14ac:dyDescent="0.25">
      <c r="A43" s="22"/>
      <c r="B43" s="96" t="s">
        <v>478</v>
      </c>
      <c r="C43" s="88">
        <v>1</v>
      </c>
      <c r="D43" s="88"/>
      <c r="E43" s="47" t="s">
        <v>16</v>
      </c>
      <c r="F43" s="47" t="s">
        <v>427</v>
      </c>
      <c r="G43" s="103" t="s">
        <v>7</v>
      </c>
      <c r="H43" s="103" t="s">
        <v>17</v>
      </c>
      <c r="I43" s="47" t="s">
        <v>111</v>
      </c>
      <c r="J43" s="47" t="s">
        <v>112</v>
      </c>
      <c r="K43" s="47" t="s">
        <v>428</v>
      </c>
      <c r="L43" s="89"/>
      <c r="M43" s="99"/>
      <c r="N43" s="28" t="s">
        <v>429</v>
      </c>
      <c r="O43" s="48">
        <v>100</v>
      </c>
      <c r="P43" s="33">
        <v>1.0500000000000001E-2</v>
      </c>
      <c r="Q43" s="5">
        <f t="shared" si="23"/>
        <v>9.5130000000000006E-2</v>
      </c>
      <c r="R43" s="2">
        <f t="shared" si="24"/>
        <v>0</v>
      </c>
      <c r="S43" s="2">
        <f t="shared" si="25"/>
        <v>2</v>
      </c>
      <c r="T43" s="2">
        <f t="shared" si="26"/>
        <v>2</v>
      </c>
      <c r="U43" s="48"/>
      <c r="V43" s="48"/>
      <c r="W43" s="70">
        <f t="shared" si="37"/>
        <v>0</v>
      </c>
      <c r="X43" s="28" t="s">
        <v>430</v>
      </c>
      <c r="Y43" s="48">
        <v>5000</v>
      </c>
      <c r="Z43" s="22">
        <f>230.48/Y43</f>
        <v>4.6095999999999998E-2</v>
      </c>
      <c r="AA43" s="2">
        <f t="shared" si="27"/>
        <v>0</v>
      </c>
      <c r="AB43" s="2">
        <f t="shared" si="28"/>
        <v>2</v>
      </c>
      <c r="AC43" s="2">
        <f t="shared" si="29"/>
        <v>2</v>
      </c>
      <c r="AD43" s="48"/>
      <c r="AE43" s="48"/>
      <c r="AF43" s="72">
        <f t="shared" si="38"/>
        <v>0</v>
      </c>
      <c r="AG43" s="48">
        <v>100</v>
      </c>
      <c r="AH43" s="35">
        <v>0.02</v>
      </c>
      <c r="AI43" s="2">
        <f t="shared" si="30"/>
        <v>0</v>
      </c>
      <c r="AJ43" s="2">
        <f t="shared" si="31"/>
        <v>2</v>
      </c>
      <c r="AK43" s="2">
        <f t="shared" si="32"/>
        <v>2</v>
      </c>
      <c r="AL43" s="48"/>
      <c r="AM43" s="73">
        <f t="shared" si="39"/>
        <v>0</v>
      </c>
      <c r="AN43" s="48">
        <v>5000</v>
      </c>
      <c r="AO43" s="33">
        <v>6.7000000000000002E-3</v>
      </c>
      <c r="AP43" s="2">
        <f t="shared" si="33"/>
        <v>0</v>
      </c>
      <c r="AQ43" s="2">
        <f t="shared" si="34"/>
        <v>2</v>
      </c>
      <c r="AR43" s="2">
        <f t="shared" si="35"/>
        <v>2</v>
      </c>
      <c r="AS43" s="260">
        <v>5000</v>
      </c>
      <c r="AT43" s="31">
        <f t="shared" si="3"/>
        <v>33.5</v>
      </c>
      <c r="AU43" s="75"/>
      <c r="AV43" s="48"/>
      <c r="AW43" s="22"/>
      <c r="AX43" s="22"/>
      <c r="AY43" s="2">
        <f t="shared" si="20"/>
        <v>0</v>
      </c>
      <c r="AZ43" s="2">
        <f t="shared" si="21"/>
        <v>2</v>
      </c>
      <c r="BA43" s="2">
        <f t="shared" si="22"/>
        <v>2</v>
      </c>
      <c r="BB43" s="48"/>
      <c r="BC43" s="8">
        <f t="shared" si="4"/>
        <v>0</v>
      </c>
      <c r="BD43" s="22"/>
      <c r="BE43" s="48"/>
      <c r="BF43" s="22"/>
      <c r="BG43" s="22"/>
      <c r="BH43" s="48"/>
      <c r="BI43" s="48"/>
      <c r="BJ43" s="48"/>
      <c r="BK43" s="48"/>
      <c r="BL43" s="1">
        <f t="shared" si="36"/>
        <v>0</v>
      </c>
      <c r="BM43" s="75">
        <v>1.2999999999999999E-2</v>
      </c>
      <c r="BN43" s="15">
        <f t="shared" si="40"/>
        <v>0</v>
      </c>
      <c r="BO43" s="15">
        <f t="shared" si="41"/>
        <v>2</v>
      </c>
      <c r="BP43" s="15">
        <f t="shared" si="42"/>
        <v>2</v>
      </c>
      <c r="BQ43" s="48"/>
      <c r="BR43" s="73">
        <f t="shared" si="6"/>
        <v>0</v>
      </c>
      <c r="BS43" s="35"/>
      <c r="BT43" s="48"/>
      <c r="BU43" s="48"/>
      <c r="BV43" s="76"/>
    </row>
    <row r="44" spans="1:74" s="18" customFormat="1" ht="15" x14ac:dyDescent="0.25">
      <c r="A44" s="22"/>
      <c r="B44" s="96" t="s">
        <v>478</v>
      </c>
      <c r="C44" s="88">
        <v>2</v>
      </c>
      <c r="D44" s="88"/>
      <c r="E44" s="47" t="s">
        <v>16</v>
      </c>
      <c r="F44" s="47" t="s">
        <v>431</v>
      </c>
      <c r="G44" s="103" t="s">
        <v>7</v>
      </c>
      <c r="H44" s="103" t="s">
        <v>17</v>
      </c>
      <c r="I44" s="47" t="s">
        <v>111</v>
      </c>
      <c r="J44" s="47" t="s">
        <v>112</v>
      </c>
      <c r="K44" s="47" t="s">
        <v>432</v>
      </c>
      <c r="L44" s="89"/>
      <c r="M44" s="99"/>
      <c r="N44" s="28" t="s">
        <v>433</v>
      </c>
      <c r="O44" s="48">
        <v>100</v>
      </c>
      <c r="P44" s="33">
        <v>1.0500000000000001E-2</v>
      </c>
      <c r="Q44" s="5">
        <f t="shared" si="23"/>
        <v>9.5130000000000006E-2</v>
      </c>
      <c r="R44" s="2">
        <f t="shared" si="24"/>
        <v>0</v>
      </c>
      <c r="S44" s="2">
        <f t="shared" si="25"/>
        <v>4</v>
      </c>
      <c r="T44" s="2">
        <f t="shared" si="26"/>
        <v>4</v>
      </c>
      <c r="U44" s="48"/>
      <c r="V44" s="48"/>
      <c r="W44" s="70">
        <f t="shared" si="37"/>
        <v>0</v>
      </c>
      <c r="X44" s="28" t="s">
        <v>434</v>
      </c>
      <c r="Y44" s="48">
        <v>5000</v>
      </c>
      <c r="Z44" s="22">
        <f>100.42/Y44</f>
        <v>2.0084000000000001E-2</v>
      </c>
      <c r="AA44" s="2">
        <f t="shared" si="27"/>
        <v>0</v>
      </c>
      <c r="AB44" s="2">
        <f t="shared" si="28"/>
        <v>4</v>
      </c>
      <c r="AC44" s="2">
        <f t="shared" si="29"/>
        <v>4</v>
      </c>
      <c r="AD44" s="48"/>
      <c r="AE44" s="48"/>
      <c r="AF44" s="72">
        <f t="shared" si="38"/>
        <v>0</v>
      </c>
      <c r="AG44" s="48">
        <v>100</v>
      </c>
      <c r="AH44" s="35">
        <v>0.02</v>
      </c>
      <c r="AI44" s="2">
        <f t="shared" si="30"/>
        <v>0</v>
      </c>
      <c r="AJ44" s="2">
        <f t="shared" si="31"/>
        <v>4</v>
      </c>
      <c r="AK44" s="2">
        <f t="shared" si="32"/>
        <v>4</v>
      </c>
      <c r="AL44" s="48"/>
      <c r="AM44" s="73">
        <f t="shared" si="39"/>
        <v>0</v>
      </c>
      <c r="AN44" s="48">
        <v>5000</v>
      </c>
      <c r="AO44" s="33">
        <v>6.7000000000000002E-3</v>
      </c>
      <c r="AP44" s="2">
        <f t="shared" si="33"/>
        <v>0</v>
      </c>
      <c r="AQ44" s="2">
        <f t="shared" si="34"/>
        <v>4</v>
      </c>
      <c r="AR44" s="2">
        <f t="shared" si="35"/>
        <v>4</v>
      </c>
      <c r="AS44" s="260">
        <v>5000</v>
      </c>
      <c r="AT44" s="31">
        <f t="shared" si="3"/>
        <v>33.5</v>
      </c>
      <c r="AU44" s="75"/>
      <c r="AV44" s="48"/>
      <c r="AW44" s="22"/>
      <c r="AX44" s="22"/>
      <c r="AY44" s="2">
        <f t="shared" si="20"/>
        <v>0</v>
      </c>
      <c r="AZ44" s="2">
        <f t="shared" si="21"/>
        <v>4</v>
      </c>
      <c r="BA44" s="2">
        <f t="shared" si="22"/>
        <v>4</v>
      </c>
      <c r="BB44" s="48"/>
      <c r="BC44" s="8">
        <f t="shared" si="4"/>
        <v>0</v>
      </c>
      <c r="BD44" s="22"/>
      <c r="BE44" s="48"/>
      <c r="BF44" s="22"/>
      <c r="BG44" s="22"/>
      <c r="BH44" s="48"/>
      <c r="BI44" s="48"/>
      <c r="BJ44" s="48"/>
      <c r="BK44" s="48"/>
      <c r="BL44" s="1">
        <f t="shared" si="36"/>
        <v>0</v>
      </c>
      <c r="BM44" s="75">
        <v>7.8E-2</v>
      </c>
      <c r="BN44" s="15">
        <f t="shared" si="40"/>
        <v>0</v>
      </c>
      <c r="BO44" s="15">
        <f t="shared" si="41"/>
        <v>4</v>
      </c>
      <c r="BP44" s="15">
        <f t="shared" si="42"/>
        <v>4</v>
      </c>
      <c r="BQ44" s="48"/>
      <c r="BR44" s="73">
        <f t="shared" si="6"/>
        <v>0</v>
      </c>
      <c r="BS44" s="35"/>
      <c r="BT44" s="48"/>
      <c r="BU44" s="48"/>
      <c r="BV44" s="76"/>
    </row>
    <row r="45" spans="1:74" s="18" customFormat="1" ht="15" x14ac:dyDescent="0.25">
      <c r="A45" s="22"/>
      <c r="B45" s="96" t="s">
        <v>478</v>
      </c>
      <c r="C45" s="88">
        <v>2</v>
      </c>
      <c r="D45" s="88"/>
      <c r="E45" s="47" t="s">
        <v>16</v>
      </c>
      <c r="F45" s="47" t="s">
        <v>435</v>
      </c>
      <c r="G45" s="103" t="s">
        <v>7</v>
      </c>
      <c r="H45" s="103" t="s">
        <v>17</v>
      </c>
      <c r="I45" s="47" t="s">
        <v>111</v>
      </c>
      <c r="J45" s="47" t="s">
        <v>112</v>
      </c>
      <c r="K45" s="47" t="s">
        <v>436</v>
      </c>
      <c r="L45" s="89"/>
      <c r="M45" s="99"/>
      <c r="N45" s="28" t="s">
        <v>437</v>
      </c>
      <c r="O45" s="48">
        <v>100</v>
      </c>
      <c r="P45" s="33">
        <v>1.0500000000000001E-2</v>
      </c>
      <c r="Q45" s="5">
        <f t="shared" si="23"/>
        <v>9.5130000000000006E-2</v>
      </c>
      <c r="R45" s="2">
        <f t="shared" si="24"/>
        <v>0</v>
      </c>
      <c r="S45" s="2">
        <f t="shared" si="25"/>
        <v>4</v>
      </c>
      <c r="T45" s="2">
        <f t="shared" si="26"/>
        <v>4</v>
      </c>
      <c r="U45" s="48"/>
      <c r="V45" s="48"/>
      <c r="W45" s="70">
        <f t="shared" si="37"/>
        <v>0</v>
      </c>
      <c r="X45" s="28" t="s">
        <v>438</v>
      </c>
      <c r="Y45" s="48">
        <v>5000</v>
      </c>
      <c r="Z45" s="22">
        <f>110.42/Y45</f>
        <v>2.2083999999999999E-2</v>
      </c>
      <c r="AA45" s="2">
        <f t="shared" si="27"/>
        <v>0</v>
      </c>
      <c r="AB45" s="2">
        <f t="shared" si="28"/>
        <v>4</v>
      </c>
      <c r="AC45" s="2">
        <f t="shared" si="29"/>
        <v>4</v>
      </c>
      <c r="AD45" s="48"/>
      <c r="AE45" s="48"/>
      <c r="AF45" s="72">
        <f t="shared" si="38"/>
        <v>0</v>
      </c>
      <c r="AG45" s="48">
        <v>100</v>
      </c>
      <c r="AH45" s="35">
        <v>0.02</v>
      </c>
      <c r="AI45" s="2">
        <f t="shared" si="30"/>
        <v>0</v>
      </c>
      <c r="AJ45" s="2">
        <f t="shared" si="31"/>
        <v>4</v>
      </c>
      <c r="AK45" s="2">
        <f t="shared" si="32"/>
        <v>4</v>
      </c>
      <c r="AL45" s="48"/>
      <c r="AM45" s="73">
        <f t="shared" si="39"/>
        <v>0</v>
      </c>
      <c r="AN45" s="48">
        <v>5000</v>
      </c>
      <c r="AO45" s="33">
        <v>6.7000000000000002E-3</v>
      </c>
      <c r="AP45" s="2">
        <f t="shared" si="33"/>
        <v>0</v>
      </c>
      <c r="AQ45" s="2">
        <f t="shared" si="34"/>
        <v>4</v>
      </c>
      <c r="AR45" s="2">
        <f t="shared" si="35"/>
        <v>4</v>
      </c>
      <c r="AS45" s="260">
        <v>5000</v>
      </c>
      <c r="AT45" s="31">
        <f t="shared" si="3"/>
        <v>33.5</v>
      </c>
      <c r="AU45" s="75"/>
      <c r="AV45" s="48"/>
      <c r="AW45" s="22"/>
      <c r="AX45" s="22"/>
      <c r="AY45" s="2">
        <f t="shared" si="20"/>
        <v>0</v>
      </c>
      <c r="AZ45" s="2">
        <f t="shared" si="21"/>
        <v>4</v>
      </c>
      <c r="BA45" s="2">
        <f t="shared" si="22"/>
        <v>4</v>
      </c>
      <c r="BB45" s="48"/>
      <c r="BC45" s="8">
        <f t="shared" si="4"/>
        <v>0</v>
      </c>
      <c r="BD45" s="22"/>
      <c r="BE45" s="48"/>
      <c r="BF45" s="22"/>
      <c r="BG45" s="22"/>
      <c r="BH45" s="48"/>
      <c r="BI45" s="48"/>
      <c r="BJ45" s="48"/>
      <c r="BK45" s="48"/>
      <c r="BL45" s="1">
        <f t="shared" si="36"/>
        <v>0</v>
      </c>
      <c r="BM45" s="75">
        <v>2.0799999999999999E-2</v>
      </c>
      <c r="BN45" s="15">
        <f t="shared" si="40"/>
        <v>0</v>
      </c>
      <c r="BO45" s="15">
        <f t="shared" si="41"/>
        <v>4</v>
      </c>
      <c r="BP45" s="15">
        <f t="shared" si="42"/>
        <v>4</v>
      </c>
      <c r="BQ45" s="48"/>
      <c r="BR45" s="73">
        <f t="shared" si="6"/>
        <v>0</v>
      </c>
      <c r="BS45" s="35"/>
      <c r="BT45" s="48"/>
      <c r="BU45" s="48"/>
      <c r="BV45" s="76"/>
    </row>
    <row r="46" spans="1:74" s="18" customFormat="1" ht="15" x14ac:dyDescent="0.25">
      <c r="A46" s="22"/>
      <c r="B46" s="96" t="s">
        <v>478</v>
      </c>
      <c r="C46" s="88">
        <v>2</v>
      </c>
      <c r="D46" s="88"/>
      <c r="E46" s="47" t="s">
        <v>16</v>
      </c>
      <c r="F46" s="47" t="s">
        <v>439</v>
      </c>
      <c r="G46" s="103" t="s">
        <v>7</v>
      </c>
      <c r="H46" s="103" t="s">
        <v>17</v>
      </c>
      <c r="I46" s="47" t="s">
        <v>111</v>
      </c>
      <c r="J46" s="47" t="s">
        <v>112</v>
      </c>
      <c r="K46" s="47" t="s">
        <v>440</v>
      </c>
      <c r="L46" s="89"/>
      <c r="M46" s="99"/>
      <c r="N46" s="22"/>
      <c r="O46" s="48"/>
      <c r="P46" s="22"/>
      <c r="Q46" s="5">
        <f t="shared" si="23"/>
        <v>0</v>
      </c>
      <c r="R46" s="2">
        <f t="shared" si="24"/>
        <v>0</v>
      </c>
      <c r="S46" s="2">
        <f t="shared" si="25"/>
        <v>4</v>
      </c>
      <c r="T46" s="2">
        <f t="shared" si="26"/>
        <v>4</v>
      </c>
      <c r="U46" s="48"/>
      <c r="V46" s="48"/>
      <c r="W46" s="70">
        <f t="shared" si="37"/>
        <v>0</v>
      </c>
      <c r="X46" s="28" t="s">
        <v>441</v>
      </c>
      <c r="Y46" s="48">
        <v>5000</v>
      </c>
      <c r="Z46" s="22">
        <f>110.42/Y46</f>
        <v>2.2083999999999999E-2</v>
      </c>
      <c r="AA46" s="2">
        <f t="shared" si="27"/>
        <v>0</v>
      </c>
      <c r="AB46" s="2">
        <f t="shared" si="28"/>
        <v>4</v>
      </c>
      <c r="AC46" s="2">
        <f t="shared" si="29"/>
        <v>4</v>
      </c>
      <c r="AD46" s="48"/>
      <c r="AE46" s="48"/>
      <c r="AF46" s="72">
        <f t="shared" si="38"/>
        <v>0</v>
      </c>
      <c r="AG46" s="48">
        <v>100</v>
      </c>
      <c r="AH46" s="35">
        <v>0.02</v>
      </c>
      <c r="AI46" s="2">
        <f t="shared" si="30"/>
        <v>0</v>
      </c>
      <c r="AJ46" s="2">
        <f t="shared" si="31"/>
        <v>4</v>
      </c>
      <c r="AK46" s="2">
        <f t="shared" si="32"/>
        <v>4</v>
      </c>
      <c r="AL46" s="48"/>
      <c r="AM46" s="73">
        <f t="shared" si="39"/>
        <v>0</v>
      </c>
      <c r="AN46" s="48">
        <v>5000</v>
      </c>
      <c r="AO46" s="33">
        <v>6.7000000000000002E-3</v>
      </c>
      <c r="AP46" s="2">
        <f t="shared" si="33"/>
        <v>0</v>
      </c>
      <c r="AQ46" s="2">
        <f t="shared" si="34"/>
        <v>4</v>
      </c>
      <c r="AR46" s="2">
        <f t="shared" si="35"/>
        <v>4</v>
      </c>
      <c r="AS46" s="260">
        <v>5000</v>
      </c>
      <c r="AT46" s="31">
        <f t="shared" si="3"/>
        <v>33.5</v>
      </c>
      <c r="AU46" s="75"/>
      <c r="AV46" s="48"/>
      <c r="AW46" s="22"/>
      <c r="AX46" s="22"/>
      <c r="AY46" s="2">
        <f t="shared" si="20"/>
        <v>0</v>
      </c>
      <c r="AZ46" s="2">
        <f t="shared" si="21"/>
        <v>4</v>
      </c>
      <c r="BA46" s="2">
        <f t="shared" si="22"/>
        <v>4</v>
      </c>
      <c r="BB46" s="48"/>
      <c r="BC46" s="8">
        <f t="shared" si="4"/>
        <v>0</v>
      </c>
      <c r="BD46" s="22"/>
      <c r="BE46" s="48"/>
      <c r="BF46" s="22"/>
      <c r="BG46" s="22"/>
      <c r="BH46" s="48"/>
      <c r="BI46" s="48"/>
      <c r="BJ46" s="48"/>
      <c r="BK46" s="48"/>
      <c r="BL46" s="1">
        <f t="shared" si="36"/>
        <v>0</v>
      </c>
      <c r="BM46" s="75">
        <v>3.9780000000000003E-2</v>
      </c>
      <c r="BN46" s="15">
        <f t="shared" si="40"/>
        <v>0</v>
      </c>
      <c r="BO46" s="15">
        <f t="shared" si="41"/>
        <v>4</v>
      </c>
      <c r="BP46" s="15">
        <f t="shared" si="42"/>
        <v>4</v>
      </c>
      <c r="BQ46" s="48"/>
      <c r="BR46" s="73">
        <f t="shared" si="6"/>
        <v>0</v>
      </c>
      <c r="BS46" s="35"/>
      <c r="BT46" s="48"/>
      <c r="BU46" s="48"/>
      <c r="BV46" s="76"/>
    </row>
    <row r="47" spans="1:74" s="18" customFormat="1" ht="15" x14ac:dyDescent="0.25">
      <c r="A47" s="22"/>
      <c r="B47" s="96" t="s">
        <v>478</v>
      </c>
      <c r="C47" s="88">
        <v>3</v>
      </c>
      <c r="D47" s="88"/>
      <c r="E47" s="47" t="s">
        <v>16</v>
      </c>
      <c r="F47" s="47" t="s">
        <v>442</v>
      </c>
      <c r="G47" s="103" t="s">
        <v>7</v>
      </c>
      <c r="H47" s="103" t="s">
        <v>17</v>
      </c>
      <c r="I47" s="47" t="s">
        <v>111</v>
      </c>
      <c r="J47" s="47" t="s">
        <v>112</v>
      </c>
      <c r="K47" s="47" t="s">
        <v>443</v>
      </c>
      <c r="L47" s="89"/>
      <c r="M47" s="99"/>
      <c r="N47" s="28" t="s">
        <v>444</v>
      </c>
      <c r="O47" s="48">
        <v>100</v>
      </c>
      <c r="P47" s="33">
        <v>1.0500000000000001E-2</v>
      </c>
      <c r="Q47" s="5">
        <f t="shared" si="23"/>
        <v>9.5130000000000006E-2</v>
      </c>
      <c r="R47" s="2">
        <f t="shared" si="24"/>
        <v>0</v>
      </c>
      <c r="S47" s="2">
        <f t="shared" si="25"/>
        <v>6</v>
      </c>
      <c r="T47" s="2">
        <f t="shared" si="26"/>
        <v>6</v>
      </c>
      <c r="U47" s="48"/>
      <c r="V47" s="48"/>
      <c r="W47" s="70">
        <f t="shared" si="37"/>
        <v>0</v>
      </c>
      <c r="X47" s="28" t="s">
        <v>445</v>
      </c>
      <c r="Y47" s="48">
        <v>5000</v>
      </c>
      <c r="Z47" s="33">
        <f>109.36/Y47</f>
        <v>2.1871999999999999E-2</v>
      </c>
      <c r="AA47" s="2">
        <f t="shared" si="27"/>
        <v>0</v>
      </c>
      <c r="AB47" s="2">
        <f t="shared" si="28"/>
        <v>6</v>
      </c>
      <c r="AC47" s="2">
        <f t="shared" si="29"/>
        <v>6</v>
      </c>
      <c r="AD47" s="48"/>
      <c r="AE47" s="48"/>
      <c r="AF47" s="72">
        <f t="shared" si="38"/>
        <v>0</v>
      </c>
      <c r="AG47" s="48">
        <v>100</v>
      </c>
      <c r="AH47" s="35">
        <v>0.02</v>
      </c>
      <c r="AI47" s="2">
        <f t="shared" si="30"/>
        <v>0</v>
      </c>
      <c r="AJ47" s="2">
        <f t="shared" si="31"/>
        <v>6</v>
      </c>
      <c r="AK47" s="2">
        <f t="shared" si="32"/>
        <v>6</v>
      </c>
      <c r="AL47" s="48"/>
      <c r="AM47" s="73">
        <f t="shared" si="39"/>
        <v>0</v>
      </c>
      <c r="AN47" s="48">
        <v>5000</v>
      </c>
      <c r="AO47" s="33">
        <v>6.7000000000000002E-3</v>
      </c>
      <c r="AP47" s="2">
        <f t="shared" si="33"/>
        <v>0</v>
      </c>
      <c r="AQ47" s="2">
        <f t="shared" si="34"/>
        <v>6</v>
      </c>
      <c r="AR47" s="2">
        <f t="shared" si="35"/>
        <v>6</v>
      </c>
      <c r="AS47" s="260">
        <v>5000</v>
      </c>
      <c r="AT47" s="31">
        <f t="shared" si="3"/>
        <v>33.5</v>
      </c>
      <c r="AU47" s="75"/>
      <c r="AV47" s="48"/>
      <c r="AW47" s="22"/>
      <c r="AX47" s="22"/>
      <c r="AY47" s="2">
        <f t="shared" si="20"/>
        <v>0</v>
      </c>
      <c r="AZ47" s="2">
        <f t="shared" si="21"/>
        <v>6</v>
      </c>
      <c r="BA47" s="2">
        <f t="shared" si="22"/>
        <v>6</v>
      </c>
      <c r="BB47" s="48"/>
      <c r="BC47" s="8">
        <f t="shared" si="4"/>
        <v>0</v>
      </c>
      <c r="BD47" s="22"/>
      <c r="BE47" s="48"/>
      <c r="BF47" s="22"/>
      <c r="BG47" s="22"/>
      <c r="BH47" s="48"/>
      <c r="BI47" s="48"/>
      <c r="BJ47" s="48"/>
      <c r="BK47" s="48"/>
      <c r="BL47" s="1">
        <f t="shared" si="36"/>
        <v>0</v>
      </c>
      <c r="BM47" s="75">
        <v>0.12831000000000001</v>
      </c>
      <c r="BN47" s="15">
        <f t="shared" si="40"/>
        <v>0</v>
      </c>
      <c r="BO47" s="15">
        <f t="shared" si="41"/>
        <v>6</v>
      </c>
      <c r="BP47" s="15">
        <f t="shared" si="42"/>
        <v>6</v>
      </c>
      <c r="BQ47" s="48"/>
      <c r="BR47" s="73">
        <f t="shared" si="6"/>
        <v>0</v>
      </c>
      <c r="BS47" s="35"/>
      <c r="BT47" s="48"/>
      <c r="BU47" s="48"/>
      <c r="BV47" s="76"/>
    </row>
    <row r="48" spans="1:74" s="18" customFormat="1" ht="14.25" customHeight="1" x14ac:dyDescent="0.25">
      <c r="A48" s="22"/>
      <c r="B48" s="96" t="s">
        <v>478</v>
      </c>
      <c r="C48" s="88">
        <v>4</v>
      </c>
      <c r="D48" s="88"/>
      <c r="E48" s="47" t="s">
        <v>16</v>
      </c>
      <c r="F48" s="47" t="s">
        <v>446</v>
      </c>
      <c r="G48" s="103" t="s">
        <v>7</v>
      </c>
      <c r="H48" s="103" t="s">
        <v>17</v>
      </c>
      <c r="I48" s="47" t="s">
        <v>111</v>
      </c>
      <c r="J48" s="47" t="s">
        <v>112</v>
      </c>
      <c r="K48" s="47" t="s">
        <v>447</v>
      </c>
      <c r="L48" s="89"/>
      <c r="M48" s="99"/>
      <c r="N48" s="28" t="s">
        <v>448</v>
      </c>
      <c r="O48" s="48">
        <v>100</v>
      </c>
      <c r="P48" s="33">
        <v>1.0500000000000001E-2</v>
      </c>
      <c r="Q48" s="5">
        <f t="shared" si="23"/>
        <v>9.5130000000000006E-2</v>
      </c>
      <c r="R48" s="2">
        <f t="shared" si="24"/>
        <v>0</v>
      </c>
      <c r="S48" s="2">
        <f t="shared" si="25"/>
        <v>8</v>
      </c>
      <c r="T48" s="2">
        <f t="shared" si="26"/>
        <v>8</v>
      </c>
      <c r="U48" s="48"/>
      <c r="V48" s="48"/>
      <c r="W48" s="70">
        <f t="shared" si="37"/>
        <v>0</v>
      </c>
      <c r="X48" s="28" t="s">
        <v>449</v>
      </c>
      <c r="Y48" s="48">
        <v>5000</v>
      </c>
      <c r="Z48" s="22">
        <f>110.42/Y48</f>
        <v>2.2083999999999999E-2</v>
      </c>
      <c r="AA48" s="2">
        <f t="shared" si="27"/>
        <v>0</v>
      </c>
      <c r="AB48" s="2">
        <f t="shared" si="28"/>
        <v>8</v>
      </c>
      <c r="AC48" s="2">
        <f t="shared" si="29"/>
        <v>8</v>
      </c>
      <c r="AD48" s="48"/>
      <c r="AE48" s="48"/>
      <c r="AF48" s="72">
        <f t="shared" si="38"/>
        <v>0</v>
      </c>
      <c r="AG48" s="48">
        <v>100</v>
      </c>
      <c r="AH48" s="35">
        <v>0.02</v>
      </c>
      <c r="AI48" s="2">
        <f t="shared" si="30"/>
        <v>0</v>
      </c>
      <c r="AJ48" s="2">
        <f t="shared" si="31"/>
        <v>8</v>
      </c>
      <c r="AK48" s="2">
        <f t="shared" si="32"/>
        <v>8</v>
      </c>
      <c r="AL48" s="48"/>
      <c r="AM48" s="73">
        <f t="shared" si="39"/>
        <v>0</v>
      </c>
      <c r="AN48" s="48">
        <v>5000</v>
      </c>
      <c r="AO48" s="33">
        <v>6.7000000000000002E-3</v>
      </c>
      <c r="AP48" s="2">
        <f t="shared" si="33"/>
        <v>0</v>
      </c>
      <c r="AQ48" s="2">
        <f t="shared" si="34"/>
        <v>8</v>
      </c>
      <c r="AR48" s="2">
        <f t="shared" si="35"/>
        <v>8</v>
      </c>
      <c r="AS48" s="260">
        <v>5000</v>
      </c>
      <c r="AT48" s="31">
        <f t="shared" si="3"/>
        <v>33.5</v>
      </c>
      <c r="AU48" s="75"/>
      <c r="AV48" s="48"/>
      <c r="AW48" s="22"/>
      <c r="AX48" s="22"/>
      <c r="AY48" s="2">
        <f t="shared" si="20"/>
        <v>0</v>
      </c>
      <c r="AZ48" s="2">
        <f t="shared" si="21"/>
        <v>8</v>
      </c>
      <c r="BA48" s="2">
        <f t="shared" si="22"/>
        <v>8</v>
      </c>
      <c r="BB48" s="48"/>
      <c r="BC48" s="8">
        <f t="shared" si="4"/>
        <v>0</v>
      </c>
      <c r="BD48" s="22"/>
      <c r="BE48" s="48"/>
      <c r="BF48" s="22"/>
      <c r="BG48" s="22"/>
      <c r="BH48" s="48"/>
      <c r="BI48" s="48"/>
      <c r="BJ48" s="48"/>
      <c r="BK48" s="48"/>
      <c r="BL48" s="1">
        <f t="shared" si="36"/>
        <v>0</v>
      </c>
      <c r="BM48" s="75">
        <v>0.104</v>
      </c>
      <c r="BN48" s="15">
        <f t="shared" si="40"/>
        <v>0</v>
      </c>
      <c r="BO48" s="15">
        <f t="shared" si="41"/>
        <v>8</v>
      </c>
      <c r="BP48" s="15">
        <f t="shared" si="42"/>
        <v>8</v>
      </c>
      <c r="BQ48" s="48"/>
      <c r="BR48" s="73">
        <f t="shared" si="6"/>
        <v>0</v>
      </c>
      <c r="BS48" s="35"/>
      <c r="BT48" s="48"/>
      <c r="BU48" s="48"/>
      <c r="BV48" s="76"/>
    </row>
    <row r="49" spans="1:74" s="13" customFormat="1" ht="15.75" x14ac:dyDescent="0.25">
      <c r="A49" s="90"/>
      <c r="B49" s="95"/>
      <c r="C49" s="95"/>
      <c r="D49" s="86"/>
      <c r="E49" s="69"/>
      <c r="F49" s="69"/>
      <c r="G49" s="105"/>
      <c r="H49" s="105"/>
      <c r="I49" s="69"/>
      <c r="J49" s="69"/>
      <c r="K49" s="69"/>
      <c r="L49" s="69"/>
      <c r="M49" s="101"/>
      <c r="N49" s="28"/>
      <c r="O49" s="48"/>
      <c r="P49" s="22"/>
      <c r="Q49" s="5"/>
      <c r="R49" s="2"/>
      <c r="S49" s="2"/>
      <c r="T49" s="2"/>
      <c r="U49" s="2"/>
      <c r="V49" s="2"/>
      <c r="W49" s="7"/>
      <c r="X49" s="87"/>
      <c r="Y49" s="67"/>
      <c r="Z49" s="22"/>
      <c r="AA49" s="2"/>
      <c r="AB49" s="2"/>
      <c r="AC49" s="2"/>
      <c r="AD49" s="2"/>
      <c r="AE49" s="2"/>
      <c r="AF49" s="4"/>
      <c r="AG49" s="2"/>
      <c r="AH49" s="3"/>
      <c r="AI49" s="2"/>
      <c r="AJ49" s="2"/>
      <c r="AK49" s="2"/>
      <c r="AL49" s="2"/>
      <c r="AM49" s="31"/>
      <c r="AN49" s="2"/>
      <c r="AO49" s="5"/>
      <c r="AP49" s="2"/>
      <c r="AQ49" s="2"/>
      <c r="AR49" s="2"/>
      <c r="AS49" s="2"/>
      <c r="AT49" s="31"/>
      <c r="AU49" s="28"/>
      <c r="AV49" s="67"/>
      <c r="AW49" s="22"/>
      <c r="AX49" s="22"/>
      <c r="AY49" s="2">
        <f t="shared" si="20"/>
        <v>0</v>
      </c>
      <c r="AZ49" s="2">
        <f t="shared" si="21"/>
        <v>0</v>
      </c>
      <c r="BA49" s="2">
        <f t="shared" si="22"/>
        <v>0</v>
      </c>
      <c r="BB49" s="2"/>
      <c r="BC49" s="8">
        <f t="shared" si="4"/>
        <v>0</v>
      </c>
      <c r="BD49" s="22"/>
      <c r="BE49" s="48"/>
      <c r="BF49" s="22"/>
      <c r="BG49" s="22"/>
      <c r="BH49" s="2"/>
      <c r="BI49" s="2"/>
      <c r="BJ49" s="2"/>
      <c r="BK49" s="2"/>
      <c r="BL49" s="1">
        <f t="shared" si="36"/>
        <v>0</v>
      </c>
      <c r="BM49" s="22"/>
      <c r="BN49" s="2"/>
      <c r="BO49" s="2"/>
      <c r="BP49" s="2"/>
      <c r="BQ49" s="2"/>
      <c r="BR49" s="73">
        <f t="shared" si="6"/>
        <v>0</v>
      </c>
      <c r="BS49" s="3"/>
      <c r="BT49" s="2"/>
      <c r="BU49" s="2"/>
      <c r="BV49" s="76"/>
    </row>
    <row r="50" spans="1:74" s="299" customFormat="1" ht="15" x14ac:dyDescent="0.25">
      <c r="A50" s="284"/>
      <c r="B50" s="285" t="s">
        <v>478</v>
      </c>
      <c r="C50" s="286">
        <v>1</v>
      </c>
      <c r="D50" s="286"/>
      <c r="E50" s="287" t="s">
        <v>254</v>
      </c>
      <c r="F50" s="287" t="s">
        <v>255</v>
      </c>
      <c r="G50" s="288" t="s">
        <v>7</v>
      </c>
      <c r="H50" s="288" t="s">
        <v>7</v>
      </c>
      <c r="I50" s="287" t="s">
        <v>7</v>
      </c>
      <c r="J50" s="287" t="s">
        <v>256</v>
      </c>
      <c r="K50" s="287" t="s">
        <v>255</v>
      </c>
      <c r="L50" s="289"/>
      <c r="M50" s="290"/>
      <c r="N50" s="284"/>
      <c r="O50" s="291"/>
      <c r="P50" s="284"/>
      <c r="Q50" s="292"/>
      <c r="R50" s="291"/>
      <c r="S50" s="291">
        <f>$L$2*C50</f>
        <v>2</v>
      </c>
      <c r="T50" s="291">
        <f>SUM(R50:S50)</f>
        <v>2</v>
      </c>
      <c r="U50" s="291"/>
      <c r="V50" s="291"/>
      <c r="W50" s="293">
        <f>Q50*U50</f>
        <v>0</v>
      </c>
      <c r="X50" s="294"/>
      <c r="Y50" s="291"/>
      <c r="Z50" s="284"/>
      <c r="AA50" s="291">
        <f>$Q$2*D50</f>
        <v>0</v>
      </c>
      <c r="AB50" s="291">
        <f>$L$2*C50</f>
        <v>2</v>
      </c>
      <c r="AC50" s="291">
        <f>SUM(AA50:AB50)</f>
        <v>2</v>
      </c>
      <c r="AD50" s="291"/>
      <c r="AE50" s="291"/>
      <c r="AF50" s="293">
        <f>Z50*AD50</f>
        <v>0</v>
      </c>
      <c r="AG50" s="291"/>
      <c r="AH50" s="295"/>
      <c r="AI50" s="291">
        <f>$Q$2*D50</f>
        <v>0</v>
      </c>
      <c r="AJ50" s="291">
        <f>$L$2*C50</f>
        <v>2</v>
      </c>
      <c r="AK50" s="291">
        <f>SUM(AI50:AJ50)</f>
        <v>2</v>
      </c>
      <c r="AL50" s="291"/>
      <c r="AM50" s="293">
        <f>AH50*AL50</f>
        <v>0</v>
      </c>
      <c r="AN50" s="291"/>
      <c r="AO50" s="292"/>
      <c r="AP50" s="291">
        <f>$Q$2*D50</f>
        <v>0</v>
      </c>
      <c r="AQ50" s="291">
        <f>$L$2*C50</f>
        <v>2</v>
      </c>
      <c r="AR50" s="291">
        <f>SUM(AP50:AQ50)</f>
        <v>2</v>
      </c>
      <c r="AS50" s="291"/>
      <c r="AT50" s="293">
        <f>AO50*AS50</f>
        <v>0</v>
      </c>
      <c r="AU50" s="296"/>
      <c r="AV50" s="291"/>
      <c r="AW50" s="284"/>
      <c r="AX50" s="284"/>
      <c r="AY50" s="291">
        <f t="shared" si="20"/>
        <v>0</v>
      </c>
      <c r="AZ50" s="291">
        <f t="shared" si="21"/>
        <v>2</v>
      </c>
      <c r="BA50" s="291">
        <f t="shared" si="22"/>
        <v>2</v>
      </c>
      <c r="BB50" s="291"/>
      <c r="BC50" s="293">
        <f t="shared" si="4"/>
        <v>0</v>
      </c>
      <c r="BD50" s="284"/>
      <c r="BE50" s="291"/>
      <c r="BF50" s="284"/>
      <c r="BG50" s="284"/>
      <c r="BH50" s="291"/>
      <c r="BI50" s="291"/>
      <c r="BJ50" s="291"/>
      <c r="BK50" s="291"/>
      <c r="BL50" s="293">
        <f t="shared" si="36"/>
        <v>0</v>
      </c>
      <c r="BM50" s="296">
        <v>4.68</v>
      </c>
      <c r="BN50" s="297">
        <f>$Q$2*D50</f>
        <v>0</v>
      </c>
      <c r="BO50" s="297">
        <f>$L$2*C50</f>
        <v>2</v>
      </c>
      <c r="BP50" s="297">
        <f>SUM(BN50:BO50)</f>
        <v>2</v>
      </c>
      <c r="BQ50" s="291">
        <v>2</v>
      </c>
      <c r="BR50" s="298">
        <f t="shared" si="6"/>
        <v>9.36</v>
      </c>
      <c r="BS50" s="295"/>
      <c r="BT50" s="291"/>
      <c r="BU50" s="291"/>
      <c r="BV50" s="293"/>
    </row>
    <row r="51" spans="1:74" ht="15" x14ac:dyDescent="0.25">
      <c r="B51" s="96" t="s">
        <v>478</v>
      </c>
      <c r="C51" s="78">
        <v>1</v>
      </c>
      <c r="D51" s="78"/>
      <c r="E51" s="79" t="s">
        <v>311</v>
      </c>
      <c r="F51" s="79" t="s">
        <v>312</v>
      </c>
      <c r="G51" s="107" t="s">
        <v>7</v>
      </c>
      <c r="H51" s="107" t="s">
        <v>7</v>
      </c>
      <c r="I51" s="79" t="s">
        <v>7</v>
      </c>
      <c r="J51" s="79" t="s">
        <v>313</v>
      </c>
      <c r="K51" s="79" t="s">
        <v>312</v>
      </c>
      <c r="L51" s="69"/>
      <c r="M51" s="101"/>
      <c r="N51" s="22"/>
      <c r="O51" s="48"/>
      <c r="P51" s="22"/>
      <c r="Q51" s="5"/>
      <c r="R51" s="2"/>
      <c r="S51" s="2">
        <f>$L$2*C51</f>
        <v>2</v>
      </c>
      <c r="T51" s="2">
        <f>SUM(R51:S51)</f>
        <v>2</v>
      </c>
      <c r="U51" s="2"/>
      <c r="V51" s="2"/>
      <c r="W51" s="7">
        <f>Q51*U51</f>
        <v>0</v>
      </c>
      <c r="X51" s="71"/>
      <c r="Y51" s="48"/>
      <c r="Z51" s="22"/>
      <c r="AA51" s="2">
        <f>$Q$2*D51</f>
        <v>0</v>
      </c>
      <c r="AB51" s="2">
        <f>$L$2*C51</f>
        <v>2</v>
      </c>
      <c r="AC51" s="2">
        <f>SUM(AA51:AB51)</f>
        <v>2</v>
      </c>
      <c r="AD51" s="2"/>
      <c r="AE51" s="2"/>
      <c r="AF51" s="4">
        <f>Z51*AD51</f>
        <v>0</v>
      </c>
      <c r="AG51" s="2"/>
      <c r="AH51" s="3"/>
      <c r="AI51" s="2">
        <f>$Q$2*D51</f>
        <v>0</v>
      </c>
      <c r="AJ51" s="2">
        <f>$L$2*C51</f>
        <v>2</v>
      </c>
      <c r="AK51" s="2">
        <f>SUM(AI51:AJ51)</f>
        <v>2</v>
      </c>
      <c r="AL51" s="2"/>
      <c r="AM51" s="31">
        <f>AH51*AL51</f>
        <v>0</v>
      </c>
      <c r="AN51" s="2"/>
      <c r="AO51" s="5"/>
      <c r="AP51" s="2">
        <f>$Q$2*D51</f>
        <v>0</v>
      </c>
      <c r="AQ51" s="2">
        <f>$L$2*C51</f>
        <v>2</v>
      </c>
      <c r="AR51" s="2">
        <f>SUM(AP51:AQ51)</f>
        <v>2</v>
      </c>
      <c r="AS51" s="2"/>
      <c r="AT51" s="31">
        <f>AO51*AS51</f>
        <v>0</v>
      </c>
      <c r="AU51" s="29" t="s">
        <v>314</v>
      </c>
      <c r="AV51" s="67">
        <v>900</v>
      </c>
      <c r="AW51" s="34">
        <v>5.36</v>
      </c>
      <c r="AX51" s="22">
        <f>AW51*$Q$1</f>
        <v>48.561600000000006</v>
      </c>
      <c r="AY51" s="2">
        <f t="shared" si="20"/>
        <v>0</v>
      </c>
      <c r="AZ51" s="2">
        <f t="shared" si="21"/>
        <v>2</v>
      </c>
      <c r="BA51" s="2">
        <f t="shared" si="22"/>
        <v>2</v>
      </c>
      <c r="BB51" s="2"/>
      <c r="BC51" s="8">
        <f t="shared" si="4"/>
        <v>0</v>
      </c>
      <c r="BD51" s="28"/>
      <c r="BE51" s="48"/>
      <c r="BF51" s="22"/>
      <c r="BG51" s="22"/>
      <c r="BH51" s="2"/>
      <c r="BI51" s="2"/>
      <c r="BJ51" s="2"/>
      <c r="BK51" s="2"/>
      <c r="BL51" s="1">
        <f t="shared" si="36"/>
        <v>0</v>
      </c>
      <c r="BM51" s="75">
        <v>35.191000000000003</v>
      </c>
      <c r="BN51" s="15">
        <f>$Q$2*D51</f>
        <v>0</v>
      </c>
      <c r="BO51" s="15">
        <f>$L$2*C51</f>
        <v>2</v>
      </c>
      <c r="BP51" s="15">
        <f>SUM(BN51:BO51)</f>
        <v>2</v>
      </c>
      <c r="BQ51" s="2"/>
      <c r="BR51" s="73">
        <f t="shared" si="6"/>
        <v>0</v>
      </c>
      <c r="BS51" s="3">
        <v>8.7200000000000006</v>
      </c>
      <c r="BT51" s="2">
        <f>$F$4*D51</f>
        <v>0</v>
      </c>
      <c r="BU51" s="2">
        <v>2</v>
      </c>
      <c r="BV51" s="76">
        <f>BU51*BS51</f>
        <v>17.440000000000001</v>
      </c>
    </row>
    <row r="52" spans="1:74" ht="15" x14ac:dyDescent="0.25">
      <c r="B52" s="96" t="s">
        <v>478</v>
      </c>
      <c r="C52" s="68">
        <v>1</v>
      </c>
      <c r="D52" s="68"/>
      <c r="E52" s="27" t="s">
        <v>52</v>
      </c>
      <c r="F52" s="27" t="s">
        <v>315</v>
      </c>
      <c r="G52" s="102" t="s">
        <v>7</v>
      </c>
      <c r="H52" s="102" t="s">
        <v>7</v>
      </c>
      <c r="I52" s="27" t="s">
        <v>7</v>
      </c>
      <c r="J52" s="27" t="s">
        <v>54</v>
      </c>
      <c r="K52" s="27" t="s">
        <v>316</v>
      </c>
      <c r="L52" s="69"/>
      <c r="M52" s="101"/>
      <c r="N52" s="28" t="s">
        <v>317</v>
      </c>
      <c r="O52" s="48">
        <v>1</v>
      </c>
      <c r="P52" s="22">
        <v>0.71</v>
      </c>
      <c r="Q52" s="5">
        <f t="shared" si="23"/>
        <v>6.4325999999999999</v>
      </c>
      <c r="R52" s="2">
        <f>$Q$2*D52</f>
        <v>0</v>
      </c>
      <c r="S52" s="2">
        <f>$L$2*C52</f>
        <v>2</v>
      </c>
      <c r="T52" s="2">
        <f>SUM(R52:S52)</f>
        <v>2</v>
      </c>
      <c r="U52" s="2"/>
      <c r="V52" s="2"/>
      <c r="W52" s="7">
        <f>Q52*U52</f>
        <v>0</v>
      </c>
      <c r="X52" s="77" t="s">
        <v>318</v>
      </c>
      <c r="Y52" s="67">
        <v>1</v>
      </c>
      <c r="Z52" s="22">
        <v>3.89</v>
      </c>
      <c r="AA52" s="2">
        <f>$Q$2*D52</f>
        <v>0</v>
      </c>
      <c r="AB52" s="2">
        <f>$L$2*C52</f>
        <v>2</v>
      </c>
      <c r="AC52" s="2">
        <f>SUM(AA52:AB52)</f>
        <v>2</v>
      </c>
      <c r="AD52" s="2"/>
      <c r="AE52" s="2"/>
      <c r="AF52" s="4">
        <f>Z52*AD52</f>
        <v>0</v>
      </c>
      <c r="AG52" s="2">
        <v>1</v>
      </c>
      <c r="AH52" s="3">
        <v>1.2</v>
      </c>
      <c r="AI52" s="2">
        <f>$Q$2*D52</f>
        <v>0</v>
      </c>
      <c r="AJ52" s="2">
        <f>$L$2*C52</f>
        <v>2</v>
      </c>
      <c r="AK52" s="2">
        <f>SUM(AI52:AJ52)</f>
        <v>2</v>
      </c>
      <c r="AL52" s="259">
        <v>10</v>
      </c>
      <c r="AM52" s="31">
        <f>AH52*AL52</f>
        <v>12</v>
      </c>
      <c r="AN52" s="2"/>
      <c r="AO52" s="5"/>
      <c r="AP52" s="2">
        <f>$Q$2*D52</f>
        <v>0</v>
      </c>
      <c r="AQ52" s="2">
        <f>$L$2*C52</f>
        <v>2</v>
      </c>
      <c r="AR52" s="2">
        <f>SUM(AP52:AQ52)</f>
        <v>2</v>
      </c>
      <c r="AS52" s="2"/>
      <c r="AT52" s="31">
        <f>AO52*AS52</f>
        <v>0</v>
      </c>
      <c r="AU52" s="29" t="s">
        <v>319</v>
      </c>
      <c r="AV52" s="48">
        <v>1</v>
      </c>
      <c r="AW52" s="22">
        <v>0.96199999999999997</v>
      </c>
      <c r="AX52" s="22">
        <f>AW52*$Q$1</f>
        <v>8.715720000000001</v>
      </c>
      <c r="AY52" s="2">
        <f t="shared" si="20"/>
        <v>0</v>
      </c>
      <c r="AZ52" s="2">
        <f t="shared" si="21"/>
        <v>2</v>
      </c>
      <c r="BA52" s="2">
        <f t="shared" si="22"/>
        <v>2</v>
      </c>
      <c r="BB52" s="2"/>
      <c r="BC52" s="8">
        <f t="shared" si="4"/>
        <v>0</v>
      </c>
      <c r="BD52" s="22"/>
      <c r="BE52" s="48"/>
      <c r="BF52" s="22"/>
      <c r="BG52" s="22"/>
      <c r="BH52" s="2"/>
      <c r="BI52" s="2"/>
      <c r="BJ52" s="2"/>
      <c r="BK52" s="2"/>
      <c r="BL52" s="1">
        <f t="shared" si="36"/>
        <v>0</v>
      </c>
      <c r="BM52" s="75">
        <v>2.0670000000000002</v>
      </c>
      <c r="BN52" s="15">
        <f>$Q$2*D52</f>
        <v>0</v>
      </c>
      <c r="BO52" s="15">
        <f>$L$2*C52</f>
        <v>2</v>
      </c>
      <c r="BP52" s="15">
        <f>SUM(BN52:BO52)</f>
        <v>2</v>
      </c>
      <c r="BQ52" s="2"/>
      <c r="BR52" s="73">
        <f t="shared" si="6"/>
        <v>0</v>
      </c>
      <c r="BS52" s="3"/>
      <c r="BT52" s="2"/>
      <c r="BU52" s="2"/>
      <c r="BV52" s="76"/>
    </row>
    <row r="53" spans="1:74" ht="15" x14ac:dyDescent="0.25">
      <c r="B53" s="96" t="s">
        <v>478</v>
      </c>
      <c r="C53" s="68">
        <v>1</v>
      </c>
      <c r="D53" s="68"/>
      <c r="E53" s="27" t="s">
        <v>52</v>
      </c>
      <c r="F53" s="27" t="s">
        <v>320</v>
      </c>
      <c r="G53" s="102" t="s">
        <v>7</v>
      </c>
      <c r="H53" s="102" t="s">
        <v>7</v>
      </c>
      <c r="I53" s="27" t="s">
        <v>7</v>
      </c>
      <c r="J53" s="27" t="s">
        <v>54</v>
      </c>
      <c r="K53" s="27" t="s">
        <v>321</v>
      </c>
      <c r="L53" s="69"/>
      <c r="M53" s="101"/>
      <c r="N53" s="28" t="s">
        <v>322</v>
      </c>
      <c r="O53" s="48">
        <v>1</v>
      </c>
      <c r="P53" s="22">
        <v>0.71</v>
      </c>
      <c r="Q53" s="5">
        <f t="shared" si="23"/>
        <v>6.4325999999999999</v>
      </c>
      <c r="R53" s="2">
        <f>$Q$2*D53</f>
        <v>0</v>
      </c>
      <c r="S53" s="2">
        <f>$L$2*C53</f>
        <v>2</v>
      </c>
      <c r="T53" s="2">
        <f>SUM(R53:S53)</f>
        <v>2</v>
      </c>
      <c r="U53" s="2"/>
      <c r="V53" s="2"/>
      <c r="W53" s="7">
        <f>Q53*U53</f>
        <v>0</v>
      </c>
      <c r="X53" s="77" t="s">
        <v>323</v>
      </c>
      <c r="Y53" s="67">
        <v>10</v>
      </c>
      <c r="Z53" s="22">
        <v>5.58</v>
      </c>
      <c r="AA53" s="2">
        <f>$Q$2*D53</f>
        <v>0</v>
      </c>
      <c r="AB53" s="2">
        <f>$L$2*C53</f>
        <v>2</v>
      </c>
      <c r="AC53" s="2">
        <f>SUM(AA53:AB53)</f>
        <v>2</v>
      </c>
      <c r="AD53" s="2"/>
      <c r="AE53" s="2"/>
      <c r="AF53" s="4">
        <f>Z53*AD53</f>
        <v>0</v>
      </c>
      <c r="AG53" s="2">
        <v>1</v>
      </c>
      <c r="AH53" s="3">
        <v>1.24</v>
      </c>
      <c r="AI53" s="2">
        <f>$Q$2*D53</f>
        <v>0</v>
      </c>
      <c r="AJ53" s="2">
        <f>$L$2*C53</f>
        <v>2</v>
      </c>
      <c r="AK53" s="2">
        <f>SUM(AI53:AJ53)</f>
        <v>2</v>
      </c>
      <c r="AL53" s="259">
        <v>10</v>
      </c>
      <c r="AM53" s="31">
        <f>AH53*AL53</f>
        <v>12.4</v>
      </c>
      <c r="AN53" s="2"/>
      <c r="AO53" s="5"/>
      <c r="AP53" s="2">
        <f>$Q$2*D53</f>
        <v>0</v>
      </c>
      <c r="AQ53" s="2">
        <f>$L$2*C53</f>
        <v>2</v>
      </c>
      <c r="AR53" s="2">
        <f>SUM(AP53:AQ53)</f>
        <v>2</v>
      </c>
      <c r="AS53" s="2"/>
      <c r="AT53" s="31">
        <f>AO53*AS53</f>
        <v>0</v>
      </c>
      <c r="AU53" s="29" t="s">
        <v>324</v>
      </c>
      <c r="AV53" s="48">
        <v>1</v>
      </c>
      <c r="AW53" s="22">
        <v>2.0699999999999998</v>
      </c>
      <c r="AX53" s="22">
        <f>AW53*$Q$1</f>
        <v>18.754200000000001</v>
      </c>
      <c r="AY53" s="2">
        <f t="shared" si="20"/>
        <v>0</v>
      </c>
      <c r="AZ53" s="2">
        <f t="shared" si="21"/>
        <v>2</v>
      </c>
      <c r="BA53" s="2">
        <f t="shared" si="22"/>
        <v>2</v>
      </c>
      <c r="BB53" s="2"/>
      <c r="BC53" s="8">
        <f t="shared" si="4"/>
        <v>0</v>
      </c>
      <c r="BD53" s="22"/>
      <c r="BE53" s="48"/>
      <c r="BF53" s="22"/>
      <c r="BG53" s="22"/>
      <c r="BH53" s="2"/>
      <c r="BI53" s="2"/>
      <c r="BJ53" s="2"/>
      <c r="BK53" s="2"/>
      <c r="BL53" s="1">
        <f t="shared" si="36"/>
        <v>0</v>
      </c>
      <c r="BM53" s="75">
        <v>2.34</v>
      </c>
      <c r="BN53" s="15">
        <f>$Q$2*D53</f>
        <v>0</v>
      </c>
      <c r="BO53" s="15">
        <f>$L$2*C53</f>
        <v>2</v>
      </c>
      <c r="BP53" s="15">
        <f>SUM(BN53:BO53)</f>
        <v>2</v>
      </c>
      <c r="BQ53" s="2"/>
      <c r="BR53" s="73">
        <f t="shared" si="6"/>
        <v>0</v>
      </c>
      <c r="BS53" s="3"/>
      <c r="BT53" s="2"/>
      <c r="BU53" s="2"/>
      <c r="BV53" s="76"/>
    </row>
    <row r="54" spans="1:74" ht="15" x14ac:dyDescent="0.25">
      <c r="B54" s="96" t="s">
        <v>478</v>
      </c>
      <c r="C54" s="68">
        <v>1</v>
      </c>
      <c r="D54" s="68"/>
      <c r="E54" s="27" t="s">
        <v>325</v>
      </c>
      <c r="F54" s="27" t="s">
        <v>326</v>
      </c>
      <c r="G54" s="102" t="s">
        <v>7</v>
      </c>
      <c r="H54" s="102" t="s">
        <v>7</v>
      </c>
      <c r="I54" s="27" t="s">
        <v>7</v>
      </c>
      <c r="J54" s="27" t="s">
        <v>327</v>
      </c>
      <c r="K54" s="27" t="s">
        <v>328</v>
      </c>
      <c r="L54" s="69"/>
      <c r="M54" s="101"/>
      <c r="N54" s="22"/>
      <c r="O54" s="48"/>
      <c r="P54" s="22"/>
      <c r="Q54" s="5">
        <f t="shared" si="23"/>
        <v>0</v>
      </c>
      <c r="R54" s="2">
        <f>$Q$2*D54</f>
        <v>0</v>
      </c>
      <c r="S54" s="2">
        <f>$L$2*C54</f>
        <v>2</v>
      </c>
      <c r="T54" s="2">
        <f>SUM(R54:S54)</f>
        <v>2</v>
      </c>
      <c r="U54" s="2"/>
      <c r="V54" s="2"/>
      <c r="W54" s="7">
        <f>Q54*U54</f>
        <v>0</v>
      </c>
      <c r="X54" s="71"/>
      <c r="Y54" s="48"/>
      <c r="Z54" s="22"/>
      <c r="AA54" s="2">
        <f>$Q$2*D54</f>
        <v>0</v>
      </c>
      <c r="AB54" s="2">
        <f>$L$2*C54</f>
        <v>2</v>
      </c>
      <c r="AC54" s="2">
        <f>SUM(AA54:AB54)</f>
        <v>2</v>
      </c>
      <c r="AD54" s="2"/>
      <c r="AE54" s="2"/>
      <c r="AF54" s="4">
        <f>Z54*AD54</f>
        <v>0</v>
      </c>
      <c r="AG54" s="2">
        <v>1</v>
      </c>
      <c r="AH54" s="3">
        <v>0.68</v>
      </c>
      <c r="AI54" s="2">
        <f>$Q$2*D54</f>
        <v>0</v>
      </c>
      <c r="AJ54" s="2">
        <f>$L$2*C54</f>
        <v>2</v>
      </c>
      <c r="AK54" s="2">
        <f>SUM(AI54:AJ54)</f>
        <v>2</v>
      </c>
      <c r="AL54" s="259">
        <v>10</v>
      </c>
      <c r="AM54" s="31">
        <f>AH54*AL54</f>
        <v>6.8000000000000007</v>
      </c>
      <c r="AN54" s="2"/>
      <c r="AO54" s="5"/>
      <c r="AP54" s="2">
        <f>$Q$2*D54</f>
        <v>0</v>
      </c>
      <c r="AQ54" s="2">
        <f>$L$2*C54</f>
        <v>2</v>
      </c>
      <c r="AR54" s="2">
        <f>SUM(AP54:AQ54)</f>
        <v>2</v>
      </c>
      <c r="AS54" s="2"/>
      <c r="AT54" s="31">
        <f>AO54*AS54</f>
        <v>0</v>
      </c>
      <c r="AU54" s="29" t="s">
        <v>329</v>
      </c>
      <c r="AV54" s="48">
        <v>1</v>
      </c>
      <c r="AW54" s="22">
        <v>0.42899999999999999</v>
      </c>
      <c r="AX54" s="22">
        <f>AW54*$Q$1</f>
        <v>3.8867400000000001</v>
      </c>
      <c r="AY54" s="2">
        <f t="shared" si="20"/>
        <v>0</v>
      </c>
      <c r="AZ54" s="2">
        <f t="shared" si="21"/>
        <v>2</v>
      </c>
      <c r="BA54" s="2">
        <f t="shared" si="22"/>
        <v>2</v>
      </c>
      <c r="BB54" s="2"/>
      <c r="BC54" s="8">
        <f t="shared" si="4"/>
        <v>0</v>
      </c>
      <c r="BD54" s="22"/>
      <c r="BE54" s="48"/>
      <c r="BF54" s="22"/>
      <c r="BG54" s="22"/>
      <c r="BH54" s="2"/>
      <c r="BI54" s="2"/>
      <c r="BJ54" s="2"/>
      <c r="BK54" s="2"/>
      <c r="BL54" s="1">
        <f t="shared" si="36"/>
        <v>0</v>
      </c>
      <c r="BM54" s="75">
        <v>2.5739999999999998</v>
      </c>
      <c r="BN54" s="15">
        <f>$Q$2*D54</f>
        <v>0</v>
      </c>
      <c r="BO54" s="15">
        <f>$L$2*C54</f>
        <v>2</v>
      </c>
      <c r="BP54" s="15">
        <f>SUM(BN54:BO54)</f>
        <v>2</v>
      </c>
      <c r="BQ54" s="2"/>
      <c r="BR54" s="73">
        <f t="shared" si="6"/>
        <v>0</v>
      </c>
      <c r="BS54" s="3"/>
      <c r="BT54" s="2"/>
      <c r="BU54" s="2"/>
      <c r="BV54" s="76"/>
    </row>
    <row r="55" spans="1:74" ht="15" customHeight="1" x14ac:dyDescent="0.3">
      <c r="A55" s="26"/>
      <c r="B55" s="97" t="s">
        <v>477</v>
      </c>
      <c r="C55" s="97"/>
      <c r="D55" s="68">
        <v>1</v>
      </c>
      <c r="E55" s="27" t="s">
        <v>52</v>
      </c>
      <c r="F55" s="27" t="s">
        <v>53</v>
      </c>
      <c r="G55" s="102" t="s">
        <v>7</v>
      </c>
      <c r="H55" s="102" t="s">
        <v>7</v>
      </c>
      <c r="I55" s="27" t="s">
        <v>7</v>
      </c>
      <c r="J55" s="27" t="s">
        <v>54</v>
      </c>
      <c r="K55" s="27" t="s">
        <v>55</v>
      </c>
      <c r="L55" s="28"/>
      <c r="M55" s="37"/>
      <c r="N55" s="28" t="s">
        <v>153</v>
      </c>
      <c r="O55" s="2">
        <v>1</v>
      </c>
      <c r="P55" s="3">
        <v>0.71</v>
      </c>
      <c r="Q55" s="5">
        <f t="shared" si="23"/>
        <v>6.4325999999999999</v>
      </c>
      <c r="R55" s="2">
        <f t="shared" si="7"/>
        <v>8</v>
      </c>
      <c r="S55" s="2">
        <f t="shared" si="8"/>
        <v>0</v>
      </c>
      <c r="T55" s="2">
        <f t="shared" si="9"/>
        <v>8</v>
      </c>
      <c r="U55" s="259">
        <v>10</v>
      </c>
      <c r="V55" s="283" t="s">
        <v>580</v>
      </c>
      <c r="W55" s="7">
        <f t="shared" si="0"/>
        <v>64.325999999999993</v>
      </c>
      <c r="X55" s="36"/>
      <c r="Y55" s="2"/>
      <c r="Z55" s="5"/>
      <c r="AA55" s="2">
        <f t="shared" si="10"/>
        <v>8</v>
      </c>
      <c r="AB55" s="2">
        <f t="shared" si="11"/>
        <v>0</v>
      </c>
      <c r="AC55" s="2">
        <f t="shared" si="12"/>
        <v>8</v>
      </c>
      <c r="AD55" s="2"/>
      <c r="AE55" s="283"/>
      <c r="AF55" s="4">
        <f t="shared" si="1"/>
        <v>0</v>
      </c>
      <c r="AG55" s="30"/>
      <c r="AH55" s="3"/>
      <c r="AI55" s="2">
        <f t="shared" si="13"/>
        <v>8</v>
      </c>
      <c r="AJ55" s="2">
        <f t="shared" si="14"/>
        <v>0</v>
      </c>
      <c r="AK55" s="2">
        <f t="shared" si="15"/>
        <v>8</v>
      </c>
      <c r="AL55" s="2"/>
      <c r="AM55" s="31">
        <f t="shared" si="2"/>
        <v>0</v>
      </c>
      <c r="AN55" s="30"/>
      <c r="AO55" s="5"/>
      <c r="AP55" s="2">
        <f t="shared" si="16"/>
        <v>8</v>
      </c>
      <c r="AQ55" s="2">
        <f t="shared" si="17"/>
        <v>0</v>
      </c>
      <c r="AR55" s="2">
        <f t="shared" si="18"/>
        <v>8</v>
      </c>
      <c r="AS55" s="2"/>
      <c r="AT55" s="31">
        <f t="shared" si="3"/>
        <v>0</v>
      </c>
      <c r="AU55" s="9"/>
      <c r="AV55" s="11"/>
      <c r="AW55" s="12"/>
      <c r="AX55" s="3"/>
      <c r="AY55" s="2">
        <f t="shared" si="20"/>
        <v>8</v>
      </c>
      <c r="AZ55" s="2">
        <f t="shared" si="21"/>
        <v>0</v>
      </c>
      <c r="BA55" s="2">
        <f t="shared" si="22"/>
        <v>8</v>
      </c>
      <c r="BB55" s="2"/>
      <c r="BC55" s="8">
        <f t="shared" si="4"/>
        <v>0</v>
      </c>
      <c r="BD55" s="36"/>
      <c r="BE55" s="2"/>
      <c r="BF55" s="5"/>
      <c r="BG55" s="5"/>
      <c r="BH55" s="2"/>
      <c r="BI55" s="2"/>
      <c r="BJ55" s="2"/>
      <c r="BK55" s="2"/>
      <c r="BL55" s="1">
        <f t="shared" si="36"/>
        <v>0</v>
      </c>
      <c r="BR55" s="73">
        <f t="shared" si="6"/>
        <v>0</v>
      </c>
      <c r="BV55" s="76"/>
    </row>
    <row r="56" spans="1:74" ht="15" customHeight="1" x14ac:dyDescent="0.25">
      <c r="A56" s="26"/>
      <c r="B56" s="97" t="s">
        <v>481</v>
      </c>
      <c r="C56" s="97">
        <v>3</v>
      </c>
      <c r="D56" s="68">
        <v>2</v>
      </c>
      <c r="E56" s="27" t="s">
        <v>56</v>
      </c>
      <c r="F56" s="27" t="s">
        <v>57</v>
      </c>
      <c r="G56" s="102" t="s">
        <v>7</v>
      </c>
      <c r="H56" s="102" t="s">
        <v>7</v>
      </c>
      <c r="I56" s="27" t="s">
        <v>7</v>
      </c>
      <c r="J56" s="27" t="s">
        <v>58</v>
      </c>
      <c r="K56" s="27" t="s">
        <v>57</v>
      </c>
      <c r="L56" s="28"/>
      <c r="M56" s="37"/>
      <c r="N56" s="28" t="s">
        <v>154</v>
      </c>
      <c r="O56" s="2">
        <v>1</v>
      </c>
      <c r="P56" s="3">
        <v>0.7</v>
      </c>
      <c r="Q56" s="5">
        <f t="shared" si="23"/>
        <v>6.3419999999999996</v>
      </c>
      <c r="R56" s="2">
        <f t="shared" si="7"/>
        <v>16</v>
      </c>
      <c r="S56" s="2">
        <f t="shared" si="8"/>
        <v>6</v>
      </c>
      <c r="T56" s="2">
        <f t="shared" si="9"/>
        <v>22</v>
      </c>
      <c r="U56" s="2"/>
      <c r="V56" s="2"/>
      <c r="W56" s="7">
        <f t="shared" si="0"/>
        <v>0</v>
      </c>
      <c r="X56" s="28" t="s">
        <v>336</v>
      </c>
      <c r="Y56" s="67">
        <v>10</v>
      </c>
      <c r="Z56" s="22">
        <v>2.97</v>
      </c>
      <c r="AA56" s="2">
        <f t="shared" si="10"/>
        <v>16</v>
      </c>
      <c r="AB56" s="2">
        <f t="shared" si="11"/>
        <v>6</v>
      </c>
      <c r="AC56" s="2">
        <f t="shared" si="12"/>
        <v>22</v>
      </c>
      <c r="AD56" s="2"/>
      <c r="AE56" s="2"/>
      <c r="AF56" s="4">
        <f t="shared" si="1"/>
        <v>0</v>
      </c>
      <c r="AG56" s="30">
        <v>1</v>
      </c>
      <c r="AH56" s="3">
        <v>1.9</v>
      </c>
      <c r="AI56" s="2">
        <f t="shared" si="13"/>
        <v>16</v>
      </c>
      <c r="AJ56" s="2">
        <f t="shared" si="14"/>
        <v>6</v>
      </c>
      <c r="AK56" s="2">
        <f t="shared" si="15"/>
        <v>22</v>
      </c>
      <c r="AL56" s="259">
        <v>50</v>
      </c>
      <c r="AM56" s="31">
        <f t="shared" si="2"/>
        <v>95</v>
      </c>
      <c r="AN56" s="30"/>
      <c r="AO56" s="5"/>
      <c r="AP56" s="2">
        <f t="shared" si="16"/>
        <v>16</v>
      </c>
      <c r="AQ56" s="2">
        <f t="shared" si="17"/>
        <v>6</v>
      </c>
      <c r="AR56" s="2">
        <f t="shared" si="18"/>
        <v>22</v>
      </c>
      <c r="AS56" s="2"/>
      <c r="AT56" s="31">
        <f t="shared" si="3"/>
        <v>0</v>
      </c>
      <c r="AU56" s="9"/>
      <c r="AV56" s="11"/>
      <c r="AW56" s="12"/>
      <c r="AX56" s="3"/>
      <c r="AY56" s="2">
        <f t="shared" si="20"/>
        <v>16</v>
      </c>
      <c r="AZ56" s="2">
        <f t="shared" si="21"/>
        <v>6</v>
      </c>
      <c r="BA56" s="2">
        <f t="shared" si="22"/>
        <v>22</v>
      </c>
      <c r="BB56" s="2"/>
      <c r="BC56" s="8">
        <f t="shared" si="4"/>
        <v>0</v>
      </c>
      <c r="BD56" s="36"/>
      <c r="BE56" s="2"/>
      <c r="BF56" s="5"/>
      <c r="BG56" s="5"/>
      <c r="BH56" s="2"/>
      <c r="BI56" s="2"/>
      <c r="BJ56" s="2"/>
      <c r="BK56" s="2"/>
      <c r="BL56" s="1">
        <f t="shared" ref="BL56:BL68" si="43">BG56*BK56</f>
        <v>0</v>
      </c>
      <c r="BM56" s="75">
        <v>20.202000000000002</v>
      </c>
      <c r="BN56" s="15">
        <f>$Q$2*D56</f>
        <v>16</v>
      </c>
      <c r="BO56" s="15">
        <f>$L$2*C56</f>
        <v>6</v>
      </c>
      <c r="BP56" s="15">
        <f>SUM(BN56:BO56)</f>
        <v>22</v>
      </c>
      <c r="BR56" s="73">
        <f t="shared" si="6"/>
        <v>0</v>
      </c>
      <c r="BV56" s="76"/>
    </row>
    <row r="57" spans="1:74" ht="15" customHeight="1" x14ac:dyDescent="0.25">
      <c r="A57" s="26"/>
      <c r="B57" s="97" t="s">
        <v>481</v>
      </c>
      <c r="C57" s="97">
        <v>2</v>
      </c>
      <c r="D57" s="68">
        <v>1</v>
      </c>
      <c r="E57" s="27" t="s">
        <v>59</v>
      </c>
      <c r="F57" s="27" t="s">
        <v>60</v>
      </c>
      <c r="G57" s="102" t="s">
        <v>7</v>
      </c>
      <c r="H57" s="102" t="s">
        <v>7</v>
      </c>
      <c r="I57" s="27" t="s">
        <v>7</v>
      </c>
      <c r="J57" s="27" t="s">
        <v>61</v>
      </c>
      <c r="K57" s="27" t="s">
        <v>60</v>
      </c>
      <c r="L57" s="28"/>
      <c r="M57" s="37"/>
      <c r="N57" s="28" t="s">
        <v>155</v>
      </c>
      <c r="O57" s="2">
        <v>1</v>
      </c>
      <c r="P57" s="3">
        <v>0.51</v>
      </c>
      <c r="Q57" s="5">
        <f t="shared" si="23"/>
        <v>4.6206000000000005</v>
      </c>
      <c r="R57" s="2">
        <f t="shared" si="7"/>
        <v>8</v>
      </c>
      <c r="S57" s="2">
        <f t="shared" si="8"/>
        <v>4</v>
      </c>
      <c r="T57" s="2">
        <f t="shared" si="9"/>
        <v>12</v>
      </c>
      <c r="U57" s="2"/>
      <c r="V57" s="2"/>
      <c r="W57" s="7">
        <f t="shared" si="0"/>
        <v>0</v>
      </c>
      <c r="X57" s="28" t="s">
        <v>342</v>
      </c>
      <c r="Y57" s="67">
        <v>20</v>
      </c>
      <c r="Z57" s="22">
        <v>1.25</v>
      </c>
      <c r="AA57" s="2">
        <f t="shared" si="10"/>
        <v>8</v>
      </c>
      <c r="AB57" s="2">
        <f t="shared" si="11"/>
        <v>4</v>
      </c>
      <c r="AC57" s="2">
        <f t="shared" si="12"/>
        <v>12</v>
      </c>
      <c r="AD57" s="2"/>
      <c r="AE57" s="2"/>
      <c r="AF57" s="4">
        <f t="shared" si="1"/>
        <v>0</v>
      </c>
      <c r="AG57" s="30">
        <v>1</v>
      </c>
      <c r="AH57" s="3">
        <v>1.03</v>
      </c>
      <c r="AI57" s="2">
        <f t="shared" si="13"/>
        <v>8</v>
      </c>
      <c r="AJ57" s="2">
        <f t="shared" si="14"/>
        <v>4</v>
      </c>
      <c r="AK57" s="2">
        <f t="shared" si="15"/>
        <v>12</v>
      </c>
      <c r="AL57" s="259">
        <v>50</v>
      </c>
      <c r="AM57" s="31">
        <f t="shared" si="2"/>
        <v>51.5</v>
      </c>
      <c r="AN57" s="30"/>
      <c r="AO57" s="5"/>
      <c r="AP57" s="2">
        <f t="shared" si="16"/>
        <v>8</v>
      </c>
      <c r="AQ57" s="2">
        <f t="shared" si="17"/>
        <v>4</v>
      </c>
      <c r="AR57" s="2">
        <f t="shared" si="18"/>
        <v>12</v>
      </c>
      <c r="AS57" s="2"/>
      <c r="AT57" s="31">
        <f t="shared" si="3"/>
        <v>0</v>
      </c>
      <c r="AU57" s="9"/>
      <c r="AV57" s="11"/>
      <c r="AW57" s="12"/>
      <c r="AX57" s="3"/>
      <c r="AY57" s="2">
        <f t="shared" si="20"/>
        <v>8</v>
      </c>
      <c r="AZ57" s="2">
        <f t="shared" si="21"/>
        <v>4</v>
      </c>
      <c r="BA57" s="2">
        <f t="shared" si="22"/>
        <v>12</v>
      </c>
      <c r="BB57" s="2"/>
      <c r="BC57" s="8">
        <f t="shared" si="4"/>
        <v>0</v>
      </c>
      <c r="BD57" s="36"/>
      <c r="BE57" s="2"/>
      <c r="BF57" s="5"/>
      <c r="BG57" s="5"/>
      <c r="BH57" s="2"/>
      <c r="BI57" s="2"/>
      <c r="BJ57" s="2"/>
      <c r="BK57" s="2"/>
      <c r="BL57" s="1">
        <f t="shared" si="43"/>
        <v>0</v>
      </c>
      <c r="BM57" s="75">
        <v>3.016</v>
      </c>
      <c r="BN57" s="15">
        <f>$Q$2*D57</f>
        <v>8</v>
      </c>
      <c r="BO57" s="15">
        <f>$L$2*C57</f>
        <v>4</v>
      </c>
      <c r="BP57" s="15">
        <f>SUM(BN57:BO57)</f>
        <v>12</v>
      </c>
      <c r="BR57" s="73">
        <f t="shared" si="6"/>
        <v>0</v>
      </c>
      <c r="BV57" s="76"/>
    </row>
    <row r="58" spans="1:74" ht="15" customHeight="1" x14ac:dyDescent="0.25">
      <c r="A58" s="26"/>
      <c r="B58" s="97" t="s">
        <v>481</v>
      </c>
      <c r="C58" s="97">
        <v>2</v>
      </c>
      <c r="D58" s="68">
        <v>1</v>
      </c>
      <c r="E58" s="27" t="s">
        <v>62</v>
      </c>
      <c r="F58" s="27" t="s">
        <v>63</v>
      </c>
      <c r="G58" s="102" t="s">
        <v>7</v>
      </c>
      <c r="H58" s="102" t="s">
        <v>7</v>
      </c>
      <c r="I58" s="27" t="s">
        <v>7</v>
      </c>
      <c r="J58" s="27" t="s">
        <v>13</v>
      </c>
      <c r="K58" s="27" t="s">
        <v>63</v>
      </c>
      <c r="L58" s="28"/>
      <c r="M58" s="37"/>
      <c r="N58" s="28" t="s">
        <v>156</v>
      </c>
      <c r="O58" s="2">
        <v>1</v>
      </c>
      <c r="P58" s="3">
        <v>0.38</v>
      </c>
      <c r="Q58" s="5">
        <f t="shared" si="23"/>
        <v>3.4428000000000001</v>
      </c>
      <c r="R58" s="2">
        <f t="shared" si="7"/>
        <v>8</v>
      </c>
      <c r="S58" s="2">
        <f t="shared" si="8"/>
        <v>4</v>
      </c>
      <c r="T58" s="2">
        <f t="shared" si="9"/>
        <v>12</v>
      </c>
      <c r="U58" s="2"/>
      <c r="V58" s="2"/>
      <c r="W58" s="7">
        <f t="shared" si="0"/>
        <v>0</v>
      </c>
      <c r="X58" s="28" t="s">
        <v>343</v>
      </c>
      <c r="Y58" s="67">
        <v>20</v>
      </c>
      <c r="Z58" s="22">
        <v>0.28000000000000003</v>
      </c>
      <c r="AA58" s="2">
        <f t="shared" si="10"/>
        <v>8</v>
      </c>
      <c r="AB58" s="2">
        <f t="shared" si="11"/>
        <v>4</v>
      </c>
      <c r="AC58" s="2">
        <f t="shared" si="12"/>
        <v>12</v>
      </c>
      <c r="AD58" s="2"/>
      <c r="AE58" s="2"/>
      <c r="AF58" s="4">
        <f t="shared" si="1"/>
        <v>0</v>
      </c>
      <c r="AG58" s="30">
        <v>5</v>
      </c>
      <c r="AH58" s="3">
        <v>0.25</v>
      </c>
      <c r="AI58" s="2">
        <f t="shared" si="13"/>
        <v>8</v>
      </c>
      <c r="AJ58" s="2">
        <f t="shared" si="14"/>
        <v>4</v>
      </c>
      <c r="AK58" s="2">
        <f t="shared" si="15"/>
        <v>12</v>
      </c>
      <c r="AL58" s="259">
        <v>100</v>
      </c>
      <c r="AM58" s="31">
        <f t="shared" si="2"/>
        <v>25</v>
      </c>
      <c r="AN58" s="30">
        <v>3000</v>
      </c>
      <c r="AO58" s="5">
        <v>7.4700000000000003E-2</v>
      </c>
      <c r="AP58" s="2">
        <f t="shared" si="16"/>
        <v>8</v>
      </c>
      <c r="AQ58" s="2">
        <f t="shared" si="17"/>
        <v>4</v>
      </c>
      <c r="AR58" s="2">
        <f t="shared" si="18"/>
        <v>12</v>
      </c>
      <c r="AS58" s="2"/>
      <c r="AT58" s="31">
        <f t="shared" si="3"/>
        <v>0</v>
      </c>
      <c r="AU58" s="9"/>
      <c r="AV58" s="11"/>
      <c r="AW58" s="12"/>
      <c r="AX58" s="3"/>
      <c r="AY58" s="2">
        <f t="shared" si="20"/>
        <v>8</v>
      </c>
      <c r="AZ58" s="2">
        <f t="shared" si="21"/>
        <v>4</v>
      </c>
      <c r="BA58" s="2">
        <f t="shared" si="22"/>
        <v>12</v>
      </c>
      <c r="BB58" s="2"/>
      <c r="BC58" s="8">
        <f t="shared" si="4"/>
        <v>0</v>
      </c>
      <c r="BD58" s="36"/>
      <c r="BE58" s="2"/>
      <c r="BF58" s="5"/>
      <c r="BG58" s="5"/>
      <c r="BH58" s="2"/>
      <c r="BI58" s="2"/>
      <c r="BJ58" s="2"/>
      <c r="BK58" s="2"/>
      <c r="BL58" s="1">
        <f t="shared" si="43"/>
        <v>0</v>
      </c>
      <c r="BM58" s="75">
        <v>0.57199999999999995</v>
      </c>
      <c r="BN58" s="15">
        <f>$Q$2*D58</f>
        <v>8</v>
      </c>
      <c r="BO58" s="15">
        <f>$L$2*C58</f>
        <v>4</v>
      </c>
      <c r="BP58" s="15">
        <f>SUM(BN58:BO58)</f>
        <v>12</v>
      </c>
      <c r="BR58" s="73">
        <f t="shared" si="6"/>
        <v>0</v>
      </c>
      <c r="BV58" s="76"/>
    </row>
    <row r="59" spans="1:74" ht="15" x14ac:dyDescent="0.25">
      <c r="B59" s="96" t="s">
        <v>478</v>
      </c>
      <c r="C59" s="68">
        <v>8</v>
      </c>
      <c r="D59" s="68"/>
      <c r="E59" s="27" t="s">
        <v>330</v>
      </c>
      <c r="F59" s="27" t="s">
        <v>331</v>
      </c>
      <c r="G59" s="102" t="s">
        <v>7</v>
      </c>
      <c r="H59" s="102" t="s">
        <v>7</v>
      </c>
      <c r="I59" s="27" t="s">
        <v>7</v>
      </c>
      <c r="J59" s="27" t="s">
        <v>332</v>
      </c>
      <c r="K59" s="27" t="s">
        <v>331</v>
      </c>
      <c r="L59" s="69"/>
      <c r="M59" s="101"/>
      <c r="N59" s="28" t="s">
        <v>333</v>
      </c>
      <c r="O59" s="48">
        <v>10</v>
      </c>
      <c r="P59" s="22">
        <v>0.219</v>
      </c>
      <c r="Q59" s="5">
        <f t="shared" si="23"/>
        <v>1.98414</v>
      </c>
      <c r="R59" s="2">
        <f t="shared" si="7"/>
        <v>0</v>
      </c>
      <c r="S59" s="2">
        <f t="shared" si="8"/>
        <v>16</v>
      </c>
      <c r="T59" s="2">
        <f t="shared" si="9"/>
        <v>16</v>
      </c>
      <c r="U59" s="2"/>
      <c r="V59" s="2"/>
      <c r="W59" s="7">
        <f t="shared" si="0"/>
        <v>0</v>
      </c>
      <c r="X59" s="77" t="s">
        <v>334</v>
      </c>
      <c r="Y59" s="67">
        <v>250</v>
      </c>
      <c r="Z59" s="22">
        <v>0.19</v>
      </c>
      <c r="AA59" s="2">
        <f t="shared" si="10"/>
        <v>0</v>
      </c>
      <c r="AB59" s="2">
        <f t="shared" si="11"/>
        <v>16</v>
      </c>
      <c r="AC59" s="2">
        <f t="shared" si="12"/>
        <v>16</v>
      </c>
      <c r="AD59" s="2"/>
      <c r="AE59" s="2"/>
      <c r="AF59" s="4">
        <f t="shared" si="1"/>
        <v>0</v>
      </c>
      <c r="AG59" s="2">
        <v>100</v>
      </c>
      <c r="AH59" s="3">
        <v>0.08</v>
      </c>
      <c r="AI59" s="2">
        <f>$Q$2*D59</f>
        <v>0</v>
      </c>
      <c r="AJ59" s="2">
        <f>$L$2*C59</f>
        <v>16</v>
      </c>
      <c r="AK59" s="2">
        <f>SUM(AI59:AJ59)</f>
        <v>16</v>
      </c>
      <c r="AL59" s="259">
        <v>100</v>
      </c>
      <c r="AM59" s="31">
        <f t="shared" si="2"/>
        <v>8</v>
      </c>
      <c r="AN59" s="2">
        <v>2500</v>
      </c>
      <c r="AO59" s="5">
        <v>5.74E-2</v>
      </c>
      <c r="AP59" s="2">
        <f>$Q$2*D59</f>
        <v>0</v>
      </c>
      <c r="AQ59" s="2">
        <f>$L$2*C59</f>
        <v>16</v>
      </c>
      <c r="AR59" s="2">
        <f>SUM(AP59:AQ59)</f>
        <v>16</v>
      </c>
      <c r="AS59" s="2"/>
      <c r="AT59" s="31">
        <f t="shared" si="3"/>
        <v>0</v>
      </c>
      <c r="AU59" s="29" t="s">
        <v>335</v>
      </c>
      <c r="AV59" s="48">
        <v>10</v>
      </c>
      <c r="AW59" s="22">
        <v>0.20300000000000001</v>
      </c>
      <c r="AX59" s="22">
        <f>AW59*$Q$1</f>
        <v>1.8391800000000003</v>
      </c>
      <c r="AY59" s="2">
        <f t="shared" si="20"/>
        <v>0</v>
      </c>
      <c r="AZ59" s="2">
        <f t="shared" si="21"/>
        <v>16</v>
      </c>
      <c r="BA59" s="2">
        <f t="shared" si="22"/>
        <v>16</v>
      </c>
      <c r="BB59" s="2"/>
      <c r="BC59" s="8">
        <f t="shared" si="4"/>
        <v>0</v>
      </c>
      <c r="BD59" s="22"/>
      <c r="BE59" s="48"/>
      <c r="BF59" s="22"/>
      <c r="BG59" s="22"/>
      <c r="BH59" s="2"/>
      <c r="BI59" s="2"/>
      <c r="BJ59" s="2"/>
      <c r="BK59" s="2"/>
      <c r="BL59" s="1">
        <f t="shared" si="43"/>
        <v>0</v>
      </c>
      <c r="BM59" s="75">
        <v>0.67600000000000005</v>
      </c>
      <c r="BN59" s="15">
        <f>$Q$2*D59</f>
        <v>0</v>
      </c>
      <c r="BO59" s="15">
        <f>$L$2*C59</f>
        <v>16</v>
      </c>
      <c r="BP59" s="15">
        <f>SUM(BN59:BO59)</f>
        <v>16</v>
      </c>
      <c r="BQ59" s="2"/>
      <c r="BR59" s="73">
        <f t="shared" si="6"/>
        <v>0</v>
      </c>
      <c r="BS59" s="3"/>
      <c r="BT59" s="2"/>
      <c r="BU59" s="2"/>
      <c r="BV59" s="76"/>
    </row>
    <row r="60" spans="1:74" ht="15" x14ac:dyDescent="0.25">
      <c r="B60" s="96" t="s">
        <v>478</v>
      </c>
      <c r="C60" s="68">
        <v>2</v>
      </c>
      <c r="D60" s="68"/>
      <c r="E60" s="27" t="s">
        <v>337</v>
      </c>
      <c r="F60" s="27" t="s">
        <v>338</v>
      </c>
      <c r="G60" s="102" t="s">
        <v>7</v>
      </c>
      <c r="H60" s="102" t="s">
        <v>7</v>
      </c>
      <c r="I60" s="27" t="s">
        <v>7</v>
      </c>
      <c r="J60" s="27" t="s">
        <v>61</v>
      </c>
      <c r="K60" s="27" t="s">
        <v>338</v>
      </c>
      <c r="L60" s="69"/>
      <c r="M60" s="101"/>
      <c r="N60" s="28" t="s">
        <v>339</v>
      </c>
      <c r="O60" s="48">
        <v>1</v>
      </c>
      <c r="P60" s="22">
        <v>0.5</v>
      </c>
      <c r="Q60" s="5">
        <f t="shared" si="23"/>
        <v>4.53</v>
      </c>
      <c r="R60" s="2">
        <f t="shared" si="7"/>
        <v>0</v>
      </c>
      <c r="S60" s="2">
        <f t="shared" si="8"/>
        <v>4</v>
      </c>
      <c r="T60" s="2">
        <f t="shared" si="9"/>
        <v>4</v>
      </c>
      <c r="U60" s="2"/>
      <c r="V60" s="2"/>
      <c r="W60" s="7">
        <f t="shared" si="0"/>
        <v>0</v>
      </c>
      <c r="X60" s="28" t="s">
        <v>340</v>
      </c>
      <c r="Y60" s="67">
        <v>50</v>
      </c>
      <c r="Z60" s="22">
        <v>1.08</v>
      </c>
      <c r="AA60" s="2">
        <f t="shared" si="10"/>
        <v>0</v>
      </c>
      <c r="AB60" s="2">
        <f t="shared" si="11"/>
        <v>4</v>
      </c>
      <c r="AC60" s="2">
        <f t="shared" si="12"/>
        <v>4</v>
      </c>
      <c r="AD60" s="2"/>
      <c r="AE60" s="2"/>
      <c r="AF60" s="72">
        <f>AD60*Z60</f>
        <v>0</v>
      </c>
      <c r="AG60" s="2">
        <v>100</v>
      </c>
      <c r="AH60" s="3">
        <v>0.32</v>
      </c>
      <c r="AI60" s="2">
        <f>$Q$2*D60</f>
        <v>0</v>
      </c>
      <c r="AJ60" s="2">
        <f>$L$2*C60</f>
        <v>4</v>
      </c>
      <c r="AK60" s="2">
        <f>SUM(AI60:AJ60)</f>
        <v>4</v>
      </c>
      <c r="AL60" s="259">
        <v>100</v>
      </c>
      <c r="AM60" s="31">
        <f t="shared" si="2"/>
        <v>32</v>
      </c>
      <c r="AN60" s="2">
        <v>5000</v>
      </c>
      <c r="AO60" s="5">
        <v>0.24160000000000001</v>
      </c>
      <c r="AP60" s="2">
        <f>$Q$2*D60</f>
        <v>0</v>
      </c>
      <c r="AQ60" s="2">
        <f>$L$2*C60</f>
        <v>4</v>
      </c>
      <c r="AR60" s="2">
        <f>SUM(AP60:AQ60)</f>
        <v>4</v>
      </c>
      <c r="AS60" s="2"/>
      <c r="AT60" s="31">
        <f t="shared" si="3"/>
        <v>0</v>
      </c>
      <c r="AU60" s="29" t="s">
        <v>341</v>
      </c>
      <c r="AV60" s="48">
        <v>1</v>
      </c>
      <c r="AW60" s="22">
        <v>0.55000000000000004</v>
      </c>
      <c r="AX60" s="22">
        <f>AW60*$Q$1</f>
        <v>4.9830000000000005</v>
      </c>
      <c r="AY60" s="2">
        <f t="shared" si="20"/>
        <v>0</v>
      </c>
      <c r="AZ60" s="2">
        <f t="shared" si="21"/>
        <v>4</v>
      </c>
      <c r="BA60" s="2">
        <f t="shared" si="22"/>
        <v>4</v>
      </c>
      <c r="BB60" s="2"/>
      <c r="BC60" s="8">
        <f t="shared" si="4"/>
        <v>0</v>
      </c>
      <c r="BD60" s="22"/>
      <c r="BE60" s="48"/>
      <c r="BF60" s="22"/>
      <c r="BG60" s="22"/>
      <c r="BH60" s="2"/>
      <c r="BI60" s="2"/>
      <c r="BJ60" s="2"/>
      <c r="BK60" s="2"/>
      <c r="BL60" s="1">
        <f t="shared" si="43"/>
        <v>0</v>
      </c>
      <c r="BM60" s="75">
        <v>0.78</v>
      </c>
      <c r="BN60" s="15">
        <f>$Q$2*D60</f>
        <v>0</v>
      </c>
      <c r="BO60" s="15">
        <f>$L$2*C60</f>
        <v>4</v>
      </c>
      <c r="BP60" s="15">
        <f>SUM(BN60:BO60)</f>
        <v>4</v>
      </c>
      <c r="BQ60" s="2"/>
      <c r="BR60" s="73">
        <f t="shared" ref="BR60:BR66" si="44">BQ60*BM60</f>
        <v>0</v>
      </c>
      <c r="BS60" s="3"/>
      <c r="BT60" s="2"/>
      <c r="BU60" s="2"/>
      <c r="BV60" s="76"/>
    </row>
    <row r="61" spans="1:74" ht="15" customHeight="1" x14ac:dyDescent="0.25">
      <c r="A61" s="26"/>
      <c r="B61" s="97" t="s">
        <v>477</v>
      </c>
      <c r="C61" s="97"/>
      <c r="D61" s="68">
        <v>1</v>
      </c>
      <c r="E61" s="27" t="s">
        <v>64</v>
      </c>
      <c r="F61" s="27" t="s">
        <v>65</v>
      </c>
      <c r="G61" s="102" t="s">
        <v>7</v>
      </c>
      <c r="H61" s="102" t="s">
        <v>7</v>
      </c>
      <c r="I61" s="27" t="s">
        <v>7</v>
      </c>
      <c r="J61" s="27" t="s">
        <v>66</v>
      </c>
      <c r="K61" s="27" t="s">
        <v>65</v>
      </c>
      <c r="L61" s="28"/>
      <c r="M61" s="37"/>
      <c r="N61" s="28" t="s">
        <v>210</v>
      </c>
      <c r="O61" s="2">
        <v>1</v>
      </c>
      <c r="P61" s="3">
        <v>0.9</v>
      </c>
      <c r="Q61" s="5">
        <f t="shared" si="23"/>
        <v>8.1539999999999999</v>
      </c>
      <c r="R61" s="2">
        <f t="shared" si="7"/>
        <v>8</v>
      </c>
      <c r="S61" s="2">
        <f t="shared" si="8"/>
        <v>0</v>
      </c>
      <c r="T61" s="2">
        <f t="shared" si="9"/>
        <v>8</v>
      </c>
      <c r="U61" s="2"/>
      <c r="V61" s="2"/>
      <c r="W61" s="7">
        <f t="shared" si="0"/>
        <v>0</v>
      </c>
      <c r="X61" s="29" t="s">
        <v>187</v>
      </c>
      <c r="Y61" s="2">
        <v>1</v>
      </c>
      <c r="Z61" s="3">
        <v>8.51</v>
      </c>
      <c r="AA61" s="2">
        <f t="shared" si="10"/>
        <v>8</v>
      </c>
      <c r="AB61" s="2">
        <f t="shared" si="11"/>
        <v>0</v>
      </c>
      <c r="AC61" s="2">
        <f t="shared" si="12"/>
        <v>8</v>
      </c>
      <c r="AD61" s="2"/>
      <c r="AE61" s="2"/>
      <c r="AF61" s="4">
        <f t="shared" si="1"/>
        <v>0</v>
      </c>
      <c r="AG61" s="30">
        <v>1</v>
      </c>
      <c r="AH61" s="3">
        <v>3.9</v>
      </c>
      <c r="AI61" s="2">
        <f t="shared" si="13"/>
        <v>8</v>
      </c>
      <c r="AJ61" s="2">
        <f t="shared" si="14"/>
        <v>0</v>
      </c>
      <c r="AK61" s="2">
        <f t="shared" si="15"/>
        <v>8</v>
      </c>
      <c r="AL61" s="259">
        <v>20</v>
      </c>
      <c r="AM61" s="31">
        <f t="shared" si="2"/>
        <v>78</v>
      </c>
      <c r="AN61" s="30">
        <v>100</v>
      </c>
      <c r="AO61" s="5">
        <v>4.07</v>
      </c>
      <c r="AP61" s="2">
        <f t="shared" si="16"/>
        <v>8</v>
      </c>
      <c r="AQ61" s="2">
        <f t="shared" si="17"/>
        <v>0</v>
      </c>
      <c r="AR61" s="2">
        <f t="shared" si="18"/>
        <v>8</v>
      </c>
      <c r="AS61" s="2"/>
      <c r="AT61" s="31">
        <f t="shared" si="3"/>
        <v>0</v>
      </c>
      <c r="AU61" s="9"/>
      <c r="AV61" s="11"/>
      <c r="AW61" s="12"/>
      <c r="AX61" s="3"/>
      <c r="AY61" s="2">
        <f t="shared" ref="AY61:AY68" si="45">D61*$Q$2</f>
        <v>8</v>
      </c>
      <c r="AZ61" s="2">
        <f t="shared" ref="AZ61:AZ68" si="46">$L$2*C61</f>
        <v>0</v>
      </c>
      <c r="BA61" s="2">
        <f t="shared" ref="BA61:BA68" si="47">SUM(AY61:AZ61)</f>
        <v>8</v>
      </c>
      <c r="BB61" s="2"/>
      <c r="BC61" s="8">
        <f t="shared" si="4"/>
        <v>0</v>
      </c>
      <c r="BD61" s="29"/>
      <c r="BE61" s="2"/>
      <c r="BF61" s="5"/>
      <c r="BG61" s="3"/>
      <c r="BH61" s="2"/>
      <c r="BI61" s="2"/>
      <c r="BJ61" s="2"/>
      <c r="BK61" s="2"/>
      <c r="BL61" s="1">
        <f t="shared" si="43"/>
        <v>0</v>
      </c>
      <c r="BR61" s="73">
        <f t="shared" si="44"/>
        <v>0</v>
      </c>
      <c r="BV61" s="76"/>
    </row>
    <row r="62" spans="1:74" x14ac:dyDescent="0.3">
      <c r="B62" s="96" t="s">
        <v>478</v>
      </c>
      <c r="C62" s="68">
        <v>1</v>
      </c>
      <c r="D62" s="68"/>
      <c r="E62" s="27" t="s">
        <v>344</v>
      </c>
      <c r="F62" s="27" t="s">
        <v>345</v>
      </c>
      <c r="G62" s="102" t="s">
        <v>7</v>
      </c>
      <c r="H62" s="102" t="s">
        <v>7</v>
      </c>
      <c r="I62" s="27" t="s">
        <v>7</v>
      </c>
      <c r="J62" s="27" t="s">
        <v>346</v>
      </c>
      <c r="K62" s="27" t="s">
        <v>345</v>
      </c>
      <c r="L62" s="69"/>
      <c r="M62" s="101"/>
      <c r="N62" s="28" t="s">
        <v>347</v>
      </c>
      <c r="O62" s="48">
        <v>1</v>
      </c>
      <c r="P62" s="35">
        <v>2.09</v>
      </c>
      <c r="Q62" s="5">
        <f t="shared" si="23"/>
        <v>18.935400000000001</v>
      </c>
      <c r="R62" s="2">
        <f t="shared" si="7"/>
        <v>0</v>
      </c>
      <c r="S62" s="2">
        <f t="shared" si="8"/>
        <v>2</v>
      </c>
      <c r="T62" s="2">
        <f t="shared" si="9"/>
        <v>2</v>
      </c>
      <c r="U62" s="2"/>
      <c r="V62" s="2"/>
      <c r="W62" s="7">
        <f t="shared" si="0"/>
        <v>0</v>
      </c>
      <c r="X62" s="28" t="s">
        <v>348</v>
      </c>
      <c r="Y62" s="48">
        <v>1</v>
      </c>
      <c r="Z62" s="22">
        <v>6.63</v>
      </c>
      <c r="AA62" s="2">
        <f t="shared" si="10"/>
        <v>0</v>
      </c>
      <c r="AB62" s="2">
        <f t="shared" si="11"/>
        <v>2</v>
      </c>
      <c r="AC62" s="2">
        <f t="shared" si="12"/>
        <v>2</v>
      </c>
      <c r="AD62" s="259">
        <v>10</v>
      </c>
      <c r="AE62" s="283" t="s">
        <v>580</v>
      </c>
      <c r="AF62" s="72">
        <f>AD62*Z62</f>
        <v>66.3</v>
      </c>
      <c r="AG62" s="2"/>
      <c r="AH62" s="3"/>
      <c r="AI62" s="2">
        <f t="shared" si="13"/>
        <v>0</v>
      </c>
      <c r="AJ62" s="2">
        <f t="shared" si="14"/>
        <v>2</v>
      </c>
      <c r="AK62" s="2">
        <f t="shared" si="15"/>
        <v>2</v>
      </c>
      <c r="AL62" s="2"/>
      <c r="AM62" s="31">
        <f t="shared" si="2"/>
        <v>0</v>
      </c>
      <c r="AN62" s="2"/>
      <c r="AO62" s="5"/>
      <c r="AP62" s="2">
        <f t="shared" si="16"/>
        <v>0</v>
      </c>
      <c r="AQ62" s="2">
        <f t="shared" si="17"/>
        <v>2</v>
      </c>
      <c r="AR62" s="2">
        <f t="shared" si="18"/>
        <v>2</v>
      </c>
      <c r="AS62" s="2"/>
      <c r="AT62" s="31">
        <f t="shared" si="3"/>
        <v>0</v>
      </c>
      <c r="AU62" s="75"/>
      <c r="AV62" s="48"/>
      <c r="AW62" s="22"/>
      <c r="AX62" s="22">
        <f>AW62*$Q$1</f>
        <v>0</v>
      </c>
      <c r="AY62" s="2">
        <f t="shared" si="45"/>
        <v>0</v>
      </c>
      <c r="AZ62" s="2">
        <f t="shared" si="46"/>
        <v>2</v>
      </c>
      <c r="BA62" s="2">
        <f t="shared" si="47"/>
        <v>2</v>
      </c>
      <c r="BB62" s="2"/>
      <c r="BC62" s="8">
        <f t="shared" si="4"/>
        <v>0</v>
      </c>
      <c r="BD62" s="28" t="s">
        <v>349</v>
      </c>
      <c r="BE62" s="48">
        <v>1</v>
      </c>
      <c r="BF62" s="22">
        <v>0.64739999999999998</v>
      </c>
      <c r="BG62" s="22">
        <f>BF62*$Q$1</f>
        <v>5.8654440000000001</v>
      </c>
      <c r="BH62" s="2">
        <f>$Q$2*D62</f>
        <v>0</v>
      </c>
      <c r="BI62" s="2">
        <f>$L$2*C62</f>
        <v>2</v>
      </c>
      <c r="BJ62" s="2">
        <f>SUM(BH62:BI62)</f>
        <v>2</v>
      </c>
      <c r="BK62" s="2"/>
      <c r="BL62" s="1">
        <f t="shared" si="43"/>
        <v>0</v>
      </c>
      <c r="BM62" s="75">
        <v>9.8930000000000007</v>
      </c>
      <c r="BN62" s="15">
        <f>$Q$2*D62</f>
        <v>0</v>
      </c>
      <c r="BO62" s="15">
        <f>$L$2*C62</f>
        <v>2</v>
      </c>
      <c r="BP62" s="15">
        <f>SUM(BN62:BO62)</f>
        <v>2</v>
      </c>
      <c r="BQ62" s="2"/>
      <c r="BR62" s="73">
        <f t="shared" si="44"/>
        <v>0</v>
      </c>
      <c r="BS62" s="3"/>
      <c r="BT62" s="2"/>
      <c r="BU62" s="2"/>
      <c r="BV62" s="76"/>
    </row>
    <row r="63" spans="1:74" x14ac:dyDescent="0.3">
      <c r="B63" s="96" t="s">
        <v>481</v>
      </c>
      <c r="C63" s="68">
        <v>1</v>
      </c>
      <c r="D63" s="68">
        <v>1</v>
      </c>
      <c r="E63" s="27" t="s">
        <v>67</v>
      </c>
      <c r="F63" s="27" t="s">
        <v>68</v>
      </c>
      <c r="G63" s="102" t="s">
        <v>7</v>
      </c>
      <c r="H63" s="102" t="s">
        <v>7</v>
      </c>
      <c r="I63" s="27" t="s">
        <v>7</v>
      </c>
      <c r="J63" s="27" t="s">
        <v>69</v>
      </c>
      <c r="K63" s="27" t="s">
        <v>70</v>
      </c>
      <c r="L63" s="69"/>
      <c r="M63" s="101"/>
      <c r="N63" s="28" t="s">
        <v>157</v>
      </c>
      <c r="O63" s="2">
        <v>1</v>
      </c>
      <c r="P63" s="65">
        <v>3.18</v>
      </c>
      <c r="Q63" s="5">
        <f t="shared" si="23"/>
        <v>28.810800000000004</v>
      </c>
      <c r="R63" s="2">
        <f t="shared" si="7"/>
        <v>8</v>
      </c>
      <c r="S63" s="2">
        <f t="shared" si="8"/>
        <v>2</v>
      </c>
      <c r="T63" s="2">
        <f t="shared" si="9"/>
        <v>10</v>
      </c>
      <c r="U63" s="259">
        <v>10</v>
      </c>
      <c r="V63" s="283" t="s">
        <v>580</v>
      </c>
      <c r="W63" s="7">
        <f t="shared" si="0"/>
        <v>288.10800000000006</v>
      </c>
      <c r="X63" s="22"/>
      <c r="Y63" s="48"/>
      <c r="Z63" s="22"/>
      <c r="AA63" s="2">
        <f t="shared" si="10"/>
        <v>8</v>
      </c>
      <c r="AB63" s="2">
        <f t="shared" si="11"/>
        <v>2</v>
      </c>
      <c r="AC63" s="2">
        <f t="shared" si="12"/>
        <v>10</v>
      </c>
      <c r="AD63" s="2"/>
      <c r="AE63" s="283"/>
      <c r="AF63" s="72"/>
      <c r="AG63" s="2"/>
      <c r="AH63" s="3"/>
      <c r="AI63" s="2">
        <f t="shared" si="13"/>
        <v>8</v>
      </c>
      <c r="AJ63" s="2">
        <f t="shared" si="14"/>
        <v>2</v>
      </c>
      <c r="AK63" s="2">
        <f t="shared" si="15"/>
        <v>10</v>
      </c>
      <c r="AL63" s="2"/>
      <c r="AM63" s="31">
        <f t="shared" si="2"/>
        <v>0</v>
      </c>
      <c r="AN63" s="2"/>
      <c r="AO63" s="5"/>
      <c r="AP63" s="2">
        <f t="shared" si="16"/>
        <v>8</v>
      </c>
      <c r="AQ63" s="2">
        <f t="shared" si="17"/>
        <v>2</v>
      </c>
      <c r="AR63" s="2">
        <f t="shared" si="18"/>
        <v>10</v>
      </c>
      <c r="AS63" s="2"/>
      <c r="AT63" s="31">
        <f t="shared" si="3"/>
        <v>0</v>
      </c>
      <c r="AU63" s="29" t="s">
        <v>350</v>
      </c>
      <c r="AV63" s="67">
        <v>1</v>
      </c>
      <c r="AW63" s="22">
        <v>2.42</v>
      </c>
      <c r="AX63" s="22">
        <f>AW63*$Q$1</f>
        <v>21.9252</v>
      </c>
      <c r="AY63" s="2">
        <f t="shared" si="45"/>
        <v>8</v>
      </c>
      <c r="AZ63" s="2">
        <f t="shared" si="46"/>
        <v>2</v>
      </c>
      <c r="BA63" s="2">
        <f t="shared" si="47"/>
        <v>10</v>
      </c>
      <c r="BB63" s="2"/>
      <c r="BC63" s="8">
        <f t="shared" si="4"/>
        <v>0</v>
      </c>
      <c r="BD63" s="22"/>
      <c r="BE63" s="48"/>
      <c r="BF63" s="22"/>
      <c r="BG63" s="22"/>
      <c r="BH63" s="2"/>
      <c r="BI63" s="2"/>
      <c r="BJ63" s="2"/>
      <c r="BK63" s="2"/>
      <c r="BL63" s="1">
        <f t="shared" si="43"/>
        <v>0</v>
      </c>
      <c r="BM63" s="75">
        <v>34.151000000000003</v>
      </c>
      <c r="BN63" s="15">
        <f>$Q$2*D63</f>
        <v>8</v>
      </c>
      <c r="BO63" s="15">
        <f>$L$2*C63</f>
        <v>2</v>
      </c>
      <c r="BP63" s="15">
        <f>SUM(BN63:BO63)</f>
        <v>10</v>
      </c>
      <c r="BQ63" s="2"/>
      <c r="BR63" s="73">
        <f t="shared" si="44"/>
        <v>0</v>
      </c>
      <c r="BS63" s="3"/>
      <c r="BT63" s="2"/>
      <c r="BU63" s="2"/>
      <c r="BV63" s="76"/>
    </row>
    <row r="64" spans="1:74" s="279" customFormat="1" ht="15" customHeight="1" x14ac:dyDescent="0.25">
      <c r="A64" s="262"/>
      <c r="B64" s="263" t="s">
        <v>477</v>
      </c>
      <c r="C64" s="263"/>
      <c r="D64" s="264">
        <v>1</v>
      </c>
      <c r="E64" s="265" t="s">
        <v>71</v>
      </c>
      <c r="F64" s="265" t="s">
        <v>72</v>
      </c>
      <c r="G64" s="266" t="s">
        <v>7</v>
      </c>
      <c r="H64" s="266" t="s">
        <v>7</v>
      </c>
      <c r="I64" s="265" t="s">
        <v>7</v>
      </c>
      <c r="J64" s="265" t="s">
        <v>73</v>
      </c>
      <c r="K64" s="265" t="s">
        <v>72</v>
      </c>
      <c r="L64" s="267" t="s">
        <v>158</v>
      </c>
      <c r="M64" s="268"/>
      <c r="N64" s="269"/>
      <c r="O64" s="270"/>
      <c r="P64" s="271"/>
      <c r="Q64" s="271">
        <f t="shared" si="23"/>
        <v>0</v>
      </c>
      <c r="R64" s="270">
        <f t="shared" si="7"/>
        <v>8</v>
      </c>
      <c r="S64" s="270">
        <f t="shared" si="8"/>
        <v>0</v>
      </c>
      <c r="T64" s="270">
        <f t="shared" si="9"/>
        <v>8</v>
      </c>
      <c r="U64" s="270"/>
      <c r="V64" s="270"/>
      <c r="W64" s="272">
        <f t="shared" si="0"/>
        <v>0</v>
      </c>
      <c r="X64" s="273"/>
      <c r="Y64" s="270"/>
      <c r="Z64" s="271"/>
      <c r="AA64" s="270">
        <f t="shared" si="10"/>
        <v>8</v>
      </c>
      <c r="AB64" s="270">
        <f t="shared" si="11"/>
        <v>0</v>
      </c>
      <c r="AC64" s="270">
        <f t="shared" si="12"/>
        <v>8</v>
      </c>
      <c r="AD64" s="270"/>
      <c r="AE64" s="270"/>
      <c r="AF64" s="272">
        <f t="shared" si="1"/>
        <v>0</v>
      </c>
      <c r="AG64" s="274">
        <v>1</v>
      </c>
      <c r="AH64" s="275">
        <v>6.85</v>
      </c>
      <c r="AI64" s="270">
        <f t="shared" si="13"/>
        <v>8</v>
      </c>
      <c r="AJ64" s="270">
        <f t="shared" si="14"/>
        <v>0</v>
      </c>
      <c r="AK64" s="270">
        <f t="shared" si="15"/>
        <v>8</v>
      </c>
      <c r="AL64" s="270"/>
      <c r="AM64" s="272">
        <f t="shared" si="2"/>
        <v>0</v>
      </c>
      <c r="AN64" s="274"/>
      <c r="AO64" s="271"/>
      <c r="AP64" s="270">
        <f t="shared" si="16"/>
        <v>8</v>
      </c>
      <c r="AQ64" s="270">
        <f t="shared" si="17"/>
        <v>0</v>
      </c>
      <c r="AR64" s="270">
        <f t="shared" si="18"/>
        <v>8</v>
      </c>
      <c r="AS64" s="270"/>
      <c r="AT64" s="272">
        <f t="shared" si="3"/>
        <v>0</v>
      </c>
      <c r="AU64" s="276"/>
      <c r="AV64" s="277"/>
      <c r="AW64" s="278"/>
      <c r="AX64" s="275"/>
      <c r="AY64" s="270">
        <f t="shared" si="45"/>
        <v>8</v>
      </c>
      <c r="AZ64" s="270">
        <f t="shared" si="46"/>
        <v>0</v>
      </c>
      <c r="BA64" s="270">
        <f t="shared" si="47"/>
        <v>8</v>
      </c>
      <c r="BB64" s="270"/>
      <c r="BC64" s="272">
        <f t="shared" si="4"/>
        <v>0</v>
      </c>
      <c r="BD64" s="273"/>
      <c r="BE64" s="270"/>
      <c r="BF64" s="271"/>
      <c r="BG64" s="271"/>
      <c r="BH64" s="270"/>
      <c r="BI64" s="270"/>
      <c r="BJ64" s="270"/>
      <c r="BK64" s="270"/>
      <c r="BL64" s="272">
        <f t="shared" si="43"/>
        <v>0</v>
      </c>
      <c r="BN64" s="280"/>
      <c r="BO64" s="280"/>
      <c r="BP64" s="280"/>
      <c r="BQ64" s="280"/>
      <c r="BR64" s="281">
        <f t="shared" si="44"/>
        <v>0</v>
      </c>
      <c r="BV64" s="272"/>
    </row>
    <row r="65" spans="1:75" s="279" customFormat="1" ht="15" customHeight="1" x14ac:dyDescent="0.25">
      <c r="A65" s="262"/>
      <c r="B65" s="263" t="s">
        <v>477</v>
      </c>
      <c r="C65" s="263"/>
      <c r="D65" s="264">
        <v>1</v>
      </c>
      <c r="E65" s="265" t="s">
        <v>71</v>
      </c>
      <c r="F65" s="265" t="s">
        <v>74</v>
      </c>
      <c r="G65" s="266" t="s">
        <v>7</v>
      </c>
      <c r="H65" s="266" t="s">
        <v>7</v>
      </c>
      <c r="I65" s="265" t="s">
        <v>7</v>
      </c>
      <c r="J65" s="265" t="s">
        <v>75</v>
      </c>
      <c r="K65" s="265" t="s">
        <v>74</v>
      </c>
      <c r="L65" s="267" t="s">
        <v>159</v>
      </c>
      <c r="M65" s="268"/>
      <c r="N65" s="269"/>
      <c r="O65" s="270"/>
      <c r="P65" s="271"/>
      <c r="Q65" s="271">
        <f t="shared" si="23"/>
        <v>0</v>
      </c>
      <c r="R65" s="270">
        <f t="shared" si="7"/>
        <v>8</v>
      </c>
      <c r="S65" s="270">
        <f t="shared" si="8"/>
        <v>0</v>
      </c>
      <c r="T65" s="270">
        <f t="shared" si="9"/>
        <v>8</v>
      </c>
      <c r="U65" s="270"/>
      <c r="V65" s="270"/>
      <c r="W65" s="272">
        <f t="shared" si="0"/>
        <v>0</v>
      </c>
      <c r="X65" s="273"/>
      <c r="Y65" s="270"/>
      <c r="Z65" s="271"/>
      <c r="AA65" s="270">
        <f t="shared" si="10"/>
        <v>8</v>
      </c>
      <c r="AB65" s="270">
        <f t="shared" si="11"/>
        <v>0</v>
      </c>
      <c r="AC65" s="270">
        <f t="shared" si="12"/>
        <v>8</v>
      </c>
      <c r="AD65" s="270"/>
      <c r="AE65" s="270"/>
      <c r="AF65" s="272">
        <f t="shared" si="1"/>
        <v>0</v>
      </c>
      <c r="AG65" s="274">
        <v>1</v>
      </c>
      <c r="AH65" s="275">
        <v>12.7</v>
      </c>
      <c r="AI65" s="270">
        <f t="shared" si="13"/>
        <v>8</v>
      </c>
      <c r="AJ65" s="270">
        <f t="shared" si="14"/>
        <v>0</v>
      </c>
      <c r="AK65" s="270">
        <f t="shared" si="15"/>
        <v>8</v>
      </c>
      <c r="AL65" s="270"/>
      <c r="AM65" s="272">
        <f t="shared" si="2"/>
        <v>0</v>
      </c>
      <c r="AN65" s="274"/>
      <c r="AO65" s="271"/>
      <c r="AP65" s="270">
        <f t="shared" si="16"/>
        <v>8</v>
      </c>
      <c r="AQ65" s="270">
        <f t="shared" si="17"/>
        <v>0</v>
      </c>
      <c r="AR65" s="270">
        <f t="shared" si="18"/>
        <v>8</v>
      </c>
      <c r="AS65" s="270"/>
      <c r="AT65" s="272">
        <f t="shared" si="3"/>
        <v>0</v>
      </c>
      <c r="AU65" s="276"/>
      <c r="AV65" s="277"/>
      <c r="AW65" s="278"/>
      <c r="AX65" s="275"/>
      <c r="AY65" s="270">
        <f t="shared" si="45"/>
        <v>8</v>
      </c>
      <c r="AZ65" s="270">
        <f t="shared" si="46"/>
        <v>0</v>
      </c>
      <c r="BA65" s="270">
        <f t="shared" si="47"/>
        <v>8</v>
      </c>
      <c r="BB65" s="270"/>
      <c r="BC65" s="272">
        <f t="shared" si="4"/>
        <v>0</v>
      </c>
      <c r="BD65" s="273"/>
      <c r="BE65" s="270"/>
      <c r="BF65" s="271"/>
      <c r="BG65" s="271"/>
      <c r="BH65" s="270"/>
      <c r="BI65" s="270"/>
      <c r="BJ65" s="270"/>
      <c r="BK65" s="270"/>
      <c r="BL65" s="272">
        <f t="shared" si="43"/>
        <v>0</v>
      </c>
      <c r="BN65" s="280"/>
      <c r="BO65" s="280"/>
      <c r="BP65" s="280"/>
      <c r="BQ65" s="280"/>
      <c r="BR65" s="281">
        <f t="shared" si="44"/>
        <v>0</v>
      </c>
      <c r="BV65" s="272"/>
    </row>
    <row r="66" spans="1:75" s="269" customFormat="1" ht="15" customHeight="1" x14ac:dyDescent="0.25">
      <c r="A66" s="262"/>
      <c r="B66" s="263" t="s">
        <v>477</v>
      </c>
      <c r="C66" s="263"/>
      <c r="D66" s="264">
        <v>5</v>
      </c>
      <c r="E66" s="265" t="s">
        <v>71</v>
      </c>
      <c r="F66" s="265" t="s">
        <v>76</v>
      </c>
      <c r="G66" s="266" t="s">
        <v>7</v>
      </c>
      <c r="H66" s="266" t="s">
        <v>7</v>
      </c>
      <c r="I66" s="265" t="s">
        <v>7</v>
      </c>
      <c r="J66" s="265" t="s">
        <v>77</v>
      </c>
      <c r="K66" s="265" t="s">
        <v>76</v>
      </c>
      <c r="L66" s="267" t="s">
        <v>160</v>
      </c>
      <c r="M66" s="268"/>
      <c r="O66" s="270"/>
      <c r="P66" s="271"/>
      <c r="Q66" s="271">
        <f t="shared" si="23"/>
        <v>0</v>
      </c>
      <c r="R66" s="270">
        <f t="shared" si="7"/>
        <v>40</v>
      </c>
      <c r="S66" s="270">
        <f t="shared" si="8"/>
        <v>0</v>
      </c>
      <c r="T66" s="270">
        <f t="shared" si="9"/>
        <v>40</v>
      </c>
      <c r="U66" s="270"/>
      <c r="V66" s="270"/>
      <c r="W66" s="272">
        <f t="shared" si="0"/>
        <v>0</v>
      </c>
      <c r="X66" s="273"/>
      <c r="Y66" s="270"/>
      <c r="Z66" s="271"/>
      <c r="AA66" s="270">
        <f t="shared" si="10"/>
        <v>40</v>
      </c>
      <c r="AB66" s="270">
        <f t="shared" si="11"/>
        <v>0</v>
      </c>
      <c r="AC66" s="270">
        <f t="shared" si="12"/>
        <v>40</v>
      </c>
      <c r="AD66" s="270"/>
      <c r="AE66" s="270"/>
      <c r="AF66" s="272">
        <f t="shared" si="1"/>
        <v>0</v>
      </c>
      <c r="AG66" s="274">
        <v>1</v>
      </c>
      <c r="AH66" s="275">
        <v>10.050000000000001</v>
      </c>
      <c r="AI66" s="270">
        <f t="shared" si="13"/>
        <v>40</v>
      </c>
      <c r="AJ66" s="270">
        <f t="shared" si="14"/>
        <v>0</v>
      </c>
      <c r="AK66" s="270">
        <f t="shared" si="15"/>
        <v>40</v>
      </c>
      <c r="AL66" s="270"/>
      <c r="AM66" s="272">
        <f t="shared" si="2"/>
        <v>0</v>
      </c>
      <c r="AN66" s="274"/>
      <c r="AO66" s="271"/>
      <c r="AP66" s="270">
        <f t="shared" si="16"/>
        <v>40</v>
      </c>
      <c r="AQ66" s="270">
        <f t="shared" si="17"/>
        <v>0</v>
      </c>
      <c r="AR66" s="270">
        <f t="shared" si="18"/>
        <v>40</v>
      </c>
      <c r="AS66" s="270"/>
      <c r="AT66" s="272">
        <f t="shared" si="3"/>
        <v>0</v>
      </c>
      <c r="AU66" s="276"/>
      <c r="AV66" s="277"/>
      <c r="AW66" s="278"/>
      <c r="AX66" s="275"/>
      <c r="AY66" s="270">
        <f t="shared" si="45"/>
        <v>40</v>
      </c>
      <c r="AZ66" s="270">
        <f t="shared" si="46"/>
        <v>0</v>
      </c>
      <c r="BA66" s="270">
        <f t="shared" si="47"/>
        <v>40</v>
      </c>
      <c r="BB66" s="270"/>
      <c r="BC66" s="272">
        <f t="shared" si="4"/>
        <v>0</v>
      </c>
      <c r="BD66" s="273"/>
      <c r="BE66" s="270"/>
      <c r="BF66" s="271"/>
      <c r="BG66" s="271"/>
      <c r="BH66" s="270"/>
      <c r="BI66" s="270"/>
      <c r="BJ66" s="270"/>
      <c r="BK66" s="270"/>
      <c r="BL66" s="272">
        <f t="shared" si="43"/>
        <v>0</v>
      </c>
      <c r="BN66" s="270"/>
      <c r="BO66" s="270"/>
      <c r="BP66" s="270"/>
      <c r="BQ66" s="270"/>
      <c r="BR66" s="281">
        <f t="shared" si="44"/>
        <v>0</v>
      </c>
      <c r="BV66" s="272"/>
    </row>
    <row r="67" spans="1:75" ht="15" x14ac:dyDescent="0.25">
      <c r="B67" s="96" t="s">
        <v>478</v>
      </c>
      <c r="C67" s="68">
        <v>1</v>
      </c>
      <c r="D67" s="68"/>
      <c r="E67" s="27" t="s">
        <v>351</v>
      </c>
      <c r="F67" s="27" t="s">
        <v>352</v>
      </c>
      <c r="G67" s="102" t="s">
        <v>7</v>
      </c>
      <c r="H67" s="102" t="s">
        <v>7</v>
      </c>
      <c r="I67" s="27" t="s">
        <v>7</v>
      </c>
      <c r="J67" s="27" t="s">
        <v>352</v>
      </c>
      <c r="K67" s="27" t="s">
        <v>353</v>
      </c>
      <c r="L67" s="69"/>
      <c r="M67" s="101"/>
      <c r="N67" s="28" t="s">
        <v>354</v>
      </c>
      <c r="O67" s="48">
        <v>1</v>
      </c>
      <c r="P67" s="22">
        <v>0.85</v>
      </c>
      <c r="Q67" s="5">
        <f>$Q$1*P67</f>
        <v>7.7010000000000005</v>
      </c>
      <c r="R67" s="2">
        <f>$Q$2*D67</f>
        <v>0</v>
      </c>
      <c r="S67" s="2">
        <f>$L$2*C67</f>
        <v>2</v>
      </c>
      <c r="T67" s="2">
        <f>SUM(R67:S67)</f>
        <v>2</v>
      </c>
      <c r="U67" s="2"/>
      <c r="V67" s="2"/>
      <c r="W67" s="7">
        <f>Q67*U67</f>
        <v>0</v>
      </c>
      <c r="X67" s="28" t="s">
        <v>355</v>
      </c>
      <c r="Y67" s="48">
        <v>5</v>
      </c>
      <c r="Z67" s="22">
        <v>0.82</v>
      </c>
      <c r="AA67" s="2">
        <f>$Q$2*D67</f>
        <v>0</v>
      </c>
      <c r="AB67" s="2">
        <f>$L$2*C67</f>
        <v>2</v>
      </c>
      <c r="AC67" s="2">
        <f>SUM(AA67:AB67)</f>
        <v>2</v>
      </c>
      <c r="AD67" s="2"/>
      <c r="AE67" s="2"/>
      <c r="AF67" s="72">
        <f>AD67*Z67</f>
        <v>0</v>
      </c>
      <c r="AG67" s="2">
        <v>5</v>
      </c>
      <c r="AH67" s="3">
        <v>8.59</v>
      </c>
      <c r="AI67" s="2">
        <f>$Q$2*D67</f>
        <v>0</v>
      </c>
      <c r="AJ67" s="2">
        <f>$L$2*C67</f>
        <v>2</v>
      </c>
      <c r="AK67" s="2">
        <f>SUM(AI67:AJ67)</f>
        <v>2</v>
      </c>
      <c r="AL67" s="2"/>
      <c r="AM67" s="31">
        <f>AH67*AL67</f>
        <v>0</v>
      </c>
      <c r="AN67" s="2">
        <v>100</v>
      </c>
      <c r="AO67" s="5">
        <v>0.63539999999999996</v>
      </c>
      <c r="AP67" s="2">
        <f>$Q$2*D67</f>
        <v>0</v>
      </c>
      <c r="AQ67" s="2">
        <f>$L$2*C67</f>
        <v>2</v>
      </c>
      <c r="AR67" s="2">
        <f>SUM(AP67:AQ67)</f>
        <v>2</v>
      </c>
      <c r="AS67" s="259">
        <v>100</v>
      </c>
      <c r="AT67" s="31">
        <f>AO67*AS67</f>
        <v>63.54</v>
      </c>
      <c r="AU67" s="29" t="s">
        <v>356</v>
      </c>
      <c r="AV67" s="67">
        <v>1</v>
      </c>
      <c r="AW67" s="22">
        <v>0.98299999999999998</v>
      </c>
      <c r="AX67" s="22">
        <f>AW67*$Q$1</f>
        <v>8.9059799999999996</v>
      </c>
      <c r="AY67" s="2">
        <f t="shared" si="45"/>
        <v>0</v>
      </c>
      <c r="AZ67" s="2">
        <f t="shared" si="46"/>
        <v>2</v>
      </c>
      <c r="BA67" s="2">
        <f t="shared" si="47"/>
        <v>2</v>
      </c>
      <c r="BB67" s="2"/>
      <c r="BC67" s="8">
        <f>AX67*BB67</f>
        <v>0</v>
      </c>
      <c r="BD67" s="80" t="s">
        <v>357</v>
      </c>
      <c r="BE67" s="48">
        <v>15</v>
      </c>
      <c r="BF67" s="22">
        <v>0.33439999999999998</v>
      </c>
      <c r="BG67" s="22">
        <f>BF67*$Q$1</f>
        <v>3.0296639999999999</v>
      </c>
      <c r="BH67" s="2">
        <f>$Q$2*D67</f>
        <v>0</v>
      </c>
      <c r="BI67" s="2">
        <f>$L$2*C67</f>
        <v>2</v>
      </c>
      <c r="BJ67" s="2">
        <f>SUM(BH67:BI67)</f>
        <v>2</v>
      </c>
      <c r="BK67" s="2"/>
      <c r="BL67" s="1">
        <f t="shared" si="43"/>
        <v>0</v>
      </c>
      <c r="BM67" s="75"/>
      <c r="BN67" s="2"/>
      <c r="BO67" s="2"/>
      <c r="BP67" s="2"/>
      <c r="BQ67" s="2"/>
      <c r="BR67" s="73">
        <f>BQ67*BM67</f>
        <v>0</v>
      </c>
      <c r="BS67" s="3"/>
      <c r="BT67" s="2"/>
      <c r="BU67" s="2"/>
      <c r="BV67" s="76"/>
    </row>
    <row r="68" spans="1:75" ht="15" x14ac:dyDescent="0.25">
      <c r="B68" s="96" t="s">
        <v>478</v>
      </c>
      <c r="C68" s="68">
        <v>2</v>
      </c>
      <c r="D68" s="68"/>
      <c r="E68" s="27" t="s">
        <v>351</v>
      </c>
      <c r="F68" s="27" t="s">
        <v>358</v>
      </c>
      <c r="G68" s="102" t="s">
        <v>7</v>
      </c>
      <c r="H68" s="102" t="s">
        <v>7</v>
      </c>
      <c r="I68" s="27" t="s">
        <v>7</v>
      </c>
      <c r="J68" s="27" t="s">
        <v>358</v>
      </c>
      <c r="K68" s="27" t="s">
        <v>359</v>
      </c>
      <c r="L68" s="69"/>
      <c r="M68" s="101"/>
      <c r="N68" s="28" t="s">
        <v>360</v>
      </c>
      <c r="O68" s="48">
        <v>1</v>
      </c>
      <c r="P68" s="22">
        <v>1.19</v>
      </c>
      <c r="Q68" s="5">
        <f>$Q$1*P68</f>
        <v>10.7814</v>
      </c>
      <c r="R68" s="2">
        <f>$Q$2*D68</f>
        <v>0</v>
      </c>
      <c r="S68" s="2">
        <f>$L$2*C68</f>
        <v>4</v>
      </c>
      <c r="T68" s="2">
        <f>SUM(R68:S68)</f>
        <v>4</v>
      </c>
      <c r="U68" s="2"/>
      <c r="V68" s="2"/>
      <c r="W68" s="7">
        <f>Q68*U68</f>
        <v>0</v>
      </c>
      <c r="X68" s="28" t="s">
        <v>361</v>
      </c>
      <c r="Y68" s="48">
        <v>5</v>
      </c>
      <c r="Z68" s="22">
        <v>1.35</v>
      </c>
      <c r="AA68" s="2">
        <f>$Q$2*D68</f>
        <v>0</v>
      </c>
      <c r="AB68" s="2">
        <f>$L$2*C68</f>
        <v>4</v>
      </c>
      <c r="AC68" s="2">
        <f>SUM(AA68:AB68)</f>
        <v>4</v>
      </c>
      <c r="AD68" s="2"/>
      <c r="AE68" s="2"/>
      <c r="AF68" s="72">
        <f>AD68*Z68</f>
        <v>0</v>
      </c>
      <c r="AG68" s="2">
        <v>5</v>
      </c>
      <c r="AH68" s="3">
        <v>11.98</v>
      </c>
      <c r="AI68" s="2">
        <f>$Q$2*D68</f>
        <v>0</v>
      </c>
      <c r="AJ68" s="2">
        <f>$L$2*C68</f>
        <v>4</v>
      </c>
      <c r="AK68" s="2">
        <f>SUM(AI68:AJ68)</f>
        <v>4</v>
      </c>
      <c r="AL68" s="2"/>
      <c r="AM68" s="31">
        <f>AH68*AL68</f>
        <v>0</v>
      </c>
      <c r="AN68" s="2">
        <v>100</v>
      </c>
      <c r="AO68" s="5">
        <v>1.1278999999999999</v>
      </c>
      <c r="AP68" s="2">
        <f>$Q$2*D68</f>
        <v>0</v>
      </c>
      <c r="AQ68" s="2">
        <f>$L$2*C68</f>
        <v>4</v>
      </c>
      <c r="AR68" s="2">
        <f>SUM(AP68:AQ68)</f>
        <v>4</v>
      </c>
      <c r="AS68" s="259">
        <v>100</v>
      </c>
      <c r="AT68" s="31">
        <f>AO68*AS68</f>
        <v>112.78999999999999</v>
      </c>
      <c r="AU68" s="29" t="s">
        <v>362</v>
      </c>
      <c r="AV68" s="67">
        <v>1</v>
      </c>
      <c r="AW68" s="22">
        <v>1.59</v>
      </c>
      <c r="AX68" s="22">
        <f>AW68*$Q$1</f>
        <v>14.405400000000002</v>
      </c>
      <c r="AY68" s="2">
        <f t="shared" si="45"/>
        <v>0</v>
      </c>
      <c r="AZ68" s="2">
        <f t="shared" si="46"/>
        <v>4</v>
      </c>
      <c r="BA68" s="2">
        <f t="shared" si="47"/>
        <v>4</v>
      </c>
      <c r="BB68" s="2"/>
      <c r="BC68" s="8">
        <f>AX68*BB68</f>
        <v>0</v>
      </c>
      <c r="BD68" s="80" t="s">
        <v>363</v>
      </c>
      <c r="BE68" s="48">
        <v>120</v>
      </c>
      <c r="BF68" s="22">
        <v>0.55559999999999998</v>
      </c>
      <c r="BG68" s="22">
        <f>BF68*$Q$1</f>
        <v>5.0337360000000002</v>
      </c>
      <c r="BH68" s="2">
        <f>$Q$2*D68</f>
        <v>0</v>
      </c>
      <c r="BI68" s="2">
        <f>$L$2*C68</f>
        <v>4</v>
      </c>
      <c r="BJ68" s="2">
        <f>SUM(BH68:BI68)</f>
        <v>4</v>
      </c>
      <c r="BK68" s="2"/>
      <c r="BL68" s="1">
        <f t="shared" si="43"/>
        <v>0</v>
      </c>
      <c r="BM68" s="75"/>
      <c r="BN68" s="2"/>
      <c r="BO68" s="2"/>
      <c r="BP68" s="2"/>
      <c r="BQ68" s="2"/>
      <c r="BR68" s="73">
        <f>BQ68*BM68</f>
        <v>0</v>
      </c>
      <c r="BS68" s="3"/>
      <c r="BT68" s="2"/>
      <c r="BU68" s="2"/>
      <c r="BV68" s="76"/>
    </row>
    <row r="69" spans="1:75" ht="15" x14ac:dyDescent="0.25">
      <c r="B69" s="96" t="s">
        <v>481</v>
      </c>
      <c r="C69" s="81">
        <v>1</v>
      </c>
      <c r="D69" s="81">
        <v>1</v>
      </c>
      <c r="E69" s="46" t="s">
        <v>78</v>
      </c>
      <c r="F69" s="46" t="s">
        <v>79</v>
      </c>
      <c r="G69" s="106" t="s">
        <v>7</v>
      </c>
      <c r="H69" s="106" t="s">
        <v>7</v>
      </c>
      <c r="I69" s="46" t="s">
        <v>7</v>
      </c>
      <c r="J69" s="46" t="s">
        <v>79</v>
      </c>
      <c r="K69" s="46" t="s">
        <v>79</v>
      </c>
      <c r="L69" s="82"/>
      <c r="M69" s="108"/>
      <c r="N69" s="39"/>
      <c r="O69" s="40"/>
      <c r="P69" s="39"/>
      <c r="Q69" s="41"/>
      <c r="R69" s="40"/>
      <c r="S69" s="40"/>
      <c r="T69" s="40"/>
      <c r="U69" s="40"/>
      <c r="V69" s="40"/>
      <c r="W69" s="74"/>
      <c r="X69" s="39"/>
      <c r="Y69" s="40"/>
      <c r="Z69" s="39"/>
      <c r="AA69" s="40"/>
      <c r="AB69" s="40"/>
      <c r="AC69" s="40"/>
      <c r="AD69" s="40"/>
      <c r="AE69" s="40"/>
      <c r="AF69" s="74"/>
      <c r="AG69" s="40"/>
      <c r="AH69" s="44"/>
      <c r="AI69" s="40"/>
      <c r="AJ69" s="40"/>
      <c r="AK69" s="40"/>
      <c r="AL69" s="40"/>
      <c r="AM69" s="74"/>
      <c r="AN69" s="40"/>
      <c r="AO69" s="41"/>
      <c r="AP69" s="40"/>
      <c r="AQ69" s="40"/>
      <c r="AR69" s="40"/>
      <c r="AS69" s="40"/>
      <c r="AT69" s="74"/>
      <c r="AU69" s="43"/>
      <c r="AV69" s="40"/>
      <c r="AW69" s="39"/>
      <c r="AX69" s="39"/>
      <c r="AY69" s="40"/>
      <c r="AZ69" s="40"/>
      <c r="BA69" s="40"/>
      <c r="BB69" s="40"/>
      <c r="BC69" s="74"/>
      <c r="BD69" s="39"/>
      <c r="BE69" s="40"/>
      <c r="BF69" s="39"/>
      <c r="BG69" s="39"/>
      <c r="BH69" s="40"/>
      <c r="BI69" s="40"/>
      <c r="BJ69" s="40"/>
      <c r="BK69" s="40"/>
      <c r="BL69" s="42"/>
      <c r="BM69" s="43"/>
      <c r="BN69" s="40"/>
      <c r="BO69" s="40"/>
      <c r="BP69" s="40"/>
      <c r="BQ69" s="40"/>
      <c r="BR69" s="74"/>
      <c r="BS69" s="44"/>
      <c r="BT69" s="40"/>
      <c r="BU69" s="40"/>
      <c r="BV69" s="42"/>
      <c r="BW69" s="45" t="s">
        <v>364</v>
      </c>
    </row>
    <row r="70" spans="1:75" ht="15" x14ac:dyDescent="0.25">
      <c r="B70" s="96" t="s">
        <v>481</v>
      </c>
      <c r="C70" s="81">
        <v>1</v>
      </c>
      <c r="D70" s="81">
        <v>1</v>
      </c>
      <c r="E70" s="46" t="s">
        <v>78</v>
      </c>
      <c r="F70" s="46" t="s">
        <v>80</v>
      </c>
      <c r="G70" s="106" t="s">
        <v>7</v>
      </c>
      <c r="H70" s="106" t="s">
        <v>7</v>
      </c>
      <c r="I70" s="46" t="s">
        <v>7</v>
      </c>
      <c r="J70" s="46" t="s">
        <v>80</v>
      </c>
      <c r="K70" s="46" t="s">
        <v>80</v>
      </c>
      <c r="L70" s="82"/>
      <c r="M70" s="108"/>
      <c r="N70" s="39"/>
      <c r="O70" s="40"/>
      <c r="P70" s="39"/>
      <c r="Q70" s="41"/>
      <c r="R70" s="40"/>
      <c r="S70" s="40"/>
      <c r="T70" s="40"/>
      <c r="U70" s="40"/>
      <c r="V70" s="40"/>
      <c r="W70" s="74"/>
      <c r="X70" s="39"/>
      <c r="Y70" s="40"/>
      <c r="Z70" s="39"/>
      <c r="AA70" s="40"/>
      <c r="AB70" s="40"/>
      <c r="AC70" s="40"/>
      <c r="AD70" s="40"/>
      <c r="AE70" s="40"/>
      <c r="AF70" s="74"/>
      <c r="AG70" s="40"/>
      <c r="AH70" s="44"/>
      <c r="AI70" s="40"/>
      <c r="AJ70" s="40"/>
      <c r="AK70" s="40"/>
      <c r="AL70" s="40"/>
      <c r="AM70" s="74"/>
      <c r="AN70" s="40"/>
      <c r="AO70" s="41"/>
      <c r="AP70" s="40"/>
      <c r="AQ70" s="40"/>
      <c r="AR70" s="40"/>
      <c r="AS70" s="40"/>
      <c r="AT70" s="74"/>
      <c r="AU70" s="43"/>
      <c r="AV70" s="40"/>
      <c r="AW70" s="39"/>
      <c r="AX70" s="39"/>
      <c r="AY70" s="40"/>
      <c r="AZ70" s="40"/>
      <c r="BA70" s="40"/>
      <c r="BB70" s="40"/>
      <c r="BC70" s="74"/>
      <c r="BD70" s="39"/>
      <c r="BE70" s="40"/>
      <c r="BF70" s="39"/>
      <c r="BG70" s="39"/>
      <c r="BH70" s="40"/>
      <c r="BI70" s="40"/>
      <c r="BJ70" s="40"/>
      <c r="BK70" s="40"/>
      <c r="BL70" s="42"/>
      <c r="BM70" s="43"/>
      <c r="BN70" s="40"/>
      <c r="BO70" s="40"/>
      <c r="BP70" s="40"/>
      <c r="BQ70" s="40"/>
      <c r="BR70" s="74"/>
      <c r="BS70" s="44"/>
      <c r="BT70" s="40"/>
      <c r="BU70" s="40"/>
      <c r="BV70" s="42"/>
      <c r="BW70" s="45"/>
    </row>
    <row r="71" spans="1:75" ht="15" x14ac:dyDescent="0.25">
      <c r="B71" s="96" t="s">
        <v>478</v>
      </c>
      <c r="C71" s="81">
        <v>1</v>
      </c>
      <c r="D71" s="81"/>
      <c r="E71" s="46" t="s">
        <v>78</v>
      </c>
      <c r="F71" s="46" t="s">
        <v>365</v>
      </c>
      <c r="G71" s="106" t="s">
        <v>7</v>
      </c>
      <c r="H71" s="106" t="s">
        <v>7</v>
      </c>
      <c r="I71" s="46" t="s">
        <v>7</v>
      </c>
      <c r="J71" s="46" t="s">
        <v>365</v>
      </c>
      <c r="K71" s="46" t="s">
        <v>365</v>
      </c>
      <c r="L71" s="82"/>
      <c r="M71" s="108"/>
      <c r="N71" s="39"/>
      <c r="O71" s="40"/>
      <c r="P71" s="39"/>
      <c r="Q71" s="41"/>
      <c r="R71" s="40"/>
      <c r="S71" s="40"/>
      <c r="T71" s="40"/>
      <c r="U71" s="40"/>
      <c r="V71" s="40"/>
      <c r="W71" s="74"/>
      <c r="X71" s="39"/>
      <c r="Y71" s="40"/>
      <c r="Z71" s="39"/>
      <c r="AA71" s="40"/>
      <c r="AB71" s="40"/>
      <c r="AC71" s="40"/>
      <c r="AD71" s="40"/>
      <c r="AE71" s="40"/>
      <c r="AF71" s="74"/>
      <c r="AG71" s="40"/>
      <c r="AH71" s="44"/>
      <c r="AI71" s="40"/>
      <c r="AJ71" s="40"/>
      <c r="AK71" s="40"/>
      <c r="AL71" s="40"/>
      <c r="AM71" s="74"/>
      <c r="AN71" s="40"/>
      <c r="AO71" s="41"/>
      <c r="AP71" s="40"/>
      <c r="AQ71" s="40"/>
      <c r="AR71" s="40"/>
      <c r="AS71" s="40"/>
      <c r="AT71" s="74"/>
      <c r="AU71" s="43"/>
      <c r="AV71" s="40"/>
      <c r="AW71" s="39"/>
      <c r="AX71" s="39"/>
      <c r="AY71" s="40"/>
      <c r="AZ71" s="40"/>
      <c r="BA71" s="40"/>
      <c r="BB71" s="40"/>
      <c r="BC71" s="74"/>
      <c r="BD71" s="39"/>
      <c r="BE71" s="40"/>
      <c r="BF71" s="39"/>
      <c r="BG71" s="39"/>
      <c r="BH71" s="40"/>
      <c r="BI71" s="40"/>
      <c r="BJ71" s="40"/>
      <c r="BK71" s="40"/>
      <c r="BL71" s="42"/>
      <c r="BM71" s="43"/>
      <c r="BN71" s="40"/>
      <c r="BO71" s="40"/>
      <c r="BP71" s="40"/>
      <c r="BQ71" s="40"/>
      <c r="BR71" s="74"/>
      <c r="BS71" s="44"/>
      <c r="BT71" s="40"/>
      <c r="BU71" s="40"/>
      <c r="BV71" s="42"/>
      <c r="BW71" s="45"/>
    </row>
    <row r="72" spans="1:75" s="18" customFormat="1" ht="15" customHeight="1" x14ac:dyDescent="0.25">
      <c r="A72" s="26"/>
      <c r="B72" s="97" t="s">
        <v>477</v>
      </c>
      <c r="C72" s="97"/>
      <c r="D72" s="88">
        <v>1</v>
      </c>
      <c r="E72" s="47" t="s">
        <v>81</v>
      </c>
      <c r="F72" s="47" t="s">
        <v>82</v>
      </c>
      <c r="G72" s="103" t="s">
        <v>7</v>
      </c>
      <c r="H72" s="103" t="s">
        <v>7</v>
      </c>
      <c r="I72" s="47" t="s">
        <v>7</v>
      </c>
      <c r="J72" s="47" t="s">
        <v>82</v>
      </c>
      <c r="K72" s="47" t="s">
        <v>82</v>
      </c>
      <c r="L72" s="22"/>
      <c r="M72" s="38"/>
      <c r="N72" s="22"/>
      <c r="O72" s="48"/>
      <c r="P72" s="33"/>
      <c r="Q72" s="5">
        <f t="shared" si="23"/>
        <v>0</v>
      </c>
      <c r="R72" s="2">
        <f t="shared" si="7"/>
        <v>8</v>
      </c>
      <c r="S72" s="2">
        <f t="shared" si="8"/>
        <v>0</v>
      </c>
      <c r="T72" s="2">
        <f t="shared" si="9"/>
        <v>8</v>
      </c>
      <c r="U72" s="48"/>
      <c r="V72" s="48"/>
      <c r="W72" s="49"/>
      <c r="X72" s="22"/>
      <c r="Y72" s="48"/>
      <c r="Z72" s="33"/>
      <c r="AA72" s="2">
        <f t="shared" si="10"/>
        <v>8</v>
      </c>
      <c r="AB72" s="2">
        <f t="shared" si="11"/>
        <v>0</v>
      </c>
      <c r="AC72" s="2">
        <f t="shared" si="12"/>
        <v>8</v>
      </c>
      <c r="AD72" s="48"/>
      <c r="AE72" s="48"/>
      <c r="AF72" s="49"/>
      <c r="AG72" s="50"/>
      <c r="AH72" s="35"/>
      <c r="AI72" s="2">
        <f t="shared" si="13"/>
        <v>8</v>
      </c>
      <c r="AJ72" s="2">
        <f t="shared" si="14"/>
        <v>0</v>
      </c>
      <c r="AK72" s="2">
        <f t="shared" si="15"/>
        <v>8</v>
      </c>
      <c r="AL72" s="48"/>
      <c r="AM72" s="49"/>
      <c r="AN72" s="50"/>
      <c r="AO72" s="33"/>
      <c r="AP72" s="2">
        <f t="shared" si="16"/>
        <v>8</v>
      </c>
      <c r="AQ72" s="2">
        <f t="shared" si="17"/>
        <v>0</v>
      </c>
      <c r="AR72" s="2">
        <f t="shared" si="18"/>
        <v>8</v>
      </c>
      <c r="AS72" s="48"/>
      <c r="AT72" s="49"/>
      <c r="AU72" s="9"/>
      <c r="AV72" s="11"/>
      <c r="AW72" s="34"/>
      <c r="AX72" s="35"/>
      <c r="AY72" s="2"/>
      <c r="AZ72" s="2"/>
      <c r="BA72" s="2"/>
      <c r="BB72" s="48"/>
      <c r="BC72" s="49"/>
      <c r="BD72" s="22"/>
      <c r="BE72" s="48"/>
      <c r="BF72" s="33"/>
      <c r="BG72" s="33"/>
      <c r="BH72" s="48"/>
      <c r="BI72" s="48"/>
      <c r="BJ72" s="48"/>
      <c r="BK72" s="48"/>
      <c r="BL72" s="1">
        <f t="shared" ref="BL72:BL78" si="48">BG72*BK72</f>
        <v>0</v>
      </c>
      <c r="BN72" s="109"/>
      <c r="BO72" s="109"/>
      <c r="BP72" s="109"/>
      <c r="BQ72" s="109"/>
      <c r="BR72" s="73">
        <f>BQ72*BM72</f>
        <v>0</v>
      </c>
      <c r="BV72" s="76"/>
    </row>
    <row r="73" spans="1:75" ht="15" customHeight="1" x14ac:dyDescent="0.25">
      <c r="A73" s="26"/>
      <c r="B73" s="97" t="s">
        <v>481</v>
      </c>
      <c r="C73" s="97">
        <v>2</v>
      </c>
      <c r="D73" s="68">
        <v>1</v>
      </c>
      <c r="E73" s="27" t="s">
        <v>83</v>
      </c>
      <c r="F73" s="27" t="s">
        <v>84</v>
      </c>
      <c r="G73" s="102" t="s">
        <v>7</v>
      </c>
      <c r="H73" s="102" t="s">
        <v>7</v>
      </c>
      <c r="I73" s="27" t="s">
        <v>7</v>
      </c>
      <c r="J73" s="27" t="s">
        <v>28</v>
      </c>
      <c r="K73" s="27" t="s">
        <v>84</v>
      </c>
      <c r="L73" s="28"/>
      <c r="M73" s="51"/>
      <c r="N73" s="28" t="s">
        <v>211</v>
      </c>
      <c r="O73" s="2">
        <v>10</v>
      </c>
      <c r="P73" s="52">
        <v>1.849</v>
      </c>
      <c r="Q73" s="5">
        <f t="shared" si="23"/>
        <v>16.751940000000001</v>
      </c>
      <c r="R73" s="2">
        <f t="shared" si="7"/>
        <v>8</v>
      </c>
      <c r="S73" s="2">
        <f t="shared" si="8"/>
        <v>4</v>
      </c>
      <c r="T73" s="2">
        <f t="shared" si="9"/>
        <v>12</v>
      </c>
      <c r="U73" s="2"/>
      <c r="V73" s="2"/>
      <c r="W73" s="7">
        <f t="shared" si="0"/>
        <v>0</v>
      </c>
      <c r="X73" s="28" t="s">
        <v>162</v>
      </c>
      <c r="Y73" s="2">
        <v>5</v>
      </c>
      <c r="Z73" s="3">
        <f>15</f>
        <v>15</v>
      </c>
      <c r="AA73" s="2">
        <f t="shared" si="10"/>
        <v>8</v>
      </c>
      <c r="AB73" s="2">
        <f t="shared" si="11"/>
        <v>4</v>
      </c>
      <c r="AC73" s="2">
        <f t="shared" si="12"/>
        <v>12</v>
      </c>
      <c r="AD73" s="259">
        <v>15</v>
      </c>
      <c r="AE73" s="2"/>
      <c r="AF73" s="4">
        <f t="shared" si="1"/>
        <v>225</v>
      </c>
      <c r="AG73" s="30"/>
      <c r="AH73" s="3"/>
      <c r="AI73" s="2">
        <f t="shared" si="13"/>
        <v>8</v>
      </c>
      <c r="AJ73" s="2">
        <f t="shared" si="14"/>
        <v>4</v>
      </c>
      <c r="AK73" s="2">
        <f t="shared" si="15"/>
        <v>12</v>
      </c>
      <c r="AL73" s="2"/>
      <c r="AM73" s="31">
        <f t="shared" si="2"/>
        <v>0</v>
      </c>
      <c r="AN73" s="30">
        <v>95</v>
      </c>
      <c r="AO73" s="5">
        <v>4.8705999999999996</v>
      </c>
      <c r="AP73" s="2">
        <f t="shared" si="16"/>
        <v>8</v>
      </c>
      <c r="AQ73" s="2">
        <f t="shared" si="17"/>
        <v>4</v>
      </c>
      <c r="AR73" s="2">
        <f t="shared" si="18"/>
        <v>12</v>
      </c>
      <c r="AS73" s="2"/>
      <c r="AT73" s="31">
        <f t="shared" ref="AT73:AT86" si="49">AO73*AS73</f>
        <v>0</v>
      </c>
      <c r="AU73" s="9"/>
      <c r="AV73" s="11"/>
      <c r="AW73" s="12"/>
      <c r="AX73" s="3"/>
      <c r="AY73" s="2"/>
      <c r="AZ73" s="2"/>
      <c r="BA73" s="2"/>
      <c r="BB73" s="2"/>
      <c r="BC73" s="8">
        <f t="shared" ref="BC73:BC88" si="50">AX73*BB73</f>
        <v>0</v>
      </c>
      <c r="BD73" s="29" t="s">
        <v>84</v>
      </c>
      <c r="BE73" s="2">
        <v>1</v>
      </c>
      <c r="BF73" s="5">
        <v>0.54569999999999996</v>
      </c>
      <c r="BG73" s="22">
        <f>BF73*$Q$1</f>
        <v>4.9440419999999996</v>
      </c>
      <c r="BH73" s="2">
        <f>$Q$2*D73</f>
        <v>8</v>
      </c>
      <c r="BI73" s="2">
        <f>$L$2*C73</f>
        <v>4</v>
      </c>
      <c r="BJ73" s="2">
        <f>SUM(BH73:BI73)</f>
        <v>12</v>
      </c>
      <c r="BK73" s="2"/>
      <c r="BL73" s="1">
        <f t="shared" si="48"/>
        <v>0</v>
      </c>
      <c r="BM73" s="75">
        <v>31.59</v>
      </c>
      <c r="BN73" s="15">
        <f>$Q$2*D73</f>
        <v>8</v>
      </c>
      <c r="BO73" s="15">
        <f>$L$2*C73</f>
        <v>4</v>
      </c>
      <c r="BP73" s="15">
        <f>SUM(BN73:BO73)</f>
        <v>12</v>
      </c>
      <c r="BR73" s="73">
        <f>BQ73*BM73</f>
        <v>0</v>
      </c>
      <c r="BV73" s="76"/>
    </row>
    <row r="74" spans="1:75" ht="15" customHeight="1" x14ac:dyDescent="0.3">
      <c r="A74" s="26"/>
      <c r="B74" s="97" t="s">
        <v>477</v>
      </c>
      <c r="C74" s="97"/>
      <c r="D74" s="68">
        <v>1</v>
      </c>
      <c r="E74" s="27" t="s">
        <v>85</v>
      </c>
      <c r="F74" s="27" t="s">
        <v>86</v>
      </c>
      <c r="G74" s="102" t="s">
        <v>7</v>
      </c>
      <c r="H74" s="102" t="s">
        <v>7</v>
      </c>
      <c r="I74" s="27" t="s">
        <v>7</v>
      </c>
      <c r="J74" s="27" t="s">
        <v>87</v>
      </c>
      <c r="K74" s="27" t="s">
        <v>86</v>
      </c>
      <c r="L74" s="28"/>
      <c r="M74" s="51"/>
      <c r="N74" s="28" t="s">
        <v>212</v>
      </c>
      <c r="O74" s="2">
        <v>10</v>
      </c>
      <c r="P74" s="52">
        <v>2.2400000000000002</v>
      </c>
      <c r="Q74" s="5">
        <f t="shared" si="23"/>
        <v>20.294400000000003</v>
      </c>
      <c r="R74" s="2">
        <f t="shared" si="7"/>
        <v>8</v>
      </c>
      <c r="S74" s="2">
        <f t="shared" si="8"/>
        <v>0</v>
      </c>
      <c r="T74" s="2">
        <f t="shared" si="9"/>
        <v>8</v>
      </c>
      <c r="U74" s="259">
        <v>10</v>
      </c>
      <c r="V74" s="283" t="s">
        <v>580</v>
      </c>
      <c r="W74" s="7">
        <f t="shared" si="0"/>
        <v>202.94400000000002</v>
      </c>
      <c r="X74" s="28" t="s">
        <v>163</v>
      </c>
      <c r="Y74" s="2">
        <v>1</v>
      </c>
      <c r="Z74" s="3">
        <v>25.15</v>
      </c>
      <c r="AA74" s="2">
        <f t="shared" si="10"/>
        <v>8</v>
      </c>
      <c r="AB74" s="2">
        <f t="shared" si="11"/>
        <v>0</v>
      </c>
      <c r="AC74" s="2">
        <f t="shared" si="12"/>
        <v>8</v>
      </c>
      <c r="AD74" s="2"/>
      <c r="AE74" s="283"/>
      <c r="AF74" s="4">
        <f t="shared" si="1"/>
        <v>0</v>
      </c>
      <c r="AG74" s="30">
        <v>1</v>
      </c>
      <c r="AH74" s="3">
        <v>67.06</v>
      </c>
      <c r="AI74" s="2">
        <f t="shared" si="13"/>
        <v>8</v>
      </c>
      <c r="AJ74" s="2">
        <f t="shared" si="14"/>
        <v>0</v>
      </c>
      <c r="AK74" s="2">
        <f t="shared" si="15"/>
        <v>8</v>
      </c>
      <c r="AL74" s="2"/>
      <c r="AM74" s="31">
        <f t="shared" si="2"/>
        <v>0</v>
      </c>
      <c r="AN74" s="30">
        <v>60</v>
      </c>
      <c r="AO74" s="5">
        <v>78.552800000000005</v>
      </c>
      <c r="AP74" s="2">
        <f t="shared" si="16"/>
        <v>8</v>
      </c>
      <c r="AQ74" s="2">
        <f t="shared" si="17"/>
        <v>0</v>
      </c>
      <c r="AR74" s="2">
        <f t="shared" si="18"/>
        <v>8</v>
      </c>
      <c r="AS74" s="2"/>
      <c r="AT74" s="31">
        <f t="shared" si="49"/>
        <v>0</v>
      </c>
      <c r="AU74" s="9"/>
      <c r="AV74" s="11"/>
      <c r="AW74" s="12"/>
      <c r="AX74" s="3"/>
      <c r="AY74" s="2"/>
      <c r="AZ74" s="2"/>
      <c r="BA74" s="2"/>
      <c r="BB74" s="2"/>
      <c r="BC74" s="8">
        <f t="shared" si="50"/>
        <v>0</v>
      </c>
      <c r="BD74" s="29" t="s">
        <v>86</v>
      </c>
      <c r="BE74" s="2">
        <v>26</v>
      </c>
      <c r="BF74" s="5">
        <v>1.86</v>
      </c>
      <c r="BG74" s="22">
        <f>BF74*$Q$1</f>
        <v>16.851600000000001</v>
      </c>
      <c r="BH74" s="2">
        <f>$Q$2*D74</f>
        <v>8</v>
      </c>
      <c r="BI74" s="2">
        <f>$L$2*C74</f>
        <v>0</v>
      </c>
      <c r="BJ74" s="2">
        <f>SUM(BH74:BI74)</f>
        <v>8</v>
      </c>
      <c r="BK74" s="2"/>
      <c r="BL74" s="1">
        <f t="shared" si="48"/>
        <v>0</v>
      </c>
      <c r="BR74" s="73">
        <f>BQ74*BM74</f>
        <v>0</v>
      </c>
      <c r="BV74" s="76"/>
    </row>
    <row r="75" spans="1:75" ht="15" customHeight="1" x14ac:dyDescent="0.3">
      <c r="A75" s="26"/>
      <c r="B75" s="97" t="s">
        <v>477</v>
      </c>
      <c r="C75" s="97"/>
      <c r="D75" s="68">
        <v>1</v>
      </c>
      <c r="E75" s="27" t="s">
        <v>88</v>
      </c>
      <c r="F75" s="27" t="s">
        <v>89</v>
      </c>
      <c r="G75" s="102" t="s">
        <v>7</v>
      </c>
      <c r="H75" s="102" t="s">
        <v>7</v>
      </c>
      <c r="I75" s="27" t="s">
        <v>7</v>
      </c>
      <c r="J75" s="27" t="s">
        <v>90</v>
      </c>
      <c r="K75" s="27" t="s">
        <v>89</v>
      </c>
      <c r="L75" s="28"/>
      <c r="M75" s="51"/>
      <c r="N75" s="28" t="s">
        <v>161</v>
      </c>
      <c r="O75" s="2">
        <v>10</v>
      </c>
      <c r="P75" s="52">
        <v>6.4260000000000002</v>
      </c>
      <c r="Q75" s="5">
        <f t="shared" si="23"/>
        <v>58.219560000000001</v>
      </c>
      <c r="R75" s="2">
        <f t="shared" si="7"/>
        <v>8</v>
      </c>
      <c r="S75" s="2">
        <f t="shared" si="8"/>
        <v>0</v>
      </c>
      <c r="T75" s="2">
        <f t="shared" si="9"/>
        <v>8</v>
      </c>
      <c r="U75" s="259">
        <v>10</v>
      </c>
      <c r="V75" s="283" t="s">
        <v>580</v>
      </c>
      <c r="W75" s="7">
        <f t="shared" si="0"/>
        <v>582.19560000000001</v>
      </c>
      <c r="X75" s="28" t="s">
        <v>164</v>
      </c>
      <c r="Y75" s="2">
        <v>1</v>
      </c>
      <c r="Z75" s="3">
        <v>84.55</v>
      </c>
      <c r="AA75" s="2">
        <f t="shared" si="10"/>
        <v>8</v>
      </c>
      <c r="AB75" s="2">
        <f t="shared" si="11"/>
        <v>0</v>
      </c>
      <c r="AC75" s="2">
        <f t="shared" si="12"/>
        <v>8</v>
      </c>
      <c r="AD75" s="2"/>
      <c r="AE75" s="283"/>
      <c r="AF75" s="4">
        <f t="shared" si="1"/>
        <v>0</v>
      </c>
      <c r="AG75" s="30">
        <v>1</v>
      </c>
      <c r="AH75" s="3">
        <v>178.98</v>
      </c>
      <c r="AI75" s="2">
        <f t="shared" si="13"/>
        <v>8</v>
      </c>
      <c r="AJ75" s="2">
        <f t="shared" si="14"/>
        <v>0</v>
      </c>
      <c r="AK75" s="2">
        <f t="shared" si="15"/>
        <v>8</v>
      </c>
      <c r="AL75" s="2"/>
      <c r="AM75" s="31">
        <f t="shared" si="2"/>
        <v>0</v>
      </c>
      <c r="AN75" s="30">
        <v>4000</v>
      </c>
      <c r="AO75" s="5">
        <v>34.984999999999999</v>
      </c>
      <c r="AP75" s="2">
        <f t="shared" si="16"/>
        <v>8</v>
      </c>
      <c r="AQ75" s="2">
        <f t="shared" si="17"/>
        <v>0</v>
      </c>
      <c r="AR75" s="2">
        <f t="shared" si="18"/>
        <v>8</v>
      </c>
      <c r="AS75" s="2"/>
      <c r="AT75" s="31">
        <f t="shared" si="49"/>
        <v>0</v>
      </c>
      <c r="AU75" s="9"/>
      <c r="AV75" s="11"/>
      <c r="AW75" s="12"/>
      <c r="AX75" s="3"/>
      <c r="AY75" s="2"/>
      <c r="AZ75" s="2"/>
      <c r="BA75" s="2"/>
      <c r="BB75" s="2"/>
      <c r="BC75" s="8">
        <f t="shared" si="50"/>
        <v>0</v>
      </c>
      <c r="BD75" s="28"/>
      <c r="BE75" s="2"/>
      <c r="BF75" s="5"/>
      <c r="BG75" s="5"/>
      <c r="BH75" s="2"/>
      <c r="BI75" s="2"/>
      <c r="BJ75" s="2"/>
      <c r="BK75" s="2"/>
      <c r="BL75" s="1">
        <f t="shared" si="48"/>
        <v>0</v>
      </c>
      <c r="BR75" s="73">
        <f>BQ75*BM75</f>
        <v>0</v>
      </c>
      <c r="BV75" s="76"/>
    </row>
    <row r="76" spans="1:75" ht="15.75" customHeight="1" x14ac:dyDescent="0.25">
      <c r="A76" s="26"/>
      <c r="B76" s="97" t="s">
        <v>481</v>
      </c>
      <c r="C76" s="97">
        <v>2</v>
      </c>
      <c r="D76" s="68">
        <v>1</v>
      </c>
      <c r="E76" s="27" t="s">
        <v>91</v>
      </c>
      <c r="F76" s="27" t="s">
        <v>92</v>
      </c>
      <c r="G76" s="102" t="s">
        <v>7</v>
      </c>
      <c r="H76" s="102" t="s">
        <v>7</v>
      </c>
      <c r="I76" s="27" t="s">
        <v>7</v>
      </c>
      <c r="J76" s="27" t="s">
        <v>93</v>
      </c>
      <c r="K76" s="27" t="s">
        <v>94</v>
      </c>
      <c r="L76" s="28"/>
      <c r="M76" s="51"/>
      <c r="N76" s="28" t="s">
        <v>213</v>
      </c>
      <c r="O76" s="2">
        <v>10</v>
      </c>
      <c r="P76" s="52">
        <v>2.9359999999999999</v>
      </c>
      <c r="Q76" s="5">
        <f t="shared" si="23"/>
        <v>26.600160000000002</v>
      </c>
      <c r="R76" s="2">
        <f t="shared" si="7"/>
        <v>8</v>
      </c>
      <c r="S76" s="2">
        <f t="shared" si="8"/>
        <v>4</v>
      </c>
      <c r="T76" s="2">
        <f t="shared" si="9"/>
        <v>12</v>
      </c>
      <c r="U76" s="2"/>
      <c r="V76" s="2"/>
      <c r="W76" s="7">
        <f t="shared" si="0"/>
        <v>0</v>
      </c>
      <c r="X76" s="53" t="s">
        <v>165</v>
      </c>
      <c r="Y76" s="2">
        <v>5</v>
      </c>
      <c r="Z76" s="3">
        <f>25.52</f>
        <v>25.52</v>
      </c>
      <c r="AA76" s="2">
        <f t="shared" si="10"/>
        <v>8</v>
      </c>
      <c r="AB76" s="2">
        <f t="shared" si="11"/>
        <v>4</v>
      </c>
      <c r="AC76" s="2">
        <f t="shared" si="12"/>
        <v>12</v>
      </c>
      <c r="AD76" s="2"/>
      <c r="AE76" s="2"/>
      <c r="AF76" s="4">
        <f t="shared" si="1"/>
        <v>0</v>
      </c>
      <c r="AG76" s="30">
        <v>1</v>
      </c>
      <c r="AH76" s="3">
        <v>13.5</v>
      </c>
      <c r="AI76" s="2">
        <f t="shared" si="13"/>
        <v>8</v>
      </c>
      <c r="AJ76" s="2">
        <f t="shared" si="14"/>
        <v>4</v>
      </c>
      <c r="AK76" s="2">
        <f t="shared" si="15"/>
        <v>12</v>
      </c>
      <c r="AL76" s="259">
        <v>12</v>
      </c>
      <c r="AM76" s="31">
        <f t="shared" si="2"/>
        <v>162</v>
      </c>
      <c r="AN76" s="30">
        <v>100</v>
      </c>
      <c r="AO76" s="5">
        <v>11.6478</v>
      </c>
      <c r="AP76" s="2">
        <f t="shared" si="16"/>
        <v>8</v>
      </c>
      <c r="AQ76" s="2">
        <f t="shared" si="17"/>
        <v>4</v>
      </c>
      <c r="AR76" s="2">
        <f t="shared" si="18"/>
        <v>12</v>
      </c>
      <c r="AS76" s="2"/>
      <c r="AT76" s="31">
        <f t="shared" si="49"/>
        <v>0</v>
      </c>
      <c r="AU76" s="9"/>
      <c r="AV76" s="11"/>
      <c r="AW76" s="12"/>
      <c r="AX76" s="3"/>
      <c r="AY76" s="2"/>
      <c r="AZ76" s="2"/>
      <c r="BA76" s="2"/>
      <c r="BB76" s="2"/>
      <c r="BC76" s="8">
        <f t="shared" si="50"/>
        <v>0</v>
      </c>
      <c r="BD76" s="28" t="s">
        <v>94</v>
      </c>
      <c r="BE76" s="48">
        <v>35</v>
      </c>
      <c r="BF76" s="22">
        <v>1.4462999999999999</v>
      </c>
      <c r="BG76" s="22">
        <f>BF76*$Q$1</f>
        <v>13.103478000000001</v>
      </c>
      <c r="BH76" s="2">
        <f>$Q$2*D76</f>
        <v>8</v>
      </c>
      <c r="BI76" s="2">
        <f>$L$2*C76</f>
        <v>4</v>
      </c>
      <c r="BJ76" s="2">
        <f>SUM(BH76:BI76)</f>
        <v>12</v>
      </c>
      <c r="BK76" s="2"/>
      <c r="BL76" s="1">
        <f t="shared" si="48"/>
        <v>0</v>
      </c>
      <c r="BM76" s="75">
        <v>70.251999999999995</v>
      </c>
      <c r="BN76" s="15">
        <f>$Q$2*D76</f>
        <v>8</v>
      </c>
      <c r="BO76" s="15">
        <f>$L$2*C76</f>
        <v>4</v>
      </c>
      <c r="BP76" s="15">
        <f>SUM(BN76:BO76)</f>
        <v>12</v>
      </c>
      <c r="BQ76" s="2"/>
      <c r="BR76" s="73">
        <f>BQ76*BM76</f>
        <v>0</v>
      </c>
      <c r="BV76" s="76"/>
    </row>
    <row r="77" spans="1:75" ht="15" x14ac:dyDescent="0.25">
      <c r="B77" s="96" t="s">
        <v>478</v>
      </c>
      <c r="C77" s="68">
        <v>1</v>
      </c>
      <c r="D77" s="68"/>
      <c r="E77" s="27" t="s">
        <v>366</v>
      </c>
      <c r="F77" s="27" t="s">
        <v>367</v>
      </c>
      <c r="G77" s="102" t="s">
        <v>7</v>
      </c>
      <c r="H77" s="102" t="s">
        <v>7</v>
      </c>
      <c r="I77" s="27" t="s">
        <v>7</v>
      </c>
      <c r="J77" s="27" t="s">
        <v>368</v>
      </c>
      <c r="K77" s="27" t="s">
        <v>367</v>
      </c>
      <c r="L77" s="69"/>
      <c r="M77" s="101"/>
      <c r="N77" s="28" t="s">
        <v>369</v>
      </c>
      <c r="O77" s="48">
        <v>1</v>
      </c>
      <c r="P77" s="22">
        <v>0.48</v>
      </c>
      <c r="Q77" s="5">
        <f t="shared" si="23"/>
        <v>4.3487999999999998</v>
      </c>
      <c r="R77" s="2">
        <f t="shared" si="7"/>
        <v>0</v>
      </c>
      <c r="S77" s="2">
        <f t="shared" si="8"/>
        <v>2</v>
      </c>
      <c r="T77" s="2">
        <f t="shared" si="9"/>
        <v>2</v>
      </c>
      <c r="U77" s="2"/>
      <c r="V77" s="2"/>
      <c r="W77" s="70">
        <f t="shared" ref="W77:W84" si="51">U77*Q77</f>
        <v>0</v>
      </c>
      <c r="X77" s="28" t="s">
        <v>370</v>
      </c>
      <c r="Y77" s="48">
        <v>1</v>
      </c>
      <c r="Z77" s="22">
        <v>2.64</v>
      </c>
      <c r="AA77" s="2">
        <f t="shared" si="10"/>
        <v>0</v>
      </c>
      <c r="AB77" s="2">
        <f t="shared" si="11"/>
        <v>2</v>
      </c>
      <c r="AC77" s="2">
        <f t="shared" si="12"/>
        <v>2</v>
      </c>
      <c r="AD77" s="2"/>
      <c r="AE77" s="2"/>
      <c r="AF77" s="72">
        <f>AD77*Z77</f>
        <v>0</v>
      </c>
      <c r="AG77" s="2"/>
      <c r="AH77" s="3"/>
      <c r="AI77" s="2">
        <f t="shared" si="13"/>
        <v>0</v>
      </c>
      <c r="AJ77" s="2">
        <f t="shared" si="14"/>
        <v>2</v>
      </c>
      <c r="AK77" s="2">
        <f t="shared" si="15"/>
        <v>2</v>
      </c>
      <c r="AL77" s="2"/>
      <c r="AM77" s="73">
        <f t="shared" ref="AM77:AM84" si="52">AL77*AH77</f>
        <v>0</v>
      </c>
      <c r="AN77" s="2">
        <v>50</v>
      </c>
      <c r="AO77" s="5">
        <v>0.9788</v>
      </c>
      <c r="AP77" s="2">
        <f t="shared" si="16"/>
        <v>0</v>
      </c>
      <c r="AQ77" s="2">
        <f t="shared" si="17"/>
        <v>2</v>
      </c>
      <c r="AR77" s="2">
        <f t="shared" si="18"/>
        <v>2</v>
      </c>
      <c r="AS77" s="259">
        <v>50</v>
      </c>
      <c r="AT77" s="31">
        <f t="shared" si="49"/>
        <v>48.94</v>
      </c>
      <c r="AU77" s="29" t="s">
        <v>371</v>
      </c>
      <c r="AV77" s="67"/>
      <c r="AW77" s="48" t="s">
        <v>372</v>
      </c>
      <c r="AX77" s="22"/>
      <c r="AY77" s="2"/>
      <c r="AZ77" s="2"/>
      <c r="BA77" s="2"/>
      <c r="BB77" s="2"/>
      <c r="BC77" s="8">
        <f t="shared" ref="BC77:BC84" si="53">AX77*BB77</f>
        <v>0</v>
      </c>
      <c r="BD77" s="28" t="s">
        <v>367</v>
      </c>
      <c r="BE77" s="48">
        <v>250</v>
      </c>
      <c r="BF77" s="22">
        <v>0.10059999999999999</v>
      </c>
      <c r="BG77" s="22">
        <f>BF77*$Q$1</f>
        <v>0.91143600000000002</v>
      </c>
      <c r="BH77" s="2">
        <f>$Q$2*D77</f>
        <v>0</v>
      </c>
      <c r="BI77" s="2">
        <f>$L$2*C77</f>
        <v>2</v>
      </c>
      <c r="BJ77" s="2">
        <f>SUM(BH77:BI77)</f>
        <v>2</v>
      </c>
      <c r="BK77" s="2"/>
      <c r="BL77" s="1">
        <f t="shared" si="48"/>
        <v>0</v>
      </c>
      <c r="BM77" s="75">
        <v>4.3029999999999999</v>
      </c>
      <c r="BN77" s="15">
        <f t="shared" ref="BN77:BN89" si="54">$Q$2*D77</f>
        <v>0</v>
      </c>
      <c r="BO77" s="15">
        <f t="shared" ref="BO77:BO89" si="55">$L$2*C77</f>
        <v>2</v>
      </c>
      <c r="BP77" s="15">
        <f t="shared" ref="BP77:BP89" si="56">SUM(BN77:BO77)</f>
        <v>2</v>
      </c>
      <c r="BQ77" s="2"/>
      <c r="BR77" s="73">
        <f t="shared" ref="BR77:BR86" si="57">BQ77*BM77</f>
        <v>0</v>
      </c>
      <c r="BS77" s="3"/>
      <c r="BT77" s="2"/>
      <c r="BU77" s="2"/>
      <c r="BV77" s="76"/>
    </row>
    <row r="78" spans="1:75" ht="15" x14ac:dyDescent="0.25">
      <c r="B78" s="96" t="s">
        <v>478</v>
      </c>
      <c r="C78" s="68">
        <v>8</v>
      </c>
      <c r="D78" s="68"/>
      <c r="E78" s="27" t="s">
        <v>373</v>
      </c>
      <c r="F78" s="27" t="s">
        <v>374</v>
      </c>
      <c r="G78" s="102" t="s">
        <v>7</v>
      </c>
      <c r="H78" s="102" t="s">
        <v>7</v>
      </c>
      <c r="I78" s="27" t="s">
        <v>7</v>
      </c>
      <c r="J78" s="27" t="s">
        <v>375</v>
      </c>
      <c r="K78" s="27" t="s">
        <v>376</v>
      </c>
      <c r="L78" s="69"/>
      <c r="M78" s="101"/>
      <c r="N78" s="28" t="s">
        <v>377</v>
      </c>
      <c r="O78" s="48">
        <v>1</v>
      </c>
      <c r="P78" s="22">
        <v>6.45</v>
      </c>
      <c r="Q78" s="5">
        <f t="shared" si="23"/>
        <v>58.437000000000005</v>
      </c>
      <c r="R78" s="2">
        <f t="shared" si="7"/>
        <v>0</v>
      </c>
      <c r="S78" s="2">
        <f t="shared" si="8"/>
        <v>16</v>
      </c>
      <c r="T78" s="2">
        <f t="shared" si="9"/>
        <v>16</v>
      </c>
      <c r="U78" s="2"/>
      <c r="V78" s="2"/>
      <c r="W78" s="70">
        <f t="shared" si="51"/>
        <v>0</v>
      </c>
      <c r="X78" s="28" t="s">
        <v>378</v>
      </c>
      <c r="Y78" s="48">
        <v>5</v>
      </c>
      <c r="Z78" s="35">
        <v>59.5</v>
      </c>
      <c r="AA78" s="2">
        <f t="shared" si="10"/>
        <v>0</v>
      </c>
      <c r="AB78" s="2">
        <f t="shared" si="11"/>
        <v>16</v>
      </c>
      <c r="AC78" s="2">
        <f t="shared" si="12"/>
        <v>16</v>
      </c>
      <c r="AD78" s="259">
        <v>16</v>
      </c>
      <c r="AE78" s="2"/>
      <c r="AF78" s="72">
        <f>AD78*Z78</f>
        <v>952</v>
      </c>
      <c r="AG78" s="2"/>
      <c r="AH78" s="3"/>
      <c r="AI78" s="2">
        <f t="shared" si="13"/>
        <v>0</v>
      </c>
      <c r="AJ78" s="2">
        <f t="shared" si="14"/>
        <v>16</v>
      </c>
      <c r="AK78" s="2">
        <f t="shared" si="15"/>
        <v>16</v>
      </c>
      <c r="AL78" s="2"/>
      <c r="AM78" s="73">
        <f t="shared" si="52"/>
        <v>0</v>
      </c>
      <c r="AN78" s="2"/>
      <c r="AO78" s="5"/>
      <c r="AP78" s="2">
        <f t="shared" si="16"/>
        <v>0</v>
      </c>
      <c r="AQ78" s="2">
        <f t="shared" si="17"/>
        <v>16</v>
      </c>
      <c r="AR78" s="2">
        <f t="shared" si="18"/>
        <v>16</v>
      </c>
      <c r="AS78" s="2"/>
      <c r="AT78" s="31">
        <f t="shared" si="49"/>
        <v>0</v>
      </c>
      <c r="AU78" s="75"/>
      <c r="AV78" s="48"/>
      <c r="AW78" s="22"/>
      <c r="AX78" s="22"/>
      <c r="AY78" s="2"/>
      <c r="AZ78" s="2"/>
      <c r="BA78" s="2"/>
      <c r="BB78" s="2"/>
      <c r="BC78" s="8">
        <f t="shared" si="53"/>
        <v>0</v>
      </c>
      <c r="BD78" s="28" t="s">
        <v>376</v>
      </c>
      <c r="BE78" s="48">
        <v>18</v>
      </c>
      <c r="BF78" s="22">
        <v>4.54</v>
      </c>
      <c r="BG78" s="22">
        <f>BF78*$Q$1</f>
        <v>41.132400000000004</v>
      </c>
      <c r="BH78" s="2">
        <f>$Q$2*D78</f>
        <v>0</v>
      </c>
      <c r="BI78" s="2">
        <f>$L$2*C78</f>
        <v>16</v>
      </c>
      <c r="BJ78" s="2">
        <f>SUM(BH78:BI78)</f>
        <v>16</v>
      </c>
      <c r="BK78" s="2"/>
      <c r="BL78" s="1">
        <f t="shared" si="48"/>
        <v>0</v>
      </c>
      <c r="BM78" s="75">
        <v>422.13600000000002</v>
      </c>
      <c r="BN78" s="15">
        <f t="shared" si="54"/>
        <v>0</v>
      </c>
      <c r="BO78" s="15">
        <f t="shared" si="55"/>
        <v>16</v>
      </c>
      <c r="BP78" s="15">
        <f t="shared" si="56"/>
        <v>16</v>
      </c>
      <c r="BQ78" s="2"/>
      <c r="BR78" s="73">
        <f t="shared" si="57"/>
        <v>0</v>
      </c>
      <c r="BS78" s="3"/>
      <c r="BT78" s="2"/>
      <c r="BU78" s="2"/>
      <c r="BV78" s="76"/>
    </row>
    <row r="79" spans="1:75" x14ac:dyDescent="0.3">
      <c r="B79" s="96" t="s">
        <v>478</v>
      </c>
      <c r="C79" s="68">
        <v>1</v>
      </c>
      <c r="D79" s="68"/>
      <c r="E79" s="27" t="s">
        <v>379</v>
      </c>
      <c r="F79" s="27" t="s">
        <v>380</v>
      </c>
      <c r="G79" s="102" t="s">
        <v>7</v>
      </c>
      <c r="H79" s="102" t="s">
        <v>7</v>
      </c>
      <c r="I79" s="27" t="s">
        <v>7</v>
      </c>
      <c r="J79" s="27" t="s">
        <v>381</v>
      </c>
      <c r="K79" s="27" t="s">
        <v>380</v>
      </c>
      <c r="L79" s="69"/>
      <c r="M79" s="101"/>
      <c r="N79" s="28" t="s">
        <v>382</v>
      </c>
      <c r="O79" s="48">
        <v>1</v>
      </c>
      <c r="P79" s="22">
        <v>10.9</v>
      </c>
      <c r="Q79" s="5">
        <f t="shared" si="23"/>
        <v>98.754000000000005</v>
      </c>
      <c r="R79" s="2">
        <f t="shared" si="7"/>
        <v>0</v>
      </c>
      <c r="S79" s="2">
        <f t="shared" si="8"/>
        <v>2</v>
      </c>
      <c r="T79" s="2">
        <f t="shared" si="9"/>
        <v>2</v>
      </c>
      <c r="U79" s="259">
        <v>2</v>
      </c>
      <c r="V79" s="283" t="s">
        <v>580</v>
      </c>
      <c r="W79" s="70">
        <f t="shared" si="51"/>
        <v>197.50800000000001</v>
      </c>
      <c r="X79" s="28" t="s">
        <v>383</v>
      </c>
      <c r="Y79" s="48">
        <v>1</v>
      </c>
      <c r="Z79" s="22">
        <v>166.93</v>
      </c>
      <c r="AA79" s="2">
        <f t="shared" si="10"/>
        <v>0</v>
      </c>
      <c r="AB79" s="2">
        <f t="shared" si="11"/>
        <v>2</v>
      </c>
      <c r="AC79" s="2">
        <f t="shared" si="12"/>
        <v>2</v>
      </c>
      <c r="AD79" s="2"/>
      <c r="AE79" s="283"/>
      <c r="AF79" s="72">
        <f t="shared" ref="AF79:AF84" si="58">AD79*Z79</f>
        <v>0</v>
      </c>
      <c r="AG79" s="2">
        <v>1</v>
      </c>
      <c r="AH79" s="3">
        <v>122</v>
      </c>
      <c r="AI79" s="2">
        <f t="shared" si="13"/>
        <v>0</v>
      </c>
      <c r="AJ79" s="2">
        <f t="shared" si="14"/>
        <v>2</v>
      </c>
      <c r="AK79" s="2">
        <f t="shared" si="15"/>
        <v>2</v>
      </c>
      <c r="AL79" s="2"/>
      <c r="AM79" s="73">
        <f t="shared" si="52"/>
        <v>0</v>
      </c>
      <c r="AN79" s="2"/>
      <c r="AO79" s="5"/>
      <c r="AP79" s="2">
        <f t="shared" si="16"/>
        <v>0</v>
      </c>
      <c r="AQ79" s="2">
        <f t="shared" si="17"/>
        <v>2</v>
      </c>
      <c r="AR79" s="2">
        <f t="shared" si="18"/>
        <v>2</v>
      </c>
      <c r="AS79" s="2"/>
      <c r="AT79" s="31">
        <f t="shared" si="49"/>
        <v>0</v>
      </c>
      <c r="AU79" s="75"/>
      <c r="AV79" s="48"/>
      <c r="AW79" s="22"/>
      <c r="AX79" s="22"/>
      <c r="AY79" s="2"/>
      <c r="AZ79" s="2"/>
      <c r="BA79" s="2"/>
      <c r="BB79" s="2"/>
      <c r="BC79" s="8">
        <f t="shared" si="53"/>
        <v>0</v>
      </c>
      <c r="BD79" s="28"/>
      <c r="BE79" s="48"/>
      <c r="BF79" s="22"/>
      <c r="BG79" s="22"/>
      <c r="BH79" s="2"/>
      <c r="BI79" s="2"/>
      <c r="BJ79" s="2"/>
      <c r="BK79" s="2"/>
      <c r="BL79" s="1">
        <f t="shared" ref="BL79:BL84" si="59">BF79*BK79</f>
        <v>0</v>
      </c>
      <c r="BM79" s="75">
        <v>144.14400000000001</v>
      </c>
      <c r="BN79" s="15">
        <f t="shared" si="54"/>
        <v>0</v>
      </c>
      <c r="BO79" s="15">
        <f t="shared" si="55"/>
        <v>2</v>
      </c>
      <c r="BP79" s="15">
        <f t="shared" si="56"/>
        <v>2</v>
      </c>
      <c r="BQ79" s="2"/>
      <c r="BR79" s="73">
        <f t="shared" si="57"/>
        <v>0</v>
      </c>
      <c r="BS79" s="3"/>
      <c r="BT79" s="2"/>
      <c r="BU79" s="2"/>
      <c r="BV79" s="76"/>
    </row>
    <row r="80" spans="1:75" x14ac:dyDescent="0.3">
      <c r="B80" s="96" t="s">
        <v>478</v>
      </c>
      <c r="C80" s="68">
        <v>1</v>
      </c>
      <c r="D80" s="68"/>
      <c r="E80" s="27" t="s">
        <v>384</v>
      </c>
      <c r="F80" s="27" t="s">
        <v>385</v>
      </c>
      <c r="G80" s="102" t="s">
        <v>7</v>
      </c>
      <c r="H80" s="102" t="s">
        <v>7</v>
      </c>
      <c r="I80" s="27" t="s">
        <v>7</v>
      </c>
      <c r="J80" s="27" t="s">
        <v>386</v>
      </c>
      <c r="K80" s="27" t="s">
        <v>385</v>
      </c>
      <c r="L80" s="69"/>
      <c r="M80" s="101"/>
      <c r="N80" s="28" t="s">
        <v>387</v>
      </c>
      <c r="O80" s="48">
        <v>1</v>
      </c>
      <c r="P80" s="22">
        <v>11.5</v>
      </c>
      <c r="Q80" s="5">
        <f t="shared" si="23"/>
        <v>104.19000000000001</v>
      </c>
      <c r="R80" s="2">
        <f t="shared" si="7"/>
        <v>0</v>
      </c>
      <c r="S80" s="2">
        <f t="shared" si="8"/>
        <v>2</v>
      </c>
      <c r="T80" s="2">
        <f t="shared" si="9"/>
        <v>2</v>
      </c>
      <c r="U80" s="259">
        <v>2</v>
      </c>
      <c r="V80" s="283" t="s">
        <v>580</v>
      </c>
      <c r="W80" s="70">
        <f t="shared" si="51"/>
        <v>208.38000000000002</v>
      </c>
      <c r="X80" s="22"/>
      <c r="Y80" s="48"/>
      <c r="Z80" s="22"/>
      <c r="AA80" s="2">
        <f t="shared" si="10"/>
        <v>0</v>
      </c>
      <c r="AB80" s="2">
        <f t="shared" si="11"/>
        <v>2</v>
      </c>
      <c r="AC80" s="2">
        <f t="shared" si="12"/>
        <v>2</v>
      </c>
      <c r="AD80" s="2"/>
      <c r="AE80" s="283"/>
      <c r="AF80" s="72">
        <f t="shared" si="58"/>
        <v>0</v>
      </c>
      <c r="AG80" s="2"/>
      <c r="AH80" s="3"/>
      <c r="AI80" s="2">
        <f t="shared" si="13"/>
        <v>0</v>
      </c>
      <c r="AJ80" s="2">
        <f t="shared" si="14"/>
        <v>2</v>
      </c>
      <c r="AK80" s="2">
        <f t="shared" si="15"/>
        <v>2</v>
      </c>
      <c r="AL80" s="2"/>
      <c r="AM80" s="73">
        <f t="shared" si="52"/>
        <v>0</v>
      </c>
      <c r="AN80" s="2">
        <v>60</v>
      </c>
      <c r="AO80" s="5">
        <v>78.552800000000005</v>
      </c>
      <c r="AP80" s="2">
        <f t="shared" si="16"/>
        <v>0</v>
      </c>
      <c r="AQ80" s="2">
        <f t="shared" si="17"/>
        <v>2</v>
      </c>
      <c r="AR80" s="2">
        <f t="shared" si="18"/>
        <v>2</v>
      </c>
      <c r="AS80" s="2"/>
      <c r="AT80" s="31">
        <f t="shared" si="49"/>
        <v>0</v>
      </c>
      <c r="AU80" s="75"/>
      <c r="AV80" s="48"/>
      <c r="AW80" s="22"/>
      <c r="AX80" s="22"/>
      <c r="AY80" s="2"/>
      <c r="AZ80" s="2"/>
      <c r="BA80" s="2"/>
      <c r="BB80" s="2"/>
      <c r="BC80" s="8">
        <f t="shared" si="53"/>
        <v>0</v>
      </c>
      <c r="BD80" s="22"/>
      <c r="BE80" s="48"/>
      <c r="BF80" s="22"/>
      <c r="BG80" s="22"/>
      <c r="BH80" s="2"/>
      <c r="BI80" s="2"/>
      <c r="BJ80" s="2"/>
      <c r="BK80" s="2"/>
      <c r="BL80" s="1">
        <f t="shared" si="59"/>
        <v>0</v>
      </c>
      <c r="BM80" s="75">
        <v>114.66</v>
      </c>
      <c r="BN80" s="15">
        <f t="shared" si="54"/>
        <v>0</v>
      </c>
      <c r="BO80" s="15">
        <f t="shared" si="55"/>
        <v>2</v>
      </c>
      <c r="BP80" s="15">
        <f t="shared" si="56"/>
        <v>2</v>
      </c>
      <c r="BQ80" s="2"/>
      <c r="BR80" s="73">
        <f t="shared" si="57"/>
        <v>0</v>
      </c>
      <c r="BS80" s="3"/>
      <c r="BT80" s="2"/>
      <c r="BU80" s="2"/>
      <c r="BV80" s="76"/>
    </row>
    <row r="81" spans="1:75" s="18" customFormat="1" x14ac:dyDescent="0.3">
      <c r="A81" s="22"/>
      <c r="B81" s="96" t="s">
        <v>478</v>
      </c>
      <c r="C81" s="88">
        <v>1</v>
      </c>
      <c r="D81" s="88"/>
      <c r="E81" s="47" t="s">
        <v>388</v>
      </c>
      <c r="F81" s="47" t="s">
        <v>389</v>
      </c>
      <c r="G81" s="103" t="s">
        <v>7</v>
      </c>
      <c r="H81" s="103" t="s">
        <v>7</v>
      </c>
      <c r="I81" s="47" t="s">
        <v>7</v>
      </c>
      <c r="J81" s="47" t="s">
        <v>390</v>
      </c>
      <c r="K81" s="47" t="s">
        <v>389</v>
      </c>
      <c r="L81" s="89"/>
      <c r="M81" s="99"/>
      <c r="N81" s="28" t="s">
        <v>391</v>
      </c>
      <c r="O81" s="48">
        <v>1</v>
      </c>
      <c r="P81" s="22">
        <v>5.75</v>
      </c>
      <c r="Q81" s="5">
        <f t="shared" si="23"/>
        <v>52.095000000000006</v>
      </c>
      <c r="R81" s="2">
        <f t="shared" si="7"/>
        <v>0</v>
      </c>
      <c r="S81" s="2">
        <f t="shared" si="8"/>
        <v>2</v>
      </c>
      <c r="T81" s="2">
        <f t="shared" si="9"/>
        <v>2</v>
      </c>
      <c r="U81" s="48"/>
      <c r="V81" s="48"/>
      <c r="W81" s="70">
        <f t="shared" si="51"/>
        <v>0</v>
      </c>
      <c r="X81" s="28" t="s">
        <v>392</v>
      </c>
      <c r="Y81" s="48">
        <v>1</v>
      </c>
      <c r="Z81" s="22">
        <v>48.56</v>
      </c>
      <c r="AA81" s="2">
        <f t="shared" si="10"/>
        <v>0</v>
      </c>
      <c r="AB81" s="2">
        <f t="shared" si="11"/>
        <v>2</v>
      </c>
      <c r="AC81" s="2">
        <f t="shared" si="12"/>
        <v>2</v>
      </c>
      <c r="AD81" s="260">
        <v>2</v>
      </c>
      <c r="AE81" s="283" t="s">
        <v>580</v>
      </c>
      <c r="AF81" s="72">
        <f t="shared" si="58"/>
        <v>97.12</v>
      </c>
      <c r="AG81" s="48"/>
      <c r="AH81" s="35"/>
      <c r="AI81" s="2">
        <f t="shared" si="13"/>
        <v>0</v>
      </c>
      <c r="AJ81" s="2">
        <f t="shared" si="14"/>
        <v>2</v>
      </c>
      <c r="AK81" s="2">
        <f t="shared" si="15"/>
        <v>2</v>
      </c>
      <c r="AL81" s="48"/>
      <c r="AM81" s="73">
        <f t="shared" si="52"/>
        <v>0</v>
      </c>
      <c r="AN81" s="48"/>
      <c r="AO81" s="33"/>
      <c r="AP81" s="2">
        <f t="shared" si="16"/>
        <v>0</v>
      </c>
      <c r="AQ81" s="2">
        <f t="shared" si="17"/>
        <v>2</v>
      </c>
      <c r="AR81" s="2">
        <f t="shared" si="18"/>
        <v>2</v>
      </c>
      <c r="AS81" s="48"/>
      <c r="AT81" s="31">
        <f t="shared" si="49"/>
        <v>0</v>
      </c>
      <c r="AU81" s="75"/>
      <c r="AV81" s="48"/>
      <c r="AW81" s="22"/>
      <c r="AX81" s="22"/>
      <c r="AY81" s="2"/>
      <c r="AZ81" s="2"/>
      <c r="BA81" s="2"/>
      <c r="BB81" s="48"/>
      <c r="BC81" s="8">
        <f t="shared" si="53"/>
        <v>0</v>
      </c>
      <c r="BD81" s="28" t="s">
        <v>393</v>
      </c>
      <c r="BE81" s="48">
        <v>12</v>
      </c>
      <c r="BF81" s="22">
        <v>4.5</v>
      </c>
      <c r="BG81" s="22">
        <f>BF81*$Q$1</f>
        <v>40.770000000000003</v>
      </c>
      <c r="BH81" s="2">
        <f>$Q$2*D81</f>
        <v>0</v>
      </c>
      <c r="BI81" s="2">
        <f>$L$2*C81</f>
        <v>2</v>
      </c>
      <c r="BJ81" s="2">
        <f>SUM(BH81:BI81)</f>
        <v>2</v>
      </c>
      <c r="BK81" s="48"/>
      <c r="BL81" s="1">
        <f>BG81*BK81</f>
        <v>0</v>
      </c>
      <c r="BM81" s="75">
        <v>47.384999999999998</v>
      </c>
      <c r="BN81" s="15">
        <f t="shared" si="54"/>
        <v>0</v>
      </c>
      <c r="BO81" s="15">
        <f t="shared" si="55"/>
        <v>2</v>
      </c>
      <c r="BP81" s="15">
        <f t="shared" si="56"/>
        <v>2</v>
      </c>
      <c r="BQ81" s="48"/>
      <c r="BR81" s="73">
        <f t="shared" si="57"/>
        <v>0</v>
      </c>
      <c r="BS81" s="35"/>
      <c r="BT81" s="48"/>
      <c r="BU81" s="48"/>
      <c r="BV81" s="76"/>
    </row>
    <row r="82" spans="1:75" x14ac:dyDescent="0.3">
      <c r="B82" s="96" t="s">
        <v>478</v>
      </c>
      <c r="C82" s="68">
        <v>6</v>
      </c>
      <c r="D82" s="68"/>
      <c r="E82" s="27" t="s">
        <v>394</v>
      </c>
      <c r="F82" s="27" t="s">
        <v>395</v>
      </c>
      <c r="G82" s="102" t="s">
        <v>7</v>
      </c>
      <c r="H82" s="102" t="s">
        <v>11</v>
      </c>
      <c r="I82" s="27" t="s">
        <v>7</v>
      </c>
      <c r="J82" s="27" t="s">
        <v>396</v>
      </c>
      <c r="K82" s="27" t="s">
        <v>397</v>
      </c>
      <c r="L82" s="69"/>
      <c r="M82" s="101"/>
      <c r="N82" s="28" t="s">
        <v>398</v>
      </c>
      <c r="O82" s="48">
        <v>1</v>
      </c>
      <c r="P82" s="22">
        <v>0.15</v>
      </c>
      <c r="Q82" s="5">
        <f t="shared" si="23"/>
        <v>1.359</v>
      </c>
      <c r="R82" s="2">
        <f t="shared" si="7"/>
        <v>0</v>
      </c>
      <c r="S82" s="2">
        <f t="shared" si="8"/>
        <v>12</v>
      </c>
      <c r="T82" s="2">
        <f t="shared" si="9"/>
        <v>12</v>
      </c>
      <c r="U82" s="259">
        <v>20</v>
      </c>
      <c r="V82" s="283" t="s">
        <v>580</v>
      </c>
      <c r="W82" s="70">
        <f t="shared" si="51"/>
        <v>27.18</v>
      </c>
      <c r="X82" s="28" t="s">
        <v>399</v>
      </c>
      <c r="Y82" s="67">
        <v>10</v>
      </c>
      <c r="Z82" s="35">
        <v>1.3</v>
      </c>
      <c r="AA82" s="2">
        <f t="shared" si="10"/>
        <v>0</v>
      </c>
      <c r="AB82" s="2">
        <f t="shared" si="11"/>
        <v>12</v>
      </c>
      <c r="AC82" s="2">
        <f t="shared" si="12"/>
        <v>12</v>
      </c>
      <c r="AD82" s="282"/>
      <c r="AE82" s="283"/>
      <c r="AF82" s="72">
        <f t="shared" si="58"/>
        <v>0</v>
      </c>
      <c r="AG82" s="2"/>
      <c r="AH82" s="3"/>
      <c r="AI82" s="2">
        <f t="shared" si="13"/>
        <v>0</v>
      </c>
      <c r="AJ82" s="2">
        <f t="shared" si="14"/>
        <v>12</v>
      </c>
      <c r="AK82" s="2">
        <f t="shared" si="15"/>
        <v>12</v>
      </c>
      <c r="AL82" s="2"/>
      <c r="AM82" s="73">
        <f t="shared" si="52"/>
        <v>0</v>
      </c>
      <c r="AN82" s="2"/>
      <c r="AO82" s="5"/>
      <c r="AP82" s="2">
        <f t="shared" si="16"/>
        <v>0</v>
      </c>
      <c r="AQ82" s="2">
        <f t="shared" si="17"/>
        <v>12</v>
      </c>
      <c r="AR82" s="2">
        <f t="shared" si="18"/>
        <v>12</v>
      </c>
      <c r="AS82" s="2"/>
      <c r="AT82" s="31">
        <f t="shared" si="49"/>
        <v>0</v>
      </c>
      <c r="AU82" s="75"/>
      <c r="AV82" s="48"/>
      <c r="AW82" s="22"/>
      <c r="AX82" s="22"/>
      <c r="AY82" s="2"/>
      <c r="AZ82" s="2"/>
      <c r="BA82" s="2"/>
      <c r="BB82" s="2"/>
      <c r="BC82" s="8">
        <f t="shared" si="53"/>
        <v>0</v>
      </c>
      <c r="BD82" s="22"/>
      <c r="BE82" s="48"/>
      <c r="BF82" s="22"/>
      <c r="BG82" s="22"/>
      <c r="BH82" s="2"/>
      <c r="BI82" s="2"/>
      <c r="BJ82" s="2"/>
      <c r="BK82" s="2"/>
      <c r="BL82" s="1">
        <f t="shared" si="59"/>
        <v>0</v>
      </c>
      <c r="BM82" s="75">
        <v>7.3319999999999999</v>
      </c>
      <c r="BN82" s="15">
        <f t="shared" si="54"/>
        <v>0</v>
      </c>
      <c r="BO82" s="15">
        <f t="shared" si="55"/>
        <v>12</v>
      </c>
      <c r="BP82" s="15">
        <f t="shared" si="56"/>
        <v>12</v>
      </c>
      <c r="BQ82" s="2"/>
      <c r="BR82" s="73">
        <f t="shared" si="57"/>
        <v>0</v>
      </c>
      <c r="BS82" s="3"/>
      <c r="BT82" s="2"/>
      <c r="BU82" s="2"/>
      <c r="BV82" s="76"/>
    </row>
    <row r="83" spans="1:75" ht="15" x14ac:dyDescent="0.25">
      <c r="B83" s="96" t="s">
        <v>478</v>
      </c>
      <c r="C83" s="68">
        <v>1</v>
      </c>
      <c r="D83" s="68"/>
      <c r="E83" s="27" t="s">
        <v>394</v>
      </c>
      <c r="F83" s="27" t="s">
        <v>400</v>
      </c>
      <c r="G83" s="102" t="s">
        <v>7</v>
      </c>
      <c r="H83" s="102" t="s">
        <v>11</v>
      </c>
      <c r="I83" s="27" t="s">
        <v>7</v>
      </c>
      <c r="J83" s="27" t="s">
        <v>401</v>
      </c>
      <c r="K83" s="27" t="s">
        <v>402</v>
      </c>
      <c r="L83" s="69"/>
      <c r="M83" s="101"/>
      <c r="N83" s="28" t="s">
        <v>403</v>
      </c>
      <c r="O83" s="48">
        <v>1</v>
      </c>
      <c r="P83" s="22">
        <v>0.4</v>
      </c>
      <c r="Q83" s="5">
        <f t="shared" si="23"/>
        <v>3.6240000000000006</v>
      </c>
      <c r="R83" s="2">
        <f t="shared" si="7"/>
        <v>0</v>
      </c>
      <c r="S83" s="2">
        <f t="shared" si="8"/>
        <v>2</v>
      </c>
      <c r="T83" s="2">
        <f t="shared" si="9"/>
        <v>2</v>
      </c>
      <c r="U83" s="2"/>
      <c r="V83" s="2"/>
      <c r="W83" s="70">
        <f t="shared" si="51"/>
        <v>0</v>
      </c>
      <c r="X83" s="53" t="s">
        <v>404</v>
      </c>
      <c r="Y83" s="67">
        <v>5</v>
      </c>
      <c r="Z83" s="22">
        <v>0.68</v>
      </c>
      <c r="AA83" s="2">
        <f t="shared" si="10"/>
        <v>0</v>
      </c>
      <c r="AB83" s="2">
        <f t="shared" si="11"/>
        <v>2</v>
      </c>
      <c r="AC83" s="2">
        <f t="shared" si="12"/>
        <v>2</v>
      </c>
      <c r="AD83" s="259">
        <v>10</v>
      </c>
      <c r="AE83" s="2"/>
      <c r="AF83" s="72">
        <f t="shared" si="58"/>
        <v>6.8000000000000007</v>
      </c>
      <c r="AG83" s="2"/>
      <c r="AH83" s="3"/>
      <c r="AI83" s="2">
        <f t="shared" si="13"/>
        <v>0</v>
      </c>
      <c r="AJ83" s="2">
        <f t="shared" si="14"/>
        <v>2</v>
      </c>
      <c r="AK83" s="2">
        <f t="shared" si="15"/>
        <v>2</v>
      </c>
      <c r="AL83" s="2"/>
      <c r="AM83" s="73">
        <f t="shared" si="52"/>
        <v>0</v>
      </c>
      <c r="AN83" s="2"/>
      <c r="AO83" s="5"/>
      <c r="AP83" s="2">
        <f t="shared" si="16"/>
        <v>0</v>
      </c>
      <c r="AQ83" s="2">
        <f t="shared" si="17"/>
        <v>2</v>
      </c>
      <c r="AR83" s="2">
        <f t="shared" si="18"/>
        <v>2</v>
      </c>
      <c r="AS83" s="2"/>
      <c r="AT83" s="31">
        <f t="shared" si="49"/>
        <v>0</v>
      </c>
      <c r="AU83" s="75"/>
      <c r="AV83" s="48"/>
      <c r="AW83" s="22"/>
      <c r="AX83" s="22"/>
      <c r="AY83" s="2"/>
      <c r="AZ83" s="2"/>
      <c r="BA83" s="2"/>
      <c r="BB83" s="2"/>
      <c r="BC83" s="8">
        <f t="shared" si="53"/>
        <v>0</v>
      </c>
      <c r="BD83" s="22"/>
      <c r="BE83" s="48"/>
      <c r="BF83" s="22"/>
      <c r="BG83" s="22"/>
      <c r="BH83" s="2"/>
      <c r="BI83" s="2"/>
      <c r="BJ83" s="2"/>
      <c r="BK83" s="2"/>
      <c r="BL83" s="1">
        <f t="shared" si="59"/>
        <v>0</v>
      </c>
      <c r="BM83" s="75">
        <v>9.75</v>
      </c>
      <c r="BN83" s="15">
        <f t="shared" si="54"/>
        <v>0</v>
      </c>
      <c r="BO83" s="15">
        <f t="shared" si="55"/>
        <v>2</v>
      </c>
      <c r="BP83" s="15">
        <f t="shared" si="56"/>
        <v>2</v>
      </c>
      <c r="BQ83" s="2"/>
      <c r="BR83" s="73">
        <f t="shared" si="57"/>
        <v>0</v>
      </c>
      <c r="BS83" s="3"/>
      <c r="BT83" s="2"/>
      <c r="BU83" s="2"/>
      <c r="BV83" s="76"/>
    </row>
    <row r="84" spans="1:75" ht="15" x14ac:dyDescent="0.25">
      <c r="B84" s="96" t="s">
        <v>481</v>
      </c>
      <c r="C84" s="68">
        <v>2</v>
      </c>
      <c r="D84" s="68">
        <v>1</v>
      </c>
      <c r="E84" s="27" t="s">
        <v>95</v>
      </c>
      <c r="F84" s="27" t="s">
        <v>96</v>
      </c>
      <c r="G84" s="102" t="s">
        <v>7</v>
      </c>
      <c r="H84" s="102" t="s">
        <v>9</v>
      </c>
      <c r="I84" s="27" t="s">
        <v>7</v>
      </c>
      <c r="J84" s="27" t="s">
        <v>97</v>
      </c>
      <c r="K84" s="27" t="s">
        <v>98</v>
      </c>
      <c r="L84" s="69"/>
      <c r="M84" s="101"/>
      <c r="N84" s="28" t="s">
        <v>214</v>
      </c>
      <c r="O84" s="2">
        <v>10</v>
      </c>
      <c r="P84" s="52">
        <v>0.57099999999999995</v>
      </c>
      <c r="Q84" s="5">
        <f t="shared" si="23"/>
        <v>5.17326</v>
      </c>
      <c r="R84" s="2">
        <f t="shared" si="7"/>
        <v>8</v>
      </c>
      <c r="S84" s="2">
        <f t="shared" si="8"/>
        <v>4</v>
      </c>
      <c r="T84" s="2">
        <f t="shared" si="9"/>
        <v>12</v>
      </c>
      <c r="U84" s="2"/>
      <c r="V84" s="2"/>
      <c r="W84" s="70">
        <f t="shared" si="51"/>
        <v>0</v>
      </c>
      <c r="X84" s="28" t="s">
        <v>166</v>
      </c>
      <c r="Y84" s="67">
        <v>10</v>
      </c>
      <c r="Z84" s="22">
        <v>3.36</v>
      </c>
      <c r="AA84" s="2">
        <f t="shared" si="10"/>
        <v>8</v>
      </c>
      <c r="AB84" s="2">
        <f t="shared" si="11"/>
        <v>4</v>
      </c>
      <c r="AC84" s="2">
        <f t="shared" si="12"/>
        <v>12</v>
      </c>
      <c r="AD84" s="259">
        <v>20</v>
      </c>
      <c r="AE84" s="2"/>
      <c r="AF84" s="72">
        <f t="shared" si="58"/>
        <v>67.2</v>
      </c>
      <c r="AG84" s="2"/>
      <c r="AH84" s="3"/>
      <c r="AI84" s="2">
        <f t="shared" si="13"/>
        <v>8</v>
      </c>
      <c r="AJ84" s="2">
        <f t="shared" si="14"/>
        <v>4</v>
      </c>
      <c r="AK84" s="2">
        <f t="shared" si="15"/>
        <v>12</v>
      </c>
      <c r="AL84" s="2"/>
      <c r="AM84" s="73">
        <f t="shared" si="52"/>
        <v>0</v>
      </c>
      <c r="AN84" s="30">
        <v>1000</v>
      </c>
      <c r="AO84" s="5">
        <v>1.6859999999999999</v>
      </c>
      <c r="AP84" s="2">
        <f t="shared" si="16"/>
        <v>8</v>
      </c>
      <c r="AQ84" s="2">
        <f t="shared" si="17"/>
        <v>4</v>
      </c>
      <c r="AR84" s="2">
        <f t="shared" si="18"/>
        <v>12</v>
      </c>
      <c r="AS84" s="2"/>
      <c r="AT84" s="31">
        <f t="shared" si="49"/>
        <v>0</v>
      </c>
      <c r="AU84" s="75"/>
      <c r="AV84" s="48"/>
      <c r="AW84" s="22"/>
      <c r="AX84" s="22"/>
      <c r="AY84" s="2"/>
      <c r="AZ84" s="2"/>
      <c r="BA84" s="2"/>
      <c r="BB84" s="2"/>
      <c r="BC84" s="8">
        <f t="shared" si="53"/>
        <v>0</v>
      </c>
      <c r="BD84" s="22"/>
      <c r="BE84" s="48"/>
      <c r="BF84" s="22"/>
      <c r="BG84" s="22"/>
      <c r="BH84" s="2"/>
      <c r="BI84" s="2"/>
      <c r="BJ84" s="2"/>
      <c r="BK84" s="2"/>
      <c r="BL84" s="1">
        <f t="shared" si="59"/>
        <v>0</v>
      </c>
      <c r="BM84" s="75">
        <v>11.492000000000001</v>
      </c>
      <c r="BN84" s="15">
        <f t="shared" si="54"/>
        <v>8</v>
      </c>
      <c r="BO84" s="15">
        <f t="shared" si="55"/>
        <v>4</v>
      </c>
      <c r="BP84" s="15">
        <f t="shared" si="56"/>
        <v>12</v>
      </c>
      <c r="BQ84" s="2"/>
      <c r="BR84" s="73">
        <f t="shared" si="57"/>
        <v>0</v>
      </c>
      <c r="BS84" s="3"/>
      <c r="BT84" s="2"/>
      <c r="BU84" s="2"/>
      <c r="BV84" s="76"/>
    </row>
    <row r="85" spans="1:75" ht="15" customHeight="1" x14ac:dyDescent="0.3">
      <c r="A85" s="26"/>
      <c r="B85" s="97" t="s">
        <v>481</v>
      </c>
      <c r="C85" s="97">
        <v>2</v>
      </c>
      <c r="D85" s="68">
        <v>1</v>
      </c>
      <c r="E85" s="27" t="s">
        <v>99</v>
      </c>
      <c r="F85" s="27" t="s">
        <v>100</v>
      </c>
      <c r="G85" s="102" t="s">
        <v>7</v>
      </c>
      <c r="H85" s="102" t="s">
        <v>7</v>
      </c>
      <c r="I85" s="27" t="s">
        <v>7</v>
      </c>
      <c r="J85" s="27" t="s">
        <v>101</v>
      </c>
      <c r="K85" s="27" t="s">
        <v>102</v>
      </c>
      <c r="L85" s="28"/>
      <c r="M85" s="37"/>
      <c r="N85" s="28" t="s">
        <v>167</v>
      </c>
      <c r="O85" s="2">
        <v>100</v>
      </c>
      <c r="P85" s="52">
        <v>0.13500000000000001</v>
      </c>
      <c r="Q85" s="5">
        <f t="shared" si="23"/>
        <v>1.2231000000000001</v>
      </c>
      <c r="R85" s="2">
        <f t="shared" si="7"/>
        <v>8</v>
      </c>
      <c r="S85" s="2">
        <f t="shared" si="8"/>
        <v>4</v>
      </c>
      <c r="T85" s="2">
        <f t="shared" si="9"/>
        <v>12</v>
      </c>
      <c r="U85" s="2"/>
      <c r="V85" s="2"/>
      <c r="W85" s="7">
        <f t="shared" si="0"/>
        <v>0</v>
      </c>
      <c r="X85" s="28" t="s">
        <v>405</v>
      </c>
      <c r="Y85" s="67">
        <v>50</v>
      </c>
      <c r="Z85" s="22">
        <v>0.98</v>
      </c>
      <c r="AA85" s="2">
        <f t="shared" si="10"/>
        <v>8</v>
      </c>
      <c r="AB85" s="2">
        <f t="shared" si="11"/>
        <v>4</v>
      </c>
      <c r="AC85" s="2">
        <f t="shared" si="12"/>
        <v>12</v>
      </c>
      <c r="AD85" s="2"/>
      <c r="AE85" s="2"/>
      <c r="AF85" s="4">
        <f t="shared" si="1"/>
        <v>0</v>
      </c>
      <c r="AG85" s="30">
        <v>100</v>
      </c>
      <c r="AH85" s="3">
        <v>0.47</v>
      </c>
      <c r="AI85" s="2">
        <f t="shared" si="13"/>
        <v>8</v>
      </c>
      <c r="AJ85" s="2">
        <f t="shared" si="14"/>
        <v>4</v>
      </c>
      <c r="AK85" s="2">
        <f t="shared" si="15"/>
        <v>12</v>
      </c>
      <c r="AL85" s="259">
        <v>100</v>
      </c>
      <c r="AM85" s="31">
        <f t="shared" si="2"/>
        <v>47</v>
      </c>
      <c r="AN85" s="30">
        <v>3000</v>
      </c>
      <c r="AO85" s="5">
        <v>0.621</v>
      </c>
      <c r="AP85" s="2">
        <f t="shared" si="16"/>
        <v>8</v>
      </c>
      <c r="AQ85" s="2">
        <f t="shared" si="17"/>
        <v>4</v>
      </c>
      <c r="AR85" s="2">
        <f t="shared" si="18"/>
        <v>12</v>
      </c>
      <c r="AS85" s="2"/>
      <c r="AT85" s="31">
        <f t="shared" si="49"/>
        <v>0</v>
      </c>
      <c r="AU85" s="9"/>
      <c r="AV85" s="11"/>
      <c r="AW85" s="12"/>
      <c r="AX85" s="3"/>
      <c r="AY85" s="2"/>
      <c r="AZ85" s="2"/>
      <c r="BA85" s="2"/>
      <c r="BB85" s="2"/>
      <c r="BC85" s="8">
        <f t="shared" si="50"/>
        <v>0</v>
      </c>
      <c r="BD85" s="13"/>
      <c r="BE85" s="2"/>
      <c r="BF85" s="5"/>
      <c r="BG85" s="5"/>
      <c r="BH85" s="2"/>
      <c r="BI85" s="2"/>
      <c r="BJ85" s="2"/>
      <c r="BK85" s="2"/>
      <c r="BL85" s="1">
        <f>BF85*BK85</f>
        <v>0</v>
      </c>
      <c r="BM85" s="75">
        <v>3.12</v>
      </c>
      <c r="BN85" s="15">
        <f t="shared" si="54"/>
        <v>8</v>
      </c>
      <c r="BO85" s="15">
        <f t="shared" si="55"/>
        <v>4</v>
      </c>
      <c r="BP85" s="15">
        <f t="shared" si="56"/>
        <v>12</v>
      </c>
      <c r="BQ85" s="2"/>
      <c r="BR85" s="73">
        <f t="shared" si="57"/>
        <v>0</v>
      </c>
      <c r="BV85" s="76"/>
    </row>
    <row r="86" spans="1:75" ht="15" customHeight="1" x14ac:dyDescent="0.3">
      <c r="A86" s="26"/>
      <c r="B86" s="97" t="s">
        <v>481</v>
      </c>
      <c r="C86" s="97">
        <v>2</v>
      </c>
      <c r="D86" s="68">
        <v>1</v>
      </c>
      <c r="E86" s="27" t="s">
        <v>103</v>
      </c>
      <c r="F86" s="27" t="s">
        <v>104</v>
      </c>
      <c r="G86" s="102" t="s">
        <v>7</v>
      </c>
      <c r="H86" s="102" t="s">
        <v>7</v>
      </c>
      <c r="I86" s="27" t="s">
        <v>7</v>
      </c>
      <c r="J86" s="27" t="s">
        <v>105</v>
      </c>
      <c r="K86" s="27" t="s">
        <v>106</v>
      </c>
      <c r="L86" s="28"/>
      <c r="M86" s="37"/>
      <c r="N86" s="28" t="s">
        <v>168</v>
      </c>
      <c r="O86" s="2">
        <v>100</v>
      </c>
      <c r="P86" s="52">
        <v>0.1431</v>
      </c>
      <c r="Q86" s="5">
        <f t="shared" si="23"/>
        <v>1.296486</v>
      </c>
      <c r="R86" s="2">
        <f t="shared" si="7"/>
        <v>8</v>
      </c>
      <c r="S86" s="2">
        <f t="shared" si="8"/>
        <v>4</v>
      </c>
      <c r="T86" s="2">
        <f t="shared" si="9"/>
        <v>12</v>
      </c>
      <c r="U86" s="2"/>
      <c r="V86" s="2"/>
      <c r="W86" s="7">
        <f t="shared" si="0"/>
        <v>0</v>
      </c>
      <c r="X86" s="28" t="s">
        <v>406</v>
      </c>
      <c r="Y86" s="67">
        <v>50</v>
      </c>
      <c r="Z86" s="22">
        <v>0.9</v>
      </c>
      <c r="AA86" s="2">
        <f t="shared" si="10"/>
        <v>8</v>
      </c>
      <c r="AB86" s="2">
        <f t="shared" si="11"/>
        <v>4</v>
      </c>
      <c r="AC86" s="2">
        <f t="shared" si="12"/>
        <v>12</v>
      </c>
      <c r="AD86" s="2"/>
      <c r="AE86" s="2"/>
      <c r="AF86" s="4">
        <f t="shared" si="1"/>
        <v>0</v>
      </c>
      <c r="AG86" s="30">
        <v>100</v>
      </c>
      <c r="AH86" s="3">
        <v>0.7</v>
      </c>
      <c r="AI86" s="2">
        <f t="shared" si="13"/>
        <v>8</v>
      </c>
      <c r="AJ86" s="2">
        <f t="shared" si="14"/>
        <v>4</v>
      </c>
      <c r="AK86" s="2">
        <f t="shared" si="15"/>
        <v>12</v>
      </c>
      <c r="AL86" s="259">
        <v>100</v>
      </c>
      <c r="AM86" s="31">
        <f t="shared" si="2"/>
        <v>70</v>
      </c>
      <c r="AN86" s="30">
        <v>3000</v>
      </c>
      <c r="AO86" s="5">
        <v>0.64600000000000002</v>
      </c>
      <c r="AP86" s="2">
        <f t="shared" si="16"/>
        <v>8</v>
      </c>
      <c r="AQ86" s="2">
        <f t="shared" si="17"/>
        <v>4</v>
      </c>
      <c r="AR86" s="2">
        <f t="shared" si="18"/>
        <v>12</v>
      </c>
      <c r="AS86" s="2"/>
      <c r="AT86" s="31">
        <f t="shared" si="49"/>
        <v>0</v>
      </c>
      <c r="AU86" s="9"/>
      <c r="AV86" s="11"/>
      <c r="AW86" s="12"/>
      <c r="AX86" s="3"/>
      <c r="AY86" s="2"/>
      <c r="AZ86" s="2"/>
      <c r="BA86" s="2"/>
      <c r="BB86" s="2"/>
      <c r="BC86" s="8">
        <f t="shared" si="50"/>
        <v>0</v>
      </c>
      <c r="BD86" s="13"/>
      <c r="BE86" s="2"/>
      <c r="BF86" s="5"/>
      <c r="BG86" s="5"/>
      <c r="BH86" s="2"/>
      <c r="BI86" s="2"/>
      <c r="BJ86" s="2"/>
      <c r="BK86" s="2"/>
      <c r="BL86" s="1">
        <f>BF86*BK86</f>
        <v>0</v>
      </c>
      <c r="BM86" s="75">
        <v>1.3</v>
      </c>
      <c r="BN86" s="15">
        <f t="shared" si="54"/>
        <v>8</v>
      </c>
      <c r="BO86" s="15">
        <f t="shared" si="55"/>
        <v>4</v>
      </c>
      <c r="BP86" s="15">
        <f t="shared" si="56"/>
        <v>12</v>
      </c>
      <c r="BQ86" s="2"/>
      <c r="BR86" s="73">
        <f t="shared" si="57"/>
        <v>0</v>
      </c>
      <c r="BV86" s="76"/>
    </row>
    <row r="87" spans="1:75" x14ac:dyDescent="0.3">
      <c r="B87" s="96" t="s">
        <v>478</v>
      </c>
      <c r="C87" s="68">
        <v>1</v>
      </c>
      <c r="D87" s="68"/>
      <c r="E87" s="27" t="s">
        <v>407</v>
      </c>
      <c r="F87" s="27" t="s">
        <v>408</v>
      </c>
      <c r="G87" s="102" t="s">
        <v>7</v>
      </c>
      <c r="H87" s="102" t="s">
        <v>7</v>
      </c>
      <c r="I87" s="27" t="s">
        <v>7</v>
      </c>
      <c r="J87" s="27" t="s">
        <v>409</v>
      </c>
      <c r="K87" s="27" t="s">
        <v>410</v>
      </c>
      <c r="L87" s="69"/>
      <c r="M87" s="101"/>
      <c r="N87" s="28" t="s">
        <v>411</v>
      </c>
      <c r="O87" s="48">
        <v>100</v>
      </c>
      <c r="P87" s="66">
        <v>0.1431</v>
      </c>
      <c r="Q87" s="5">
        <f t="shared" ref="Q87:Q98" si="60">$Q$1*P87</f>
        <v>1.296486</v>
      </c>
      <c r="R87" s="2">
        <f t="shared" ref="R87:R98" si="61">$Q$2*D87</f>
        <v>0</v>
      </c>
      <c r="S87" s="2">
        <f t="shared" ref="S87:S98" si="62">$L$2*C87</f>
        <v>2</v>
      </c>
      <c r="T87" s="2">
        <f t="shared" ref="T87:T98" si="63">SUM(R87:S87)</f>
        <v>2</v>
      </c>
      <c r="U87" s="2"/>
      <c r="V87" s="2"/>
      <c r="W87" s="70">
        <f>U87*Q87</f>
        <v>0</v>
      </c>
      <c r="X87" s="28" t="s">
        <v>412</v>
      </c>
      <c r="Y87" s="67">
        <v>50</v>
      </c>
      <c r="Z87" s="22">
        <v>0.54</v>
      </c>
      <c r="AA87" s="2">
        <f t="shared" ref="AA87:AA99" si="64">$Q$2*D87</f>
        <v>0</v>
      </c>
      <c r="AB87" s="2">
        <f t="shared" ref="AB87:AB99" si="65">$L$2*C87</f>
        <v>2</v>
      </c>
      <c r="AC87" s="2">
        <f t="shared" ref="AC87:AC99" si="66">SUM(AA87:AB87)</f>
        <v>2</v>
      </c>
      <c r="AD87" s="2"/>
      <c r="AE87" s="2"/>
      <c r="AF87" s="72">
        <f>AD87*Z87</f>
        <v>0</v>
      </c>
      <c r="AG87" s="2">
        <v>100</v>
      </c>
      <c r="AH87" s="3">
        <v>0.55000000000000004</v>
      </c>
      <c r="AI87" s="2">
        <f t="shared" ref="AI87:AI98" si="67">$Q$2*D87</f>
        <v>0</v>
      </c>
      <c r="AJ87" s="2">
        <f t="shared" ref="AJ87:AJ98" si="68">$L$2*C87</f>
        <v>2</v>
      </c>
      <c r="AK87" s="2">
        <f t="shared" ref="AK87:AK98" si="69">SUM(AI87:AJ87)</f>
        <v>2</v>
      </c>
      <c r="AL87" s="259">
        <v>100</v>
      </c>
      <c r="AM87" s="73">
        <f>AL87*AH87</f>
        <v>55.000000000000007</v>
      </c>
      <c r="AN87" s="2">
        <v>3000</v>
      </c>
      <c r="AO87" s="5">
        <v>1.4419999999999999</v>
      </c>
      <c r="AP87" s="2">
        <f t="shared" ref="AP87:AP98" si="70">$Q$2*D87</f>
        <v>0</v>
      </c>
      <c r="AQ87" s="2">
        <f t="shared" ref="AQ87:AQ98" si="71">$L$2*C87</f>
        <v>2</v>
      </c>
      <c r="AR87" s="2">
        <f t="shared" ref="AR87:AR98" si="72">SUM(AP87:AQ87)</f>
        <v>2</v>
      </c>
      <c r="AS87" s="2"/>
      <c r="AT87" s="31">
        <f t="shared" ref="AT87:AT99" si="73">AO87*AS87</f>
        <v>0</v>
      </c>
      <c r="AU87" s="75"/>
      <c r="AV87" s="48"/>
      <c r="AW87" s="22"/>
      <c r="AX87" s="22"/>
      <c r="AY87" s="2"/>
      <c r="AZ87" s="2"/>
      <c r="BA87" s="2"/>
      <c r="BB87" s="2"/>
      <c r="BC87" s="8">
        <f t="shared" si="50"/>
        <v>0</v>
      </c>
      <c r="BD87" s="22"/>
      <c r="BE87" s="48"/>
      <c r="BF87" s="22"/>
      <c r="BG87" s="22"/>
      <c r="BH87" s="2"/>
      <c r="BI87" s="2"/>
      <c r="BJ87" s="2"/>
      <c r="BK87" s="2"/>
      <c r="BL87" s="1">
        <f>BF87*BK87</f>
        <v>0</v>
      </c>
      <c r="BM87" s="75">
        <v>1.0009999999999999</v>
      </c>
      <c r="BN87" s="15">
        <f t="shared" si="54"/>
        <v>0</v>
      </c>
      <c r="BO87" s="15">
        <f t="shared" si="55"/>
        <v>2</v>
      </c>
      <c r="BP87" s="15">
        <f t="shared" si="56"/>
        <v>2</v>
      </c>
      <c r="BQ87" s="2"/>
      <c r="BR87" s="73">
        <f>BQ87*BM87</f>
        <v>0</v>
      </c>
      <c r="BS87" s="3"/>
      <c r="BT87" s="2"/>
      <c r="BU87" s="2"/>
      <c r="BV87" s="76"/>
    </row>
    <row r="88" spans="1:75" x14ac:dyDescent="0.3">
      <c r="B88" s="96" t="s">
        <v>478</v>
      </c>
      <c r="C88" s="68">
        <v>1</v>
      </c>
      <c r="D88" s="68"/>
      <c r="E88" s="27" t="s">
        <v>413</v>
      </c>
      <c r="F88" s="27" t="s">
        <v>414</v>
      </c>
      <c r="G88" s="102" t="s">
        <v>7</v>
      </c>
      <c r="H88" s="102" t="s">
        <v>7</v>
      </c>
      <c r="I88" s="27" t="s">
        <v>7</v>
      </c>
      <c r="J88" s="27" t="s">
        <v>414</v>
      </c>
      <c r="K88" s="27" t="s">
        <v>414</v>
      </c>
      <c r="L88" s="69"/>
      <c r="M88" s="101"/>
      <c r="N88" s="22"/>
      <c r="O88" s="48"/>
      <c r="P88" s="22"/>
      <c r="Q88" s="5">
        <f t="shared" si="60"/>
        <v>0</v>
      </c>
      <c r="R88" s="2">
        <f t="shared" si="61"/>
        <v>0</v>
      </c>
      <c r="S88" s="2">
        <f t="shared" si="62"/>
        <v>2</v>
      </c>
      <c r="T88" s="2">
        <f t="shared" si="63"/>
        <v>2</v>
      </c>
      <c r="U88" s="2"/>
      <c r="V88" s="2"/>
      <c r="W88" s="70">
        <f>U88*Q88</f>
        <v>0</v>
      </c>
      <c r="X88" s="22"/>
      <c r="Y88" s="48"/>
      <c r="Z88" s="22"/>
      <c r="AA88" s="2">
        <f t="shared" si="64"/>
        <v>0</v>
      </c>
      <c r="AB88" s="2">
        <f t="shared" si="65"/>
        <v>2</v>
      </c>
      <c r="AC88" s="2">
        <f t="shared" si="66"/>
        <v>2</v>
      </c>
      <c r="AD88" s="2"/>
      <c r="AE88" s="2"/>
      <c r="AF88" s="72">
        <f>AD88*Z88</f>
        <v>0</v>
      </c>
      <c r="AG88" s="2"/>
      <c r="AH88" s="3"/>
      <c r="AI88" s="2">
        <f t="shared" si="67"/>
        <v>0</v>
      </c>
      <c r="AJ88" s="2">
        <f t="shared" si="68"/>
        <v>2</v>
      </c>
      <c r="AK88" s="2">
        <f t="shared" si="69"/>
        <v>2</v>
      </c>
      <c r="AL88" s="2"/>
      <c r="AM88" s="73">
        <f>AL88*AH88</f>
        <v>0</v>
      </c>
      <c r="AN88" s="2"/>
      <c r="AO88" s="5"/>
      <c r="AP88" s="2">
        <f t="shared" si="70"/>
        <v>0</v>
      </c>
      <c r="AQ88" s="2">
        <f t="shared" si="71"/>
        <v>2</v>
      </c>
      <c r="AR88" s="2">
        <f t="shared" si="72"/>
        <v>2</v>
      </c>
      <c r="AS88" s="2"/>
      <c r="AT88" s="31">
        <f t="shared" si="73"/>
        <v>0</v>
      </c>
      <c r="AU88" s="75"/>
      <c r="AV88" s="48"/>
      <c r="AW88" s="22"/>
      <c r="AX88" s="22"/>
      <c r="AY88" s="2"/>
      <c r="AZ88" s="2"/>
      <c r="BA88" s="2"/>
      <c r="BB88" s="2"/>
      <c r="BC88" s="8">
        <f t="shared" si="50"/>
        <v>0</v>
      </c>
      <c r="BD88" s="22"/>
      <c r="BE88" s="48"/>
      <c r="BF88" s="22"/>
      <c r="BG88" s="22"/>
      <c r="BH88" s="2"/>
      <c r="BI88" s="2"/>
      <c r="BJ88" s="2"/>
      <c r="BK88" s="2"/>
      <c r="BL88" s="1">
        <f>BF88*BK88</f>
        <v>0</v>
      </c>
      <c r="BM88" s="75">
        <v>123.24</v>
      </c>
      <c r="BN88" s="15">
        <f t="shared" si="54"/>
        <v>0</v>
      </c>
      <c r="BO88" s="15">
        <f t="shared" si="55"/>
        <v>2</v>
      </c>
      <c r="BP88" s="15">
        <f t="shared" si="56"/>
        <v>2</v>
      </c>
      <c r="BQ88" s="2"/>
      <c r="BR88" s="73">
        <f>BQ88*BM88</f>
        <v>0</v>
      </c>
      <c r="BS88" s="3">
        <v>80</v>
      </c>
      <c r="BT88" s="2">
        <v>2</v>
      </c>
      <c r="BU88" s="2">
        <v>2</v>
      </c>
      <c r="BV88" s="76">
        <f>BU88*BS88</f>
        <v>160</v>
      </c>
    </row>
    <row r="89" spans="1:75" ht="15" customHeight="1" x14ac:dyDescent="0.3">
      <c r="A89" s="26"/>
      <c r="B89" s="97" t="s">
        <v>481</v>
      </c>
      <c r="C89" s="97">
        <v>2</v>
      </c>
      <c r="D89" s="68">
        <v>1</v>
      </c>
      <c r="E89" s="27" t="s">
        <v>107</v>
      </c>
      <c r="F89" s="27" t="s">
        <v>108</v>
      </c>
      <c r="G89" s="102" t="s">
        <v>7</v>
      </c>
      <c r="H89" s="102" t="s">
        <v>7</v>
      </c>
      <c r="I89" s="27" t="s">
        <v>7</v>
      </c>
      <c r="J89" s="27" t="s">
        <v>109</v>
      </c>
      <c r="K89" s="27" t="s">
        <v>108</v>
      </c>
      <c r="L89" s="13"/>
      <c r="M89" s="51"/>
      <c r="N89" s="28" t="s">
        <v>227</v>
      </c>
      <c r="O89" s="2">
        <v>1</v>
      </c>
      <c r="P89" s="5">
        <v>2.62</v>
      </c>
      <c r="Q89" s="5">
        <f t="shared" si="60"/>
        <v>23.737200000000001</v>
      </c>
      <c r="R89" s="2">
        <f t="shared" si="61"/>
        <v>8</v>
      </c>
      <c r="S89" s="2">
        <f t="shared" si="62"/>
        <v>4</v>
      </c>
      <c r="T89" s="2">
        <f t="shared" si="63"/>
        <v>12</v>
      </c>
      <c r="U89" s="2"/>
      <c r="V89" s="2"/>
      <c r="W89" s="7">
        <f>Q89*U89</f>
        <v>0</v>
      </c>
      <c r="X89" s="28" t="s">
        <v>169</v>
      </c>
      <c r="Y89" s="2">
        <v>1</v>
      </c>
      <c r="Z89" s="3">
        <v>22.64</v>
      </c>
      <c r="AA89" s="2">
        <f t="shared" si="64"/>
        <v>8</v>
      </c>
      <c r="AB89" s="2">
        <f t="shared" si="65"/>
        <v>4</v>
      </c>
      <c r="AC89" s="2">
        <f t="shared" si="66"/>
        <v>12</v>
      </c>
      <c r="AD89" s="259">
        <v>12</v>
      </c>
      <c r="AE89" s="283" t="s">
        <v>580</v>
      </c>
      <c r="AF89" s="4">
        <f>Z89*AD89</f>
        <v>271.68</v>
      </c>
      <c r="AG89" s="30"/>
      <c r="AH89" s="3"/>
      <c r="AI89" s="2">
        <f t="shared" si="67"/>
        <v>8</v>
      </c>
      <c r="AJ89" s="2">
        <f t="shared" si="68"/>
        <v>4</v>
      </c>
      <c r="AK89" s="2">
        <f t="shared" si="69"/>
        <v>12</v>
      </c>
      <c r="AL89" s="2"/>
      <c r="AM89" s="31">
        <f>AH89*AL89</f>
        <v>0</v>
      </c>
      <c r="AN89" s="30"/>
      <c r="AO89" s="5"/>
      <c r="AP89" s="2">
        <f t="shared" si="70"/>
        <v>8</v>
      </c>
      <c r="AQ89" s="2">
        <f t="shared" si="71"/>
        <v>4</v>
      </c>
      <c r="AR89" s="2">
        <f t="shared" si="72"/>
        <v>12</v>
      </c>
      <c r="AS89" s="2"/>
      <c r="AT89" s="31">
        <f t="shared" si="73"/>
        <v>0</v>
      </c>
      <c r="AU89" s="9"/>
      <c r="AV89" s="11"/>
      <c r="AW89" s="12"/>
      <c r="AX89" s="3"/>
      <c r="AY89" s="2"/>
      <c r="AZ89" s="2"/>
      <c r="BA89" s="2"/>
      <c r="BB89" s="2"/>
      <c r="BC89" s="8">
        <f>AX89*BB89</f>
        <v>0</v>
      </c>
      <c r="BD89" s="28"/>
      <c r="BE89" s="2"/>
      <c r="BF89" s="5"/>
      <c r="BG89" s="5"/>
      <c r="BH89" s="2"/>
      <c r="BI89" s="2"/>
      <c r="BJ89" s="2"/>
      <c r="BK89" s="2"/>
      <c r="BL89" s="1">
        <f>BF89*BK89</f>
        <v>0</v>
      </c>
      <c r="BM89" s="22">
        <v>46.201999999999998</v>
      </c>
      <c r="BN89" s="15">
        <f t="shared" si="54"/>
        <v>8</v>
      </c>
      <c r="BO89" s="15">
        <f t="shared" si="55"/>
        <v>4</v>
      </c>
      <c r="BP89" s="15">
        <f t="shared" si="56"/>
        <v>12</v>
      </c>
      <c r="BR89" s="73">
        <f>BQ89*BM89</f>
        <v>0</v>
      </c>
      <c r="BV89" s="76"/>
    </row>
    <row r="90" spans="1:75" x14ac:dyDescent="0.3">
      <c r="B90" s="96" t="s">
        <v>478</v>
      </c>
      <c r="C90" s="81">
        <v>1</v>
      </c>
      <c r="D90" s="81"/>
      <c r="E90" s="46" t="s">
        <v>450</v>
      </c>
      <c r="F90" s="46" t="s">
        <v>451</v>
      </c>
      <c r="G90" s="106" t="s">
        <v>7</v>
      </c>
      <c r="H90" s="106" t="s">
        <v>7</v>
      </c>
      <c r="I90" s="46" t="s">
        <v>7</v>
      </c>
      <c r="J90" s="46" t="s">
        <v>452</v>
      </c>
      <c r="K90" s="46" t="s">
        <v>453</v>
      </c>
      <c r="L90" s="82"/>
      <c r="M90" s="108"/>
      <c r="N90" s="39"/>
      <c r="O90" s="40"/>
      <c r="P90" s="39"/>
      <c r="Q90" s="41"/>
      <c r="R90" s="40"/>
      <c r="S90" s="40"/>
      <c r="T90" s="40"/>
      <c r="U90" s="40"/>
      <c r="V90" s="40"/>
      <c r="W90" s="74"/>
      <c r="X90" s="39"/>
      <c r="Y90" s="40"/>
      <c r="Z90" s="39"/>
      <c r="AA90" s="40"/>
      <c r="AB90" s="40"/>
      <c r="AC90" s="40"/>
      <c r="AD90" s="40"/>
      <c r="AE90" s="40"/>
      <c r="AF90" s="74"/>
      <c r="AG90" s="40"/>
      <c r="AH90" s="44"/>
      <c r="AI90" s="40"/>
      <c r="AJ90" s="40"/>
      <c r="AK90" s="40"/>
      <c r="AL90" s="40"/>
      <c r="AM90" s="74"/>
      <c r="AN90" s="40"/>
      <c r="AO90" s="41"/>
      <c r="AP90" s="40"/>
      <c r="AQ90" s="40"/>
      <c r="AR90" s="40"/>
      <c r="AS90" s="40"/>
      <c r="AT90" s="42"/>
      <c r="AU90" s="43"/>
      <c r="AV90" s="40"/>
      <c r="AW90" s="39"/>
      <c r="AX90" s="39"/>
      <c r="AY90" s="40"/>
      <c r="AZ90" s="40"/>
      <c r="BA90" s="40"/>
      <c r="BB90" s="40"/>
      <c r="BC90" s="74"/>
      <c r="BD90" s="39"/>
      <c r="BE90" s="40"/>
      <c r="BF90" s="39"/>
      <c r="BG90" s="39"/>
      <c r="BH90" s="40"/>
      <c r="BI90" s="40"/>
      <c r="BJ90" s="40"/>
      <c r="BK90" s="40"/>
      <c r="BL90" s="74"/>
      <c r="BM90" s="43"/>
      <c r="BN90" s="40"/>
      <c r="BO90" s="40"/>
      <c r="BP90" s="40"/>
      <c r="BQ90" s="40"/>
      <c r="BR90" s="74"/>
      <c r="BS90" s="44"/>
      <c r="BT90" s="40"/>
      <c r="BU90" s="40"/>
      <c r="BV90" s="42"/>
      <c r="BW90" s="45" t="s">
        <v>454</v>
      </c>
    </row>
    <row r="91" spans="1:75" x14ac:dyDescent="0.3">
      <c r="B91" s="96" t="s">
        <v>478</v>
      </c>
      <c r="C91" s="81">
        <v>2</v>
      </c>
      <c r="D91" s="81"/>
      <c r="E91" s="46" t="s">
        <v>450</v>
      </c>
      <c r="F91" s="46" t="s">
        <v>455</v>
      </c>
      <c r="G91" s="106" t="s">
        <v>7</v>
      </c>
      <c r="H91" s="106" t="s">
        <v>7</v>
      </c>
      <c r="I91" s="46" t="s">
        <v>7</v>
      </c>
      <c r="J91" s="46" t="s">
        <v>456</v>
      </c>
      <c r="K91" s="46" t="s">
        <v>457</v>
      </c>
      <c r="L91" s="82"/>
      <c r="M91" s="108"/>
      <c r="N91" s="39"/>
      <c r="O91" s="40"/>
      <c r="P91" s="39"/>
      <c r="Q91" s="41"/>
      <c r="R91" s="40"/>
      <c r="S91" s="40"/>
      <c r="T91" s="40"/>
      <c r="U91" s="40"/>
      <c r="V91" s="40"/>
      <c r="W91" s="74"/>
      <c r="X91" s="39"/>
      <c r="Y91" s="40"/>
      <c r="Z91" s="39"/>
      <c r="AA91" s="40"/>
      <c r="AB91" s="40"/>
      <c r="AC91" s="40"/>
      <c r="AD91" s="40"/>
      <c r="AE91" s="40"/>
      <c r="AF91" s="74"/>
      <c r="AG91" s="40"/>
      <c r="AH91" s="44"/>
      <c r="AI91" s="40"/>
      <c r="AJ91" s="40"/>
      <c r="AK91" s="40"/>
      <c r="AL91" s="40"/>
      <c r="AM91" s="74"/>
      <c r="AN91" s="40"/>
      <c r="AO91" s="41"/>
      <c r="AP91" s="40"/>
      <c r="AQ91" s="40"/>
      <c r="AR91" s="40"/>
      <c r="AS91" s="40"/>
      <c r="AT91" s="42"/>
      <c r="AU91" s="43"/>
      <c r="AV91" s="40"/>
      <c r="AW91" s="39"/>
      <c r="AX91" s="39"/>
      <c r="AY91" s="40"/>
      <c r="AZ91" s="40"/>
      <c r="BA91" s="40"/>
      <c r="BB91" s="40"/>
      <c r="BC91" s="74"/>
      <c r="BD91" s="39"/>
      <c r="BE91" s="40"/>
      <c r="BF91" s="39"/>
      <c r="BG91" s="39"/>
      <c r="BH91" s="40"/>
      <c r="BI91" s="40"/>
      <c r="BJ91" s="40"/>
      <c r="BK91" s="40"/>
      <c r="BL91" s="74"/>
      <c r="BM91" s="43"/>
      <c r="BN91" s="40"/>
      <c r="BO91" s="40"/>
      <c r="BP91" s="40"/>
      <c r="BQ91" s="40"/>
      <c r="BR91" s="74"/>
      <c r="BS91" s="44"/>
      <c r="BT91" s="40"/>
      <c r="BU91" s="40"/>
      <c r="BV91" s="42"/>
      <c r="BW91" s="45"/>
    </row>
    <row r="92" spans="1:75" s="299" customFormat="1" x14ac:dyDescent="0.3">
      <c r="A92" s="284"/>
      <c r="B92" s="285" t="s">
        <v>478</v>
      </c>
      <c r="C92" s="286">
        <v>1</v>
      </c>
      <c r="D92" s="286"/>
      <c r="E92" s="287" t="s">
        <v>458</v>
      </c>
      <c r="F92" s="287" t="s">
        <v>459</v>
      </c>
      <c r="G92" s="288" t="s">
        <v>7</v>
      </c>
      <c r="H92" s="288" t="s">
        <v>7</v>
      </c>
      <c r="I92" s="287" t="s">
        <v>7</v>
      </c>
      <c r="J92" s="287" t="s">
        <v>459</v>
      </c>
      <c r="K92" s="287" t="s">
        <v>459</v>
      </c>
      <c r="L92" s="289"/>
      <c r="M92" s="290"/>
      <c r="N92" s="284"/>
      <c r="O92" s="291"/>
      <c r="P92" s="284"/>
      <c r="Q92" s="292"/>
      <c r="R92" s="291"/>
      <c r="S92" s="291">
        <f t="shared" si="62"/>
        <v>2</v>
      </c>
      <c r="T92" s="291">
        <f t="shared" si="63"/>
        <v>2</v>
      </c>
      <c r="U92" s="291"/>
      <c r="V92" s="291"/>
      <c r="W92" s="298">
        <f>U92*Q92</f>
        <v>0</v>
      </c>
      <c r="X92" s="284"/>
      <c r="Y92" s="291"/>
      <c r="Z92" s="284"/>
      <c r="AA92" s="291">
        <f t="shared" si="64"/>
        <v>0</v>
      </c>
      <c r="AB92" s="291">
        <f t="shared" si="65"/>
        <v>2</v>
      </c>
      <c r="AC92" s="291">
        <f t="shared" si="66"/>
        <v>2</v>
      </c>
      <c r="AD92" s="291"/>
      <c r="AE92" s="291"/>
      <c r="AF92" s="298">
        <f>AD92*Z92</f>
        <v>0</v>
      </c>
      <c r="AG92" s="291"/>
      <c r="AH92" s="295"/>
      <c r="AI92" s="291">
        <f t="shared" si="67"/>
        <v>0</v>
      </c>
      <c r="AJ92" s="291">
        <f t="shared" si="68"/>
        <v>2</v>
      </c>
      <c r="AK92" s="291">
        <f t="shared" si="69"/>
        <v>2</v>
      </c>
      <c r="AL92" s="291"/>
      <c r="AM92" s="298">
        <f>AL92*AH92</f>
        <v>0</v>
      </c>
      <c r="AN92" s="291"/>
      <c r="AO92" s="292"/>
      <c r="AP92" s="291">
        <f t="shared" si="70"/>
        <v>0</v>
      </c>
      <c r="AQ92" s="291">
        <f t="shared" si="71"/>
        <v>2</v>
      </c>
      <c r="AR92" s="291">
        <f t="shared" si="72"/>
        <v>2</v>
      </c>
      <c r="AS92" s="291"/>
      <c r="AT92" s="293">
        <f t="shared" si="73"/>
        <v>0</v>
      </c>
      <c r="AU92" s="296"/>
      <c r="AV92" s="291"/>
      <c r="AW92" s="284"/>
      <c r="AX92" s="284"/>
      <c r="AY92" s="291"/>
      <c r="AZ92" s="291"/>
      <c r="BA92" s="291"/>
      <c r="BB92" s="291"/>
      <c r="BC92" s="293">
        <f>AX92*BB92</f>
        <v>0</v>
      </c>
      <c r="BD92" s="284"/>
      <c r="BE92" s="291"/>
      <c r="BF92" s="284"/>
      <c r="BG92" s="284"/>
      <c r="BH92" s="291"/>
      <c r="BI92" s="291"/>
      <c r="BJ92" s="291"/>
      <c r="BK92" s="291"/>
      <c r="BL92" s="293">
        <f>BF92*BK92</f>
        <v>0</v>
      </c>
      <c r="BM92" s="296">
        <v>17.341999999999999</v>
      </c>
      <c r="BN92" s="297">
        <f>$Q$2*D92</f>
        <v>0</v>
      </c>
      <c r="BO92" s="297">
        <f>$L$2*C92</f>
        <v>2</v>
      </c>
      <c r="BP92" s="297">
        <f>SUM(BN92:BO92)</f>
        <v>2</v>
      </c>
      <c r="BQ92" s="291">
        <v>2</v>
      </c>
      <c r="BR92" s="298">
        <f t="shared" ref="BR92:BR99" si="74">BQ92*BM92</f>
        <v>34.683999999999997</v>
      </c>
      <c r="BS92" s="295"/>
      <c r="BT92" s="291"/>
      <c r="BU92" s="291"/>
      <c r="BV92" s="293"/>
      <c r="BW92" s="300" t="s">
        <v>460</v>
      </c>
    </row>
    <row r="93" spans="1:75" x14ac:dyDescent="0.3">
      <c r="B93" s="96" t="s">
        <v>481</v>
      </c>
      <c r="C93" s="68">
        <v>15</v>
      </c>
      <c r="D93" s="68">
        <v>1</v>
      </c>
      <c r="E93" s="27" t="s">
        <v>14</v>
      </c>
      <c r="F93" s="27" t="s">
        <v>15</v>
      </c>
      <c r="G93" s="102" t="s">
        <v>7</v>
      </c>
      <c r="H93" s="102" t="s">
        <v>7</v>
      </c>
      <c r="I93" s="27" t="s">
        <v>7</v>
      </c>
      <c r="J93" s="27" t="s">
        <v>13</v>
      </c>
      <c r="K93" s="27" t="s">
        <v>15</v>
      </c>
      <c r="L93" s="69"/>
      <c r="M93" s="101"/>
      <c r="N93" s="28" t="s">
        <v>228</v>
      </c>
      <c r="O93" s="48">
        <v>10</v>
      </c>
      <c r="P93" s="22">
        <v>0.255</v>
      </c>
      <c r="Q93" s="5">
        <f t="shared" si="60"/>
        <v>2.3103000000000002</v>
      </c>
      <c r="R93" s="2">
        <f t="shared" si="61"/>
        <v>8</v>
      </c>
      <c r="S93" s="2">
        <f t="shared" si="62"/>
        <v>30</v>
      </c>
      <c r="T93" s="2">
        <f t="shared" si="63"/>
        <v>38</v>
      </c>
      <c r="U93" s="2"/>
      <c r="V93" s="2"/>
      <c r="W93" s="70">
        <f>U93*Q93</f>
        <v>0</v>
      </c>
      <c r="X93" s="28" t="s">
        <v>182</v>
      </c>
      <c r="Y93" s="2">
        <v>20</v>
      </c>
      <c r="Z93" s="22">
        <v>0.26</v>
      </c>
      <c r="AA93" s="2">
        <f t="shared" si="64"/>
        <v>8</v>
      </c>
      <c r="AB93" s="2">
        <f t="shared" si="65"/>
        <v>30</v>
      </c>
      <c r="AC93" s="2">
        <f t="shared" si="66"/>
        <v>38</v>
      </c>
      <c r="AD93" s="2"/>
      <c r="AE93" s="2"/>
      <c r="AF93" s="72">
        <f>AD93*Z93</f>
        <v>0</v>
      </c>
      <c r="AG93" s="2">
        <v>5</v>
      </c>
      <c r="AH93" s="3">
        <v>0.13</v>
      </c>
      <c r="AI93" s="2">
        <f t="shared" si="67"/>
        <v>8</v>
      </c>
      <c r="AJ93" s="2">
        <f t="shared" si="68"/>
        <v>30</v>
      </c>
      <c r="AK93" s="2">
        <f t="shared" si="69"/>
        <v>38</v>
      </c>
      <c r="AL93" s="259">
        <v>50</v>
      </c>
      <c r="AM93" s="73">
        <f>AL93*AH93</f>
        <v>6.5</v>
      </c>
      <c r="AN93" s="2">
        <v>3000</v>
      </c>
      <c r="AO93" s="5">
        <v>7.6499999999999999E-2</v>
      </c>
      <c r="AP93" s="2">
        <f t="shared" si="70"/>
        <v>8</v>
      </c>
      <c r="AQ93" s="2">
        <f t="shared" si="71"/>
        <v>30</v>
      </c>
      <c r="AR93" s="2">
        <f t="shared" si="72"/>
        <v>38</v>
      </c>
      <c r="AS93" s="2"/>
      <c r="AT93" s="31">
        <f t="shared" si="73"/>
        <v>0</v>
      </c>
      <c r="AU93" s="75"/>
      <c r="AV93" s="48"/>
      <c r="AW93" s="22"/>
      <c r="AX93" s="22"/>
      <c r="AY93" s="2"/>
      <c r="AZ93" s="2"/>
      <c r="BA93" s="2"/>
      <c r="BB93" s="2"/>
      <c r="BC93" s="8">
        <f t="shared" ref="BC93:BC99" si="75">AX93*BB93</f>
        <v>0</v>
      </c>
      <c r="BD93" s="22"/>
      <c r="BE93" s="48"/>
      <c r="BF93" s="22"/>
      <c r="BG93" s="22"/>
      <c r="BH93" s="2"/>
      <c r="BI93" s="2"/>
      <c r="BJ93" s="2"/>
      <c r="BK93" s="2"/>
      <c r="BL93" s="1">
        <f t="shared" ref="BL93:BL99" si="76">BF93*BK93</f>
        <v>0</v>
      </c>
      <c r="BM93" s="75">
        <v>1.7549999999999999</v>
      </c>
      <c r="BN93" s="15">
        <f>$Q$2*D93</f>
        <v>8</v>
      </c>
      <c r="BO93" s="15">
        <f>$L$2*C93</f>
        <v>30</v>
      </c>
      <c r="BP93" s="15">
        <f>SUM(BN93:BO93)</f>
        <v>38</v>
      </c>
      <c r="BQ93" s="2"/>
      <c r="BR93" s="73">
        <f t="shared" si="74"/>
        <v>0</v>
      </c>
      <c r="BS93" s="3"/>
      <c r="BT93" s="2"/>
      <c r="BU93" s="2"/>
      <c r="BV93" s="76"/>
    </row>
    <row r="94" spans="1:75" x14ac:dyDescent="0.3">
      <c r="B94" s="96" t="s">
        <v>478</v>
      </c>
      <c r="C94" s="68">
        <v>2</v>
      </c>
      <c r="D94" s="68"/>
      <c r="E94" s="27" t="s">
        <v>461</v>
      </c>
      <c r="F94" s="27" t="s">
        <v>462</v>
      </c>
      <c r="G94" s="102" t="s">
        <v>7</v>
      </c>
      <c r="H94" s="102" t="s">
        <v>7</v>
      </c>
      <c r="I94" s="27" t="s">
        <v>7</v>
      </c>
      <c r="J94" s="27" t="s">
        <v>13</v>
      </c>
      <c r="K94" s="27" t="s">
        <v>462</v>
      </c>
      <c r="L94" s="69"/>
      <c r="M94" s="101"/>
      <c r="N94" s="28" t="s">
        <v>463</v>
      </c>
      <c r="O94" s="48">
        <v>10</v>
      </c>
      <c r="P94" s="22">
        <v>0.255</v>
      </c>
      <c r="Q94" s="5">
        <f t="shared" si="60"/>
        <v>2.3103000000000002</v>
      </c>
      <c r="R94" s="2">
        <f t="shared" si="61"/>
        <v>0</v>
      </c>
      <c r="S94" s="2">
        <f t="shared" si="62"/>
        <v>4</v>
      </c>
      <c r="T94" s="2">
        <f t="shared" si="63"/>
        <v>4</v>
      </c>
      <c r="U94" s="2"/>
      <c r="V94" s="2"/>
      <c r="W94" s="70">
        <f t="shared" ref="W94:W99" si="77">U94*Q94</f>
        <v>0</v>
      </c>
      <c r="X94" s="28" t="s">
        <v>464</v>
      </c>
      <c r="Y94" s="67">
        <v>200</v>
      </c>
      <c r="Z94" s="22">
        <v>0.3</v>
      </c>
      <c r="AA94" s="2">
        <f t="shared" si="64"/>
        <v>0</v>
      </c>
      <c r="AB94" s="2">
        <f t="shared" si="65"/>
        <v>4</v>
      </c>
      <c r="AC94" s="2">
        <f t="shared" si="66"/>
        <v>4</v>
      </c>
      <c r="AD94" s="2"/>
      <c r="AE94" s="2"/>
      <c r="AF94" s="72">
        <f t="shared" ref="AF94:AF99" si="78">AD94*Z94</f>
        <v>0</v>
      </c>
      <c r="AG94" s="2">
        <v>5</v>
      </c>
      <c r="AH94" s="3">
        <v>0.14000000000000001</v>
      </c>
      <c r="AI94" s="2">
        <f t="shared" si="67"/>
        <v>0</v>
      </c>
      <c r="AJ94" s="2">
        <f t="shared" si="68"/>
        <v>4</v>
      </c>
      <c r="AK94" s="2">
        <f t="shared" si="69"/>
        <v>4</v>
      </c>
      <c r="AL94" s="259">
        <v>50</v>
      </c>
      <c r="AM94" s="73">
        <f t="shared" ref="AM94:AM99" si="79">AL94*AH94</f>
        <v>7.0000000000000009</v>
      </c>
      <c r="AN94" s="2">
        <v>3000</v>
      </c>
      <c r="AO94" s="5">
        <v>7.6499999999999999E-2</v>
      </c>
      <c r="AP94" s="2">
        <f t="shared" si="70"/>
        <v>0</v>
      </c>
      <c r="AQ94" s="2">
        <f t="shared" si="71"/>
        <v>4</v>
      </c>
      <c r="AR94" s="2">
        <f t="shared" si="72"/>
        <v>4</v>
      </c>
      <c r="AS94" s="2"/>
      <c r="AT94" s="31">
        <f t="shared" si="73"/>
        <v>0</v>
      </c>
      <c r="AU94" s="75"/>
      <c r="AV94" s="48"/>
      <c r="AW94" s="22"/>
      <c r="AX94" s="22"/>
      <c r="AY94" s="2"/>
      <c r="AZ94" s="2"/>
      <c r="BA94" s="2"/>
      <c r="BB94" s="2"/>
      <c r="BC94" s="8">
        <f t="shared" si="75"/>
        <v>0</v>
      </c>
      <c r="BD94" s="22"/>
      <c r="BE94" s="48"/>
      <c r="BF94" s="22"/>
      <c r="BG94" s="22"/>
      <c r="BH94" s="2"/>
      <c r="BI94" s="2"/>
      <c r="BJ94" s="2"/>
      <c r="BK94" s="2"/>
      <c r="BL94" s="1">
        <f t="shared" si="76"/>
        <v>0</v>
      </c>
      <c r="BM94" s="75">
        <v>0.46800000000000003</v>
      </c>
      <c r="BN94" s="15">
        <f>$Q$2*D94</f>
        <v>0</v>
      </c>
      <c r="BO94" s="15">
        <f>$L$2*C94</f>
        <v>4</v>
      </c>
      <c r="BP94" s="15">
        <f>SUM(BN94:BO94)</f>
        <v>4</v>
      </c>
      <c r="BQ94" s="2"/>
      <c r="BR94" s="73">
        <f t="shared" si="74"/>
        <v>0</v>
      </c>
      <c r="BS94" s="3"/>
      <c r="BT94" s="2"/>
      <c r="BU94" s="2"/>
      <c r="BV94" s="76"/>
    </row>
    <row r="95" spans="1:75" ht="15" customHeight="1" x14ac:dyDescent="0.3">
      <c r="A95" s="26"/>
      <c r="B95" s="97" t="s">
        <v>481</v>
      </c>
      <c r="C95" s="97">
        <v>3</v>
      </c>
      <c r="D95" s="68">
        <v>2</v>
      </c>
      <c r="E95" s="27" t="s">
        <v>137</v>
      </c>
      <c r="F95" s="27" t="s">
        <v>138</v>
      </c>
      <c r="G95" s="102" t="s">
        <v>7</v>
      </c>
      <c r="H95" s="102" t="s">
        <v>7</v>
      </c>
      <c r="I95" s="27" t="s">
        <v>7</v>
      </c>
      <c r="J95" s="27" t="s">
        <v>58</v>
      </c>
      <c r="K95" s="27" t="s">
        <v>138</v>
      </c>
      <c r="L95" s="13"/>
      <c r="M95" s="51"/>
      <c r="N95" s="28" t="s">
        <v>465</v>
      </c>
      <c r="O95" s="48">
        <v>10</v>
      </c>
      <c r="P95" s="22">
        <v>0.58599999999999997</v>
      </c>
      <c r="Q95" s="5">
        <f t="shared" si="60"/>
        <v>5.3091600000000003</v>
      </c>
      <c r="R95" s="2">
        <f t="shared" si="61"/>
        <v>16</v>
      </c>
      <c r="S95" s="2">
        <f t="shared" si="62"/>
        <v>6</v>
      </c>
      <c r="T95" s="2">
        <f t="shared" si="63"/>
        <v>22</v>
      </c>
      <c r="U95" s="2"/>
      <c r="V95" s="2"/>
      <c r="W95" s="7">
        <f>Q95*U95</f>
        <v>0</v>
      </c>
      <c r="X95" s="28" t="s">
        <v>183</v>
      </c>
      <c r="Y95" s="2">
        <v>20</v>
      </c>
      <c r="Z95" s="3">
        <v>2.5</v>
      </c>
      <c r="AA95" s="2">
        <f t="shared" si="64"/>
        <v>16</v>
      </c>
      <c r="AB95" s="2">
        <f t="shared" si="65"/>
        <v>6</v>
      </c>
      <c r="AC95" s="2">
        <f t="shared" si="66"/>
        <v>22</v>
      </c>
      <c r="AD95" s="259">
        <v>40</v>
      </c>
      <c r="AE95" s="2"/>
      <c r="AF95" s="4">
        <f>Z95*AD95</f>
        <v>100</v>
      </c>
      <c r="AG95" s="30">
        <v>5</v>
      </c>
      <c r="AH95" s="3">
        <v>7.83</v>
      </c>
      <c r="AI95" s="2">
        <f t="shared" si="67"/>
        <v>16</v>
      </c>
      <c r="AJ95" s="2">
        <f t="shared" si="68"/>
        <v>6</v>
      </c>
      <c r="AK95" s="2">
        <f t="shared" si="69"/>
        <v>22</v>
      </c>
      <c r="AL95" s="2"/>
      <c r="AM95" s="31">
        <f>AH95*AL95</f>
        <v>0</v>
      </c>
      <c r="AN95" s="30">
        <v>2500</v>
      </c>
      <c r="AO95" s="5">
        <v>1.1720999999999999</v>
      </c>
      <c r="AP95" s="2">
        <f t="shared" si="70"/>
        <v>16</v>
      </c>
      <c r="AQ95" s="2">
        <f t="shared" si="71"/>
        <v>6</v>
      </c>
      <c r="AR95" s="2">
        <f t="shared" si="72"/>
        <v>22</v>
      </c>
      <c r="AS95" s="2"/>
      <c r="AT95" s="31">
        <f t="shared" si="73"/>
        <v>0</v>
      </c>
      <c r="AU95" s="9"/>
      <c r="AV95" s="11"/>
      <c r="AW95" s="12"/>
      <c r="AX95" s="3"/>
      <c r="AY95" s="2"/>
      <c r="AZ95" s="2"/>
      <c r="BA95" s="2"/>
      <c r="BB95" s="2"/>
      <c r="BC95" s="8">
        <f t="shared" si="75"/>
        <v>0</v>
      </c>
      <c r="BD95" s="28"/>
      <c r="BE95" s="2"/>
      <c r="BF95" s="5"/>
      <c r="BG95" s="5"/>
      <c r="BH95" s="2"/>
      <c r="BI95" s="2"/>
      <c r="BJ95" s="2"/>
      <c r="BK95" s="2"/>
      <c r="BL95" s="1">
        <f t="shared" si="76"/>
        <v>0</v>
      </c>
      <c r="BM95" s="75">
        <v>12.714</v>
      </c>
      <c r="BN95" s="15">
        <f>$Q$2*D95</f>
        <v>16</v>
      </c>
      <c r="BO95" s="15">
        <f>$L$2*C95</f>
        <v>6</v>
      </c>
      <c r="BP95" s="15">
        <f>SUM(BN95:BO95)</f>
        <v>22</v>
      </c>
      <c r="BQ95" s="2"/>
      <c r="BR95" s="73">
        <f>BQ95*BM95</f>
        <v>0</v>
      </c>
      <c r="BV95" s="76"/>
    </row>
    <row r="96" spans="1:75" ht="15" customHeight="1" x14ac:dyDescent="0.3">
      <c r="A96" s="26"/>
      <c r="B96" s="97" t="s">
        <v>477</v>
      </c>
      <c r="C96" s="97"/>
      <c r="D96" s="68">
        <v>1</v>
      </c>
      <c r="E96" s="27" t="s">
        <v>139</v>
      </c>
      <c r="F96" s="27" t="s">
        <v>18</v>
      </c>
      <c r="G96" s="102" t="s">
        <v>7</v>
      </c>
      <c r="H96" s="102" t="s">
        <v>7</v>
      </c>
      <c r="I96" s="27" t="s">
        <v>7</v>
      </c>
      <c r="J96" s="27" t="s">
        <v>140</v>
      </c>
      <c r="K96" s="27" t="s">
        <v>234</v>
      </c>
      <c r="L96" s="13"/>
      <c r="M96" s="51"/>
      <c r="N96" s="28" t="s">
        <v>229</v>
      </c>
      <c r="O96" s="2">
        <v>10</v>
      </c>
      <c r="P96" s="5">
        <v>2.032</v>
      </c>
      <c r="Q96" s="5">
        <f t="shared" si="60"/>
        <v>18.40992</v>
      </c>
      <c r="R96" s="2">
        <f t="shared" si="61"/>
        <v>8</v>
      </c>
      <c r="S96" s="2">
        <f t="shared" si="62"/>
        <v>0</v>
      </c>
      <c r="T96" s="2">
        <f t="shared" si="63"/>
        <v>8</v>
      </c>
      <c r="U96" s="2"/>
      <c r="V96" s="2"/>
      <c r="W96" s="7">
        <f>Q96*U96</f>
        <v>0</v>
      </c>
      <c r="X96" s="28" t="s">
        <v>184</v>
      </c>
      <c r="Y96" s="2">
        <v>1</v>
      </c>
      <c r="Z96" s="3">
        <v>26.14</v>
      </c>
      <c r="AA96" s="2">
        <f t="shared" si="64"/>
        <v>8</v>
      </c>
      <c r="AB96" s="2">
        <f t="shared" si="65"/>
        <v>0</v>
      </c>
      <c r="AC96" s="2">
        <f t="shared" si="66"/>
        <v>8</v>
      </c>
      <c r="AD96" s="2"/>
      <c r="AE96" s="2"/>
      <c r="AF96" s="4">
        <f>Z96*AD96</f>
        <v>0</v>
      </c>
      <c r="AG96" s="30">
        <v>1</v>
      </c>
      <c r="AH96" s="3">
        <v>7.5</v>
      </c>
      <c r="AI96" s="2">
        <f t="shared" si="67"/>
        <v>8</v>
      </c>
      <c r="AJ96" s="2">
        <f t="shared" si="68"/>
        <v>0</v>
      </c>
      <c r="AK96" s="2">
        <f t="shared" si="69"/>
        <v>8</v>
      </c>
      <c r="AL96" s="259">
        <v>10</v>
      </c>
      <c r="AM96" s="31">
        <f>AH96*AL96</f>
        <v>75</v>
      </c>
      <c r="AN96" s="30">
        <v>50</v>
      </c>
      <c r="AO96" s="5">
        <v>7.3360000000000003</v>
      </c>
      <c r="AP96" s="2">
        <f t="shared" si="70"/>
        <v>8</v>
      </c>
      <c r="AQ96" s="2">
        <f t="shared" si="71"/>
        <v>0</v>
      </c>
      <c r="AR96" s="2">
        <f t="shared" si="72"/>
        <v>8</v>
      </c>
      <c r="AS96" s="2"/>
      <c r="AT96" s="31">
        <f t="shared" si="73"/>
        <v>0</v>
      </c>
      <c r="AU96" s="9"/>
      <c r="AV96" s="11"/>
      <c r="AW96" s="12"/>
      <c r="AX96" s="3"/>
      <c r="AY96" s="2"/>
      <c r="AZ96" s="2"/>
      <c r="BA96" s="2"/>
      <c r="BB96" s="2"/>
      <c r="BC96" s="8">
        <f t="shared" si="75"/>
        <v>0</v>
      </c>
      <c r="BD96" s="28"/>
      <c r="BE96" s="2"/>
      <c r="BF96" s="5"/>
      <c r="BG96" s="5"/>
      <c r="BH96" s="2"/>
      <c r="BI96" s="2"/>
      <c r="BJ96" s="2"/>
      <c r="BK96" s="2"/>
      <c r="BL96" s="1">
        <f t="shared" si="76"/>
        <v>0</v>
      </c>
      <c r="BR96" s="73">
        <f t="shared" si="74"/>
        <v>0</v>
      </c>
      <c r="BV96" s="76"/>
    </row>
    <row r="97" spans="1:74" ht="15" customHeight="1" x14ac:dyDescent="0.3">
      <c r="A97" s="26"/>
      <c r="B97" s="97" t="s">
        <v>477</v>
      </c>
      <c r="C97" s="97"/>
      <c r="D97" s="68">
        <v>1</v>
      </c>
      <c r="E97" s="27" t="s">
        <v>141</v>
      </c>
      <c r="F97" s="27" t="s">
        <v>142</v>
      </c>
      <c r="G97" s="102" t="s">
        <v>7</v>
      </c>
      <c r="H97" s="102" t="s">
        <v>7</v>
      </c>
      <c r="I97" s="27" t="s">
        <v>7</v>
      </c>
      <c r="J97" s="27" t="s">
        <v>143</v>
      </c>
      <c r="K97" s="27" t="s">
        <v>144</v>
      </c>
      <c r="L97" s="13"/>
      <c r="M97" s="51"/>
      <c r="N97" s="28" t="s">
        <v>230</v>
      </c>
      <c r="O97" s="2">
        <v>25</v>
      </c>
      <c r="P97" s="5">
        <v>0.3</v>
      </c>
      <c r="Q97" s="5">
        <f t="shared" si="60"/>
        <v>2.718</v>
      </c>
      <c r="R97" s="2">
        <f t="shared" si="61"/>
        <v>8</v>
      </c>
      <c r="S97" s="2">
        <f t="shared" si="62"/>
        <v>0</v>
      </c>
      <c r="T97" s="2">
        <f t="shared" si="63"/>
        <v>8</v>
      </c>
      <c r="U97" s="2"/>
      <c r="V97" s="2"/>
      <c r="W97" s="7">
        <f>Q97*U97</f>
        <v>0</v>
      </c>
      <c r="X97" s="28" t="s">
        <v>185</v>
      </c>
      <c r="Y97" s="2">
        <v>10</v>
      </c>
      <c r="Z97" s="3">
        <v>1.71</v>
      </c>
      <c r="AA97" s="2">
        <f t="shared" si="64"/>
        <v>8</v>
      </c>
      <c r="AB97" s="2">
        <f t="shared" si="65"/>
        <v>0</v>
      </c>
      <c r="AC97" s="2">
        <f t="shared" si="66"/>
        <v>8</v>
      </c>
      <c r="AD97" s="259">
        <v>10</v>
      </c>
      <c r="AE97" s="2"/>
      <c r="AF97" s="4">
        <f>Z97*AD97</f>
        <v>17.100000000000001</v>
      </c>
      <c r="AG97" s="30">
        <v>10</v>
      </c>
      <c r="AH97" s="3">
        <v>6.81</v>
      </c>
      <c r="AI97" s="2">
        <f t="shared" si="67"/>
        <v>8</v>
      </c>
      <c r="AJ97" s="2">
        <f t="shared" si="68"/>
        <v>0</v>
      </c>
      <c r="AK97" s="2">
        <f t="shared" si="69"/>
        <v>8</v>
      </c>
      <c r="AL97" s="2"/>
      <c r="AM97" s="31">
        <f>AH97*AL97</f>
        <v>0</v>
      </c>
      <c r="AN97" s="30"/>
      <c r="AO97" s="5"/>
      <c r="AP97" s="2">
        <f t="shared" si="70"/>
        <v>8</v>
      </c>
      <c r="AQ97" s="2">
        <f t="shared" si="71"/>
        <v>0</v>
      </c>
      <c r="AR97" s="2">
        <f t="shared" si="72"/>
        <v>8</v>
      </c>
      <c r="AS97" s="2"/>
      <c r="AT97" s="31">
        <f t="shared" si="73"/>
        <v>0</v>
      </c>
      <c r="AU97" s="9"/>
      <c r="AV97" s="11"/>
      <c r="AW97" s="12"/>
      <c r="AX97" s="3"/>
      <c r="AY97" s="2"/>
      <c r="AZ97" s="2"/>
      <c r="BA97" s="2"/>
      <c r="BB97" s="2"/>
      <c r="BC97" s="8">
        <f t="shared" si="75"/>
        <v>0</v>
      </c>
      <c r="BD97" s="28"/>
      <c r="BE97" s="2"/>
      <c r="BF97" s="5"/>
      <c r="BG97" s="5"/>
      <c r="BH97" s="2"/>
      <c r="BI97" s="2"/>
      <c r="BJ97" s="2"/>
      <c r="BK97" s="2"/>
      <c r="BL97" s="1">
        <f t="shared" si="76"/>
        <v>0</v>
      </c>
      <c r="BR97" s="73">
        <f t="shared" si="74"/>
        <v>0</v>
      </c>
      <c r="BV97" s="76"/>
    </row>
    <row r="98" spans="1:74" x14ac:dyDescent="0.3">
      <c r="B98" s="96" t="s">
        <v>478</v>
      </c>
      <c r="C98" s="68">
        <v>1</v>
      </c>
      <c r="D98" s="68"/>
      <c r="E98" s="27" t="s">
        <v>139</v>
      </c>
      <c r="F98" s="27" t="s">
        <v>18</v>
      </c>
      <c r="G98" s="102" t="s">
        <v>7</v>
      </c>
      <c r="H98" s="102" t="s">
        <v>7</v>
      </c>
      <c r="I98" s="27" t="s">
        <v>7</v>
      </c>
      <c r="J98" s="27" t="s">
        <v>466</v>
      </c>
      <c r="K98" s="27" t="s">
        <v>467</v>
      </c>
      <c r="L98" s="69"/>
      <c r="M98" s="101"/>
      <c r="N98" s="28" t="s">
        <v>468</v>
      </c>
      <c r="O98" s="48">
        <v>1</v>
      </c>
      <c r="P98" s="22">
        <v>4.49</v>
      </c>
      <c r="Q98" s="5">
        <f t="shared" si="60"/>
        <v>40.679400000000001</v>
      </c>
      <c r="R98" s="2">
        <f t="shared" si="61"/>
        <v>0</v>
      </c>
      <c r="S98" s="2">
        <f t="shared" si="62"/>
        <v>2</v>
      </c>
      <c r="T98" s="2">
        <f t="shared" si="63"/>
        <v>2</v>
      </c>
      <c r="U98" s="2"/>
      <c r="V98" s="2"/>
      <c r="W98" s="70">
        <f t="shared" si="77"/>
        <v>0</v>
      </c>
      <c r="X98" s="28" t="s">
        <v>469</v>
      </c>
      <c r="Y98" s="67">
        <v>1</v>
      </c>
      <c r="Z98" s="22">
        <v>31.34</v>
      </c>
      <c r="AA98" s="2">
        <f t="shared" si="64"/>
        <v>0</v>
      </c>
      <c r="AB98" s="2">
        <f t="shared" si="65"/>
        <v>2</v>
      </c>
      <c r="AC98" s="2">
        <f t="shared" si="66"/>
        <v>2</v>
      </c>
      <c r="AD98" s="2"/>
      <c r="AE98" s="2"/>
      <c r="AF98" s="72">
        <f t="shared" si="78"/>
        <v>0</v>
      </c>
      <c r="AG98" s="2">
        <v>1</v>
      </c>
      <c r="AH98" s="3">
        <v>7.4</v>
      </c>
      <c r="AI98" s="2">
        <f t="shared" si="67"/>
        <v>0</v>
      </c>
      <c r="AJ98" s="2">
        <f t="shared" si="68"/>
        <v>2</v>
      </c>
      <c r="AK98" s="2">
        <f t="shared" si="69"/>
        <v>2</v>
      </c>
      <c r="AL98" s="259">
        <v>5</v>
      </c>
      <c r="AM98" s="73">
        <f t="shared" si="79"/>
        <v>37</v>
      </c>
      <c r="AN98" s="2">
        <v>50</v>
      </c>
      <c r="AO98" s="5">
        <v>7.5358999999999998</v>
      </c>
      <c r="AP98" s="2">
        <f t="shared" si="70"/>
        <v>0</v>
      </c>
      <c r="AQ98" s="2">
        <f t="shared" si="71"/>
        <v>2</v>
      </c>
      <c r="AR98" s="2">
        <f t="shared" si="72"/>
        <v>2</v>
      </c>
      <c r="AS98" s="2"/>
      <c r="AT98" s="31">
        <f t="shared" si="73"/>
        <v>0</v>
      </c>
      <c r="AU98" s="75"/>
      <c r="AV98" s="48"/>
      <c r="AW98" s="22"/>
      <c r="AX98" s="22"/>
      <c r="AY98" s="2"/>
      <c r="AZ98" s="2"/>
      <c r="BA98" s="2"/>
      <c r="BB98" s="2"/>
      <c r="BC98" s="8">
        <f t="shared" si="75"/>
        <v>0</v>
      </c>
      <c r="BD98" s="22"/>
      <c r="BE98" s="48"/>
      <c r="BF98" s="22"/>
      <c r="BG98" s="22"/>
      <c r="BH98" s="2"/>
      <c r="BI98" s="2"/>
      <c r="BJ98" s="2"/>
      <c r="BK98" s="2"/>
      <c r="BL98" s="1">
        <f t="shared" si="76"/>
        <v>0</v>
      </c>
      <c r="BM98" s="75">
        <v>3.3279999999999998</v>
      </c>
      <c r="BN98" s="15">
        <f>$Q$2*D98</f>
        <v>0</v>
      </c>
      <c r="BO98" s="15">
        <f>$L$2*C98</f>
        <v>2</v>
      </c>
      <c r="BP98" s="15">
        <f>SUM(BN98:BO98)</f>
        <v>2</v>
      </c>
      <c r="BQ98" s="2"/>
      <c r="BR98" s="73">
        <f t="shared" si="74"/>
        <v>0</v>
      </c>
      <c r="BS98" s="3"/>
      <c r="BT98" s="2"/>
      <c r="BU98" s="2"/>
      <c r="BV98" s="76"/>
    </row>
    <row r="99" spans="1:74" ht="15" thickBot="1" x14ac:dyDescent="0.35">
      <c r="A99" s="117" t="s">
        <v>485</v>
      </c>
      <c r="B99" s="96" t="s">
        <v>478</v>
      </c>
      <c r="C99" s="68">
        <v>1</v>
      </c>
      <c r="D99" s="68"/>
      <c r="E99" s="27" t="s">
        <v>470</v>
      </c>
      <c r="F99" s="27" t="s">
        <v>471</v>
      </c>
      <c r="G99" s="102" t="s">
        <v>7</v>
      </c>
      <c r="H99" s="102" t="s">
        <v>7</v>
      </c>
      <c r="I99" s="27" t="s">
        <v>7</v>
      </c>
      <c r="J99" s="27" t="s">
        <v>472</v>
      </c>
      <c r="K99" s="27" t="s">
        <v>471</v>
      </c>
      <c r="L99" s="69"/>
      <c r="M99" s="101"/>
      <c r="N99" s="28" t="s">
        <v>473</v>
      </c>
      <c r="O99" s="48"/>
      <c r="P99" s="22"/>
      <c r="Q99" s="5"/>
      <c r="R99" s="2"/>
      <c r="S99" s="2"/>
      <c r="T99" s="2"/>
      <c r="U99" s="2"/>
      <c r="V99" s="2"/>
      <c r="W99" s="70">
        <f t="shared" si="77"/>
        <v>0</v>
      </c>
      <c r="X99" s="22"/>
      <c r="Y99" s="48"/>
      <c r="Z99" s="22"/>
      <c r="AA99" s="2">
        <f t="shared" si="64"/>
        <v>0</v>
      </c>
      <c r="AB99" s="2">
        <f t="shared" si="65"/>
        <v>2</v>
      </c>
      <c r="AC99" s="2">
        <f t="shared" si="66"/>
        <v>2</v>
      </c>
      <c r="AD99" s="2"/>
      <c r="AE99" s="2"/>
      <c r="AF99" s="72">
        <f t="shared" si="78"/>
        <v>0</v>
      </c>
      <c r="AG99" s="2"/>
      <c r="AH99" s="3"/>
      <c r="AI99" s="2"/>
      <c r="AJ99" s="2"/>
      <c r="AK99" s="2"/>
      <c r="AL99" s="2"/>
      <c r="AM99" s="73">
        <f t="shared" si="79"/>
        <v>0</v>
      </c>
      <c r="AN99" s="2"/>
      <c r="AO99" s="5"/>
      <c r="AP99" s="2"/>
      <c r="AQ99" s="2"/>
      <c r="AR99" s="2"/>
      <c r="AS99" s="2"/>
      <c r="AT99" s="31">
        <f t="shared" si="73"/>
        <v>0</v>
      </c>
      <c r="AU99" s="75"/>
      <c r="AV99" s="48"/>
      <c r="AW99" s="22"/>
      <c r="AX99" s="22"/>
      <c r="AY99" s="2"/>
      <c r="AZ99" s="2"/>
      <c r="BA99" s="2"/>
      <c r="BB99" s="2"/>
      <c r="BC99" s="8">
        <f t="shared" si="75"/>
        <v>0</v>
      </c>
      <c r="BD99" s="22"/>
      <c r="BE99" s="48"/>
      <c r="BF99" s="22"/>
      <c r="BG99" s="22"/>
      <c r="BH99" s="2"/>
      <c r="BI99" s="2"/>
      <c r="BJ99" s="2"/>
      <c r="BK99" s="2"/>
      <c r="BL99" s="1">
        <f t="shared" si="76"/>
        <v>0</v>
      </c>
      <c r="BM99" s="75">
        <v>12.48</v>
      </c>
      <c r="BN99" s="15">
        <f>$Q$2*D99</f>
        <v>0</v>
      </c>
      <c r="BO99" s="15">
        <f>$L$2*C99</f>
        <v>2</v>
      </c>
      <c r="BP99" s="15">
        <f>SUM(BN99:BO99)</f>
        <v>2</v>
      </c>
      <c r="BQ99" s="2"/>
      <c r="BR99" s="73">
        <f t="shared" si="74"/>
        <v>0</v>
      </c>
      <c r="BS99" s="3">
        <v>4.5</v>
      </c>
      <c r="BT99" s="2">
        <v>2</v>
      </c>
      <c r="BU99" s="2">
        <v>10</v>
      </c>
      <c r="BV99" s="76">
        <f>BU99*BS99</f>
        <v>45</v>
      </c>
    </row>
    <row r="100" spans="1:74" s="17" customFormat="1" ht="15" thickBot="1" x14ac:dyDescent="0.35">
      <c r="A100" s="116">
        <f>SUM(N100:BV100)</f>
        <v>8086.6301999999987</v>
      </c>
      <c r="B100" s="110"/>
      <c r="C100" s="110"/>
      <c r="D100" s="111"/>
      <c r="G100" s="111"/>
      <c r="H100" s="111"/>
      <c r="O100" s="111"/>
      <c r="R100" s="111"/>
      <c r="S100" s="111"/>
      <c r="T100" s="111"/>
      <c r="U100" s="111"/>
      <c r="V100" s="111"/>
      <c r="W100" s="112">
        <f>SUM(W6:W99)</f>
        <v>2747.6262000000002</v>
      </c>
      <c r="AB100" s="111"/>
      <c r="AC100" s="111"/>
      <c r="AE100" s="111"/>
      <c r="AF100" s="112">
        <f>SUM(AF6:AF99)</f>
        <v>1942.7499999999998</v>
      </c>
      <c r="AJ100" s="111"/>
      <c r="AK100" s="111"/>
      <c r="AM100" s="112">
        <f>SUM(AM6:AM99)</f>
        <v>892</v>
      </c>
      <c r="AQ100" s="111"/>
      <c r="AR100" s="111"/>
      <c r="AT100" s="112">
        <f>SUM(AT6:AT99)</f>
        <v>2237.77</v>
      </c>
      <c r="AU100" s="113"/>
      <c r="AV100" s="114"/>
      <c r="AW100" s="115"/>
      <c r="AZ100" s="111"/>
      <c r="BA100" s="111"/>
      <c r="BC100" s="112">
        <f>SUM(BC6:BC99)</f>
        <v>0</v>
      </c>
      <c r="BI100" s="111"/>
      <c r="BJ100" s="111"/>
      <c r="BL100" s="112">
        <f>SUM(BL6:BL99)</f>
        <v>0</v>
      </c>
      <c r="BN100" s="111"/>
      <c r="BO100" s="111"/>
      <c r="BP100" s="111"/>
      <c r="BQ100" s="111"/>
      <c r="BR100" s="112">
        <f>SUM(BR6:BR99)</f>
        <v>44.043999999999997</v>
      </c>
      <c r="BV100" s="112">
        <f>SUM(BV6:BV99)</f>
        <v>222.44</v>
      </c>
    </row>
    <row r="101" spans="1:74" x14ac:dyDescent="0.3">
      <c r="W101" s="261" t="s">
        <v>577</v>
      </c>
      <c r="AM101" s="261" t="s">
        <v>578</v>
      </c>
      <c r="AT101" s="261" t="s">
        <v>578</v>
      </c>
    </row>
  </sheetData>
  <sortState ref="D9:M67">
    <sortCondition ref="E10:E67"/>
    <sortCondition ref="F10:F67"/>
    <sortCondition ref="G10:G67"/>
    <sortCondition ref="H10:H67"/>
    <sortCondition ref="I10:I67"/>
    <sortCondition ref="J10:J67"/>
    <sortCondition ref="K10:K67"/>
  </sortState>
  <mergeCells count="9">
    <mergeCell ref="BS4:BV4"/>
    <mergeCell ref="BD4:BL4"/>
    <mergeCell ref="AU4:BC4"/>
    <mergeCell ref="AN4:AT4"/>
    <mergeCell ref="L4:M4"/>
    <mergeCell ref="X4:AF4"/>
    <mergeCell ref="AG4:AM4"/>
    <mergeCell ref="N4:W4"/>
    <mergeCell ref="BM4:BR4"/>
  </mergeCells>
  <hyperlinks>
    <hyperlink ref="L64" r:id="rId1"/>
    <hyperlink ref="L65" r:id="rId2"/>
    <hyperlink ref="L66" r:id="rId3"/>
    <hyperlink ref="X6" r:id="rId4"/>
    <hyperlink ref="X7" r:id="rId5"/>
    <hyperlink ref="X12" r:id="rId6"/>
    <hyperlink ref="X13" r:id="rId7"/>
    <hyperlink ref="X14" r:id="rId8"/>
    <hyperlink ref="X15" r:id="rId9"/>
    <hyperlink ref="X18" r:id="rId10"/>
    <hyperlink ref="X20" r:id="rId11"/>
    <hyperlink ref="X73" r:id="rId12"/>
    <hyperlink ref="X74" r:id="rId13"/>
    <hyperlink ref="X75" r:id="rId14"/>
    <hyperlink ref="N17" r:id="rId15"/>
    <hyperlink ref="N55" r:id="rId16"/>
    <hyperlink ref="N56" r:id="rId17"/>
    <hyperlink ref="N57" r:id="rId18"/>
    <hyperlink ref="N75" r:id="rId19"/>
    <hyperlink ref="N85" r:id="rId20"/>
    <hyperlink ref="N86" r:id="rId21"/>
    <hyperlink ref="X76" r:id="rId22"/>
    <hyperlink ref="N6" r:id="rId23"/>
    <hyperlink ref="N7" r:id="rId24"/>
    <hyperlink ref="N12" r:id="rId25"/>
    <hyperlink ref="N13" r:id="rId26"/>
    <hyperlink ref="N14" r:id="rId27"/>
    <hyperlink ref="N18" r:id="rId28"/>
    <hyperlink ref="N19" r:id="rId29"/>
    <hyperlink ref="N20" r:id="rId30"/>
    <hyperlink ref="N73" r:id="rId31"/>
    <hyperlink ref="N74" r:id="rId32"/>
    <hyperlink ref="N76" r:id="rId33"/>
    <hyperlink ref="BD74" r:id="rId34" location="landingPage=catalogItemView&amp;searchName=&amp;searchTerm=571594&amp;_i_=2&amp;searchCriterion=mpnIDs"/>
    <hyperlink ref="BD73" r:id="rId35" location="landingPage=catalogItemView&amp;searchName=&amp;searchTerm=659149&amp;_i_=4&amp;searchCriterion=mpnIDs"/>
    <hyperlink ref="AU6" r:id="rId36"/>
    <hyperlink ref="AU12" r:id="rId37" tooltip="Click to view additional information on this product." display="http://za.mouser.com/ProductDetail/AVX/06035C223KAT2A/?qs=sGAEpiMZZMvQvaS66kI3TmFlbhiZuIe5HGaxVLxeplQ%3d"/>
    <hyperlink ref="AU14" r:id="rId38"/>
    <hyperlink ref="AU19" r:id="rId39"/>
    <hyperlink ref="AU7" r:id="rId40"/>
    <hyperlink ref="AU13" r:id="rId41"/>
    <hyperlink ref="AU15" r:id="rId42"/>
    <hyperlink ref="AU17" r:id="rId43"/>
    <hyperlink ref="AU18" r:id="rId44"/>
    <hyperlink ref="X87" r:id="rId45"/>
    <hyperlink ref="X98" r:id="rId46"/>
    <hyperlink ref="X94" r:id="rId47"/>
    <hyperlink ref="X93" r:id="rId48"/>
    <hyperlink ref="N87" r:id="rId49"/>
    <hyperlink ref="N93" r:id="rId50"/>
    <hyperlink ref="N94" r:id="rId51"/>
    <hyperlink ref="N98" r:id="rId52"/>
    <hyperlink ref="N99" r:id="rId53"/>
    <hyperlink ref="BW92" r:id="rId54"/>
    <hyperlink ref="N21" r:id="rId55"/>
    <hyperlink ref="N22" r:id="rId56"/>
    <hyperlink ref="AU21" r:id="rId57" tooltip="Click to view additional information on this product." display="http://za.mouser.com/ProductDetail/Nichicon/UWX1H2R2MCL1GB/?qs=sGAEpiMZZMtZ1n0r9vR22czTsj81kxXYAe%2fq4z7I8Kw%3d"/>
    <hyperlink ref="AU23" r:id="rId58"/>
    <hyperlink ref="AU25" r:id="rId59" display="http://za.mouser.com/ProductDetail/AVX/TPSD476M025R0250/?qs=sGAEpiMZZMtZ1n0r9vR22VsNnMB89ZxICaaA3gXbzzo%3d"/>
    <hyperlink ref="X22" r:id="rId60"/>
    <hyperlink ref="X24" r:id="rId61"/>
    <hyperlink ref="X21" r:id="rId62" display="?739-5608"/>
    <hyperlink ref="N23" r:id="rId63"/>
    <hyperlink ref="N25" r:id="rId64"/>
    <hyperlink ref="X23" r:id="rId65"/>
    <hyperlink ref="X25" r:id="rId66"/>
    <hyperlink ref="AU8" r:id="rId67"/>
    <hyperlink ref="AU9" r:id="rId68"/>
    <hyperlink ref="AU10" r:id="rId69"/>
    <hyperlink ref="AU11" r:id="rId70" tooltip="Click to view additional information on this product." display="http://za.mouser.com/ProductDetail/AVX/06035A470KAT2A/?qs=sGAEpiMZZMvQvaS66kI3Tr4TIUUi1FocEt9yVz6RUy0%3d"/>
    <hyperlink ref="N8" r:id="rId71"/>
    <hyperlink ref="N9" r:id="rId72"/>
    <hyperlink ref="N10" r:id="rId73" display="http://www.digikey.com/product-detail/en/C1608C0G1H150J080AA/445-1271-1-ND/567673"/>
    <hyperlink ref="N11" r:id="rId74"/>
    <hyperlink ref="X8" r:id="rId75"/>
    <hyperlink ref="X9" r:id="rId76"/>
    <hyperlink ref="X10" r:id="rId77"/>
    <hyperlink ref="X11" r:id="rId78" display="?625-0273"/>
    <hyperlink ref="X17" r:id="rId79" display="???737-2927"/>
    <hyperlink ref="X19" r:id="rId80" display="?520-2188"/>
    <hyperlink ref="X27" r:id="rId81"/>
    <hyperlink ref="X28" r:id="rId82"/>
    <hyperlink ref="X29" r:id="rId83"/>
    <hyperlink ref="X30" r:id="rId84"/>
    <hyperlink ref="X31" r:id="rId85"/>
    <hyperlink ref="X32" r:id="rId86"/>
    <hyperlink ref="X33" r:id="rId87"/>
    <hyperlink ref="X34" r:id="rId88"/>
    <hyperlink ref="X35" r:id="rId89"/>
    <hyperlink ref="X36" r:id="rId90"/>
    <hyperlink ref="X37" r:id="rId91"/>
    <hyperlink ref="X38" r:id="rId92"/>
    <hyperlink ref="N27" r:id="rId93"/>
    <hyperlink ref="N29" r:id="rId94"/>
    <hyperlink ref="N28" r:id="rId95"/>
    <hyperlink ref="N30" r:id="rId96"/>
    <hyperlink ref="N31" r:id="rId97"/>
    <hyperlink ref="N32" r:id="rId98"/>
    <hyperlink ref="N33" r:id="rId99"/>
    <hyperlink ref="N34" r:id="rId100"/>
    <hyperlink ref="N35" r:id="rId101"/>
    <hyperlink ref="N36" r:id="rId102"/>
    <hyperlink ref="N37" r:id="rId103"/>
    <hyperlink ref="N38" r:id="rId104"/>
    <hyperlink ref="N39" r:id="rId105"/>
    <hyperlink ref="X39" r:id="rId106"/>
    <hyperlink ref="X40" r:id="rId107"/>
    <hyperlink ref="X41" r:id="rId108"/>
    <hyperlink ref="X42" r:id="rId109"/>
    <hyperlink ref="X43" r:id="rId110"/>
    <hyperlink ref="X44" r:id="rId111"/>
    <hyperlink ref="X45" r:id="rId112"/>
    <hyperlink ref="X46" r:id="rId113"/>
    <hyperlink ref="X47" r:id="rId114"/>
    <hyperlink ref="X48" r:id="rId115"/>
    <hyperlink ref="N40" r:id="rId116"/>
    <hyperlink ref="N41" r:id="rId117"/>
    <hyperlink ref="N42" r:id="rId118"/>
    <hyperlink ref="N43" r:id="rId119"/>
    <hyperlink ref="N44" r:id="rId120"/>
    <hyperlink ref="N45" r:id="rId121"/>
    <hyperlink ref="N47" r:id="rId122"/>
    <hyperlink ref="N48" r:id="rId123"/>
    <hyperlink ref="AU51" r:id="rId124"/>
    <hyperlink ref="X52" r:id="rId125"/>
    <hyperlink ref="X53" r:id="rId126"/>
    <hyperlink ref="N52" r:id="rId127"/>
    <hyperlink ref="N53" r:id="rId128"/>
    <hyperlink ref="AU52" r:id="rId129"/>
    <hyperlink ref="AU53" r:id="rId130"/>
    <hyperlink ref="AU54" r:id="rId131"/>
    <hyperlink ref="X59" r:id="rId132"/>
    <hyperlink ref="N59" r:id="rId133"/>
    <hyperlink ref="AU59" r:id="rId134"/>
    <hyperlink ref="AU63" r:id="rId135"/>
    <hyperlink ref="N63" r:id="rId136"/>
    <hyperlink ref="N62" r:id="rId137"/>
    <hyperlink ref="X62" r:id="rId138"/>
    <hyperlink ref="BD62" r:id="rId139" location="landingPage=catalogItemView&amp;searchCriterion=mpnIDs&amp;searchName=&amp;_i_=15&amp;searchTerm=89874"/>
    <hyperlink ref="AU67" r:id="rId140"/>
    <hyperlink ref="AU68" r:id="rId141"/>
    <hyperlink ref="N68" r:id="rId142"/>
    <hyperlink ref="N67" r:id="rId143"/>
    <hyperlink ref="X67" r:id="rId144"/>
    <hyperlink ref="X68" r:id="rId145"/>
    <hyperlink ref="BD67" r:id="rId146" location="landingPage=catalogItemView&amp;searchCriterion=mpnIDs&amp;searchName=&amp;_i_=18&amp;searchTerm=168625" display="https://www.verical.com/ - landingPage=catalogItemView&amp;searchCriterion=mpnIDs&amp;searchName=&amp;_i_=18&amp;searchTerm=168625"/>
    <hyperlink ref="BD68" r:id="rId147" location="landingPage=catalogItemView&amp;searchCriterion=mpnIDs&amp;searchName=&amp;_i_=20&amp;searchTerm=176796" display="https://www.verical.com/ - landingPage=catalogItemView&amp;searchCriterion=mpnIDs&amp;searchName=&amp;_i_=20&amp;searchTerm=176796"/>
    <hyperlink ref="X95" r:id="rId148"/>
    <hyperlink ref="X96" r:id="rId149"/>
    <hyperlink ref="X97" r:id="rId150"/>
    <hyperlink ref="N96" r:id="rId151"/>
    <hyperlink ref="N97" r:id="rId152"/>
    <hyperlink ref="X56" r:id="rId153"/>
    <hyperlink ref="X57" r:id="rId154"/>
    <hyperlink ref="X58" r:id="rId155"/>
    <hyperlink ref="AU77" r:id="rId156"/>
    <hyperlink ref="X84" r:id="rId157"/>
    <hyperlink ref="X82" r:id="rId158" display="?701-7018"/>
    <hyperlink ref="N84" r:id="rId159"/>
    <hyperlink ref="N77" r:id="rId160"/>
    <hyperlink ref="N78" r:id="rId161"/>
    <hyperlink ref="N79" r:id="rId162"/>
    <hyperlink ref="N80" r:id="rId163"/>
    <hyperlink ref="N81" r:id="rId164"/>
    <hyperlink ref="N82" r:id="rId165"/>
    <hyperlink ref="N83" r:id="rId166"/>
    <hyperlink ref="X77" r:id="rId167"/>
    <hyperlink ref="X78" r:id="rId168"/>
    <hyperlink ref="X79" r:id="rId169"/>
    <hyperlink ref="X81" r:id="rId170"/>
    <hyperlink ref="X83" r:id="rId171"/>
    <hyperlink ref="BD77" r:id="rId172" location="landingPage=catalogMpnView&amp;searchCriterion=1&amp;searchName=&amp;_i_=26&amp;searchTerm=74LVC138AD"/>
    <hyperlink ref="BD78" r:id="rId173" location="landingPage=catalogItemView&amp;searchCriterion=mpnIDs&amp;searchName=&amp;_i_=28&amp;searchTerm=310749"/>
    <hyperlink ref="BD81" r:id="rId174" location="landingPage=catalogItemView&amp;searchCriterion=mpnIDs&amp;searchName=&amp;_i_=42&amp;searchTerm=646043"/>
    <hyperlink ref="X89" r:id="rId175"/>
    <hyperlink ref="N89" r:id="rId176"/>
    <hyperlink ref="BD76" r:id="rId177" location="landingPage=catalogItemView&amp;searchCriterion=mpnIDs&amp;searchName=&amp;_i_=36&amp;searchTerm=112263"/>
    <hyperlink ref="X85" r:id="rId178"/>
    <hyperlink ref="X86" r:id="rId179"/>
    <hyperlink ref="N95" r:id="rId180"/>
    <hyperlink ref="N15" r:id="rId181"/>
  </hyperlinks>
  <pageMargins left="0.7" right="0.7" top="0.75" bottom="0.75" header="0.3" footer="0.3"/>
  <pageSetup paperSize="9" scale="66" orientation="landscape" r:id="rId1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8" zoomScale="115" zoomScaleNormal="115" workbookViewId="0">
      <selection activeCell="M50" sqref="M50"/>
    </sheetView>
  </sheetViews>
  <sheetFormatPr defaultRowHeight="14.4" x14ac:dyDescent="0.3"/>
  <cols>
    <col min="1" max="1" width="4.33203125" customWidth="1"/>
    <col min="2" max="2" width="20" customWidth="1"/>
    <col min="3" max="3" width="20.88671875" customWidth="1"/>
    <col min="4" max="4" width="13.88671875" customWidth="1"/>
    <col min="5" max="5" width="10.5546875" customWidth="1"/>
    <col min="6" max="6" width="7.5546875" customWidth="1"/>
    <col min="7" max="7" width="8.5546875" customWidth="1"/>
    <col min="8" max="8" width="11.33203125" customWidth="1"/>
  </cols>
  <sheetData>
    <row r="1" spans="1:8" ht="59.25" customHeight="1" x14ac:dyDescent="0.5">
      <c r="A1" s="309" t="s">
        <v>486</v>
      </c>
      <c r="B1" s="310"/>
      <c r="C1" s="310"/>
      <c r="D1" s="310"/>
      <c r="E1" s="310"/>
      <c r="F1" s="310"/>
      <c r="G1" s="310"/>
      <c r="H1" s="311"/>
    </row>
    <row r="2" spans="1:8" ht="16.5" customHeight="1" x14ac:dyDescent="0.25">
      <c r="A2" s="317"/>
      <c r="B2" s="318"/>
      <c r="C2" s="318"/>
      <c r="D2" s="318"/>
      <c r="E2" s="118"/>
      <c r="F2" s="118"/>
      <c r="G2" s="119" t="s">
        <v>505</v>
      </c>
      <c r="H2" s="120" t="s">
        <v>487</v>
      </c>
    </row>
    <row r="3" spans="1:8" ht="12" customHeight="1" x14ac:dyDescent="0.25">
      <c r="A3" s="319"/>
      <c r="B3" s="320"/>
      <c r="C3" s="320"/>
      <c r="D3" s="320"/>
      <c r="E3" s="118"/>
      <c r="F3" s="118"/>
      <c r="G3" s="119" t="s">
        <v>506</v>
      </c>
      <c r="H3" s="121">
        <f ca="1">TODAY()</f>
        <v>44030</v>
      </c>
    </row>
    <row r="4" spans="1:8" ht="11.25" customHeight="1" x14ac:dyDescent="0.25">
      <c r="A4" s="312" t="s">
        <v>488</v>
      </c>
      <c r="B4" s="313"/>
      <c r="C4" s="313"/>
      <c r="D4" s="223"/>
      <c r="E4" s="118"/>
      <c r="F4" s="118"/>
      <c r="G4" s="119"/>
      <c r="H4" s="121"/>
    </row>
    <row r="5" spans="1:8" ht="15" x14ac:dyDescent="0.25">
      <c r="A5" s="312" t="s">
        <v>489</v>
      </c>
      <c r="B5" s="313"/>
      <c r="C5" s="313"/>
      <c r="D5" s="223"/>
      <c r="E5" s="118"/>
      <c r="F5" s="118"/>
      <c r="G5" s="119"/>
      <c r="H5" s="121"/>
    </row>
    <row r="6" spans="1:8" ht="7.5" customHeight="1" thickBot="1" x14ac:dyDescent="0.3">
      <c r="A6" s="314"/>
      <c r="B6" s="315"/>
      <c r="C6" s="315"/>
      <c r="D6" s="315"/>
      <c r="E6" s="315"/>
      <c r="F6" s="315"/>
      <c r="G6" s="315"/>
      <c r="H6" s="316"/>
    </row>
    <row r="7" spans="1:8" ht="9.75" customHeight="1" x14ac:dyDescent="0.25">
      <c r="A7" s="122"/>
      <c r="B7" s="118"/>
      <c r="C7" s="123"/>
      <c r="D7" s="118"/>
      <c r="E7" s="118"/>
      <c r="F7" s="118"/>
      <c r="G7" s="118"/>
      <c r="H7" s="124"/>
    </row>
    <row r="8" spans="1:8" ht="15" x14ac:dyDescent="0.25">
      <c r="A8" s="125" t="s">
        <v>490</v>
      </c>
      <c r="B8" s="128"/>
      <c r="C8" s="126"/>
      <c r="D8" s="118"/>
      <c r="E8" s="119" t="s">
        <v>491</v>
      </c>
      <c r="F8" s="127"/>
      <c r="G8" s="118"/>
      <c r="H8" s="124"/>
    </row>
    <row r="9" spans="1:8" ht="15" x14ac:dyDescent="0.25">
      <c r="A9" s="122"/>
      <c r="B9" s="126" t="s">
        <v>250</v>
      </c>
      <c r="C9" s="128"/>
      <c r="D9" s="128"/>
      <c r="E9" s="118"/>
      <c r="F9" s="127" t="s">
        <v>492</v>
      </c>
      <c r="G9" s="118"/>
      <c r="H9" s="124"/>
    </row>
    <row r="10" spans="1:8" ht="15" x14ac:dyDescent="0.25">
      <c r="A10" s="122"/>
      <c r="B10" s="193" t="s">
        <v>493</v>
      </c>
      <c r="C10" s="118"/>
      <c r="D10" s="118"/>
      <c r="E10" s="118"/>
      <c r="F10" s="129"/>
      <c r="G10" s="118"/>
      <c r="H10" s="124"/>
    </row>
    <row r="11" spans="1:8" ht="15" x14ac:dyDescent="0.25">
      <c r="A11" s="122"/>
      <c r="B11" s="193" t="s">
        <v>494</v>
      </c>
      <c r="C11" s="118"/>
      <c r="D11" s="118"/>
      <c r="E11" s="118"/>
      <c r="F11" s="129"/>
      <c r="G11" s="118"/>
      <c r="H11" s="124"/>
    </row>
    <row r="12" spans="1:8" ht="15" x14ac:dyDescent="0.25">
      <c r="A12" s="122"/>
      <c r="B12" s="193">
        <v>2128</v>
      </c>
      <c r="C12" s="118"/>
      <c r="D12" s="118"/>
      <c r="E12" s="118"/>
      <c r="F12" s="130"/>
      <c r="G12" s="118"/>
      <c r="H12" s="124"/>
    </row>
    <row r="13" spans="1:8" ht="5.25" customHeight="1" x14ac:dyDescent="0.25">
      <c r="A13" s="122"/>
      <c r="B13" s="131"/>
      <c r="C13" s="132"/>
      <c r="D13" s="132"/>
      <c r="E13" s="118"/>
      <c r="F13" s="130"/>
      <c r="G13" s="118"/>
      <c r="H13" s="124"/>
    </row>
    <row r="14" spans="1:8" ht="15.75" thickBot="1" x14ac:dyDescent="0.3">
      <c r="A14" s="122"/>
      <c r="B14" s="133" t="s">
        <v>495</v>
      </c>
      <c r="C14" s="134"/>
      <c r="D14" s="134"/>
      <c r="E14" s="118"/>
      <c r="F14" s="130"/>
      <c r="G14" s="118"/>
      <c r="H14" s="124"/>
    </row>
    <row r="15" spans="1:8" ht="15.75" thickBot="1" x14ac:dyDescent="0.3">
      <c r="A15" s="199" t="s">
        <v>496</v>
      </c>
      <c r="B15" s="135" t="s">
        <v>523</v>
      </c>
      <c r="C15" s="304" t="s">
        <v>498</v>
      </c>
      <c r="D15" s="305"/>
      <c r="E15" s="306"/>
      <c r="F15" s="136" t="s">
        <v>499</v>
      </c>
      <c r="G15" s="136" t="s">
        <v>190</v>
      </c>
      <c r="H15" s="200" t="s">
        <v>191</v>
      </c>
    </row>
    <row r="16" spans="1:8" ht="12.75" customHeight="1" x14ac:dyDescent="0.25">
      <c r="A16" s="137"/>
      <c r="B16" s="203"/>
      <c r="C16" s="138"/>
      <c r="D16" s="139"/>
      <c r="E16" s="140"/>
      <c r="F16" s="141"/>
      <c r="G16" s="141"/>
      <c r="H16" s="141"/>
    </row>
    <row r="17" spans="1:8" ht="12.75" customHeight="1" x14ac:dyDescent="0.25">
      <c r="A17" s="137">
        <v>1</v>
      </c>
      <c r="B17" s="203" t="s">
        <v>527</v>
      </c>
      <c r="C17" s="207" t="s">
        <v>526</v>
      </c>
      <c r="D17" s="140" t="s">
        <v>500</v>
      </c>
      <c r="E17" s="208"/>
      <c r="F17" s="137">
        <v>4000</v>
      </c>
      <c r="G17" s="209">
        <v>3.3399999999999999E-2</v>
      </c>
      <c r="H17" s="206">
        <f>F17*G17</f>
        <v>133.6</v>
      </c>
    </row>
    <row r="18" spans="1:8" ht="12.75" customHeight="1" x14ac:dyDescent="0.25">
      <c r="A18" s="137">
        <v>2</v>
      </c>
      <c r="B18" s="203" t="s">
        <v>535</v>
      </c>
      <c r="C18" s="207" t="s">
        <v>33</v>
      </c>
      <c r="D18" s="140" t="s">
        <v>500</v>
      </c>
      <c r="E18" s="208"/>
      <c r="F18" s="137">
        <v>4000</v>
      </c>
      <c r="G18" s="209">
        <v>2.1999999999999999E-2</v>
      </c>
      <c r="H18" s="206">
        <f t="shared" ref="H18:H51" si="0">F18*G18</f>
        <v>88</v>
      </c>
    </row>
    <row r="19" spans="1:8" ht="12.75" customHeight="1" x14ac:dyDescent="0.25">
      <c r="A19" s="137">
        <v>3</v>
      </c>
      <c r="B19" s="203"/>
      <c r="C19" s="210" t="s">
        <v>258</v>
      </c>
      <c r="D19" s="140" t="s">
        <v>500</v>
      </c>
      <c r="E19" s="208"/>
      <c r="F19" s="137">
        <v>4000</v>
      </c>
      <c r="G19" s="143"/>
      <c r="H19" s="206">
        <f t="shared" si="0"/>
        <v>0</v>
      </c>
    </row>
    <row r="20" spans="1:8" ht="12.75" customHeight="1" x14ac:dyDescent="0.25">
      <c r="A20" s="211" t="s">
        <v>501</v>
      </c>
      <c r="B20" s="212" t="s">
        <v>524</v>
      </c>
      <c r="C20" s="210" t="s">
        <v>261</v>
      </c>
      <c r="D20" s="140" t="s">
        <v>500</v>
      </c>
      <c r="E20" s="208"/>
      <c r="F20" s="137">
        <v>4000</v>
      </c>
      <c r="G20" s="143">
        <v>3.4700000000000002E-2</v>
      </c>
      <c r="H20" s="206">
        <f t="shared" si="0"/>
        <v>138.80000000000001</v>
      </c>
    </row>
    <row r="21" spans="1:8" ht="12.75" customHeight="1" x14ac:dyDescent="0.25">
      <c r="A21" s="137">
        <v>5</v>
      </c>
      <c r="B21" s="203" t="s">
        <v>525</v>
      </c>
      <c r="C21" s="210" t="s">
        <v>266</v>
      </c>
      <c r="D21" s="140" t="s">
        <v>500</v>
      </c>
      <c r="E21" s="208"/>
      <c r="F21" s="137">
        <v>4000</v>
      </c>
      <c r="G21" s="143">
        <v>2.1700000000000001E-2</v>
      </c>
      <c r="H21" s="206">
        <f t="shared" si="0"/>
        <v>86.8</v>
      </c>
    </row>
    <row r="22" spans="1:8" ht="12.75" customHeight="1" x14ac:dyDescent="0.25">
      <c r="A22" s="137">
        <v>6</v>
      </c>
      <c r="B22" s="203" t="s">
        <v>528</v>
      </c>
      <c r="C22" s="210" t="s">
        <v>529</v>
      </c>
      <c r="D22" s="140" t="s">
        <v>500</v>
      </c>
      <c r="E22" s="208"/>
      <c r="F22" s="137">
        <v>4000</v>
      </c>
      <c r="G22" s="143">
        <v>2.1700000000000001E-2</v>
      </c>
      <c r="H22" s="206">
        <f t="shared" si="0"/>
        <v>86.8</v>
      </c>
    </row>
    <row r="23" spans="1:8" ht="12.75" customHeight="1" x14ac:dyDescent="0.25">
      <c r="A23" s="137">
        <v>7</v>
      </c>
      <c r="B23" s="203" t="s">
        <v>534</v>
      </c>
      <c r="C23" s="207" t="s">
        <v>35</v>
      </c>
      <c r="D23" s="140" t="s">
        <v>502</v>
      </c>
      <c r="E23" s="208"/>
      <c r="F23" s="137">
        <v>4000</v>
      </c>
      <c r="G23" s="143">
        <v>4.3299999999999998E-2</v>
      </c>
      <c r="H23" s="206">
        <f t="shared" si="0"/>
        <v>173.2</v>
      </c>
    </row>
    <row r="24" spans="1:8" ht="12.75" customHeight="1" x14ac:dyDescent="0.25">
      <c r="A24" s="137">
        <v>8</v>
      </c>
      <c r="B24" s="203" t="s">
        <v>530</v>
      </c>
      <c r="C24" s="207" t="s">
        <v>37</v>
      </c>
      <c r="D24" s="140" t="s">
        <v>502</v>
      </c>
      <c r="E24" s="208"/>
      <c r="F24" s="137">
        <v>4000</v>
      </c>
      <c r="G24" s="209">
        <v>1.9699999999999999E-2</v>
      </c>
      <c r="H24" s="206">
        <f t="shared" si="0"/>
        <v>78.8</v>
      </c>
    </row>
    <row r="25" spans="1:8" ht="12.75" customHeight="1" x14ac:dyDescent="0.25">
      <c r="A25" s="137">
        <v>9</v>
      </c>
      <c r="B25" s="203" t="s">
        <v>533</v>
      </c>
      <c r="C25" s="207" t="s">
        <v>38</v>
      </c>
      <c r="D25" s="140" t="s">
        <v>502</v>
      </c>
      <c r="E25" s="208"/>
      <c r="F25" s="137">
        <v>4000</v>
      </c>
      <c r="G25" s="143">
        <v>2.9600000000000001E-2</v>
      </c>
      <c r="H25" s="206">
        <f t="shared" si="0"/>
        <v>118.4</v>
      </c>
    </row>
    <row r="26" spans="1:8" ht="12.75" customHeight="1" x14ac:dyDescent="0.25">
      <c r="A26" s="137">
        <v>10</v>
      </c>
      <c r="B26" s="203" t="s">
        <v>536</v>
      </c>
      <c r="C26" s="207" t="s">
        <v>39</v>
      </c>
      <c r="D26" s="140" t="s">
        <v>502</v>
      </c>
      <c r="E26" s="208"/>
      <c r="F26" s="137">
        <v>4000</v>
      </c>
      <c r="G26" s="209">
        <v>3.1E-2</v>
      </c>
      <c r="H26" s="206">
        <f t="shared" si="0"/>
        <v>124</v>
      </c>
    </row>
    <row r="27" spans="1:8" ht="12.75" customHeight="1" x14ac:dyDescent="0.25">
      <c r="A27" s="137">
        <v>11</v>
      </c>
      <c r="B27" s="203" t="s">
        <v>531</v>
      </c>
      <c r="C27" s="207" t="s">
        <v>532</v>
      </c>
      <c r="D27" s="140" t="s">
        <v>502</v>
      </c>
      <c r="E27" s="208"/>
      <c r="F27" s="137">
        <v>4000</v>
      </c>
      <c r="G27" s="143">
        <v>2.9600000000000001E-2</v>
      </c>
      <c r="H27" s="206">
        <f t="shared" si="0"/>
        <v>118.4</v>
      </c>
    </row>
    <row r="28" spans="1:8" ht="12.75" customHeight="1" x14ac:dyDescent="0.25">
      <c r="A28" s="137">
        <v>12</v>
      </c>
      <c r="B28" s="203" t="s">
        <v>541</v>
      </c>
      <c r="C28" s="207" t="s">
        <v>113</v>
      </c>
      <c r="D28" s="213" t="s">
        <v>16</v>
      </c>
      <c r="E28" s="214"/>
      <c r="F28" s="137">
        <v>5000</v>
      </c>
      <c r="G28" s="209">
        <v>6.7000000000000002E-3</v>
      </c>
      <c r="H28" s="206">
        <f t="shared" si="0"/>
        <v>33.5</v>
      </c>
    </row>
    <row r="29" spans="1:8" ht="12.75" customHeight="1" x14ac:dyDescent="0.25">
      <c r="A29" s="137">
        <v>13</v>
      </c>
      <c r="B29" s="203" t="s">
        <v>546</v>
      </c>
      <c r="C29" s="207" t="s">
        <v>115</v>
      </c>
      <c r="D29" s="213" t="s">
        <v>16</v>
      </c>
      <c r="E29" s="214"/>
      <c r="F29" s="137">
        <v>5000</v>
      </c>
      <c r="G29" s="209">
        <v>6.7000000000000002E-3</v>
      </c>
      <c r="H29" s="206">
        <f t="shared" si="0"/>
        <v>33.5</v>
      </c>
    </row>
    <row r="30" spans="1:8" ht="12.75" customHeight="1" x14ac:dyDescent="0.25">
      <c r="A30" s="137">
        <v>14</v>
      </c>
      <c r="B30" s="203" t="s">
        <v>540</v>
      </c>
      <c r="C30" s="207" t="s">
        <v>116</v>
      </c>
      <c r="D30" s="213" t="s">
        <v>16</v>
      </c>
      <c r="E30" s="214"/>
      <c r="F30" s="137">
        <v>5000</v>
      </c>
      <c r="G30" s="209">
        <v>7.0000000000000001E-3</v>
      </c>
      <c r="H30" s="206">
        <f t="shared" si="0"/>
        <v>35</v>
      </c>
    </row>
    <row r="31" spans="1:8" ht="12.75" customHeight="1" x14ac:dyDescent="0.25">
      <c r="A31" s="137">
        <v>15</v>
      </c>
      <c r="B31" s="203" t="s">
        <v>553</v>
      </c>
      <c r="C31" s="207" t="s">
        <v>118</v>
      </c>
      <c r="D31" s="213" t="s">
        <v>16</v>
      </c>
      <c r="E31" s="214"/>
      <c r="F31" s="137">
        <v>5000</v>
      </c>
      <c r="G31" s="209">
        <v>7.0000000000000001E-3</v>
      </c>
      <c r="H31" s="206">
        <f t="shared" si="0"/>
        <v>35</v>
      </c>
    </row>
    <row r="32" spans="1:8" ht="12.75" customHeight="1" x14ac:dyDescent="0.25">
      <c r="A32" s="137">
        <v>16</v>
      </c>
      <c r="B32" s="203" t="s">
        <v>554</v>
      </c>
      <c r="C32" s="207" t="s">
        <v>120</v>
      </c>
      <c r="D32" s="213" t="s">
        <v>16</v>
      </c>
      <c r="E32" s="215"/>
      <c r="F32" s="137">
        <v>5000</v>
      </c>
      <c r="G32" s="209">
        <v>7.0000000000000001E-3</v>
      </c>
      <c r="H32" s="206">
        <f t="shared" si="0"/>
        <v>35</v>
      </c>
    </row>
    <row r="33" spans="1:8" ht="12.75" customHeight="1" x14ac:dyDescent="0.25">
      <c r="A33" s="137">
        <v>17</v>
      </c>
      <c r="B33" s="203" t="s">
        <v>551</v>
      </c>
      <c r="C33" s="207" t="s">
        <v>122</v>
      </c>
      <c r="D33" s="213" t="s">
        <v>16</v>
      </c>
      <c r="E33" s="214"/>
      <c r="F33" s="137">
        <v>5000</v>
      </c>
      <c r="G33" s="209">
        <v>6.7000000000000002E-3</v>
      </c>
      <c r="H33" s="206">
        <f t="shared" si="0"/>
        <v>33.5</v>
      </c>
    </row>
    <row r="34" spans="1:8" ht="12.75" customHeight="1" x14ac:dyDescent="0.25">
      <c r="A34" s="137">
        <v>18</v>
      </c>
      <c r="B34" s="203" t="s">
        <v>547</v>
      </c>
      <c r="C34" s="207" t="s">
        <v>123</v>
      </c>
      <c r="D34" s="213" t="s">
        <v>16</v>
      </c>
      <c r="E34" s="214"/>
      <c r="F34" s="137">
        <v>5000</v>
      </c>
      <c r="G34" s="209">
        <v>6.7000000000000002E-3</v>
      </c>
      <c r="H34" s="206">
        <f t="shared" si="0"/>
        <v>33.5</v>
      </c>
    </row>
    <row r="35" spans="1:8" ht="12.75" customHeight="1" x14ac:dyDescent="0.25">
      <c r="A35" s="137">
        <v>19</v>
      </c>
      <c r="B35" s="203" t="s">
        <v>549</v>
      </c>
      <c r="C35" s="207" t="s">
        <v>125</v>
      </c>
      <c r="D35" s="213" t="s">
        <v>16</v>
      </c>
      <c r="E35" s="214"/>
      <c r="F35" s="137">
        <v>5000</v>
      </c>
      <c r="G35" s="209">
        <v>6.7000000000000002E-3</v>
      </c>
      <c r="H35" s="206">
        <f t="shared" si="0"/>
        <v>33.5</v>
      </c>
    </row>
    <row r="36" spans="1:8" ht="12.75" customHeight="1" x14ac:dyDescent="0.25">
      <c r="A36" s="137">
        <v>20</v>
      </c>
      <c r="B36" s="203" t="s">
        <v>552</v>
      </c>
      <c r="C36" s="207" t="s">
        <v>126</v>
      </c>
      <c r="D36" s="213" t="s">
        <v>16</v>
      </c>
      <c r="E36" s="214"/>
      <c r="F36" s="137">
        <v>5000</v>
      </c>
      <c r="G36" s="209">
        <v>5.4999999999999997E-3</v>
      </c>
      <c r="H36" s="206">
        <f t="shared" si="0"/>
        <v>27.5</v>
      </c>
    </row>
    <row r="37" spans="1:8" ht="12.75" customHeight="1" x14ac:dyDescent="0.25">
      <c r="A37" s="137">
        <v>21</v>
      </c>
      <c r="B37" s="203" t="s">
        <v>555</v>
      </c>
      <c r="C37" s="207" t="s">
        <v>129</v>
      </c>
      <c r="D37" s="213" t="s">
        <v>16</v>
      </c>
      <c r="E37" s="208"/>
      <c r="F37" s="137">
        <v>5000</v>
      </c>
      <c r="G37" s="209">
        <v>1.7000000000000001E-2</v>
      </c>
      <c r="H37" s="206">
        <f t="shared" si="0"/>
        <v>85</v>
      </c>
    </row>
    <row r="38" spans="1:8" ht="12.75" customHeight="1" x14ac:dyDescent="0.25">
      <c r="A38" s="137">
        <v>22</v>
      </c>
      <c r="B38" s="203" t="s">
        <v>556</v>
      </c>
      <c r="C38" s="207" t="s">
        <v>131</v>
      </c>
      <c r="D38" s="213" t="s">
        <v>16</v>
      </c>
      <c r="E38" s="208"/>
      <c r="F38" s="137">
        <v>5000</v>
      </c>
      <c r="G38" s="209">
        <v>7.0000000000000001E-3</v>
      </c>
      <c r="H38" s="206">
        <f t="shared" si="0"/>
        <v>35</v>
      </c>
    </row>
    <row r="39" spans="1:8" ht="12.75" customHeight="1" x14ac:dyDescent="0.25">
      <c r="A39" s="137">
        <v>23</v>
      </c>
      <c r="B39" s="203" t="s">
        <v>557</v>
      </c>
      <c r="C39" s="207" t="s">
        <v>132</v>
      </c>
      <c r="D39" s="213" t="s">
        <v>16</v>
      </c>
      <c r="E39" s="208"/>
      <c r="F39" s="137">
        <v>5000</v>
      </c>
      <c r="G39" s="209">
        <v>7.0000000000000001E-3</v>
      </c>
      <c r="H39" s="206">
        <f t="shared" si="0"/>
        <v>35</v>
      </c>
    </row>
    <row r="40" spans="1:8" ht="12.75" customHeight="1" x14ac:dyDescent="0.25">
      <c r="A40" s="137">
        <v>24</v>
      </c>
      <c r="B40" s="203" t="s">
        <v>537</v>
      </c>
      <c r="C40" s="210" t="s">
        <v>416</v>
      </c>
      <c r="D40" s="213" t="s">
        <v>16</v>
      </c>
      <c r="E40" s="208"/>
      <c r="F40" s="137">
        <v>5000</v>
      </c>
      <c r="G40" s="143">
        <v>1.7100000000000001E-2</v>
      </c>
      <c r="H40" s="206">
        <f t="shared" si="0"/>
        <v>85.5</v>
      </c>
    </row>
    <row r="41" spans="1:8" ht="12.75" customHeight="1" x14ac:dyDescent="0.25">
      <c r="A41" s="137">
        <v>25</v>
      </c>
      <c r="B41" s="203" t="s">
        <v>538</v>
      </c>
      <c r="C41" s="210" t="s">
        <v>420</v>
      </c>
      <c r="D41" s="213" t="s">
        <v>16</v>
      </c>
      <c r="E41" s="208"/>
      <c r="F41" s="137">
        <v>5000</v>
      </c>
      <c r="G41" s="143">
        <v>1.7100000000000001E-2</v>
      </c>
      <c r="H41" s="206">
        <f t="shared" si="0"/>
        <v>85.5</v>
      </c>
    </row>
    <row r="42" spans="1:8" ht="12.75" customHeight="1" x14ac:dyDescent="0.25">
      <c r="A42" s="137">
        <v>26</v>
      </c>
      <c r="B42" s="203" t="s">
        <v>539</v>
      </c>
      <c r="C42" s="210" t="s">
        <v>424</v>
      </c>
      <c r="D42" s="213" t="s">
        <v>16</v>
      </c>
      <c r="E42" s="208"/>
      <c r="F42" s="137">
        <v>5000</v>
      </c>
      <c r="G42" s="143">
        <v>6.7000000000000002E-3</v>
      </c>
      <c r="H42" s="206">
        <f t="shared" si="0"/>
        <v>33.5</v>
      </c>
    </row>
    <row r="43" spans="1:8" ht="12.75" customHeight="1" x14ac:dyDescent="0.25">
      <c r="A43" s="137">
        <v>27</v>
      </c>
      <c r="B43" s="203" t="s">
        <v>542</v>
      </c>
      <c r="C43" s="210" t="s">
        <v>428</v>
      </c>
      <c r="D43" s="213" t="s">
        <v>16</v>
      </c>
      <c r="E43" s="208"/>
      <c r="F43" s="137">
        <v>5000</v>
      </c>
      <c r="G43" s="143">
        <v>6.7000000000000002E-3</v>
      </c>
      <c r="H43" s="206">
        <f t="shared" si="0"/>
        <v>33.5</v>
      </c>
    </row>
    <row r="44" spans="1:8" ht="12.75" customHeight="1" x14ac:dyDescent="0.25">
      <c r="A44" s="137">
        <v>28</v>
      </c>
      <c r="B44" s="203" t="s">
        <v>543</v>
      </c>
      <c r="C44" s="210" t="s">
        <v>432</v>
      </c>
      <c r="D44" s="213" t="s">
        <v>16</v>
      </c>
      <c r="E44" s="208"/>
      <c r="F44" s="137">
        <v>5000</v>
      </c>
      <c r="G44" s="143">
        <v>6.7000000000000002E-3</v>
      </c>
      <c r="H44" s="206">
        <f t="shared" si="0"/>
        <v>33.5</v>
      </c>
    </row>
    <row r="45" spans="1:8" ht="12.75" customHeight="1" x14ac:dyDescent="0.25">
      <c r="A45" s="137">
        <v>29</v>
      </c>
      <c r="B45" s="203" t="s">
        <v>544</v>
      </c>
      <c r="C45" s="210" t="s">
        <v>436</v>
      </c>
      <c r="D45" s="213" t="s">
        <v>16</v>
      </c>
      <c r="E45" s="208"/>
      <c r="F45" s="137">
        <v>5000</v>
      </c>
      <c r="G45" s="143">
        <v>6.7000000000000002E-3</v>
      </c>
      <c r="H45" s="206">
        <f t="shared" si="0"/>
        <v>33.5</v>
      </c>
    </row>
    <row r="46" spans="1:8" ht="12.75" customHeight="1" x14ac:dyDescent="0.25">
      <c r="A46" s="137">
        <v>30</v>
      </c>
      <c r="B46" s="203" t="s">
        <v>545</v>
      </c>
      <c r="C46" s="210" t="s">
        <v>440</v>
      </c>
      <c r="D46" s="213" t="s">
        <v>16</v>
      </c>
      <c r="E46" s="208"/>
      <c r="F46" s="137">
        <v>5000</v>
      </c>
      <c r="G46" s="143">
        <v>6.7000000000000002E-3</v>
      </c>
      <c r="H46" s="206">
        <f t="shared" si="0"/>
        <v>33.5</v>
      </c>
    </row>
    <row r="47" spans="1:8" ht="12.75" customHeight="1" x14ac:dyDescent="0.25">
      <c r="A47" s="137">
        <v>31</v>
      </c>
      <c r="B47" s="203" t="s">
        <v>548</v>
      </c>
      <c r="C47" s="210" t="s">
        <v>443</v>
      </c>
      <c r="D47" s="213" t="s">
        <v>16</v>
      </c>
      <c r="E47" s="208"/>
      <c r="F47" s="137">
        <v>5000</v>
      </c>
      <c r="G47" s="143">
        <v>6.7000000000000002E-3</v>
      </c>
      <c r="H47" s="206">
        <f t="shared" si="0"/>
        <v>33.5</v>
      </c>
    </row>
    <row r="48" spans="1:8" ht="12.75" customHeight="1" x14ac:dyDescent="0.25">
      <c r="A48" s="137">
        <v>32</v>
      </c>
      <c r="B48" s="203" t="s">
        <v>550</v>
      </c>
      <c r="C48" s="210" t="s">
        <v>447</v>
      </c>
      <c r="D48" s="213" t="s">
        <v>16</v>
      </c>
      <c r="E48" s="140"/>
      <c r="F48" s="137">
        <v>5000</v>
      </c>
      <c r="G48" s="143">
        <v>6.7000000000000002E-3</v>
      </c>
      <c r="H48" s="206">
        <f t="shared" si="0"/>
        <v>33.5</v>
      </c>
    </row>
    <row r="49" spans="1:8" s="205" customFormat="1" ht="24" customHeight="1" x14ac:dyDescent="0.25">
      <c r="A49" s="216">
        <v>33</v>
      </c>
      <c r="B49" s="217" t="s">
        <v>559</v>
      </c>
      <c r="C49" s="218" t="s">
        <v>353</v>
      </c>
      <c r="D49" s="307" t="s">
        <v>351</v>
      </c>
      <c r="E49" s="308"/>
      <c r="F49" s="219">
        <v>100</v>
      </c>
      <c r="G49" s="220">
        <v>0.63539999999999996</v>
      </c>
      <c r="H49" s="221">
        <f t="shared" si="0"/>
        <v>63.54</v>
      </c>
    </row>
    <row r="50" spans="1:8" s="205" customFormat="1" ht="24" customHeight="1" x14ac:dyDescent="0.25">
      <c r="A50" s="216">
        <v>34</v>
      </c>
      <c r="B50" s="217" t="s">
        <v>558</v>
      </c>
      <c r="C50" s="218" t="s">
        <v>359</v>
      </c>
      <c r="D50" s="307" t="s">
        <v>351</v>
      </c>
      <c r="E50" s="308"/>
      <c r="F50" s="219">
        <v>100</v>
      </c>
      <c r="G50" s="220">
        <v>1.1278999999999999</v>
      </c>
      <c r="H50" s="221">
        <f t="shared" si="0"/>
        <v>112.78999999999999</v>
      </c>
    </row>
    <row r="51" spans="1:8" s="205" customFormat="1" ht="24" customHeight="1" x14ac:dyDescent="0.25">
      <c r="A51" s="216">
        <v>35</v>
      </c>
      <c r="B51" s="217" t="s">
        <v>560</v>
      </c>
      <c r="C51" s="222" t="s">
        <v>367</v>
      </c>
      <c r="D51" s="307" t="s">
        <v>366</v>
      </c>
      <c r="E51" s="308"/>
      <c r="F51" s="216">
        <v>50</v>
      </c>
      <c r="G51" s="220">
        <v>0.9788</v>
      </c>
      <c r="H51" s="221">
        <f t="shared" si="0"/>
        <v>48.94</v>
      </c>
    </row>
    <row r="52" spans="1:8" ht="12.75" customHeight="1" x14ac:dyDescent="0.25">
      <c r="A52" s="148"/>
      <c r="B52" s="204"/>
      <c r="C52" s="149"/>
      <c r="D52" s="150"/>
      <c r="E52" s="150"/>
      <c r="F52" s="151"/>
      <c r="G52" s="152"/>
      <c r="H52" s="147"/>
    </row>
    <row r="53" spans="1:8" ht="18" customHeight="1" x14ac:dyDescent="0.25">
      <c r="A53" s="153"/>
      <c r="B53" s="134"/>
      <c r="C53" s="154"/>
      <c r="D53" s="134"/>
      <c r="E53" s="134"/>
      <c r="F53" s="134"/>
      <c r="G53" s="166" t="s">
        <v>503</v>
      </c>
      <c r="H53" s="167">
        <f>SUM(H17:H52)</f>
        <v>2232.5700000000002</v>
      </c>
    </row>
    <row r="54" spans="1:8" ht="18" customHeight="1" thickBot="1" x14ac:dyDescent="0.3">
      <c r="A54" s="153"/>
      <c r="B54" s="134"/>
      <c r="C54" s="154"/>
      <c r="D54" s="134"/>
      <c r="E54" s="134"/>
      <c r="F54" s="134"/>
      <c r="G54" s="166" t="s">
        <v>504</v>
      </c>
      <c r="H54" s="201">
        <f>H53*14%</f>
        <v>312.55980000000005</v>
      </c>
    </row>
    <row r="55" spans="1:8" ht="18" customHeight="1" thickBot="1" x14ac:dyDescent="0.35">
      <c r="A55" s="194"/>
      <c r="B55" s="196"/>
      <c r="C55" s="195"/>
      <c r="D55" s="196"/>
      <c r="E55" s="196"/>
      <c r="F55" s="196"/>
      <c r="G55" s="197" t="s">
        <v>507</v>
      </c>
      <c r="H55" s="202">
        <f>H53+H54</f>
        <v>2545.1298000000002</v>
      </c>
    </row>
  </sheetData>
  <mergeCells count="10">
    <mergeCell ref="C15:E15"/>
    <mergeCell ref="D49:E49"/>
    <mergeCell ref="D50:E50"/>
    <mergeCell ref="D51:E51"/>
    <mergeCell ref="A1:H1"/>
    <mergeCell ref="A4:C4"/>
    <mergeCell ref="A5:C5"/>
    <mergeCell ref="A6:H6"/>
    <mergeCell ref="A2:D2"/>
    <mergeCell ref="A3:D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31" workbookViewId="0">
      <selection activeCell="F19" sqref="F19"/>
    </sheetView>
  </sheetViews>
  <sheetFormatPr defaultRowHeight="14.4" x14ac:dyDescent="0.3"/>
  <cols>
    <col min="1" max="1" width="4.33203125" customWidth="1"/>
    <col min="2" max="2" width="14.5546875" customWidth="1"/>
    <col min="3" max="3" width="20.6640625" customWidth="1"/>
    <col min="4" max="4" width="23.6640625" customWidth="1"/>
    <col min="5" max="5" width="8.33203125" customWidth="1"/>
    <col min="6" max="6" width="5.6640625" customWidth="1"/>
    <col min="7" max="7" width="8" style="177" customWidth="1"/>
    <col min="8" max="8" width="10.88671875" customWidth="1"/>
  </cols>
  <sheetData>
    <row r="1" spans="1:8" ht="59.25" customHeight="1" x14ac:dyDescent="0.5">
      <c r="A1" s="309" t="s">
        <v>486</v>
      </c>
      <c r="B1" s="310"/>
      <c r="C1" s="310"/>
      <c r="D1" s="310"/>
      <c r="E1" s="310"/>
      <c r="F1" s="310"/>
      <c r="G1" s="310"/>
      <c r="H1" s="311"/>
    </row>
    <row r="2" spans="1:8" ht="16.5" customHeight="1" x14ac:dyDescent="0.25">
      <c r="A2" s="317"/>
      <c r="B2" s="318"/>
      <c r="C2" s="318"/>
      <c r="D2" s="318"/>
      <c r="E2" s="118"/>
      <c r="F2" s="118"/>
      <c r="G2" s="168" t="s">
        <v>505</v>
      </c>
      <c r="H2" s="120" t="s">
        <v>512</v>
      </c>
    </row>
    <row r="3" spans="1:8" ht="16.5" customHeight="1" x14ac:dyDescent="0.25">
      <c r="A3" s="319"/>
      <c r="B3" s="320"/>
      <c r="C3" s="320"/>
      <c r="D3" s="320"/>
      <c r="E3" s="118"/>
      <c r="F3" s="118"/>
      <c r="G3" s="168" t="s">
        <v>506</v>
      </c>
      <c r="H3" s="121">
        <f ca="1">TODAY()</f>
        <v>44030</v>
      </c>
    </row>
    <row r="4" spans="1:8" ht="15" x14ac:dyDescent="0.25">
      <c r="A4" s="326" t="s">
        <v>488</v>
      </c>
      <c r="B4" s="327"/>
      <c r="C4" s="327"/>
      <c r="D4" s="327"/>
      <c r="E4" s="118"/>
      <c r="F4" s="118"/>
      <c r="G4" s="168"/>
      <c r="H4" s="121"/>
    </row>
    <row r="5" spans="1:8" ht="15" x14ac:dyDescent="0.25">
      <c r="A5" s="326" t="s">
        <v>489</v>
      </c>
      <c r="B5" s="327"/>
      <c r="C5" s="327"/>
      <c r="D5" s="327"/>
      <c r="E5" s="118"/>
      <c r="F5" s="118"/>
      <c r="G5" s="168"/>
      <c r="H5" s="121"/>
    </row>
    <row r="6" spans="1:8" ht="7.5" customHeight="1" thickBot="1" x14ac:dyDescent="0.3">
      <c r="A6" s="314"/>
      <c r="B6" s="315"/>
      <c r="C6" s="315"/>
      <c r="D6" s="315"/>
      <c r="E6" s="315"/>
      <c r="F6" s="315"/>
      <c r="G6" s="315"/>
      <c r="H6" s="316"/>
    </row>
    <row r="7" spans="1:8" ht="9.75" customHeight="1" x14ac:dyDescent="0.25">
      <c r="A7" s="122"/>
      <c r="B7" s="118"/>
      <c r="C7" s="123"/>
      <c r="D7" s="118"/>
      <c r="E7" s="118"/>
      <c r="F7" s="118"/>
      <c r="G7" s="169"/>
      <c r="H7" s="124"/>
    </row>
    <row r="8" spans="1:8" ht="15" x14ac:dyDescent="0.25">
      <c r="A8" s="125" t="s">
        <v>490</v>
      </c>
      <c r="B8" s="128"/>
      <c r="C8" s="126"/>
      <c r="D8" s="118"/>
      <c r="E8" s="119" t="s">
        <v>491</v>
      </c>
      <c r="F8" s="127"/>
      <c r="G8" s="169"/>
      <c r="H8" s="124"/>
    </row>
    <row r="9" spans="1:8" ht="15" x14ac:dyDescent="0.25">
      <c r="A9" s="122"/>
      <c r="B9" s="126" t="s">
        <v>508</v>
      </c>
      <c r="C9" s="126"/>
      <c r="D9" s="128"/>
      <c r="E9" s="118"/>
      <c r="F9" s="127" t="s">
        <v>492</v>
      </c>
      <c r="G9" s="169"/>
      <c r="H9" s="124"/>
    </row>
    <row r="10" spans="1:8" ht="15" x14ac:dyDescent="0.25">
      <c r="A10" s="122"/>
      <c r="B10" s="193" t="s">
        <v>509</v>
      </c>
      <c r="C10" s="193"/>
      <c r="D10" s="118"/>
      <c r="E10" s="118"/>
      <c r="F10" s="129"/>
      <c r="G10" s="169"/>
      <c r="H10" s="124"/>
    </row>
    <row r="11" spans="1:8" ht="15" x14ac:dyDescent="0.25">
      <c r="A11" s="122"/>
      <c r="B11" s="193" t="s">
        <v>510</v>
      </c>
      <c r="C11" s="193"/>
      <c r="D11" s="118"/>
      <c r="E11" s="118"/>
      <c r="F11" s="129"/>
      <c r="G11" s="169"/>
      <c r="H11" s="124"/>
    </row>
    <row r="12" spans="1:8" ht="15" x14ac:dyDescent="0.25">
      <c r="A12" s="122"/>
      <c r="B12" s="193" t="s">
        <v>511</v>
      </c>
      <c r="C12" s="193"/>
      <c r="D12" s="118"/>
      <c r="E12" s="118"/>
      <c r="F12" s="130"/>
      <c r="G12" s="169"/>
      <c r="H12" s="124"/>
    </row>
    <row r="13" spans="1:8" ht="5.25" customHeight="1" x14ac:dyDescent="0.25">
      <c r="A13" s="122"/>
      <c r="B13" s="131"/>
      <c r="C13" s="131"/>
      <c r="D13" s="132"/>
      <c r="E13" s="118"/>
      <c r="F13" s="130"/>
      <c r="G13" s="169"/>
      <c r="H13" s="124"/>
    </row>
    <row r="14" spans="1:8" ht="15.75" thickBot="1" x14ac:dyDescent="0.3">
      <c r="A14" s="122"/>
      <c r="B14" s="133" t="s">
        <v>495</v>
      </c>
      <c r="C14" s="133"/>
      <c r="D14" s="134"/>
      <c r="E14" s="118"/>
      <c r="F14" s="130"/>
      <c r="G14" s="169"/>
      <c r="H14" s="124"/>
    </row>
    <row r="15" spans="1:8" s="205" customFormat="1" ht="15.75" thickBot="1" x14ac:dyDescent="0.3">
      <c r="A15" s="224" t="s">
        <v>496</v>
      </c>
      <c r="B15" s="225" t="s">
        <v>523</v>
      </c>
      <c r="C15" s="321" t="s">
        <v>498</v>
      </c>
      <c r="D15" s="322"/>
      <c r="E15" s="323"/>
      <c r="F15" s="225" t="s">
        <v>499</v>
      </c>
      <c r="G15" s="226" t="s">
        <v>190</v>
      </c>
      <c r="H15" s="227" t="s">
        <v>191</v>
      </c>
    </row>
    <row r="16" spans="1:8" s="205" customFormat="1" ht="12.75" customHeight="1" x14ac:dyDescent="0.25">
      <c r="A16" s="228"/>
      <c r="B16" s="229"/>
      <c r="C16" s="230"/>
      <c r="D16" s="231"/>
      <c r="E16" s="232"/>
      <c r="F16" s="233"/>
      <c r="G16" s="234"/>
      <c r="H16" s="233"/>
    </row>
    <row r="17" spans="1:8" s="205" customFormat="1" ht="24.75" customHeight="1" x14ac:dyDescent="0.25">
      <c r="A17" s="228">
        <v>1</v>
      </c>
      <c r="B17" s="229" t="s">
        <v>572</v>
      </c>
      <c r="C17" s="235" t="s">
        <v>514</v>
      </c>
      <c r="D17" s="324" t="s">
        <v>513</v>
      </c>
      <c r="E17" s="325"/>
      <c r="F17" s="228">
        <v>100</v>
      </c>
      <c r="G17" s="236">
        <v>0.32</v>
      </c>
      <c r="H17" s="237">
        <f>F17*G17</f>
        <v>32</v>
      </c>
    </row>
    <row r="18" spans="1:8" s="205" customFormat="1" ht="12.75" customHeight="1" x14ac:dyDescent="0.25">
      <c r="A18" s="228">
        <v>2</v>
      </c>
      <c r="B18" s="229" t="s">
        <v>576</v>
      </c>
      <c r="C18" s="235" t="s">
        <v>575</v>
      </c>
      <c r="D18" s="238" t="s">
        <v>515</v>
      </c>
      <c r="E18" s="239"/>
      <c r="F18" s="228">
        <v>100</v>
      </c>
      <c r="G18" s="240">
        <v>0.32</v>
      </c>
      <c r="H18" s="237">
        <f t="shared" ref="H18:H39" si="0">F18*G18</f>
        <v>32</v>
      </c>
    </row>
    <row r="19" spans="1:8" s="205" customFormat="1" ht="12.75" customHeight="1" x14ac:dyDescent="0.25">
      <c r="A19" s="242" t="s">
        <v>574</v>
      </c>
      <c r="B19" s="243" t="s">
        <v>573</v>
      </c>
      <c r="C19" s="241" t="s">
        <v>517</v>
      </c>
      <c r="D19" s="232" t="s">
        <v>516</v>
      </c>
      <c r="E19" s="244"/>
      <c r="F19" s="228">
        <v>50</v>
      </c>
      <c r="G19" s="240">
        <v>0.5</v>
      </c>
      <c r="H19" s="237">
        <f t="shared" si="0"/>
        <v>25</v>
      </c>
    </row>
    <row r="20" spans="1:8" s="205" customFormat="1" ht="12.75" customHeight="1" x14ac:dyDescent="0.25">
      <c r="A20" s="228">
        <v>4</v>
      </c>
      <c r="B20" s="229" t="s">
        <v>566</v>
      </c>
      <c r="C20" s="235" t="s">
        <v>315</v>
      </c>
      <c r="D20" s="245" t="s">
        <v>52</v>
      </c>
      <c r="E20" s="246"/>
      <c r="F20" s="229">
        <v>10</v>
      </c>
      <c r="G20" s="247">
        <v>1.2</v>
      </c>
      <c r="H20" s="237">
        <f t="shared" si="0"/>
        <v>12</v>
      </c>
    </row>
    <row r="21" spans="1:8" s="205" customFormat="1" ht="12.75" customHeight="1" x14ac:dyDescent="0.25">
      <c r="A21" s="228">
        <v>5</v>
      </c>
      <c r="B21" s="229" t="s">
        <v>567</v>
      </c>
      <c r="C21" s="235" t="s">
        <v>320</v>
      </c>
      <c r="D21" s="245" t="s">
        <v>52</v>
      </c>
      <c r="E21" s="239"/>
      <c r="F21" s="229">
        <v>10</v>
      </c>
      <c r="G21" s="247">
        <v>1.24</v>
      </c>
      <c r="H21" s="237">
        <f t="shared" si="0"/>
        <v>12.4</v>
      </c>
    </row>
    <row r="22" spans="1:8" s="205" customFormat="1" ht="12.75" customHeight="1" x14ac:dyDescent="0.25">
      <c r="A22" s="228">
        <v>6</v>
      </c>
      <c r="B22" s="229" t="s">
        <v>568</v>
      </c>
      <c r="C22" s="235" t="s">
        <v>326</v>
      </c>
      <c r="D22" s="245" t="s">
        <v>325</v>
      </c>
      <c r="E22" s="244"/>
      <c r="F22" s="229">
        <v>10</v>
      </c>
      <c r="G22" s="247">
        <v>0.68</v>
      </c>
      <c r="H22" s="237">
        <f t="shared" si="0"/>
        <v>6.8000000000000007</v>
      </c>
    </row>
    <row r="23" spans="1:8" s="205" customFormat="1" ht="12.75" customHeight="1" x14ac:dyDescent="0.25">
      <c r="A23" s="228">
        <v>7</v>
      </c>
      <c r="B23" s="229" t="s">
        <v>57</v>
      </c>
      <c r="C23" s="235" t="s">
        <v>57</v>
      </c>
      <c r="D23" s="245" t="s">
        <v>56</v>
      </c>
      <c r="E23" s="244"/>
      <c r="F23" s="248">
        <v>50</v>
      </c>
      <c r="G23" s="247">
        <v>1.9</v>
      </c>
      <c r="H23" s="237">
        <f t="shared" si="0"/>
        <v>95</v>
      </c>
    </row>
    <row r="24" spans="1:8" s="205" customFormat="1" ht="12.75" customHeight="1" x14ac:dyDescent="0.25">
      <c r="A24" s="228">
        <v>8</v>
      </c>
      <c r="B24" s="229" t="s">
        <v>60</v>
      </c>
      <c r="C24" s="235" t="s">
        <v>60</v>
      </c>
      <c r="D24" s="245" t="s">
        <v>59</v>
      </c>
      <c r="E24" s="244"/>
      <c r="F24" s="248">
        <v>50</v>
      </c>
      <c r="G24" s="247">
        <v>1.03</v>
      </c>
      <c r="H24" s="237">
        <f t="shared" si="0"/>
        <v>51.5</v>
      </c>
    </row>
    <row r="25" spans="1:8" s="205" customFormat="1" ht="12.75" customHeight="1" x14ac:dyDescent="0.25">
      <c r="A25" s="228">
        <v>9</v>
      </c>
      <c r="B25" s="229" t="s">
        <v>63</v>
      </c>
      <c r="C25" s="235" t="s">
        <v>63</v>
      </c>
      <c r="D25" s="245" t="s">
        <v>62</v>
      </c>
      <c r="E25" s="244"/>
      <c r="F25" s="248">
        <v>100</v>
      </c>
      <c r="G25" s="247">
        <v>0.25</v>
      </c>
      <c r="H25" s="237">
        <f t="shared" si="0"/>
        <v>25</v>
      </c>
    </row>
    <row r="26" spans="1:8" s="205" customFormat="1" ht="12.75" customHeight="1" x14ac:dyDescent="0.25">
      <c r="A26" s="228">
        <v>10</v>
      </c>
      <c r="B26" s="229" t="s">
        <v>331</v>
      </c>
      <c r="C26" s="235" t="s">
        <v>331</v>
      </c>
      <c r="D26" s="245" t="s">
        <v>330</v>
      </c>
      <c r="E26" s="244"/>
      <c r="F26" s="248">
        <v>100</v>
      </c>
      <c r="G26" s="247">
        <v>0.08</v>
      </c>
      <c r="H26" s="237">
        <f t="shared" si="0"/>
        <v>8</v>
      </c>
    </row>
    <row r="27" spans="1:8" s="205" customFormat="1" ht="12.75" customHeight="1" x14ac:dyDescent="0.25">
      <c r="A27" s="228">
        <v>11</v>
      </c>
      <c r="B27" s="229" t="s">
        <v>338</v>
      </c>
      <c r="C27" s="235" t="s">
        <v>338</v>
      </c>
      <c r="D27" s="245" t="s">
        <v>337</v>
      </c>
      <c r="E27" s="249"/>
      <c r="F27" s="248">
        <v>100</v>
      </c>
      <c r="G27" s="247">
        <v>0.32</v>
      </c>
      <c r="H27" s="237">
        <f t="shared" si="0"/>
        <v>32</v>
      </c>
    </row>
    <row r="28" spans="1:8" s="205" customFormat="1" ht="12.75" customHeight="1" x14ac:dyDescent="0.25">
      <c r="A28" s="228">
        <v>12</v>
      </c>
      <c r="B28" s="229" t="s">
        <v>561</v>
      </c>
      <c r="C28" s="235" t="s">
        <v>65</v>
      </c>
      <c r="D28" s="245" t="s">
        <v>64</v>
      </c>
      <c r="E28" s="249"/>
      <c r="F28" s="248">
        <v>20</v>
      </c>
      <c r="G28" s="247">
        <v>3.9</v>
      </c>
      <c r="H28" s="237">
        <f t="shared" si="0"/>
        <v>78</v>
      </c>
    </row>
    <row r="29" spans="1:8" s="205" customFormat="1" ht="12.75" customHeight="1" x14ac:dyDescent="0.25">
      <c r="A29" s="228">
        <v>13</v>
      </c>
      <c r="B29" s="229" t="s">
        <v>72</v>
      </c>
      <c r="C29" s="235" t="s">
        <v>73</v>
      </c>
      <c r="D29" s="245" t="s">
        <v>71</v>
      </c>
      <c r="E29" s="249"/>
      <c r="F29" s="248">
        <v>10</v>
      </c>
      <c r="G29" s="247">
        <v>6.85</v>
      </c>
      <c r="H29" s="237">
        <f t="shared" si="0"/>
        <v>68.5</v>
      </c>
    </row>
    <row r="30" spans="1:8" s="205" customFormat="1" ht="12.75" customHeight="1" x14ac:dyDescent="0.25">
      <c r="A30" s="228">
        <v>14</v>
      </c>
      <c r="B30" s="229" t="s">
        <v>74</v>
      </c>
      <c r="C30" s="235" t="s">
        <v>75</v>
      </c>
      <c r="D30" s="245" t="s">
        <v>71</v>
      </c>
      <c r="E30" s="249"/>
      <c r="F30" s="248">
        <v>10</v>
      </c>
      <c r="G30" s="247">
        <v>12.7</v>
      </c>
      <c r="H30" s="237">
        <f t="shared" si="0"/>
        <v>127</v>
      </c>
    </row>
    <row r="31" spans="1:8" s="205" customFormat="1" ht="12.75" customHeight="1" x14ac:dyDescent="0.25">
      <c r="A31" s="228">
        <v>15</v>
      </c>
      <c r="B31" s="229" t="s">
        <v>76</v>
      </c>
      <c r="C31" s="235" t="s">
        <v>77</v>
      </c>
      <c r="D31" s="245" t="s">
        <v>71</v>
      </c>
      <c r="E31" s="250"/>
      <c r="F31" s="251">
        <v>40</v>
      </c>
      <c r="G31" s="252">
        <v>10.050000000000001</v>
      </c>
      <c r="H31" s="237">
        <f t="shared" si="0"/>
        <v>402</v>
      </c>
    </row>
    <row r="32" spans="1:8" s="205" customFormat="1" ht="12.75" customHeight="1" x14ac:dyDescent="0.25">
      <c r="A32" s="228">
        <v>16</v>
      </c>
      <c r="B32" s="229" t="s">
        <v>94</v>
      </c>
      <c r="C32" s="235" t="s">
        <v>92</v>
      </c>
      <c r="D32" s="245" t="s">
        <v>91</v>
      </c>
      <c r="E32" s="249"/>
      <c r="F32" s="251">
        <v>12</v>
      </c>
      <c r="G32" s="236">
        <v>13.5</v>
      </c>
      <c r="H32" s="237">
        <f t="shared" si="0"/>
        <v>162</v>
      </c>
    </row>
    <row r="33" spans="1:8" s="205" customFormat="1" ht="12.75" customHeight="1" x14ac:dyDescent="0.25">
      <c r="A33" s="229">
        <v>17</v>
      </c>
      <c r="B33" s="229" t="s">
        <v>562</v>
      </c>
      <c r="C33" s="235" t="s">
        <v>101</v>
      </c>
      <c r="D33" s="245" t="s">
        <v>99</v>
      </c>
      <c r="E33" s="249"/>
      <c r="F33" s="251">
        <v>100</v>
      </c>
      <c r="G33" s="236">
        <v>0.47</v>
      </c>
      <c r="H33" s="237">
        <f t="shared" si="0"/>
        <v>47</v>
      </c>
    </row>
    <row r="34" spans="1:8" s="205" customFormat="1" ht="12.75" customHeight="1" x14ac:dyDescent="0.25">
      <c r="A34" s="229">
        <v>18</v>
      </c>
      <c r="B34" s="229" t="s">
        <v>563</v>
      </c>
      <c r="C34" s="235" t="s">
        <v>105</v>
      </c>
      <c r="D34" s="245" t="s">
        <v>103</v>
      </c>
      <c r="E34" s="249"/>
      <c r="F34" s="251">
        <v>100</v>
      </c>
      <c r="G34" s="236">
        <v>0.7</v>
      </c>
      <c r="H34" s="237">
        <f t="shared" si="0"/>
        <v>70</v>
      </c>
    </row>
    <row r="35" spans="1:8" s="205" customFormat="1" ht="12.75" customHeight="1" x14ac:dyDescent="0.25">
      <c r="A35" s="229">
        <v>19</v>
      </c>
      <c r="B35" s="229" t="s">
        <v>564</v>
      </c>
      <c r="C35" s="235" t="s">
        <v>409</v>
      </c>
      <c r="D35" s="245" t="s">
        <v>407</v>
      </c>
      <c r="E35" s="244"/>
      <c r="F35" s="251">
        <v>100</v>
      </c>
      <c r="G35" s="236">
        <v>0.55000000000000004</v>
      </c>
      <c r="H35" s="237">
        <f t="shared" si="0"/>
        <v>55.000000000000007</v>
      </c>
    </row>
    <row r="36" spans="1:8" s="205" customFormat="1" ht="12.75" customHeight="1" x14ac:dyDescent="0.25">
      <c r="A36" s="229">
        <v>20</v>
      </c>
      <c r="B36" s="229" t="s">
        <v>569</v>
      </c>
      <c r="C36" s="235" t="s">
        <v>518</v>
      </c>
      <c r="D36" s="245" t="s">
        <v>14</v>
      </c>
      <c r="E36" s="244"/>
      <c r="F36" s="228">
        <v>50</v>
      </c>
      <c r="G36" s="236">
        <v>0.13</v>
      </c>
      <c r="H36" s="237">
        <f t="shared" si="0"/>
        <v>6.5</v>
      </c>
    </row>
    <row r="37" spans="1:8" s="205" customFormat="1" ht="12.75" customHeight="1" x14ac:dyDescent="0.25">
      <c r="A37" s="229">
        <v>21</v>
      </c>
      <c r="B37" s="229" t="s">
        <v>570</v>
      </c>
      <c r="C37" s="235" t="s">
        <v>519</v>
      </c>
      <c r="D37" s="245" t="s">
        <v>461</v>
      </c>
      <c r="E37" s="244"/>
      <c r="F37" s="228">
        <v>50</v>
      </c>
      <c r="G37" s="236">
        <v>0.14000000000000001</v>
      </c>
      <c r="H37" s="237">
        <f t="shared" si="0"/>
        <v>7.0000000000000009</v>
      </c>
    </row>
    <row r="38" spans="1:8" s="205" customFormat="1" ht="12.75" customHeight="1" x14ac:dyDescent="0.25">
      <c r="A38" s="229">
        <v>22</v>
      </c>
      <c r="B38" s="229" t="s">
        <v>565</v>
      </c>
      <c r="C38" s="235" t="s">
        <v>234</v>
      </c>
      <c r="D38" s="245" t="s">
        <v>139</v>
      </c>
      <c r="E38" s="244"/>
      <c r="F38" s="228">
        <v>10</v>
      </c>
      <c r="G38" s="236">
        <v>7.5</v>
      </c>
      <c r="H38" s="237">
        <f t="shared" si="0"/>
        <v>75</v>
      </c>
    </row>
    <row r="39" spans="1:8" s="205" customFormat="1" ht="12.75" customHeight="1" x14ac:dyDescent="0.25">
      <c r="A39" s="229">
        <v>23</v>
      </c>
      <c r="B39" s="229" t="s">
        <v>571</v>
      </c>
      <c r="C39" s="241" t="s">
        <v>467</v>
      </c>
      <c r="D39" s="245" t="s">
        <v>139</v>
      </c>
      <c r="E39" s="244"/>
      <c r="F39" s="228">
        <v>5</v>
      </c>
      <c r="G39" s="236">
        <v>7.4</v>
      </c>
      <c r="H39" s="237">
        <f t="shared" si="0"/>
        <v>37</v>
      </c>
    </row>
    <row r="40" spans="1:8" s="205" customFormat="1" ht="12.75" customHeight="1" x14ac:dyDescent="0.25">
      <c r="A40" s="228"/>
      <c r="B40" s="229"/>
      <c r="C40" s="241"/>
      <c r="D40" s="245"/>
      <c r="E40" s="244"/>
      <c r="F40" s="228"/>
      <c r="G40" s="240"/>
      <c r="H40" s="237"/>
    </row>
    <row r="41" spans="1:8" s="205" customFormat="1" ht="12.75" customHeight="1" x14ac:dyDescent="0.25">
      <c r="A41" s="228"/>
      <c r="B41" s="229"/>
      <c r="C41" s="241"/>
      <c r="D41" s="245"/>
      <c r="E41" s="244"/>
      <c r="F41" s="228"/>
      <c r="G41" s="240"/>
      <c r="H41" s="237"/>
    </row>
    <row r="42" spans="1:8" s="205" customFormat="1" ht="12.75" customHeight="1" x14ac:dyDescent="0.25">
      <c r="A42" s="228"/>
      <c r="B42" s="229"/>
      <c r="C42" s="241"/>
      <c r="D42" s="245"/>
      <c r="E42" s="244"/>
      <c r="F42" s="228"/>
      <c r="G42" s="240"/>
      <c r="H42" s="237"/>
    </row>
    <row r="43" spans="1:8" s="205" customFormat="1" ht="12.75" customHeight="1" x14ac:dyDescent="0.25">
      <c r="A43" s="228"/>
      <c r="B43" s="229"/>
      <c r="C43" s="241"/>
      <c r="D43" s="245"/>
      <c r="E43" s="244"/>
      <c r="F43" s="228"/>
      <c r="G43" s="240"/>
      <c r="H43" s="237"/>
    </row>
    <row r="44" spans="1:8" s="205" customFormat="1" ht="12.75" customHeight="1" x14ac:dyDescent="0.25">
      <c r="A44" s="228"/>
      <c r="B44" s="229"/>
      <c r="C44" s="241"/>
      <c r="D44" s="245"/>
      <c r="E44" s="244"/>
      <c r="F44" s="228"/>
      <c r="G44" s="240"/>
      <c r="H44" s="237"/>
    </row>
    <row r="45" spans="1:8" s="205" customFormat="1" ht="12.75" customHeight="1" x14ac:dyDescent="0.25">
      <c r="A45" s="228"/>
      <c r="B45" s="229"/>
      <c r="C45" s="241"/>
      <c r="D45" s="245"/>
      <c r="E45" s="244"/>
      <c r="F45" s="228"/>
      <c r="G45" s="240"/>
      <c r="H45" s="237"/>
    </row>
    <row r="46" spans="1:8" ht="12.75" customHeight="1" x14ac:dyDescent="0.25">
      <c r="A46" s="155"/>
      <c r="B46" s="179"/>
      <c r="C46" s="164"/>
      <c r="D46" s="163"/>
      <c r="E46" s="127"/>
      <c r="F46" s="155"/>
      <c r="G46" s="172"/>
      <c r="H46" s="159"/>
    </row>
    <row r="47" spans="1:8" ht="12.75" customHeight="1" x14ac:dyDescent="0.25">
      <c r="A47" s="155"/>
      <c r="B47" s="179"/>
      <c r="C47" s="162"/>
      <c r="D47" s="163"/>
      <c r="E47" s="127"/>
      <c r="F47" s="165"/>
      <c r="G47" s="171"/>
      <c r="H47" s="159"/>
    </row>
    <row r="48" spans="1:8" ht="12.75" customHeight="1" x14ac:dyDescent="0.25">
      <c r="A48" s="155"/>
      <c r="B48" s="179"/>
      <c r="C48" s="162"/>
      <c r="D48" s="163"/>
      <c r="E48" s="127"/>
      <c r="F48" s="165"/>
      <c r="G48" s="171"/>
      <c r="H48" s="159"/>
    </row>
    <row r="49" spans="1:8" ht="12.75" customHeight="1" x14ac:dyDescent="0.25">
      <c r="A49" s="155"/>
      <c r="B49" s="179"/>
      <c r="C49" s="162"/>
      <c r="D49" s="163"/>
      <c r="E49" s="127"/>
      <c r="F49" s="165"/>
      <c r="G49" s="171"/>
      <c r="H49" s="159"/>
    </row>
    <row r="50" spans="1:8" ht="12.75" customHeight="1" x14ac:dyDescent="0.25">
      <c r="A50" s="155"/>
      <c r="B50" s="179"/>
      <c r="C50" s="164"/>
      <c r="D50" s="163"/>
      <c r="E50" s="127"/>
      <c r="F50" s="155"/>
      <c r="G50" s="171"/>
      <c r="H50" s="159"/>
    </row>
    <row r="51" spans="1:8" ht="12.75" customHeight="1" x14ac:dyDescent="0.25">
      <c r="A51" s="137"/>
      <c r="B51" s="203"/>
      <c r="C51" s="144"/>
      <c r="D51" s="69"/>
      <c r="E51" s="118"/>
      <c r="F51" s="137"/>
      <c r="G51" s="173"/>
      <c r="H51" s="142"/>
    </row>
    <row r="52" spans="1:8" ht="12.75" customHeight="1" x14ac:dyDescent="0.25">
      <c r="A52" s="137"/>
      <c r="B52" s="203"/>
      <c r="C52" s="145"/>
      <c r="D52" s="118"/>
      <c r="E52" s="118"/>
      <c r="F52" s="146"/>
      <c r="G52" s="174"/>
      <c r="H52" s="147"/>
    </row>
    <row r="53" spans="1:8" ht="12.75" customHeight="1" x14ac:dyDescent="0.25">
      <c r="A53" s="148"/>
      <c r="B53" s="204"/>
      <c r="C53" s="149"/>
      <c r="D53" s="150"/>
      <c r="E53" s="150"/>
      <c r="F53" s="151"/>
      <c r="G53" s="175"/>
      <c r="H53" s="147"/>
    </row>
    <row r="54" spans="1:8" ht="18" customHeight="1" x14ac:dyDescent="0.25">
      <c r="A54" s="153"/>
      <c r="B54" s="134"/>
      <c r="C54" s="154"/>
      <c r="D54" s="134"/>
      <c r="E54" s="134"/>
      <c r="F54" s="134"/>
      <c r="G54" s="176" t="s">
        <v>503</v>
      </c>
      <c r="H54" s="167">
        <f>SUM(H17:H53)</f>
        <v>1466.7</v>
      </c>
    </row>
    <row r="55" spans="1:8" ht="18" customHeight="1" thickBot="1" x14ac:dyDescent="0.3">
      <c r="A55" s="153"/>
      <c r="B55" s="134"/>
      <c r="C55" s="154"/>
      <c r="D55" s="134"/>
      <c r="E55" s="134"/>
      <c r="F55" s="134"/>
      <c r="G55" s="176" t="s">
        <v>504</v>
      </c>
      <c r="H55" s="201">
        <f>H54*14%</f>
        <v>205.33800000000002</v>
      </c>
    </row>
    <row r="56" spans="1:8" ht="18" customHeight="1" thickBot="1" x14ac:dyDescent="0.3">
      <c r="A56" s="194"/>
      <c r="B56" s="196"/>
      <c r="C56" s="195"/>
      <c r="D56" s="196"/>
      <c r="E56" s="196"/>
      <c r="F56" s="196"/>
      <c r="G56" s="198" t="s">
        <v>507</v>
      </c>
      <c r="H56" s="202">
        <f>H54+H55</f>
        <v>1672.038</v>
      </c>
    </row>
  </sheetData>
  <mergeCells count="8">
    <mergeCell ref="C15:E15"/>
    <mergeCell ref="D17:E17"/>
    <mergeCell ref="A1:H1"/>
    <mergeCell ref="A6:H6"/>
    <mergeCell ref="A2:D2"/>
    <mergeCell ref="A3:D3"/>
    <mergeCell ref="A4:D4"/>
    <mergeCell ref="A5:D5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D35" sqref="D35"/>
    </sheetView>
  </sheetViews>
  <sheetFormatPr defaultRowHeight="14.4" x14ac:dyDescent="0.3"/>
  <cols>
    <col min="1" max="1" width="4.33203125" customWidth="1"/>
    <col min="2" max="2" width="30.5546875" customWidth="1"/>
    <col min="3" max="3" width="19.33203125" customWidth="1"/>
    <col min="4" max="4" width="18.5546875" customWidth="1"/>
    <col min="5" max="5" width="5.6640625" customWidth="1"/>
    <col min="6" max="6" width="8" style="177" customWidth="1"/>
    <col min="7" max="7" width="10.88671875" customWidth="1"/>
  </cols>
  <sheetData>
    <row r="1" spans="1:7" ht="59.25" customHeight="1" x14ac:dyDescent="0.5">
      <c r="A1" s="328"/>
      <c r="B1" s="329"/>
      <c r="C1" s="329"/>
      <c r="D1" s="310" t="s">
        <v>486</v>
      </c>
      <c r="E1" s="310"/>
      <c r="F1" s="310"/>
      <c r="G1" s="311"/>
    </row>
    <row r="2" spans="1:7" ht="16.5" customHeight="1" x14ac:dyDescent="0.25">
      <c r="A2" s="317"/>
      <c r="B2" s="318"/>
      <c r="C2" s="318"/>
      <c r="D2" s="118"/>
      <c r="E2" s="118"/>
      <c r="F2" s="168" t="s">
        <v>505</v>
      </c>
      <c r="G2" s="120" t="s">
        <v>521</v>
      </c>
    </row>
    <row r="3" spans="1:7" ht="16.5" customHeight="1" x14ac:dyDescent="0.25">
      <c r="A3" s="319"/>
      <c r="B3" s="320"/>
      <c r="C3" s="320"/>
      <c r="D3" s="118"/>
      <c r="E3" s="118"/>
      <c r="F3" s="168" t="s">
        <v>506</v>
      </c>
      <c r="G3" s="121">
        <f ca="1">TODAY()</f>
        <v>44030</v>
      </c>
    </row>
    <row r="4" spans="1:7" ht="15" x14ac:dyDescent="0.25">
      <c r="A4" s="326" t="s">
        <v>488</v>
      </c>
      <c r="B4" s="327"/>
      <c r="C4" s="327"/>
      <c r="D4" s="118"/>
      <c r="E4" s="118"/>
      <c r="F4" s="168"/>
      <c r="G4" s="121"/>
    </row>
    <row r="5" spans="1:7" ht="15" x14ac:dyDescent="0.25">
      <c r="A5" s="326" t="s">
        <v>489</v>
      </c>
      <c r="B5" s="327"/>
      <c r="C5" s="327"/>
      <c r="D5" s="118"/>
      <c r="E5" s="118"/>
      <c r="F5" s="168"/>
      <c r="G5" s="121"/>
    </row>
    <row r="6" spans="1:7" ht="7.5" customHeight="1" thickBot="1" x14ac:dyDescent="0.3">
      <c r="A6" s="314"/>
      <c r="B6" s="315"/>
      <c r="C6" s="315"/>
      <c r="D6" s="315"/>
      <c r="E6" s="315"/>
      <c r="F6" s="315"/>
      <c r="G6" s="316"/>
    </row>
    <row r="7" spans="1:7" ht="9.75" customHeight="1" x14ac:dyDescent="0.25">
      <c r="A7" s="122"/>
      <c r="B7" s="123"/>
      <c r="C7" s="118"/>
      <c r="D7" s="118"/>
      <c r="E7" s="118"/>
      <c r="F7" s="169"/>
      <c r="G7" s="124"/>
    </row>
    <row r="8" spans="1:7" ht="15" x14ac:dyDescent="0.25">
      <c r="A8" s="125" t="s">
        <v>490</v>
      </c>
      <c r="B8" s="126"/>
      <c r="C8" s="118"/>
      <c r="D8" s="119" t="s">
        <v>491</v>
      </c>
      <c r="E8" s="127"/>
      <c r="F8" s="169"/>
      <c r="G8" s="124"/>
    </row>
    <row r="9" spans="1:7" ht="15" x14ac:dyDescent="0.25">
      <c r="A9" s="122"/>
      <c r="B9" s="126" t="s">
        <v>520</v>
      </c>
      <c r="C9" s="128"/>
      <c r="D9" s="118"/>
      <c r="E9" s="127" t="s">
        <v>492</v>
      </c>
      <c r="F9" s="169"/>
      <c r="G9" s="124"/>
    </row>
    <row r="10" spans="1:7" ht="15" x14ac:dyDescent="0.25">
      <c r="A10" s="122"/>
      <c r="B10" s="193" t="s">
        <v>509</v>
      </c>
      <c r="C10" s="118"/>
      <c r="D10" s="118"/>
      <c r="E10" s="129"/>
      <c r="F10" s="169"/>
      <c r="G10" s="124"/>
    </row>
    <row r="11" spans="1:7" ht="15" x14ac:dyDescent="0.25">
      <c r="A11" s="122"/>
      <c r="B11" s="193" t="s">
        <v>510</v>
      </c>
      <c r="C11" s="118"/>
      <c r="D11" s="118"/>
      <c r="E11" s="129"/>
      <c r="F11" s="169"/>
      <c r="G11" s="124"/>
    </row>
    <row r="12" spans="1:7" ht="15" x14ac:dyDescent="0.25">
      <c r="A12" s="122"/>
      <c r="B12" s="193" t="s">
        <v>511</v>
      </c>
      <c r="C12" s="118"/>
      <c r="D12" s="118"/>
      <c r="E12" s="130"/>
      <c r="F12" s="169"/>
      <c r="G12" s="124"/>
    </row>
    <row r="13" spans="1:7" ht="5.25" customHeight="1" x14ac:dyDescent="0.25">
      <c r="A13" s="122"/>
      <c r="B13" s="131"/>
      <c r="C13" s="132"/>
      <c r="D13" s="118"/>
      <c r="E13" s="130"/>
      <c r="F13" s="169"/>
      <c r="G13" s="124"/>
    </row>
    <row r="14" spans="1:7" ht="15.75" thickBot="1" x14ac:dyDescent="0.3">
      <c r="A14" s="122"/>
      <c r="B14" s="133" t="s">
        <v>495</v>
      </c>
      <c r="C14" s="134"/>
      <c r="D14" s="118"/>
      <c r="E14" s="130"/>
      <c r="F14" s="169"/>
      <c r="G14" s="124"/>
    </row>
    <row r="15" spans="1:7" ht="15.75" thickBot="1" x14ac:dyDescent="0.3">
      <c r="A15" s="199" t="s">
        <v>496</v>
      </c>
      <c r="B15" s="135" t="s">
        <v>497</v>
      </c>
      <c r="C15" s="305" t="s">
        <v>498</v>
      </c>
      <c r="D15" s="305"/>
      <c r="E15" s="136" t="s">
        <v>499</v>
      </c>
      <c r="F15" s="170" t="s">
        <v>190</v>
      </c>
      <c r="G15" s="200" t="s">
        <v>191</v>
      </c>
    </row>
    <row r="16" spans="1:7" ht="12.75" customHeight="1" x14ac:dyDescent="0.25">
      <c r="A16" s="155"/>
      <c r="B16" s="183"/>
      <c r="C16" s="184"/>
      <c r="D16" s="157"/>
      <c r="E16" s="185"/>
      <c r="F16" s="186"/>
      <c r="G16" s="185"/>
    </row>
    <row r="17" spans="1:7" ht="12.75" customHeight="1" x14ac:dyDescent="0.25">
      <c r="A17" s="179">
        <v>1</v>
      </c>
      <c r="B17" s="156" t="s">
        <v>522</v>
      </c>
      <c r="C17" s="178" t="s">
        <v>311</v>
      </c>
      <c r="D17" s="158"/>
      <c r="E17" s="155">
        <v>2</v>
      </c>
      <c r="F17" s="171">
        <v>8.7200000000000006</v>
      </c>
      <c r="G17" s="159">
        <f>E17*F17</f>
        <v>17.440000000000001</v>
      </c>
    </row>
    <row r="18" spans="1:7" ht="12.75" customHeight="1" x14ac:dyDescent="0.25">
      <c r="A18" s="155">
        <v>2</v>
      </c>
      <c r="B18" s="156" t="s">
        <v>414</v>
      </c>
      <c r="C18" s="187" t="s">
        <v>413</v>
      </c>
      <c r="D18" s="188"/>
      <c r="E18" s="155">
        <v>2</v>
      </c>
      <c r="F18" s="172">
        <v>80</v>
      </c>
      <c r="G18" s="159">
        <f>E18*F18</f>
        <v>160</v>
      </c>
    </row>
    <row r="19" spans="1:7" ht="12.75" customHeight="1" x14ac:dyDescent="0.25">
      <c r="A19" s="155">
        <v>3</v>
      </c>
      <c r="B19" s="160" t="s">
        <v>471</v>
      </c>
      <c r="C19" s="182" t="s">
        <v>470</v>
      </c>
      <c r="D19" s="158"/>
      <c r="E19" s="155">
        <v>2</v>
      </c>
      <c r="F19" s="171">
        <v>4.5</v>
      </c>
      <c r="G19" s="159">
        <f>E19*F19</f>
        <v>9</v>
      </c>
    </row>
    <row r="20" spans="1:7" ht="12.75" customHeight="1" x14ac:dyDescent="0.25">
      <c r="A20" s="161"/>
      <c r="B20" s="160"/>
      <c r="C20" s="157"/>
      <c r="D20" s="158"/>
      <c r="E20" s="155"/>
      <c r="F20" s="172"/>
      <c r="G20" s="159"/>
    </row>
    <row r="21" spans="1:7" ht="12.75" customHeight="1" x14ac:dyDescent="0.25">
      <c r="A21" s="155"/>
      <c r="B21" s="156"/>
      <c r="C21" s="182"/>
      <c r="D21" s="189"/>
      <c r="E21" s="179"/>
      <c r="F21" s="190"/>
      <c r="G21" s="159"/>
    </row>
    <row r="22" spans="1:7" ht="12.75" customHeight="1" x14ac:dyDescent="0.25">
      <c r="A22" s="155"/>
      <c r="B22" s="156"/>
      <c r="C22" s="182"/>
      <c r="D22" s="188"/>
      <c r="E22" s="179"/>
      <c r="F22" s="190"/>
      <c r="G22" s="159"/>
    </row>
    <row r="23" spans="1:7" ht="12.75" customHeight="1" x14ac:dyDescent="0.25">
      <c r="A23" s="155"/>
      <c r="B23" s="156"/>
      <c r="C23" s="182"/>
      <c r="D23" s="158"/>
      <c r="E23" s="179"/>
      <c r="F23" s="190"/>
      <c r="G23" s="159"/>
    </row>
    <row r="24" spans="1:7" ht="12.75" customHeight="1" x14ac:dyDescent="0.25">
      <c r="A24" s="155"/>
      <c r="B24" s="156"/>
      <c r="C24" s="182"/>
      <c r="D24" s="158"/>
      <c r="E24" s="191"/>
      <c r="F24" s="190"/>
      <c r="G24" s="159"/>
    </row>
    <row r="25" spans="1:7" ht="12.75" customHeight="1" x14ac:dyDescent="0.25">
      <c r="A25" s="155"/>
      <c r="B25" s="156"/>
      <c r="C25" s="182"/>
      <c r="D25" s="158"/>
      <c r="E25" s="191"/>
      <c r="F25" s="190"/>
      <c r="G25" s="159"/>
    </row>
    <row r="26" spans="1:7" ht="12.75" customHeight="1" x14ac:dyDescent="0.25">
      <c r="A26" s="155"/>
      <c r="B26" s="156"/>
      <c r="C26" s="182"/>
      <c r="D26" s="158"/>
      <c r="E26" s="191"/>
      <c r="F26" s="190"/>
      <c r="G26" s="159"/>
    </row>
    <row r="27" spans="1:7" ht="12.75" customHeight="1" x14ac:dyDescent="0.25">
      <c r="A27" s="155"/>
      <c r="B27" s="156"/>
      <c r="C27" s="182"/>
      <c r="D27" s="158"/>
      <c r="E27" s="191"/>
      <c r="F27" s="190"/>
      <c r="G27" s="159"/>
    </row>
    <row r="28" spans="1:7" ht="12.75" customHeight="1" x14ac:dyDescent="0.25">
      <c r="A28" s="155"/>
      <c r="B28" s="156"/>
      <c r="C28" s="182"/>
      <c r="D28" s="180"/>
      <c r="E28" s="191"/>
      <c r="F28" s="190"/>
      <c r="G28" s="159"/>
    </row>
    <row r="29" spans="1:7" ht="12.75" customHeight="1" x14ac:dyDescent="0.25">
      <c r="A29" s="155"/>
      <c r="B29" s="156"/>
      <c r="C29" s="182"/>
      <c r="D29" s="180"/>
      <c r="E29" s="191"/>
      <c r="F29" s="190"/>
      <c r="G29" s="159"/>
    </row>
    <row r="30" spans="1:7" ht="12.75" customHeight="1" x14ac:dyDescent="0.25">
      <c r="A30" s="155"/>
      <c r="B30" s="156"/>
      <c r="C30" s="182"/>
      <c r="D30" s="180"/>
      <c r="E30" s="191"/>
      <c r="F30" s="190"/>
      <c r="G30" s="159"/>
    </row>
    <row r="31" spans="1:7" ht="12.75" customHeight="1" x14ac:dyDescent="0.3">
      <c r="A31" s="155"/>
      <c r="B31" s="156"/>
      <c r="C31" s="182"/>
      <c r="D31" s="180"/>
      <c r="E31" s="191"/>
      <c r="F31" s="190"/>
      <c r="G31" s="159"/>
    </row>
    <row r="32" spans="1:7" ht="12.75" customHeight="1" x14ac:dyDescent="0.3">
      <c r="A32" s="155"/>
      <c r="B32" s="156"/>
      <c r="C32" s="182"/>
      <c r="D32" s="181"/>
      <c r="E32" s="165"/>
      <c r="F32" s="192"/>
      <c r="G32" s="159"/>
    </row>
    <row r="33" spans="1:7" ht="12.75" customHeight="1" x14ac:dyDescent="0.3">
      <c r="A33" s="155"/>
      <c r="B33" s="156"/>
      <c r="C33" s="182"/>
      <c r="D33" s="180"/>
      <c r="E33" s="165"/>
      <c r="F33" s="171"/>
      <c r="G33" s="159"/>
    </row>
    <row r="34" spans="1:7" ht="12.75" customHeight="1" x14ac:dyDescent="0.3">
      <c r="A34" s="179"/>
      <c r="B34" s="156"/>
      <c r="C34" s="182"/>
      <c r="D34" s="180"/>
      <c r="E34" s="165"/>
      <c r="F34" s="171"/>
      <c r="G34" s="159"/>
    </row>
    <row r="35" spans="1:7" ht="12.75" customHeight="1" x14ac:dyDescent="0.3">
      <c r="A35" s="179"/>
      <c r="B35" s="156"/>
      <c r="C35" s="182"/>
      <c r="D35" s="180"/>
      <c r="E35" s="165"/>
      <c r="F35" s="171"/>
      <c r="G35" s="159"/>
    </row>
    <row r="36" spans="1:7" ht="12.75" customHeight="1" x14ac:dyDescent="0.3">
      <c r="A36" s="179"/>
      <c r="B36" s="156"/>
      <c r="C36" s="182"/>
      <c r="D36" s="180"/>
      <c r="E36" s="165"/>
      <c r="F36" s="171"/>
      <c r="G36" s="159"/>
    </row>
    <row r="37" spans="1:7" ht="12.75" customHeight="1" x14ac:dyDescent="0.3">
      <c r="A37" s="179"/>
      <c r="B37" s="156"/>
      <c r="C37" s="182"/>
      <c r="D37" s="158"/>
      <c r="E37" s="165"/>
      <c r="F37" s="171"/>
      <c r="G37" s="159"/>
    </row>
    <row r="38" spans="1:7" ht="12.75" customHeight="1" x14ac:dyDescent="0.3">
      <c r="A38" s="179"/>
      <c r="B38" s="156"/>
      <c r="C38" s="182"/>
      <c r="D38" s="158"/>
      <c r="E38" s="155"/>
      <c r="F38" s="171"/>
      <c r="G38" s="159"/>
    </row>
    <row r="39" spans="1:7" ht="12.75" customHeight="1" x14ac:dyDescent="0.3">
      <c r="A39" s="179"/>
      <c r="B39" s="156"/>
      <c r="C39" s="182"/>
      <c r="D39" s="158"/>
      <c r="E39" s="155"/>
      <c r="F39" s="171"/>
      <c r="G39" s="159"/>
    </row>
    <row r="40" spans="1:7" ht="12.75" customHeight="1" x14ac:dyDescent="0.3">
      <c r="A40" s="179"/>
      <c r="B40" s="156"/>
      <c r="C40" s="182"/>
      <c r="D40" s="158"/>
      <c r="E40" s="155"/>
      <c r="F40" s="171"/>
      <c r="G40" s="159"/>
    </row>
    <row r="41" spans="1:7" ht="12.75" customHeight="1" x14ac:dyDescent="0.3">
      <c r="A41" s="179"/>
      <c r="B41" s="160"/>
      <c r="C41" s="182"/>
      <c r="D41" s="158"/>
      <c r="E41" s="155"/>
      <c r="F41" s="171"/>
      <c r="G41" s="159"/>
    </row>
    <row r="42" spans="1:7" ht="12.75" customHeight="1" x14ac:dyDescent="0.3">
      <c r="A42" s="155"/>
      <c r="B42" s="160"/>
      <c r="C42" s="182"/>
      <c r="D42" s="158"/>
      <c r="E42" s="155"/>
      <c r="F42" s="172"/>
      <c r="G42" s="159"/>
    </row>
    <row r="43" spans="1:7" ht="12.75" customHeight="1" x14ac:dyDescent="0.3">
      <c r="A43" s="155"/>
      <c r="B43" s="160"/>
      <c r="C43" s="182"/>
      <c r="D43" s="158"/>
      <c r="E43" s="155"/>
      <c r="F43" s="172"/>
      <c r="G43" s="159"/>
    </row>
    <row r="44" spans="1:7" ht="12.75" customHeight="1" x14ac:dyDescent="0.3">
      <c r="A44" s="155"/>
      <c r="B44" s="160"/>
      <c r="C44" s="182"/>
      <c r="D44" s="158"/>
      <c r="E44" s="155"/>
      <c r="F44" s="172"/>
      <c r="G44" s="159"/>
    </row>
    <row r="45" spans="1:7" ht="12.75" customHeight="1" x14ac:dyDescent="0.3">
      <c r="A45" s="155"/>
      <c r="B45" s="160"/>
      <c r="C45" s="182"/>
      <c r="D45" s="158"/>
      <c r="E45" s="155"/>
      <c r="F45" s="172"/>
      <c r="G45" s="159"/>
    </row>
    <row r="46" spans="1:7" ht="12.75" customHeight="1" x14ac:dyDescent="0.3">
      <c r="A46" s="155"/>
      <c r="B46" s="160"/>
      <c r="C46" s="182"/>
      <c r="D46" s="158"/>
      <c r="E46" s="155"/>
      <c r="F46" s="172"/>
      <c r="G46" s="159"/>
    </row>
    <row r="47" spans="1:7" ht="12.75" customHeight="1" x14ac:dyDescent="0.3">
      <c r="A47" s="155"/>
      <c r="B47" s="160"/>
      <c r="C47" s="182"/>
      <c r="D47" s="158"/>
      <c r="E47" s="155"/>
      <c r="F47" s="172"/>
      <c r="G47" s="159"/>
    </row>
    <row r="48" spans="1:7" ht="12.75" customHeight="1" x14ac:dyDescent="0.35">
      <c r="A48" s="155"/>
      <c r="B48" s="164"/>
      <c r="C48" s="163"/>
      <c r="D48" s="127"/>
      <c r="E48" s="155"/>
      <c r="F48" s="172"/>
      <c r="G48" s="159"/>
    </row>
    <row r="49" spans="1:7" ht="12.75" customHeight="1" x14ac:dyDescent="0.35">
      <c r="A49" s="155"/>
      <c r="B49" s="162"/>
      <c r="C49" s="163"/>
      <c r="D49" s="127"/>
      <c r="E49" s="165"/>
      <c r="F49" s="171"/>
      <c r="G49" s="159"/>
    </row>
    <row r="50" spans="1:7" ht="12.75" customHeight="1" x14ac:dyDescent="0.35">
      <c r="A50" s="155"/>
      <c r="B50" s="162"/>
      <c r="C50" s="163"/>
      <c r="D50" s="127"/>
      <c r="E50" s="165"/>
      <c r="F50" s="171"/>
      <c r="G50" s="159"/>
    </row>
    <row r="51" spans="1:7" ht="12.75" customHeight="1" x14ac:dyDescent="0.35">
      <c r="A51" s="155"/>
      <c r="B51" s="164"/>
      <c r="C51" s="163"/>
      <c r="D51" s="127"/>
      <c r="E51" s="155"/>
      <c r="F51" s="171"/>
      <c r="G51" s="159"/>
    </row>
    <row r="52" spans="1:7" ht="12.75" customHeight="1" x14ac:dyDescent="0.3">
      <c r="A52" s="137"/>
      <c r="B52" s="144"/>
      <c r="C52" s="69"/>
      <c r="D52" s="118"/>
      <c r="E52" s="137"/>
      <c r="F52" s="173"/>
      <c r="G52" s="253"/>
    </row>
    <row r="53" spans="1:7" ht="12.75" customHeight="1" x14ac:dyDescent="0.3">
      <c r="A53" s="137"/>
      <c r="B53" s="145"/>
      <c r="C53" s="118"/>
      <c r="D53" s="118"/>
      <c r="E53" s="146"/>
      <c r="F53" s="174"/>
      <c r="G53" s="254"/>
    </row>
    <row r="54" spans="1:7" ht="12.75" customHeight="1" x14ac:dyDescent="0.3">
      <c r="A54" s="148"/>
      <c r="B54" s="149"/>
      <c r="C54" s="150"/>
      <c r="D54" s="150"/>
      <c r="E54" s="151"/>
      <c r="F54" s="175"/>
      <c r="G54" s="185"/>
    </row>
    <row r="55" spans="1:7" ht="18" customHeight="1" x14ac:dyDescent="0.3">
      <c r="A55" s="153"/>
      <c r="B55" s="154"/>
      <c r="C55" s="134"/>
      <c r="D55" s="134"/>
      <c r="E55" s="134"/>
      <c r="F55" s="176" t="s">
        <v>503</v>
      </c>
      <c r="G55" s="255">
        <f>SUM(G17:G54)</f>
        <v>186.44</v>
      </c>
    </row>
    <row r="56" spans="1:7" ht="18" customHeight="1" thickBot="1" x14ac:dyDescent="0.35">
      <c r="A56" s="153"/>
      <c r="B56" s="154"/>
      <c r="C56" s="134"/>
      <c r="D56" s="134"/>
      <c r="E56" s="134"/>
      <c r="F56" s="176" t="s">
        <v>504</v>
      </c>
      <c r="G56" s="256">
        <f>G55*14%</f>
        <v>26.101600000000001</v>
      </c>
    </row>
    <row r="57" spans="1:7" ht="18" customHeight="1" thickBot="1" x14ac:dyDescent="0.35">
      <c r="A57" s="194"/>
      <c r="B57" s="195"/>
      <c r="C57" s="196"/>
      <c r="D57" s="196"/>
      <c r="E57" s="196"/>
      <c r="F57" s="198" t="s">
        <v>507</v>
      </c>
      <c r="G57" s="202">
        <f>G55+G56</f>
        <v>212.54159999999999</v>
      </c>
    </row>
  </sheetData>
  <mergeCells count="8">
    <mergeCell ref="A6:G6"/>
    <mergeCell ref="C15:D15"/>
    <mergeCell ref="A1:C1"/>
    <mergeCell ref="D1:G1"/>
    <mergeCell ref="A2:C2"/>
    <mergeCell ref="A3:C3"/>
    <mergeCell ref="A4:C4"/>
    <mergeCell ref="A5:C5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Bill of Materials-NMS4x0</vt:lpstr>
      <vt:lpstr>AVNET</vt:lpstr>
      <vt:lpstr>Electrocomp</vt:lpstr>
      <vt:lpstr>Nu Vision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2013-05-20T13:10:29Z</dcterms:created>
  <dcterms:modified xsi:type="dcterms:W3CDTF">2020-07-18T11:50:16Z</dcterms:modified>
</cp:coreProperties>
</file>