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55" windowHeight="13035" tabRatio="789"/>
  </bookViews>
  <sheets>
    <sheet name="Bill of Materials-NMS4x0" sheetId="1" r:id="rId1"/>
  </sheets>
  <calcPr calcId="145621"/>
</workbook>
</file>

<file path=xl/calcChain.xml><?xml version="1.0" encoding="utf-8"?>
<calcChain xmlns="http://schemas.openxmlformats.org/spreadsheetml/2006/main">
  <c r="Z10" i="1" l="1"/>
  <c r="Z11" i="1"/>
  <c r="Z13" i="1"/>
  <c r="Z12" i="1"/>
  <c r="Z14" i="1"/>
  <c r="Z16" i="1"/>
  <c r="Z17" i="1"/>
  <c r="Z19" i="1"/>
  <c r="Z24" i="1"/>
  <c r="Z26" i="1"/>
  <c r="Z29" i="1"/>
  <c r="Z32" i="1"/>
  <c r="Z33" i="1"/>
  <c r="Z34" i="1"/>
  <c r="Z35" i="1"/>
  <c r="Z36" i="1"/>
  <c r="Z37" i="1"/>
  <c r="Z38" i="1"/>
  <c r="Z39" i="1"/>
  <c r="Z40" i="1"/>
  <c r="Z41" i="1"/>
  <c r="Z31" i="1"/>
  <c r="Z45" i="1"/>
  <c r="V45" i="1" l="1"/>
  <c r="W45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29" i="1"/>
  <c r="W29" i="1" s="1"/>
  <c r="V26" i="1"/>
  <c r="W26" i="1" s="1"/>
  <c r="V24" i="1"/>
  <c r="W24" i="1" s="1"/>
  <c r="V16" i="1"/>
  <c r="W16" i="1" s="1"/>
  <c r="V17" i="1"/>
  <c r="W17" i="1" s="1"/>
  <c r="V19" i="1"/>
  <c r="W19" i="1" s="1"/>
  <c r="V14" i="1"/>
  <c r="W14" i="1" s="1"/>
  <c r="V13" i="1"/>
  <c r="W13" i="1" s="1"/>
  <c r="V12" i="1"/>
  <c r="W12" i="1" s="1"/>
  <c r="V11" i="1"/>
  <c r="W11" i="1" s="1"/>
  <c r="V10" i="1"/>
  <c r="W10" i="1" s="1"/>
  <c r="W46" i="1" l="1"/>
  <c r="AB40" i="1"/>
  <c r="AB39" i="1"/>
  <c r="AB38" i="1"/>
  <c r="AB37" i="1"/>
  <c r="AB36" i="1"/>
  <c r="AC36" i="1" s="1"/>
  <c r="AB34" i="1"/>
  <c r="AB33" i="1"/>
  <c r="AC33" i="1" s="1"/>
  <c r="AB32" i="1"/>
  <c r="AC32" i="1" s="1"/>
  <c r="AC34" i="1"/>
  <c r="AC35" i="1"/>
  <c r="AC37" i="1"/>
  <c r="AC38" i="1"/>
  <c r="AC39" i="1"/>
  <c r="AC40" i="1"/>
  <c r="AC41" i="1"/>
  <c r="AB31" i="1"/>
  <c r="AB13" i="1"/>
  <c r="AC13" i="1" s="1"/>
  <c r="AB14" i="1"/>
  <c r="AC14" i="1" s="1"/>
  <c r="AB12" i="1"/>
  <c r="AB11" i="1"/>
  <c r="AC11" i="1" s="1"/>
  <c r="AB10" i="1"/>
  <c r="AC10" i="1" s="1"/>
  <c r="AB45" i="1"/>
  <c r="AC45" i="1" s="1"/>
  <c r="AC31" i="1"/>
  <c r="AC29" i="1"/>
  <c r="AC12" i="1"/>
  <c r="AC16" i="1"/>
  <c r="AC17" i="1"/>
  <c r="AC24" i="1"/>
  <c r="AB26" i="1"/>
  <c r="AC26" i="1" s="1"/>
  <c r="AB19" i="1"/>
  <c r="AC19" i="1" s="1"/>
  <c r="Q40" i="1" l="1"/>
  <c r="Q39" i="1"/>
  <c r="Q38" i="1"/>
  <c r="R38" i="1" s="1"/>
  <c r="Q34" i="1"/>
  <c r="R34" i="1" s="1"/>
  <c r="Q37" i="1"/>
  <c r="R37" i="1" s="1"/>
  <c r="Q36" i="1"/>
  <c r="R36" i="1" s="1"/>
  <c r="Q35" i="1"/>
  <c r="Q33" i="1"/>
  <c r="R33" i="1" s="1"/>
  <c r="Q32" i="1"/>
  <c r="R41" i="1"/>
  <c r="R40" i="1"/>
  <c r="R39" i="1"/>
  <c r="R35" i="1"/>
  <c r="R32" i="1"/>
  <c r="R31" i="1"/>
  <c r="R29" i="1"/>
  <c r="R26" i="1"/>
  <c r="R24" i="1"/>
  <c r="R19" i="1"/>
  <c r="R17" i="1"/>
  <c r="R16" i="1"/>
  <c r="Q12" i="1" l="1"/>
  <c r="R12" i="1" s="1"/>
  <c r="R14" i="1"/>
  <c r="R13" i="1"/>
  <c r="Q11" i="1"/>
  <c r="R11" i="1" s="1"/>
  <c r="Q10" i="1"/>
  <c r="R10" i="1" s="1"/>
  <c r="AC46" i="1" l="1"/>
  <c r="Z46" i="1"/>
  <c r="R46" i="1"/>
  <c r="V46" i="1"/>
  <c r="V48" i="1" s="1"/>
</calcChain>
</file>

<file path=xl/sharedStrings.xml><?xml version="1.0" encoding="utf-8"?>
<sst xmlns="http://schemas.openxmlformats.org/spreadsheetml/2006/main" count="477" uniqueCount="243">
  <si>
    <t>Designator</t>
  </si>
  <si>
    <t>Description</t>
  </si>
  <si>
    <t>Value</t>
  </si>
  <si>
    <t>Watt</t>
  </si>
  <si>
    <t>Voltage</t>
  </si>
  <si>
    <t>Tol</t>
  </si>
  <si>
    <t>Footprint</t>
  </si>
  <si>
    <t>Part Number</t>
  </si>
  <si>
    <t>Manufacturer</t>
  </si>
  <si>
    <t/>
  </si>
  <si>
    <t xml:space="preserve">    Prepared By : EDM</t>
  </si>
  <si>
    <t xml:space="preserve">    Doc Rev : 01</t>
  </si>
  <si>
    <t>Item</t>
  </si>
  <si>
    <t xml:space="preserve">    Doc No : n/a</t>
  </si>
  <si>
    <t>J1</t>
  </si>
  <si>
    <t>C1, C3, C5, C7, C9, C11, C12</t>
  </si>
  <si>
    <t>Cap Ceramic X5R</t>
  </si>
  <si>
    <t>4.7uF</t>
  </si>
  <si>
    <t>10V</t>
  </si>
  <si>
    <t>10%</t>
  </si>
  <si>
    <t>CAPC0805X110N</t>
  </si>
  <si>
    <t>Various</t>
  </si>
  <si>
    <t>4.7uF 0805 10V 10% X5R</t>
  </si>
  <si>
    <t>C24, C25, C26, C27, C28, C29, C30, C31, C32, C33</t>
  </si>
  <si>
    <t>Cap Ceramic X7R</t>
  </si>
  <si>
    <t>10nF</t>
  </si>
  <si>
    <t>50V</t>
  </si>
  <si>
    <t>10nF 0805 50V 10% X7R</t>
  </si>
  <si>
    <t>C16, C17, C18, C19</t>
  </si>
  <si>
    <t>22pF</t>
  </si>
  <si>
    <t>22pF 0805 50V 10% X7R</t>
  </si>
  <si>
    <t>C20, C21, C22, C23</t>
  </si>
  <si>
    <t>10uF</t>
  </si>
  <si>
    <t>16V</t>
  </si>
  <si>
    <t>5%</t>
  </si>
  <si>
    <t>CAPC1206X178N</t>
  </si>
  <si>
    <t>10uF 1206 16V 5% X7R</t>
  </si>
  <si>
    <t>C2, C4, C6, C8, C10, C13, C14, C15</t>
  </si>
  <si>
    <t>100nF</t>
  </si>
  <si>
    <t>100nF 0805 50V 10% X7R</t>
  </si>
  <si>
    <t>X2</t>
  </si>
  <si>
    <t>Crystal - ACT HC49/US-SMX</t>
  </si>
  <si>
    <t>16.00MHZ-HC49/US-SMX</t>
  </si>
  <si>
    <t>HC49/US-SMX-4.2</t>
  </si>
  <si>
    <t>Abracon</t>
  </si>
  <si>
    <t>HC49US-18M4320-B4H-T</t>
  </si>
  <si>
    <t>X1</t>
  </si>
  <si>
    <t>Crystal - MMTF32</t>
  </si>
  <si>
    <t>Q 0.032768 MMTF32 12.5 20</t>
  </si>
  <si>
    <t>MMTF32</t>
  </si>
  <si>
    <t>Jaugh</t>
  </si>
  <si>
    <t>32.768kHz</t>
  </si>
  <si>
    <t>D2</t>
  </si>
  <si>
    <t>Diode Rectifier 1Amp 1000V - Do no Fit</t>
  </si>
  <si>
    <t>(SM4007)</t>
  </si>
  <si>
    <t>DO-213AB</t>
  </si>
  <si>
    <t>Diotec</t>
  </si>
  <si>
    <t>DNF - SM4007</t>
  </si>
  <si>
    <t>D1</t>
  </si>
  <si>
    <t>Diode Schottky Rectifier 1Amp 100V</t>
  </si>
  <si>
    <t>SK110</t>
  </si>
  <si>
    <t>SMA</t>
  </si>
  <si>
    <t>P1</t>
  </si>
  <si>
    <t>Header Box Male Straight 2.54mm Pitch</t>
  </si>
  <si>
    <t>09185066324</t>
  </si>
  <si>
    <t>Harting</t>
  </si>
  <si>
    <t>Header Pluggable 3.81mm Vertical</t>
  </si>
  <si>
    <t>ECH381V-04P</t>
  </si>
  <si>
    <t>Dinkle</t>
  </si>
  <si>
    <t>J4</t>
  </si>
  <si>
    <t>ECH381V-07P</t>
  </si>
  <si>
    <t>J2, J3</t>
  </si>
  <si>
    <t>ECH381V-03P</t>
  </si>
  <si>
    <t>U2</t>
  </si>
  <si>
    <t>IC 256K I2C Serial EEPROM</t>
  </si>
  <si>
    <t>24LC256-I/SN</t>
  </si>
  <si>
    <t>SO8</t>
  </si>
  <si>
    <t>Microchip</t>
  </si>
  <si>
    <t>U1</t>
  </si>
  <si>
    <t>IC D-Flow ASIC</t>
  </si>
  <si>
    <t>UFO2</t>
  </si>
  <si>
    <t>QFN56-8x8-EP</t>
  </si>
  <si>
    <t>D-Flow Technology</t>
  </si>
  <si>
    <t>U4</t>
  </si>
  <si>
    <t>IC Level-Shifting I2C Bus and SMBus Buffer</t>
  </si>
  <si>
    <t>PCA9512AD</t>
  </si>
  <si>
    <t>NXP</t>
  </si>
  <si>
    <t>LED1, LED2</t>
  </si>
  <si>
    <t>LED SMD 0805 Green</t>
  </si>
  <si>
    <t>GREEN</t>
  </si>
  <si>
    <t>LED0805-Green</t>
  </si>
  <si>
    <t>GREEN_0805_SMD</t>
  </si>
  <si>
    <t>LK1, LK2, LK3, LK4</t>
  </si>
  <si>
    <t>Link THP Open 2.54mm</t>
  </si>
  <si>
    <t>Link-THP-2.54-2PIN</t>
  </si>
  <si>
    <t>Generic</t>
  </si>
  <si>
    <t>LINK-THP-2P</t>
  </si>
  <si>
    <t>F1</t>
  </si>
  <si>
    <t>PTC Resettable Fuse 500mA 60V</t>
  </si>
  <si>
    <t>500mA</t>
  </si>
  <si>
    <t>MF-R110</t>
  </si>
  <si>
    <t>Bourns</t>
  </si>
  <si>
    <t>MF-R050</t>
  </si>
  <si>
    <t>R1</t>
  </si>
  <si>
    <t>Resistor Chip SMD</t>
  </si>
  <si>
    <t>39K</t>
  </si>
  <si>
    <t>1%</t>
  </si>
  <si>
    <t>125mW</t>
  </si>
  <si>
    <t>RESC0805X65N</t>
  </si>
  <si>
    <t>39K 0805 1%</t>
  </si>
  <si>
    <t>R13</t>
  </si>
  <si>
    <t>10M</t>
  </si>
  <si>
    <t>10M 0805 1%</t>
  </si>
  <si>
    <t>R14</t>
  </si>
  <si>
    <t>1M</t>
  </si>
  <si>
    <t>1M 0805 1%</t>
  </si>
  <si>
    <t>R21</t>
  </si>
  <si>
    <t>0R</t>
  </si>
  <si>
    <t>0R 0805 1%</t>
  </si>
  <si>
    <t>R24</t>
  </si>
  <si>
    <t>1K</t>
  </si>
  <si>
    <t>0.1%</t>
  </si>
  <si>
    <t>1K 0805 0.1%</t>
  </si>
  <si>
    <t>R25</t>
  </si>
  <si>
    <t>1K5</t>
  </si>
  <si>
    <t>1K5 0805 1%</t>
  </si>
  <si>
    <t>R4, R5, R6, R7, R11, R15, R16, R17, R18, R19</t>
  </si>
  <si>
    <t>10K</t>
  </si>
  <si>
    <t>10K 0805 1%</t>
  </si>
  <si>
    <t>R10, R12</t>
  </si>
  <si>
    <t>3K</t>
  </si>
  <si>
    <t>3K 0805 1%</t>
  </si>
  <si>
    <t>R22, R23</t>
  </si>
  <si>
    <t>2K7</t>
  </si>
  <si>
    <t>2K7 0805 1%</t>
  </si>
  <si>
    <t>R2, R3, R8, R9</t>
  </si>
  <si>
    <t>100R</t>
  </si>
  <si>
    <t>100R 0805 1%</t>
  </si>
  <si>
    <t>R20, R26</t>
  </si>
  <si>
    <t>Resistor Chip SMD - Do not Fit</t>
  </si>
  <si>
    <t>(0R)</t>
  </si>
  <si>
    <t>DNF - 0R 0805 1%</t>
  </si>
  <si>
    <t>BPON, BPOP, Q0, Q1, Q2, Q3</t>
  </si>
  <si>
    <t>Test Point Surface Mount 0.7mm Pad</t>
  </si>
  <si>
    <t>TP-SMD-0.7MM</t>
  </si>
  <si>
    <t>S-0.7</t>
  </si>
  <si>
    <t>3V3, 5V, DGND, IO-3V, OSC-1V8, TX-3V, VDDA-3V, VDDD0-1V8</t>
  </si>
  <si>
    <t>U3</t>
  </si>
  <si>
    <t>Voltage Regulator Ultra LDO 250mA</t>
  </si>
  <si>
    <t>LP2992IM5X-5.0</t>
  </si>
  <si>
    <t>SOT23-5</t>
  </si>
  <si>
    <t>National</t>
  </si>
  <si>
    <t xml:space="preserve">    Title : UFO2 Flow Meter ver 01.00 PCB Parts List</t>
  </si>
  <si>
    <t xml:space="preserve">    Date : 15/07/2014</t>
  </si>
  <si>
    <t>UFO2 Flow Meter ver 01.00 PCB (2 Layer)</t>
  </si>
  <si>
    <t>Qty</t>
  </si>
  <si>
    <t>AGRIGEL TO SUPPLY</t>
  </si>
  <si>
    <t>¾</t>
  </si>
  <si>
    <t>r</t>
  </si>
  <si>
    <t>ü</t>
  </si>
  <si>
    <t>RS COMPONENTS</t>
  </si>
  <si>
    <t>LINK</t>
  </si>
  <si>
    <t>QTY</t>
  </si>
  <si>
    <t>PRICE</t>
  </si>
  <si>
    <t>TOTAL</t>
  </si>
  <si>
    <t>DIGI-KEY</t>
  </si>
  <si>
    <t>---------------------------------------------------</t>
  </si>
  <si>
    <t>ELECTROCOMP</t>
  </si>
  <si>
    <t>Connector Technologies</t>
  </si>
  <si>
    <t>http://za.rs-online.com/web/p/ceramic-multilayer-capacitors/7665544/</t>
  </si>
  <si>
    <t>http://za.rs-online.com/web/p/ceramic-multilayer-capacitors/7666177/</t>
  </si>
  <si>
    <t>http://za.rs-online.com/web/p/ceramic-multilayer-capacitors/7666089/</t>
  </si>
  <si>
    <t>http://za.rs-online.com/web/p/surface-mount-fixed-resistors/6979996/</t>
  </si>
  <si>
    <t>http://za.rs-online.com/web/p/surface-mount-fixed-resistors/8046528/</t>
  </si>
  <si>
    <t>http://za.rs-online.com/web/p/surface-mount-fixed-resistors/7424898/</t>
  </si>
  <si>
    <t>http://za.rs-online.com/web/p/surface-mount-fixed-resistors/8046455/</t>
  </si>
  <si>
    <t>http://za.rs-online.com/web/p/surface-mount-fixed-resistors/6183729/</t>
  </si>
  <si>
    <t>http://za.rs-online.com/web/p/surface-mount-fixed-resistors/6185157/</t>
  </si>
  <si>
    <t>http://za.rs-online.com/web/p/surface-mount-fixed-resistors/6980107/</t>
  </si>
  <si>
    <t>http://za.rs-online.com/web/p/surface-mount-fixed-resistors/6980195/</t>
  </si>
  <si>
    <t>http://za.rs-online.com/web/p/surface-mount-fixed-resistors/6980101/</t>
  </si>
  <si>
    <t>http://za.rs-online.com/web/p/resettable-wire-ended-fuses/6478493/?searchTerm=MF-R050&amp;relevancy-data=636F3D3226696E3D4931384E4B6E6F776E41734D504E266C753D656E266D6D3D6D61746368616C6C7061727469616C26706D3D5E5B5C707B4C7D5C707B4E647D2D2C2F255C2E5D2B2426706F3D313326736E3D592673743D4D414E5F504152545F4E554D4245522677633D424F5448267573743D4D462D5230353026</t>
  </si>
  <si>
    <t>http://za.rs-online.com/web/p/bus-buffers/7275658/</t>
  </si>
  <si>
    <t>http://za.rs-online.com/web/p/eeprom-memory-chips/0454331/?searchTerm=24LC256-I%2FSN&amp;relevancy-data=636F3D3226696E3D4931384E4B6E6F776E41734D504E266C753D656E266D6D3D6D61746368616C6C7061727469616C26706D3D5E5B5C707B4C7D5C707B4E647D2D2C2F255C2E5D2B2426706F3D313326736E3D592673743D4D414E5F504152545F4E554D4245522677633D424F5448267573743D32344C433235362D492F534E26</t>
  </si>
  <si>
    <t>http://za.rs-online.com/web/p/rectifier-schottky-diodes/6526132/</t>
  </si>
  <si>
    <t>-</t>
  </si>
  <si>
    <t>4516284</t>
  </si>
  <si>
    <t>6983428</t>
  </si>
  <si>
    <t>4646672</t>
  </si>
  <si>
    <t>7407568</t>
  </si>
  <si>
    <t>5476294</t>
  </si>
  <si>
    <t>pa6526132</t>
  </si>
  <si>
    <t>6935292</t>
  </si>
  <si>
    <t>454331</t>
  </si>
  <si>
    <t>7275658</t>
  </si>
  <si>
    <t>PART NUMBER</t>
  </si>
  <si>
    <t>6478493</t>
  </si>
  <si>
    <t>pa6979996</t>
  </si>
  <si>
    <t>pa8046528</t>
  </si>
  <si>
    <t>pa566317</t>
  </si>
  <si>
    <t>pa7637292</t>
  </si>
  <si>
    <t>pa8046455</t>
  </si>
  <si>
    <t>pa7379227</t>
  </si>
  <si>
    <t>pa698107</t>
  </si>
  <si>
    <t xml:space="preserve"> pa7326343</t>
  </si>
  <si>
    <t>pa6980101</t>
  </si>
  <si>
    <t>------------------------------------------------------------------------------------</t>
  </si>
  <si>
    <t>----------------------------------------------------------------</t>
  </si>
  <si>
    <t>-------------------------------------------------------------------------------------</t>
  </si>
  <si>
    <t>--------------------------------------------------------------------</t>
  </si>
  <si>
    <t>6169133</t>
  </si>
  <si>
    <t>http://www.digikey.com/product-detail/en/CL21A475KPFNNNE/1276-1259-2-ND/3886917</t>
  </si>
  <si>
    <t>http://www.digikey.com/product-detail/en/CL21B104KBCNFNC/1276-2444-2-ND/3888102</t>
  </si>
  <si>
    <t>http://www.digikey.com/product-detail/en/CL21B103KBANNNC/1276-1015-2-ND/3886673</t>
  </si>
  <si>
    <t>http://www.digikey.com/product-detail/en/C1206C106J4RACTU/399-9309-2-ND/2215111</t>
  </si>
  <si>
    <t>http://www.digikey.com/product-detail/en/SK110-LTP/SK110-LTP%20MSCT-ND/2642059</t>
  </si>
  <si>
    <t>http://www.digikey.com/product-detail/en/24LC256-I%2FSN/24LC256-I%2FSN-ND/440169</t>
  </si>
  <si>
    <t>http://www.digikey.com/product-search/en?pv1291=195&amp;k=PCA9512AD&amp;mnonly=0&amp;newproducts=0&amp;ColumnSort=0&amp;page=1&amp;stock=1&amp;quantity=0&amp;ptm=0&amp;fid=0&amp;pageSize=25</t>
  </si>
  <si>
    <t>Ex Rate</t>
  </si>
  <si>
    <t>Total</t>
  </si>
  <si>
    <t>http://www.digikey.com/product-detail/en/MF-R050-2/MF-R050-2CT-ND/3438017</t>
  </si>
  <si>
    <t>ZAR</t>
  </si>
  <si>
    <t>http://www.digikey.com/product-detail/en/RC2012J000CS/1276-5466-2-ND/3965773</t>
  </si>
  <si>
    <t>http://www.digikey.com/product-detail/en/RC0805FR-07100RL/311-100CRTR-ND/727543</t>
  </si>
  <si>
    <t>http://www.digikey.com/product-detail/en/RC0805FR-0710KL/311-10.0KCRTR-ND/727535</t>
  </si>
  <si>
    <t>http://www.digikey.com/product-detail/en/RMCF0805FT10M0/RMCF0805FT10M0TR-ND/1760708</t>
  </si>
  <si>
    <t>http://www.digikey.com/product-detail/en/ERA-6AEB102V/P1.0KDATR-ND/1465748</t>
  </si>
  <si>
    <t>http://www.digikey.com/product-detail/en/RC0805FR-071K5L/311-1.50KCRTR-ND/727496</t>
  </si>
  <si>
    <t>http://www.digikey.com/product-detail/en/RC0805FR-071ML/311-1.00MCRTR-ND/727445</t>
  </si>
  <si>
    <t>http://www.digikey.com/product-detail/en/RC0805FR-072K7L/311-2.70KCRTR-ND/727706</t>
  </si>
  <si>
    <t>http://www.digikey.com/product-detail/en/RC2012F393CS/1276-5374-2-ND/3965681</t>
  </si>
  <si>
    <t>http://www.digikey.com/product-detail/en/RC2012F302CS/1276-5296-2-ND/3965603</t>
  </si>
  <si>
    <t>AVNET</t>
  </si>
  <si>
    <t>http://www.digikey.com/product-detail/en/ECS-160-S-5PX-TR/XC1251CT-ND/827715</t>
  </si>
  <si>
    <t>http://www.digikey.com/product-detail/en/CPFBZ-A2C5-32.768KD12.5/370-1058-1-ND/3748579</t>
  </si>
  <si>
    <t>http://www.digikey.com/product-detail/en/LP2992IM5X-5.0%2FNOPB/296-37606-1-ND/4815039</t>
  </si>
  <si>
    <t>--------------------------------------------------------</t>
  </si>
  <si>
    <t>-----------------------------------------------------------</t>
  </si>
  <si>
    <t>-----------------------------------------------------</t>
  </si>
  <si>
    <t>-------------------------------------------------------</t>
  </si>
  <si>
    <t>---------------------------------------------------------</t>
  </si>
  <si>
    <t>------------------------------------------------------</t>
  </si>
  <si>
    <t>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</si>
</sst>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[$$-409]* #,##0.00_ ;_-[$$-409]* \-#,##0.00\ ;_-[$$-409]* &quot;-&quot;??_ ;_-@_ 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rgb="FF000000"/>
      <name val="MS Sans Serif"/>
      <family val="2"/>
    </font>
    <font>
      <sz val="8"/>
      <color rgb="FF000000"/>
      <name val="Segoe UI"/>
      <family val="2"/>
    </font>
    <font>
      <sz val="11"/>
      <color theme="1"/>
      <name val="Wingdings 2"/>
      <family val="1"/>
      <charset val="2"/>
    </font>
    <font>
      <sz val="11"/>
      <color rgb="FF0070C0"/>
      <name val="Webdings"/>
      <family val="1"/>
      <charset val="2"/>
    </font>
    <font>
      <sz val="12"/>
      <color rgb="FFFF0000"/>
      <name val="Wingdings"/>
      <charset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B050"/>
      <name val="Segoe UI"/>
      <family val="2"/>
    </font>
    <font>
      <sz val="9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2" xfId="0" applyBorder="1"/>
    <xf numFmtId="0" fontId="0" fillId="0" borderId="3" xfId="0" applyBorder="1"/>
    <xf numFmtId="49" fontId="0" fillId="0" borderId="3" xfId="0" applyNumberFormat="1" applyBorder="1" applyAlignment="1">
      <alignment horizontal="left" vertical="top" wrapText="1"/>
    </xf>
    <xf numFmtId="0" fontId="1" fillId="0" borderId="4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49" fontId="0" fillId="0" borderId="6" xfId="0" applyNumberFormat="1" applyBorder="1" applyAlignment="1">
      <alignment horizontal="left" vertical="top" wrapText="1"/>
    </xf>
    <xf numFmtId="0" fontId="3" fillId="2" borderId="1" xfId="0" quotePrefix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 wrapText="1"/>
    </xf>
    <xf numFmtId="0" fontId="3" fillId="2" borderId="7" xfId="0" quotePrefix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5" fillId="0" borderId="1" xfId="0" quotePrefix="1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vertical="center"/>
    </xf>
    <xf numFmtId="44" fontId="11" fillId="0" borderId="0" xfId="2" applyFont="1" applyAlignment="1">
      <alignment vertical="center"/>
    </xf>
    <xf numFmtId="0" fontId="10" fillId="0" borderId="12" xfId="3" applyBorder="1" applyAlignment="1">
      <alignment vertical="center"/>
    </xf>
    <xf numFmtId="0" fontId="11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11" fillId="0" borderId="1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0" fillId="0" borderId="10" xfId="3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0" fillId="0" borderId="28" xfId="3" applyBorder="1" applyAlignment="1">
      <alignment vertical="center"/>
    </xf>
    <xf numFmtId="164" fontId="11" fillId="0" borderId="29" xfId="1" applyNumberFormat="1" applyFont="1" applyBorder="1" applyAlignment="1">
      <alignment horizontal="center" vertical="center"/>
    </xf>
    <xf numFmtId="43" fontId="11" fillId="0" borderId="29" xfId="0" applyNumberFormat="1" applyFont="1" applyBorder="1" applyAlignment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164" fontId="16" fillId="4" borderId="33" xfId="1" applyNumberFormat="1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44" fontId="11" fillId="0" borderId="35" xfId="2" applyFont="1" applyBorder="1" applyAlignment="1">
      <alignment vertical="center"/>
    </xf>
    <xf numFmtId="0" fontId="5" fillId="0" borderId="36" xfId="0" quotePrefix="1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3" fillId="0" borderId="38" xfId="3" applyFont="1" applyBorder="1" applyAlignment="1">
      <alignment vertical="center"/>
    </xf>
    <xf numFmtId="164" fontId="11" fillId="0" borderId="37" xfId="1" applyNumberFormat="1" applyFont="1" applyBorder="1" applyAlignment="1">
      <alignment horizontal="center" vertical="center"/>
    </xf>
    <xf numFmtId="165" fontId="11" fillId="0" borderId="37" xfId="0" applyNumberFormat="1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5" fillId="0" borderId="13" xfId="0" quotePrefix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25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4" fontId="11" fillId="0" borderId="41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44" fontId="11" fillId="0" borderId="43" xfId="2" applyFont="1" applyBorder="1" applyAlignment="1">
      <alignment vertical="center"/>
    </xf>
    <xf numFmtId="44" fontId="11" fillId="0" borderId="7" xfId="2" applyFont="1" applyBorder="1" applyAlignment="1">
      <alignment vertical="center"/>
    </xf>
    <xf numFmtId="44" fontId="11" fillId="0" borderId="4" xfId="2" applyFont="1" applyBorder="1" applyAlignment="1">
      <alignment vertical="center"/>
    </xf>
    <xf numFmtId="44" fontId="11" fillId="0" borderId="5" xfId="2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" xfId="0" quotePrefix="1" applyFont="1" applyBorder="1" applyAlignment="1">
      <alignment vertical="center"/>
    </xf>
    <xf numFmtId="44" fontId="12" fillId="4" borderId="30" xfId="2" applyFont="1" applyFill="1" applyBorder="1" applyAlignment="1">
      <alignment horizontal="center" vertical="center"/>
    </xf>
    <xf numFmtId="44" fontId="11" fillId="0" borderId="14" xfId="2" applyFont="1" applyBorder="1" applyAlignment="1">
      <alignment vertical="center"/>
    </xf>
    <xf numFmtId="44" fontId="11" fillId="0" borderId="42" xfId="2" applyFont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3" fillId="4" borderId="29" xfId="1" applyNumberFormat="1" applyFont="1" applyFill="1" applyBorder="1" applyAlignment="1">
      <alignment horizontal="center" vertical="center"/>
    </xf>
    <xf numFmtId="164" fontId="11" fillId="0" borderId="37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164" fontId="11" fillId="0" borderId="18" xfId="1" applyNumberFormat="1" applyFont="1" applyBorder="1" applyAlignment="1">
      <alignment vertical="center"/>
    </xf>
    <xf numFmtId="164" fontId="11" fillId="0" borderId="41" xfId="1" applyNumberFormat="1" applyFont="1" applyBorder="1" applyAlignment="1">
      <alignment vertical="center"/>
    </xf>
    <xf numFmtId="0" fontId="10" fillId="0" borderId="36" xfId="3" applyBorder="1" applyAlignment="1">
      <alignment vertical="center"/>
    </xf>
    <xf numFmtId="0" fontId="10" fillId="0" borderId="13" xfId="3" applyBorder="1" applyAlignment="1">
      <alignment vertical="center"/>
    </xf>
    <xf numFmtId="0" fontId="21" fillId="0" borderId="0" xfId="0" applyFont="1" applyAlignment="1">
      <alignment horizontal="right" vertical="center"/>
    </xf>
    <xf numFmtId="44" fontId="11" fillId="0" borderId="45" xfId="0" applyNumberFormat="1" applyFont="1" applyBorder="1" applyAlignment="1">
      <alignment vertical="center"/>
    </xf>
    <xf numFmtId="166" fontId="11" fillId="0" borderId="35" xfId="0" applyNumberFormat="1" applyFont="1" applyBorder="1" applyAlignment="1">
      <alignment vertical="center"/>
    </xf>
    <xf numFmtId="0" fontId="10" fillId="0" borderId="17" xfId="3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7" xfId="0" quotePrefix="1" applyFont="1" applyBorder="1" applyAlignment="1">
      <alignment vertical="center"/>
    </xf>
    <xf numFmtId="0" fontId="5" fillId="0" borderId="11" xfId="0" quotePrefix="1" applyFont="1" applyBorder="1" applyAlignment="1">
      <alignment vertical="center"/>
    </xf>
    <xf numFmtId="0" fontId="5" fillId="0" borderId="12" xfId="0" quotePrefix="1" applyFont="1" applyBorder="1" applyAlignment="1">
      <alignment vertical="center"/>
    </xf>
    <xf numFmtId="0" fontId="18" fillId="0" borderId="13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4" fillId="0" borderId="15" xfId="0" quotePrefix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6" xfId="0" quotePrefix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20" fillId="0" borderId="15" xfId="0" quotePrefix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4" fillId="0" borderId="39" xfId="0" quotePrefix="1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0" fontId="15" fillId="0" borderId="15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44" fontId="11" fillId="0" borderId="7" xfId="0" applyNumberFormat="1" applyFont="1" applyBorder="1" applyAlignment="1">
      <alignment vertical="center"/>
    </xf>
    <xf numFmtId="44" fontId="11" fillId="0" borderId="5" xfId="0" applyNumberFormat="1" applyFont="1" applyBorder="1" applyAlignment="1">
      <alignment vertical="center"/>
    </xf>
    <xf numFmtId="44" fontId="11" fillId="0" borderId="44" xfId="0" applyNumberFormat="1" applyFont="1" applyBorder="1" applyAlignment="1">
      <alignment vertical="center"/>
    </xf>
    <xf numFmtId="44" fontId="11" fillId="0" borderId="35" xfId="0" applyNumberFormat="1" applyFont="1" applyBorder="1" applyAlignment="1">
      <alignment vertical="center"/>
    </xf>
    <xf numFmtId="2" fontId="11" fillId="0" borderId="0" xfId="0" applyNumberFormat="1" applyFont="1" applyAlignment="1">
      <alignment horizontal="right" vertical="center"/>
    </xf>
    <xf numFmtId="2" fontId="12" fillId="4" borderId="20" xfId="0" applyNumberFormat="1" applyFont="1" applyFill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2" fontId="22" fillId="0" borderId="18" xfId="0" applyNumberFormat="1" applyFont="1" applyFill="1" applyBorder="1" applyAlignment="1">
      <alignment horizontal="right" vertical="center"/>
    </xf>
    <xf numFmtId="2" fontId="22" fillId="0" borderId="1" xfId="0" applyNumberFormat="1" applyFont="1" applyFill="1" applyBorder="1" applyAlignment="1">
      <alignment horizontal="right" vertical="center"/>
    </xf>
    <xf numFmtId="2" fontId="22" fillId="0" borderId="4" xfId="0" applyNumberFormat="1" applyFont="1" applyFill="1" applyBorder="1" applyAlignment="1">
      <alignment horizontal="right" vertical="center"/>
    </xf>
    <xf numFmtId="2" fontId="22" fillId="0" borderId="0" xfId="0" applyNumberFormat="1" applyFont="1" applyFill="1" applyBorder="1" applyAlignment="1">
      <alignment horizontal="right" vertical="center"/>
    </xf>
    <xf numFmtId="2" fontId="22" fillId="0" borderId="41" xfId="0" applyNumberFormat="1" applyFont="1" applyFill="1" applyBorder="1" applyAlignment="1">
      <alignment horizontal="right" vertical="center"/>
    </xf>
    <xf numFmtId="44" fontId="11" fillId="0" borderId="0" xfId="0" applyNumberFormat="1" applyFont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6" fontId="11" fillId="0" borderId="46" xfId="0" applyNumberFormat="1" applyFont="1" applyBorder="1" applyAlignment="1">
      <alignment vertical="center"/>
    </xf>
    <xf numFmtId="166" fontId="11" fillId="0" borderId="7" xfId="0" applyNumberFormat="1" applyFont="1" applyBorder="1" applyAlignment="1">
      <alignment vertical="center"/>
    </xf>
    <xf numFmtId="0" fontId="15" fillId="0" borderId="11" xfId="0" quotePrefix="1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/>
    </xf>
    <xf numFmtId="0" fontId="11" fillId="0" borderId="11" xfId="0" quotePrefix="1" applyFont="1" applyBorder="1" applyAlignment="1">
      <alignment horizontal="center" vertical="center"/>
    </xf>
    <xf numFmtId="0" fontId="14" fillId="0" borderId="16" xfId="0" quotePrefix="1" applyFont="1" applyBorder="1" applyAlignment="1">
      <alignment horizontal="center" vertical="center"/>
    </xf>
    <xf numFmtId="0" fontId="15" fillId="0" borderId="16" xfId="0" quotePrefix="1" applyFont="1" applyBorder="1" applyAlignment="1">
      <alignment horizontal="center" vertical="center"/>
    </xf>
    <xf numFmtId="0" fontId="20" fillId="0" borderId="16" xfId="0" quotePrefix="1" applyFont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44" fontId="12" fillId="4" borderId="34" xfId="0" applyNumberFormat="1" applyFont="1" applyFill="1" applyBorder="1" applyAlignment="1">
      <alignment horizontal="center" vertical="center"/>
    </xf>
    <xf numFmtId="44" fontId="11" fillId="0" borderId="34" xfId="0" applyNumberFormat="1" applyFont="1" applyBorder="1" applyAlignment="1">
      <alignment vertical="center"/>
    </xf>
    <xf numFmtId="44" fontId="11" fillId="0" borderId="14" xfId="0" applyNumberFormat="1" applyFont="1" applyBorder="1" applyAlignment="1">
      <alignment vertical="center"/>
    </xf>
    <xf numFmtId="44" fontId="11" fillId="0" borderId="14" xfId="0" applyNumberFormat="1" applyFont="1" applyBorder="1" applyAlignment="1">
      <alignment horizontal="center" vertical="center"/>
    </xf>
    <xf numFmtId="166" fontId="11" fillId="0" borderId="44" xfId="0" applyNumberFormat="1" applyFont="1" applyBorder="1" applyAlignment="1">
      <alignment vertical="center"/>
    </xf>
    <xf numFmtId="44" fontId="11" fillId="0" borderId="42" xfId="0" applyNumberFormat="1" applyFont="1" applyBorder="1" applyAlignment="1">
      <alignment vertical="center"/>
    </xf>
    <xf numFmtId="0" fontId="10" fillId="0" borderId="13" xfId="3" applyBorder="1"/>
    <xf numFmtId="0" fontId="10" fillId="0" borderId="39" xfId="3" applyBorder="1"/>
    <xf numFmtId="0" fontId="10" fillId="0" borderId="40" xfId="3" applyBorder="1" applyAlignment="1">
      <alignment vertical="center"/>
    </xf>
    <xf numFmtId="0" fontId="3" fillId="6" borderId="47" xfId="0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/>
    </xf>
    <xf numFmtId="164" fontId="3" fillId="4" borderId="28" xfId="1" applyNumberFormat="1" applyFont="1" applyFill="1" applyBorder="1" applyAlignment="1">
      <alignment horizontal="center" vertical="center"/>
    </xf>
    <xf numFmtId="164" fontId="11" fillId="0" borderId="36" xfId="1" applyNumberFormat="1" applyFont="1" applyBorder="1" applyAlignment="1">
      <alignment vertical="center"/>
    </xf>
    <xf numFmtId="164" fontId="11" fillId="0" borderId="13" xfId="1" applyNumberFormat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164" fontId="11" fillId="0" borderId="40" xfId="1" applyNumberFormat="1" applyFont="1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.rs-online.com/web/p/surface-mount-fixed-resistors/6183729/" TargetMode="External"/><Relationship Id="rId13" Type="http://schemas.openxmlformats.org/officeDocument/2006/relationships/hyperlink" Target="http://za.rs-online.com/web/p/ceramic-multilayer-capacitors/7666177/" TargetMode="External"/><Relationship Id="rId18" Type="http://schemas.openxmlformats.org/officeDocument/2006/relationships/hyperlink" Target="http://www.digikey.com/product-detail/en/C1206C106J4RACTU/399-9309-2-ND/2215111" TargetMode="External"/><Relationship Id="rId26" Type="http://schemas.openxmlformats.org/officeDocument/2006/relationships/hyperlink" Target="http://www.digikey.com/product-detail/en/RMCF0805FT10M0/RMCF0805FT10M0TR-ND/1760708" TargetMode="External"/><Relationship Id="rId3" Type="http://schemas.openxmlformats.org/officeDocument/2006/relationships/hyperlink" Target="http://za.rs-online.com/web/p/surface-mount-fixed-resistors/6979996/" TargetMode="External"/><Relationship Id="rId21" Type="http://schemas.openxmlformats.org/officeDocument/2006/relationships/hyperlink" Target="http://www.digikey.com/product-search/en?pv1291=195&amp;k=PCA9512AD&amp;mnonly=0&amp;newproducts=0&amp;ColumnSort=0&amp;page=1&amp;stock=1&amp;quantity=0&amp;ptm=0&amp;fid=0&amp;pageSize=25" TargetMode="External"/><Relationship Id="rId34" Type="http://schemas.openxmlformats.org/officeDocument/2006/relationships/hyperlink" Target="http://www.digikey.com/product-detail/en/CPFBZ-A2C5-32.768KD12.5/370-1058-1-ND/3748579" TargetMode="External"/><Relationship Id="rId7" Type="http://schemas.openxmlformats.org/officeDocument/2006/relationships/hyperlink" Target="http://za.rs-online.com/web/p/surface-mount-fixed-resistors/8046455/" TargetMode="External"/><Relationship Id="rId12" Type="http://schemas.openxmlformats.org/officeDocument/2006/relationships/hyperlink" Target="http://za.rs-online.com/web/p/rectifier-schottky-diodes/6526132/" TargetMode="External"/><Relationship Id="rId17" Type="http://schemas.openxmlformats.org/officeDocument/2006/relationships/hyperlink" Target="http://www.digikey.com/product-detail/en/CL21B103KBANNNC/1276-1015-2-ND/3886673" TargetMode="External"/><Relationship Id="rId25" Type="http://schemas.openxmlformats.org/officeDocument/2006/relationships/hyperlink" Target="http://www.digikey.com/product-detail/en/RC0805FR-0710KL/311-10.0KCRTR-ND/727535" TargetMode="External"/><Relationship Id="rId33" Type="http://schemas.openxmlformats.org/officeDocument/2006/relationships/hyperlink" Target="http://www.digikey.com/product-detail/en/ECS-160-S-5PX-TR/XC1251CT-ND/827715" TargetMode="External"/><Relationship Id="rId2" Type="http://schemas.openxmlformats.org/officeDocument/2006/relationships/hyperlink" Target="http://za.rs-online.com/web/p/bus-buffers/7275658/" TargetMode="External"/><Relationship Id="rId16" Type="http://schemas.openxmlformats.org/officeDocument/2006/relationships/hyperlink" Target="http://www.digikey.com/product-detail/en/CL21B104KBCNFNC/1276-2444-2-ND/3888102" TargetMode="External"/><Relationship Id="rId20" Type="http://schemas.openxmlformats.org/officeDocument/2006/relationships/hyperlink" Target="http://www.digikey.com/product-detail/en/24LC256-I%2FSN/24LC256-I%2FSN-ND/440169" TargetMode="External"/><Relationship Id="rId29" Type="http://schemas.openxmlformats.org/officeDocument/2006/relationships/hyperlink" Target="http://www.digikey.com/product-detail/en/RC0805FR-071ML/311-1.00MCRTR-ND/727445" TargetMode="External"/><Relationship Id="rId1" Type="http://schemas.openxmlformats.org/officeDocument/2006/relationships/hyperlink" Target="http://za.rs-online.com/web/p/ceramic-multilayer-capacitors/7665544/" TargetMode="External"/><Relationship Id="rId6" Type="http://schemas.openxmlformats.org/officeDocument/2006/relationships/hyperlink" Target="http://za.rs-online.com/web/p/surface-mount-fixed-resistors/7424898/" TargetMode="External"/><Relationship Id="rId11" Type="http://schemas.openxmlformats.org/officeDocument/2006/relationships/hyperlink" Target="http://za.rs-online.com/web/p/surface-mount-fixed-resistors/6980101/" TargetMode="External"/><Relationship Id="rId24" Type="http://schemas.openxmlformats.org/officeDocument/2006/relationships/hyperlink" Target="http://www.digikey.com/product-detail/en/RC0805FR-07100RL/311-100CRTR-ND/727543" TargetMode="External"/><Relationship Id="rId32" Type="http://schemas.openxmlformats.org/officeDocument/2006/relationships/hyperlink" Target="http://www.digikey.com/product-detail/en/RC2012F302CS/1276-5296-2-ND/3965603" TargetMode="External"/><Relationship Id="rId5" Type="http://schemas.openxmlformats.org/officeDocument/2006/relationships/hyperlink" Target="http://za.rs-online.com/web/p/surface-mount-fixed-resistors/6185157/" TargetMode="External"/><Relationship Id="rId15" Type="http://schemas.openxmlformats.org/officeDocument/2006/relationships/hyperlink" Target="http://www.digikey.com/product-detail/en/CL21A475KPFNNNE/1276-1259-2-ND/3886917" TargetMode="External"/><Relationship Id="rId23" Type="http://schemas.openxmlformats.org/officeDocument/2006/relationships/hyperlink" Target="http://www.digikey.com/product-detail/en/RC2012J000CS/1276-5466-2-ND/3965773" TargetMode="External"/><Relationship Id="rId28" Type="http://schemas.openxmlformats.org/officeDocument/2006/relationships/hyperlink" Target="http://www.digikey.com/product-detail/en/RC0805FR-071K5L/311-1.50KCRTR-ND/727496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za.rs-online.com/web/p/surface-mount-fixed-resistors/6980195/" TargetMode="External"/><Relationship Id="rId19" Type="http://schemas.openxmlformats.org/officeDocument/2006/relationships/hyperlink" Target="http://www.digikey.com/product-detail/en/SK110-LTP/SK110-LTP%20MSCT-ND/2642059" TargetMode="External"/><Relationship Id="rId31" Type="http://schemas.openxmlformats.org/officeDocument/2006/relationships/hyperlink" Target="http://www.digikey.com/product-detail/en/RC2012F393CS/1276-5374-2-ND/3965681" TargetMode="External"/><Relationship Id="rId4" Type="http://schemas.openxmlformats.org/officeDocument/2006/relationships/hyperlink" Target="http://za.rs-online.com/web/p/surface-mount-fixed-resistors/8046528/" TargetMode="External"/><Relationship Id="rId9" Type="http://schemas.openxmlformats.org/officeDocument/2006/relationships/hyperlink" Target="http://za.rs-online.com/web/p/surface-mount-fixed-resistors/6980107/" TargetMode="External"/><Relationship Id="rId14" Type="http://schemas.openxmlformats.org/officeDocument/2006/relationships/hyperlink" Target="http://za.rs-online.com/web/p/ceramic-multilayer-capacitors/7666089/" TargetMode="External"/><Relationship Id="rId22" Type="http://schemas.openxmlformats.org/officeDocument/2006/relationships/hyperlink" Target="http://www.digikey.com/product-detail/en/MF-R050-2/MF-R050-2CT-ND/3438017" TargetMode="External"/><Relationship Id="rId27" Type="http://schemas.openxmlformats.org/officeDocument/2006/relationships/hyperlink" Target="http://www.digikey.com/product-detail/en/ERA-6AEB102V/P1.0KDATR-ND/1465748" TargetMode="External"/><Relationship Id="rId30" Type="http://schemas.openxmlformats.org/officeDocument/2006/relationships/hyperlink" Target="http://www.digikey.com/product-detail/en/RC0805FR-072K7L/311-2.70KCRTR-ND/727706" TargetMode="External"/><Relationship Id="rId35" Type="http://schemas.openxmlformats.org/officeDocument/2006/relationships/hyperlink" Target="http://www.digikey.com/product-detail/en/LP2992IM5X-5.0%2FNOPB/296-37606-1-ND/481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topLeftCell="K22" zoomScaleNormal="100" zoomScaleSheetLayoutView="100" workbookViewId="0">
      <selection activeCell="K36" sqref="K36"/>
    </sheetView>
  </sheetViews>
  <sheetFormatPr defaultRowHeight="15" x14ac:dyDescent="0.25"/>
  <cols>
    <col min="1" max="1" width="4.140625" customWidth="1"/>
    <col min="2" max="2" width="4.85546875" style="27" customWidth="1"/>
    <col min="3" max="3" width="20.42578125" customWidth="1"/>
    <col min="4" max="4" width="35.140625" customWidth="1"/>
    <col min="5" max="5" width="19" bestFit="1" customWidth="1"/>
    <col min="6" max="6" width="7.140625" bestFit="1" customWidth="1"/>
    <col min="7" max="7" width="4" bestFit="1" customWidth="1"/>
    <col min="8" max="8" width="6.42578125" bestFit="1" customWidth="1"/>
    <col min="9" max="9" width="16.140625" bestFit="1" customWidth="1"/>
    <col min="10" max="10" width="16.140625" customWidth="1"/>
    <col min="11" max="11" width="19.28515625" bestFit="1" customWidth="1"/>
    <col min="12" max="12" width="4" customWidth="1"/>
    <col min="13" max="14" width="11.5703125" style="18" customWidth="1"/>
    <col min="15" max="15" width="9.140625" style="32" customWidth="1"/>
    <col min="16" max="16" width="9.140625" style="33" customWidth="1"/>
    <col min="17" max="19" width="9.140625" style="32" customWidth="1"/>
    <col min="20" max="20" width="9.140625" style="78" customWidth="1"/>
    <col min="21" max="21" width="9.140625" style="32" customWidth="1"/>
    <col min="22" max="22" width="10.5703125" style="32" customWidth="1"/>
    <col min="23" max="23" width="10.5703125" style="134" customWidth="1"/>
    <col min="24" max="24" width="9.140625" style="78" customWidth="1"/>
    <col min="25" max="25" width="9.140625" style="139" customWidth="1"/>
    <col min="26" max="26" width="10.5703125" style="134" customWidth="1"/>
    <col min="27" max="27" width="9.140625" style="78"/>
    <col min="28" max="28" width="9.140625" style="32"/>
    <col min="29" max="29" width="12.140625" style="36" bestFit="1" customWidth="1"/>
  </cols>
  <sheetData>
    <row r="1" spans="1:29" x14ac:dyDescent="0.25">
      <c r="A1" s="1"/>
      <c r="B1" s="24"/>
      <c r="C1" s="3"/>
      <c r="D1" s="2"/>
      <c r="E1" s="2"/>
      <c r="F1" s="2"/>
      <c r="G1" s="2"/>
      <c r="H1" s="2"/>
      <c r="I1" s="2"/>
      <c r="J1" s="2"/>
      <c r="K1" s="13"/>
    </row>
    <row r="2" spans="1:29" ht="15.75" x14ac:dyDescent="0.25">
      <c r="A2" s="4" t="s">
        <v>152</v>
      </c>
      <c r="B2" s="25"/>
      <c r="C2" s="6"/>
      <c r="D2" s="5"/>
      <c r="E2" s="5"/>
      <c r="F2" s="5"/>
      <c r="G2" s="5"/>
      <c r="H2" s="5"/>
      <c r="I2" s="5"/>
      <c r="J2" s="5"/>
      <c r="K2" s="14"/>
    </row>
    <row r="3" spans="1:29" ht="15.75" x14ac:dyDescent="0.25">
      <c r="A3" s="4" t="s">
        <v>13</v>
      </c>
      <c r="B3" s="25"/>
      <c r="C3" s="6"/>
      <c r="D3" s="5"/>
      <c r="E3" s="5"/>
      <c r="F3" s="5"/>
      <c r="G3" s="5"/>
      <c r="H3" s="5"/>
      <c r="I3" s="5"/>
      <c r="J3" s="5"/>
      <c r="K3" s="14"/>
    </row>
    <row r="4" spans="1:29" ht="15.75" x14ac:dyDescent="0.25">
      <c r="A4" s="4" t="s">
        <v>153</v>
      </c>
      <c r="B4" s="25"/>
      <c r="C4" s="6"/>
      <c r="D4" s="5"/>
      <c r="E4" s="5"/>
      <c r="F4" s="5"/>
      <c r="G4" s="5"/>
      <c r="H4" s="5"/>
      <c r="I4" s="5"/>
      <c r="J4" s="5"/>
      <c r="K4" s="14"/>
    </row>
    <row r="5" spans="1:29" ht="15.75" x14ac:dyDescent="0.25">
      <c r="A5" s="4" t="s">
        <v>10</v>
      </c>
      <c r="B5" s="25"/>
      <c r="C5" s="6"/>
      <c r="D5" s="5"/>
      <c r="E5" s="5"/>
      <c r="F5" s="5"/>
      <c r="G5" s="5"/>
      <c r="H5" s="5"/>
      <c r="I5" s="5"/>
      <c r="J5" s="5"/>
      <c r="K5" s="14"/>
    </row>
    <row r="6" spans="1:29" ht="15.75" x14ac:dyDescent="0.25">
      <c r="A6" s="4" t="s">
        <v>11</v>
      </c>
      <c r="B6" s="25"/>
      <c r="C6" s="6"/>
      <c r="D6" s="5"/>
      <c r="E6" s="5"/>
      <c r="F6" s="5"/>
      <c r="G6" s="5"/>
      <c r="H6" s="5"/>
      <c r="I6" s="5"/>
      <c r="J6" s="5"/>
      <c r="K6" s="14"/>
    </row>
    <row r="7" spans="1:29" ht="15.75" thickBot="1" x14ac:dyDescent="0.3">
      <c r="A7" s="7"/>
      <c r="B7" s="26"/>
      <c r="C7" s="9"/>
      <c r="D7" s="8"/>
      <c r="E7" s="8"/>
      <c r="F7" s="8"/>
      <c r="G7" s="8"/>
      <c r="H7" s="8"/>
      <c r="I7" s="8"/>
      <c r="J7" s="8"/>
      <c r="K7" s="15"/>
    </row>
    <row r="8" spans="1:29" ht="15.75" thickBot="1" x14ac:dyDescent="0.3">
      <c r="M8" s="121" t="s">
        <v>160</v>
      </c>
      <c r="N8" s="122"/>
      <c r="O8" s="122"/>
      <c r="P8" s="122"/>
      <c r="Q8" s="122"/>
      <c r="R8" s="123"/>
      <c r="S8" s="148" t="s">
        <v>165</v>
      </c>
      <c r="T8" s="149"/>
      <c r="U8" s="149"/>
      <c r="V8" s="149"/>
      <c r="W8" s="150"/>
      <c r="X8" s="124" t="s">
        <v>167</v>
      </c>
      <c r="Y8" s="124"/>
      <c r="Z8" s="170"/>
      <c r="AA8" s="113" t="s">
        <v>232</v>
      </c>
      <c r="AB8" s="114"/>
      <c r="AC8" s="115"/>
    </row>
    <row r="9" spans="1:29" ht="15.75" thickBot="1" x14ac:dyDescent="0.3">
      <c r="A9" s="28" t="s">
        <v>12</v>
      </c>
      <c r="B9" s="10" t="s">
        <v>155</v>
      </c>
      <c r="C9" s="11" t="s">
        <v>0</v>
      </c>
      <c r="D9" s="12" t="s">
        <v>1</v>
      </c>
      <c r="E9" s="10" t="s">
        <v>2</v>
      </c>
      <c r="F9" s="10" t="s">
        <v>4</v>
      </c>
      <c r="G9" s="10" t="s">
        <v>5</v>
      </c>
      <c r="H9" s="10" t="s">
        <v>3</v>
      </c>
      <c r="I9" s="10" t="s">
        <v>6</v>
      </c>
      <c r="J9" s="10" t="s">
        <v>8</v>
      </c>
      <c r="K9" s="10" t="s">
        <v>7</v>
      </c>
      <c r="M9" s="47" t="s">
        <v>195</v>
      </c>
      <c r="N9" s="48" t="s">
        <v>161</v>
      </c>
      <c r="O9" s="48" t="s">
        <v>161</v>
      </c>
      <c r="P9" s="49" t="s">
        <v>162</v>
      </c>
      <c r="Q9" s="50" t="s">
        <v>163</v>
      </c>
      <c r="R9" s="51" t="s">
        <v>164</v>
      </c>
      <c r="S9" s="52" t="s">
        <v>161</v>
      </c>
      <c r="T9" s="79" t="s">
        <v>162</v>
      </c>
      <c r="U9" s="53" t="s">
        <v>163</v>
      </c>
      <c r="V9" s="151" t="s">
        <v>164</v>
      </c>
      <c r="W9" s="161" t="s">
        <v>221</v>
      </c>
      <c r="X9" s="79" t="s">
        <v>162</v>
      </c>
      <c r="Y9" s="140" t="s">
        <v>163</v>
      </c>
      <c r="Z9" s="171" t="s">
        <v>164</v>
      </c>
      <c r="AA9" s="172" t="s">
        <v>162</v>
      </c>
      <c r="AB9" s="53" t="s">
        <v>163</v>
      </c>
      <c r="AC9" s="75" t="s">
        <v>164</v>
      </c>
    </row>
    <row r="10" spans="1:29" s="18" customFormat="1" ht="15.75" customHeight="1" x14ac:dyDescent="0.25">
      <c r="A10" s="20">
        <v>1</v>
      </c>
      <c r="B10" s="21">
        <v>7</v>
      </c>
      <c r="C10" s="16" t="s">
        <v>15</v>
      </c>
      <c r="D10" s="17" t="s">
        <v>16</v>
      </c>
      <c r="E10" s="17" t="s">
        <v>17</v>
      </c>
      <c r="F10" s="17" t="s">
        <v>18</v>
      </c>
      <c r="G10" s="17" t="s">
        <v>19</v>
      </c>
      <c r="H10" s="17" t="s">
        <v>9</v>
      </c>
      <c r="I10" s="17" t="s">
        <v>20</v>
      </c>
      <c r="J10" s="17" t="s">
        <v>21</v>
      </c>
      <c r="K10" s="17" t="s">
        <v>22</v>
      </c>
      <c r="L10" s="22" t="s">
        <v>158</v>
      </c>
      <c r="M10" s="55" t="s">
        <v>186</v>
      </c>
      <c r="N10" s="56"/>
      <c r="O10" s="57" t="s">
        <v>169</v>
      </c>
      <c r="P10" s="58">
        <v>3000</v>
      </c>
      <c r="Q10" s="59">
        <f>666.53/P10</f>
        <v>0.22217666666666666</v>
      </c>
      <c r="R10" s="69">
        <f>Q10*P10</f>
        <v>666.53</v>
      </c>
      <c r="S10" s="84" t="s">
        <v>211</v>
      </c>
      <c r="T10" s="80">
        <v>2000</v>
      </c>
      <c r="U10" s="60">
        <v>2.256E-2</v>
      </c>
      <c r="V10" s="152">
        <f>T10*U10</f>
        <v>45.12</v>
      </c>
      <c r="W10" s="162">
        <f>V10*$V$47</f>
        <v>481.43039999999996</v>
      </c>
      <c r="X10" s="80"/>
      <c r="Y10" s="142"/>
      <c r="Z10" s="136">
        <f>X10*Y10</f>
        <v>0</v>
      </c>
      <c r="AA10" s="173">
        <v>2500</v>
      </c>
      <c r="AB10" s="60">
        <f>23.91/100</f>
        <v>0.23910000000000001</v>
      </c>
      <c r="AC10" s="76">
        <f>AA10*AB10</f>
        <v>597.75</v>
      </c>
    </row>
    <row r="11" spans="1:29" s="18" customFormat="1" ht="15.75" customHeight="1" x14ac:dyDescent="0.25">
      <c r="A11" s="20">
        <v>2</v>
      </c>
      <c r="B11" s="21">
        <v>8</v>
      </c>
      <c r="C11" s="16" t="s">
        <v>37</v>
      </c>
      <c r="D11" s="17" t="s">
        <v>24</v>
      </c>
      <c r="E11" s="17" t="s">
        <v>38</v>
      </c>
      <c r="F11" s="17" t="s">
        <v>26</v>
      </c>
      <c r="G11" s="17" t="s">
        <v>19</v>
      </c>
      <c r="H11" s="17" t="s">
        <v>9</v>
      </c>
      <c r="I11" s="17" t="s">
        <v>20</v>
      </c>
      <c r="J11" s="17" t="s">
        <v>21</v>
      </c>
      <c r="K11" s="17" t="s">
        <v>39</v>
      </c>
      <c r="L11" s="22" t="s">
        <v>158</v>
      </c>
      <c r="M11" s="61" t="s">
        <v>187</v>
      </c>
      <c r="N11" s="39"/>
      <c r="O11" s="37" t="s">
        <v>170</v>
      </c>
      <c r="P11" s="34">
        <v>4000</v>
      </c>
      <c r="Q11" s="35">
        <f>242.06/P11</f>
        <v>6.0514999999999999E-2</v>
      </c>
      <c r="R11" s="70">
        <f>Q11*P11</f>
        <v>242.06</v>
      </c>
      <c r="S11" s="85" t="s">
        <v>212</v>
      </c>
      <c r="T11" s="81">
        <v>4000</v>
      </c>
      <c r="U11" s="30">
        <v>8.7399999999999995E-3</v>
      </c>
      <c r="V11" s="153">
        <f>T11*U11</f>
        <v>34.96</v>
      </c>
      <c r="W11" s="163">
        <f>V11*$V$47</f>
        <v>373.02320000000003</v>
      </c>
      <c r="X11" s="81">
        <v>1000</v>
      </c>
      <c r="Y11" s="141">
        <v>0.12</v>
      </c>
      <c r="Z11" s="135">
        <f>X11*Y11</f>
        <v>120</v>
      </c>
      <c r="AA11" s="174">
        <v>4000</v>
      </c>
      <c r="AB11" s="30">
        <f>40.64/1000</f>
        <v>4.0640000000000003E-2</v>
      </c>
      <c r="AC11" s="76">
        <f>AA11*AB11</f>
        <v>162.56</v>
      </c>
    </row>
    <row r="12" spans="1:29" s="18" customFormat="1" ht="15.75" customHeight="1" x14ac:dyDescent="0.25">
      <c r="A12" s="20">
        <v>3</v>
      </c>
      <c r="B12" s="21">
        <v>10</v>
      </c>
      <c r="C12" s="16" t="s">
        <v>23</v>
      </c>
      <c r="D12" s="17" t="s">
        <v>24</v>
      </c>
      <c r="E12" s="17" t="s">
        <v>25</v>
      </c>
      <c r="F12" s="17" t="s">
        <v>26</v>
      </c>
      <c r="G12" s="17" t="s">
        <v>19</v>
      </c>
      <c r="H12" s="17" t="s">
        <v>9</v>
      </c>
      <c r="I12" s="17" t="s">
        <v>20</v>
      </c>
      <c r="J12" s="17" t="s">
        <v>21</v>
      </c>
      <c r="K12" s="17" t="s">
        <v>27</v>
      </c>
      <c r="L12" s="22" t="s">
        <v>158</v>
      </c>
      <c r="M12" s="61" t="s">
        <v>188</v>
      </c>
      <c r="N12" s="39"/>
      <c r="O12" s="37" t="s">
        <v>171</v>
      </c>
      <c r="P12" s="34">
        <v>4000</v>
      </c>
      <c r="Q12" s="35">
        <f>218.08/P12</f>
        <v>5.4520000000000006E-2</v>
      </c>
      <c r="R12" s="70">
        <f>Q12*P12</f>
        <v>218.08</v>
      </c>
      <c r="S12" s="85" t="s">
        <v>213</v>
      </c>
      <c r="T12" s="81">
        <v>4000</v>
      </c>
      <c r="U12" s="30">
        <v>5.96E-3</v>
      </c>
      <c r="V12" s="153">
        <f>T12*U12</f>
        <v>23.84</v>
      </c>
      <c r="W12" s="163">
        <f>V12*$V$47</f>
        <v>254.37279999999998</v>
      </c>
      <c r="X12" s="81">
        <v>1000</v>
      </c>
      <c r="Y12" s="143">
        <v>0.14000000000000001</v>
      </c>
      <c r="Z12" s="135">
        <f>X12*Y12</f>
        <v>140</v>
      </c>
      <c r="AA12" s="174">
        <v>4000</v>
      </c>
      <c r="AB12" s="30">
        <f>47.83/1000</f>
        <v>4.7829999999999998E-2</v>
      </c>
      <c r="AC12" s="76">
        <f>AA12*AB12</f>
        <v>191.32</v>
      </c>
    </row>
    <row r="13" spans="1:29" s="18" customFormat="1" ht="15.75" customHeight="1" x14ac:dyDescent="0.25">
      <c r="A13" s="20">
        <v>4</v>
      </c>
      <c r="B13" s="21">
        <v>4</v>
      </c>
      <c r="C13" s="16" t="s">
        <v>31</v>
      </c>
      <c r="D13" s="17" t="s">
        <v>24</v>
      </c>
      <c r="E13" s="17" t="s">
        <v>32</v>
      </c>
      <c r="F13" s="17" t="s">
        <v>33</v>
      </c>
      <c r="G13" s="17" t="s">
        <v>34</v>
      </c>
      <c r="H13" s="17" t="s">
        <v>9</v>
      </c>
      <c r="I13" s="17" t="s">
        <v>35</v>
      </c>
      <c r="J13" s="17" t="s">
        <v>21</v>
      </c>
      <c r="K13" s="17" t="s">
        <v>36</v>
      </c>
      <c r="L13" s="22" t="s">
        <v>158</v>
      </c>
      <c r="M13" s="61" t="s">
        <v>189</v>
      </c>
      <c r="N13" s="39"/>
      <c r="O13" s="38"/>
      <c r="P13" s="34"/>
      <c r="Q13" s="30"/>
      <c r="R13" s="70">
        <f>Q13*P13</f>
        <v>0</v>
      </c>
      <c r="S13" s="85" t="s">
        <v>214</v>
      </c>
      <c r="T13" s="81">
        <v>2000</v>
      </c>
      <c r="U13" s="30">
        <v>0.6986</v>
      </c>
      <c r="V13" s="153">
        <f>T13*U13</f>
        <v>1397.2</v>
      </c>
      <c r="W13" s="163">
        <f>V13*$V$47</f>
        <v>14908.124</v>
      </c>
      <c r="X13" s="81">
        <v>1000</v>
      </c>
      <c r="Y13" s="143">
        <v>0.52</v>
      </c>
      <c r="Z13" s="135">
        <f>X13*Y13</f>
        <v>520</v>
      </c>
      <c r="AA13" s="174">
        <v>2500</v>
      </c>
      <c r="AB13" s="30">
        <f>526/1000</f>
        <v>0.52600000000000002</v>
      </c>
      <c r="AC13" s="76">
        <f>AA13*AB13</f>
        <v>1315</v>
      </c>
    </row>
    <row r="14" spans="1:29" s="18" customFormat="1" ht="15.75" customHeight="1" x14ac:dyDescent="0.25">
      <c r="A14" s="20">
        <v>5</v>
      </c>
      <c r="B14" s="21">
        <v>4</v>
      </c>
      <c r="C14" s="16" t="s">
        <v>28</v>
      </c>
      <c r="D14" s="17" t="s">
        <v>24</v>
      </c>
      <c r="E14" s="17" t="s">
        <v>29</v>
      </c>
      <c r="F14" s="17" t="s">
        <v>26</v>
      </c>
      <c r="G14" s="17" t="s">
        <v>19</v>
      </c>
      <c r="H14" s="17" t="s">
        <v>9</v>
      </c>
      <c r="I14" s="17" t="s">
        <v>20</v>
      </c>
      <c r="J14" s="17" t="s">
        <v>21</v>
      </c>
      <c r="K14" s="17" t="s">
        <v>30</v>
      </c>
      <c r="L14" s="22" t="s">
        <v>158</v>
      </c>
      <c r="M14" s="61" t="s">
        <v>210</v>
      </c>
      <c r="N14" s="39"/>
      <c r="O14" s="38"/>
      <c r="P14" s="34"/>
      <c r="Q14" s="30"/>
      <c r="R14" s="70">
        <f>Q14*P14</f>
        <v>0</v>
      </c>
      <c r="S14" s="31"/>
      <c r="T14" s="81"/>
      <c r="U14" s="30"/>
      <c r="V14" s="153">
        <f>T14*U14</f>
        <v>0</v>
      </c>
      <c r="W14" s="163">
        <f>V14*$V$47</f>
        <v>0</v>
      </c>
      <c r="X14" s="81">
        <v>1000</v>
      </c>
      <c r="Y14" s="143">
        <v>0.08</v>
      </c>
      <c r="Z14" s="135">
        <f>X14*Y14</f>
        <v>80</v>
      </c>
      <c r="AA14" s="174">
        <v>4000</v>
      </c>
      <c r="AB14" s="30">
        <f>4.3/100</f>
        <v>4.2999999999999997E-2</v>
      </c>
      <c r="AC14" s="76">
        <f>AA14*AB14</f>
        <v>172</v>
      </c>
    </row>
    <row r="15" spans="1:29" s="18" customFormat="1" ht="15.75" customHeight="1" x14ac:dyDescent="0.25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2"/>
      <c r="M15" s="102"/>
      <c r="N15" s="103"/>
      <c r="O15" s="103"/>
      <c r="P15" s="103"/>
      <c r="Q15" s="103"/>
      <c r="R15" s="103"/>
      <c r="S15" s="104"/>
      <c r="T15" s="105"/>
      <c r="U15" s="105"/>
      <c r="V15" s="105"/>
      <c r="W15" s="164"/>
      <c r="X15" s="105"/>
      <c r="Y15" s="105"/>
      <c r="Z15" s="105"/>
      <c r="AA15" s="104"/>
      <c r="AB15" s="105"/>
      <c r="AC15" s="106"/>
    </row>
    <row r="16" spans="1:29" s="18" customFormat="1" ht="15.75" customHeight="1" x14ac:dyDescent="0.25">
      <c r="A16" s="20">
        <v>6</v>
      </c>
      <c r="B16" s="21">
        <v>1</v>
      </c>
      <c r="C16" s="16" t="s">
        <v>40</v>
      </c>
      <c r="D16" s="17" t="s">
        <v>41</v>
      </c>
      <c r="E16" s="17" t="s">
        <v>42</v>
      </c>
      <c r="F16" s="17" t="s">
        <v>9</v>
      </c>
      <c r="G16" s="17" t="s">
        <v>9</v>
      </c>
      <c r="H16" s="17" t="s">
        <v>9</v>
      </c>
      <c r="I16" s="17" t="s">
        <v>43</v>
      </c>
      <c r="J16" s="17" t="s">
        <v>44</v>
      </c>
      <c r="K16" s="17" t="s">
        <v>45</v>
      </c>
      <c r="L16" s="22" t="s">
        <v>158</v>
      </c>
      <c r="M16" s="61" t="s">
        <v>190</v>
      </c>
      <c r="N16" s="39"/>
      <c r="O16" s="38"/>
      <c r="P16" s="34"/>
      <c r="Q16" s="30"/>
      <c r="R16" s="70">
        <f>Q16*P16</f>
        <v>0</v>
      </c>
      <c r="S16" s="167" t="s">
        <v>233</v>
      </c>
      <c r="T16" s="81">
        <v>1</v>
      </c>
      <c r="U16" s="30">
        <v>0.56000000000000005</v>
      </c>
      <c r="V16" s="153">
        <f>T16*U16</f>
        <v>0.56000000000000005</v>
      </c>
      <c r="W16" s="163">
        <f>V16*$V$47</f>
        <v>5.975200000000001</v>
      </c>
      <c r="X16" s="81">
        <v>1</v>
      </c>
      <c r="Y16" s="141">
        <v>1.82</v>
      </c>
      <c r="Z16" s="135">
        <f>X16*Y16</f>
        <v>1.82</v>
      </c>
      <c r="AA16" s="174"/>
      <c r="AB16" s="30"/>
      <c r="AC16" s="76">
        <f>AA16*AB16</f>
        <v>0</v>
      </c>
    </row>
    <row r="17" spans="1:29" s="18" customFormat="1" ht="15.75" customHeight="1" x14ac:dyDescent="0.25">
      <c r="A17" s="20">
        <v>7</v>
      </c>
      <c r="B17" s="21">
        <v>1</v>
      </c>
      <c r="C17" s="16" t="s">
        <v>46</v>
      </c>
      <c r="D17" s="17" t="s">
        <v>47</v>
      </c>
      <c r="E17" s="17" t="s">
        <v>48</v>
      </c>
      <c r="F17" s="17" t="s">
        <v>9</v>
      </c>
      <c r="G17" s="17" t="s">
        <v>9</v>
      </c>
      <c r="H17" s="17" t="s">
        <v>9</v>
      </c>
      <c r="I17" s="17" t="s">
        <v>49</v>
      </c>
      <c r="J17" s="17" t="s">
        <v>50</v>
      </c>
      <c r="K17" s="17" t="s">
        <v>51</v>
      </c>
      <c r="L17" s="22" t="s">
        <v>158</v>
      </c>
      <c r="M17" s="62" t="s">
        <v>158</v>
      </c>
      <c r="N17" s="39"/>
      <c r="O17" s="43" t="s">
        <v>185</v>
      </c>
      <c r="P17" s="34">
        <v>0</v>
      </c>
      <c r="Q17" s="74"/>
      <c r="R17" s="70">
        <f>Q17*P17</f>
        <v>0</v>
      </c>
      <c r="S17" s="168" t="s">
        <v>234</v>
      </c>
      <c r="T17" s="81">
        <v>1</v>
      </c>
      <c r="U17" s="30">
        <v>0.61</v>
      </c>
      <c r="V17" s="153">
        <f>T17*U17</f>
        <v>0.61</v>
      </c>
      <c r="W17" s="163">
        <f>V17*$V$47</f>
        <v>6.5087000000000002</v>
      </c>
      <c r="X17" s="81">
        <v>1</v>
      </c>
      <c r="Y17" s="139">
        <v>0.98</v>
      </c>
      <c r="Z17" s="135">
        <f>X17*Y17</f>
        <v>0.98</v>
      </c>
      <c r="AA17" s="174"/>
      <c r="AB17" s="30"/>
      <c r="AC17" s="76">
        <f>AA17*AB17</f>
        <v>0</v>
      </c>
    </row>
    <row r="18" spans="1:29" s="18" customFormat="1" ht="15.75" customHeight="1" x14ac:dyDescent="0.25">
      <c r="A18" s="20">
        <v>8</v>
      </c>
      <c r="B18" s="21">
        <v>1</v>
      </c>
      <c r="C18" s="16" t="s">
        <v>52</v>
      </c>
      <c r="D18" s="17" t="s">
        <v>53</v>
      </c>
      <c r="E18" s="17" t="s">
        <v>54</v>
      </c>
      <c r="F18" s="17" t="s">
        <v>9</v>
      </c>
      <c r="G18" s="17" t="s">
        <v>9</v>
      </c>
      <c r="H18" s="17" t="s">
        <v>9</v>
      </c>
      <c r="I18" s="17" t="s">
        <v>55</v>
      </c>
      <c r="J18" s="17" t="s">
        <v>56</v>
      </c>
      <c r="K18" s="17" t="s">
        <v>57</v>
      </c>
      <c r="L18" s="23" t="s">
        <v>159</v>
      </c>
      <c r="M18" s="119" t="s">
        <v>166</v>
      </c>
      <c r="N18" s="120"/>
      <c r="O18" s="120"/>
      <c r="P18" s="120"/>
      <c r="Q18" s="120"/>
      <c r="R18" s="120"/>
      <c r="S18" s="107" t="s">
        <v>166</v>
      </c>
      <c r="T18" s="125"/>
      <c r="U18" s="125"/>
      <c r="V18" s="125"/>
      <c r="W18" s="157"/>
      <c r="X18" s="125" t="s">
        <v>236</v>
      </c>
      <c r="Y18" s="108"/>
      <c r="Z18" s="108"/>
      <c r="AA18" s="107" t="s">
        <v>236</v>
      </c>
      <c r="AB18" s="108"/>
      <c r="AC18" s="109"/>
    </row>
    <row r="19" spans="1:29" s="18" customFormat="1" ht="15.75" customHeight="1" x14ac:dyDescent="0.25">
      <c r="A19" s="20">
        <v>9</v>
      </c>
      <c r="B19" s="21">
        <v>1</v>
      </c>
      <c r="C19" s="16" t="s">
        <v>58</v>
      </c>
      <c r="D19" s="17" t="s">
        <v>59</v>
      </c>
      <c r="E19" s="17" t="s">
        <v>60</v>
      </c>
      <c r="F19" s="17" t="s">
        <v>9</v>
      </c>
      <c r="G19" s="17" t="s">
        <v>9</v>
      </c>
      <c r="H19" s="17" t="s">
        <v>9</v>
      </c>
      <c r="I19" s="17" t="s">
        <v>61</v>
      </c>
      <c r="J19" s="17" t="s">
        <v>56</v>
      </c>
      <c r="K19" s="17" t="s">
        <v>60</v>
      </c>
      <c r="L19" s="22" t="s">
        <v>158</v>
      </c>
      <c r="M19" s="61" t="s">
        <v>191</v>
      </c>
      <c r="N19" s="39"/>
      <c r="O19" s="37" t="s">
        <v>184</v>
      </c>
      <c r="P19" s="34">
        <v>50</v>
      </c>
      <c r="Q19" s="30">
        <v>1.47</v>
      </c>
      <c r="R19" s="70">
        <f>Q19*P19</f>
        <v>73.5</v>
      </c>
      <c r="S19" s="85" t="s">
        <v>215</v>
      </c>
      <c r="T19" s="81">
        <v>1</v>
      </c>
      <c r="U19" s="30">
        <v>0.49</v>
      </c>
      <c r="V19" s="153">
        <f>T19*U19</f>
        <v>0.49</v>
      </c>
      <c r="W19" s="163">
        <f>V19*$V$47</f>
        <v>5.2282999999999999</v>
      </c>
      <c r="X19" s="81">
        <v>1</v>
      </c>
      <c r="Y19" s="144">
        <v>8.86</v>
      </c>
      <c r="Z19" s="135">
        <f>X19*Y19</f>
        <v>8.86</v>
      </c>
      <c r="AA19" s="174">
        <v>7500</v>
      </c>
      <c r="AB19" s="30">
        <f>487.44/100</f>
        <v>4.8743999999999996</v>
      </c>
      <c r="AC19" s="76">
        <f>AA19*AB19</f>
        <v>36558</v>
      </c>
    </row>
    <row r="20" spans="1:29" s="18" customFormat="1" ht="15.75" customHeight="1" x14ac:dyDescent="0.25">
      <c r="A20" s="20">
        <v>10</v>
      </c>
      <c r="B20" s="21">
        <v>1</v>
      </c>
      <c r="C20" s="16" t="s">
        <v>62</v>
      </c>
      <c r="D20" s="17" t="s">
        <v>63</v>
      </c>
      <c r="E20" s="17" t="s">
        <v>64</v>
      </c>
      <c r="F20" s="17" t="s">
        <v>9</v>
      </c>
      <c r="G20" s="17" t="s">
        <v>9</v>
      </c>
      <c r="H20" s="17" t="s">
        <v>9</v>
      </c>
      <c r="I20" s="17" t="s">
        <v>64</v>
      </c>
      <c r="J20" s="17" t="s">
        <v>65</v>
      </c>
      <c r="K20" s="17" t="s">
        <v>64</v>
      </c>
      <c r="L20" s="22" t="s">
        <v>158</v>
      </c>
      <c r="M20" s="61" t="s">
        <v>192</v>
      </c>
      <c r="N20" s="39"/>
      <c r="O20" s="130" t="s">
        <v>168</v>
      </c>
      <c r="P20" s="131"/>
      <c r="Q20" s="131"/>
      <c r="R20" s="131"/>
      <c r="S20" s="127" t="s">
        <v>207</v>
      </c>
      <c r="T20" s="154"/>
      <c r="U20" s="154"/>
      <c r="V20" s="154"/>
      <c r="W20" s="158"/>
      <c r="X20" s="154" t="s">
        <v>166</v>
      </c>
      <c r="Y20" s="128"/>
      <c r="Z20" s="128"/>
      <c r="AA20" s="127" t="s">
        <v>239</v>
      </c>
      <c r="AB20" s="128"/>
      <c r="AC20" s="129"/>
    </row>
    <row r="21" spans="1:29" s="18" customFormat="1" ht="15.75" customHeight="1" x14ac:dyDescent="0.25">
      <c r="A21" s="20">
        <v>11</v>
      </c>
      <c r="B21" s="21">
        <v>2</v>
      </c>
      <c r="C21" s="16" t="s">
        <v>71</v>
      </c>
      <c r="D21" s="17" t="s">
        <v>66</v>
      </c>
      <c r="E21" s="17" t="s">
        <v>72</v>
      </c>
      <c r="F21" s="17" t="s">
        <v>9</v>
      </c>
      <c r="G21" s="17" t="s">
        <v>9</v>
      </c>
      <c r="H21" s="17" t="s">
        <v>9</v>
      </c>
      <c r="I21" s="17" t="s">
        <v>72</v>
      </c>
      <c r="J21" s="17" t="s">
        <v>68</v>
      </c>
      <c r="K21" s="17" t="s">
        <v>72</v>
      </c>
      <c r="L21" s="22" t="s">
        <v>158</v>
      </c>
      <c r="M21" s="62" t="s">
        <v>158</v>
      </c>
      <c r="N21" s="130" t="s">
        <v>168</v>
      </c>
      <c r="O21" s="131"/>
      <c r="P21" s="131"/>
      <c r="Q21" s="131"/>
      <c r="R21" s="131"/>
      <c r="S21" s="127" t="s">
        <v>207</v>
      </c>
      <c r="T21" s="154"/>
      <c r="U21" s="154"/>
      <c r="V21" s="154"/>
      <c r="W21" s="158"/>
      <c r="X21" s="154" t="s">
        <v>237</v>
      </c>
      <c r="Y21" s="128"/>
      <c r="Z21" s="128"/>
      <c r="AA21" s="127" t="s">
        <v>240</v>
      </c>
      <c r="AB21" s="128"/>
      <c r="AC21" s="129"/>
    </row>
    <row r="22" spans="1:29" s="18" customFormat="1" ht="15.75" customHeight="1" x14ac:dyDescent="0.25">
      <c r="A22" s="20">
        <v>12</v>
      </c>
      <c r="B22" s="21">
        <v>1</v>
      </c>
      <c r="C22" s="16" t="s">
        <v>14</v>
      </c>
      <c r="D22" s="17" t="s">
        <v>66</v>
      </c>
      <c r="E22" s="17" t="s">
        <v>67</v>
      </c>
      <c r="F22" s="17" t="s">
        <v>9</v>
      </c>
      <c r="G22" s="17" t="s">
        <v>9</v>
      </c>
      <c r="H22" s="17" t="s">
        <v>9</v>
      </c>
      <c r="I22" s="17" t="s">
        <v>67</v>
      </c>
      <c r="J22" s="17" t="s">
        <v>68</v>
      </c>
      <c r="K22" s="17" t="s">
        <v>67</v>
      </c>
      <c r="L22" s="22" t="s">
        <v>158</v>
      </c>
      <c r="M22" s="62" t="s">
        <v>158</v>
      </c>
      <c r="N22" s="130" t="s">
        <v>168</v>
      </c>
      <c r="O22" s="131"/>
      <c r="P22" s="131"/>
      <c r="Q22" s="131"/>
      <c r="R22" s="131"/>
      <c r="S22" s="127" t="s">
        <v>207</v>
      </c>
      <c r="T22" s="154"/>
      <c r="U22" s="154"/>
      <c r="V22" s="154"/>
      <c r="W22" s="158"/>
      <c r="X22" s="154" t="s">
        <v>238</v>
      </c>
      <c r="Y22" s="128"/>
      <c r="Z22" s="128"/>
      <c r="AA22" s="127" t="s">
        <v>238</v>
      </c>
      <c r="AB22" s="128"/>
      <c r="AC22" s="129"/>
    </row>
    <row r="23" spans="1:29" s="18" customFormat="1" ht="15.75" customHeight="1" x14ac:dyDescent="0.25">
      <c r="A23" s="20">
        <v>13</v>
      </c>
      <c r="B23" s="21">
        <v>1</v>
      </c>
      <c r="C23" s="16" t="s">
        <v>69</v>
      </c>
      <c r="D23" s="17" t="s">
        <v>66</v>
      </c>
      <c r="E23" s="17" t="s">
        <v>70</v>
      </c>
      <c r="F23" s="17" t="s">
        <v>9</v>
      </c>
      <c r="G23" s="17" t="s">
        <v>9</v>
      </c>
      <c r="H23" s="17" t="s">
        <v>9</v>
      </c>
      <c r="I23" s="17" t="s">
        <v>70</v>
      </c>
      <c r="J23" s="17" t="s">
        <v>68</v>
      </c>
      <c r="K23" s="17" t="s">
        <v>70</v>
      </c>
      <c r="L23" s="22" t="s">
        <v>158</v>
      </c>
      <c r="M23" s="62" t="s">
        <v>158</v>
      </c>
      <c r="N23" s="130" t="s">
        <v>168</v>
      </c>
      <c r="O23" s="131"/>
      <c r="P23" s="131"/>
      <c r="Q23" s="131"/>
      <c r="R23" s="131"/>
      <c r="S23" s="127" t="s">
        <v>207</v>
      </c>
      <c r="T23" s="154"/>
      <c r="U23" s="154"/>
      <c r="V23" s="154"/>
      <c r="W23" s="158"/>
      <c r="X23" s="154" t="s">
        <v>239</v>
      </c>
      <c r="Y23" s="128"/>
      <c r="Z23" s="128"/>
      <c r="AA23" s="127" t="s">
        <v>239</v>
      </c>
      <c r="AB23" s="128"/>
      <c r="AC23" s="129"/>
    </row>
    <row r="24" spans="1:29" s="18" customFormat="1" ht="15.75" customHeight="1" x14ac:dyDescent="0.25">
      <c r="A24" s="20">
        <v>14</v>
      </c>
      <c r="B24" s="21">
        <v>1</v>
      </c>
      <c r="C24" s="16" t="s">
        <v>73</v>
      </c>
      <c r="D24" s="17" t="s">
        <v>74</v>
      </c>
      <c r="E24" s="17" t="s">
        <v>75</v>
      </c>
      <c r="F24" s="17" t="s">
        <v>9</v>
      </c>
      <c r="G24" s="17" t="s">
        <v>9</v>
      </c>
      <c r="H24" s="17" t="s">
        <v>9</v>
      </c>
      <c r="I24" s="17" t="s">
        <v>76</v>
      </c>
      <c r="J24" s="17" t="s">
        <v>77</v>
      </c>
      <c r="K24" s="17" t="s">
        <v>75</v>
      </c>
      <c r="L24" s="22" t="s">
        <v>158</v>
      </c>
      <c r="M24" s="61" t="s">
        <v>193</v>
      </c>
      <c r="N24" s="39"/>
      <c r="O24" s="37" t="s">
        <v>183</v>
      </c>
      <c r="P24" s="34">
        <v>5</v>
      </c>
      <c r="Q24" s="30">
        <v>26.53</v>
      </c>
      <c r="R24" s="70">
        <f>Q24*P24</f>
        <v>132.65</v>
      </c>
      <c r="S24" s="85" t="s">
        <v>216</v>
      </c>
      <c r="T24" s="81">
        <v>1</v>
      </c>
      <c r="U24" s="30">
        <v>0.93</v>
      </c>
      <c r="V24" s="153">
        <f>T24*U24</f>
        <v>0.93</v>
      </c>
      <c r="W24" s="163">
        <f>V24*$V$47</f>
        <v>9.9230999999999998</v>
      </c>
      <c r="X24" s="81">
        <v>1</v>
      </c>
      <c r="Y24" s="145">
        <v>13.16</v>
      </c>
      <c r="Z24" s="135">
        <f>X24*Y24</f>
        <v>13.16</v>
      </c>
      <c r="AA24" s="174"/>
      <c r="AB24" s="30"/>
      <c r="AC24" s="76">
        <f>AA24*AB24</f>
        <v>0</v>
      </c>
    </row>
    <row r="25" spans="1:29" s="18" customFormat="1" ht="15.75" customHeight="1" x14ac:dyDescent="0.25">
      <c r="A25" s="20">
        <v>15</v>
      </c>
      <c r="B25" s="21">
        <v>1</v>
      </c>
      <c r="C25" s="16" t="s">
        <v>78</v>
      </c>
      <c r="D25" s="17" t="s">
        <v>79</v>
      </c>
      <c r="E25" s="17" t="s">
        <v>80</v>
      </c>
      <c r="F25" s="17" t="s">
        <v>9</v>
      </c>
      <c r="G25" s="17" t="s">
        <v>9</v>
      </c>
      <c r="H25" s="17" t="s">
        <v>9</v>
      </c>
      <c r="I25" s="17" t="s">
        <v>81</v>
      </c>
      <c r="J25" s="17" t="s">
        <v>82</v>
      </c>
      <c r="K25" s="17" t="s">
        <v>80</v>
      </c>
      <c r="L25" s="29" t="s">
        <v>156</v>
      </c>
      <c r="M25" s="61"/>
      <c r="N25" s="132" t="s">
        <v>208</v>
      </c>
      <c r="O25" s="133"/>
      <c r="P25" s="133"/>
      <c r="Q25" s="133"/>
      <c r="R25" s="133"/>
      <c r="S25" s="116" t="s">
        <v>209</v>
      </c>
      <c r="T25" s="155"/>
      <c r="U25" s="155"/>
      <c r="V25" s="155"/>
      <c r="W25" s="159"/>
      <c r="X25" s="117"/>
      <c r="Y25" s="117"/>
      <c r="Z25" s="117"/>
      <c r="AA25" s="116" t="s">
        <v>239</v>
      </c>
      <c r="AB25" s="117"/>
      <c r="AC25" s="118"/>
    </row>
    <row r="26" spans="1:29" s="18" customFormat="1" ht="15.75" customHeight="1" x14ac:dyDescent="0.25">
      <c r="A26" s="20">
        <v>16</v>
      </c>
      <c r="B26" s="21">
        <v>1</v>
      </c>
      <c r="C26" s="16" t="s">
        <v>83</v>
      </c>
      <c r="D26" s="17" t="s">
        <v>84</v>
      </c>
      <c r="E26" s="17" t="s">
        <v>85</v>
      </c>
      <c r="F26" s="17" t="s">
        <v>9</v>
      </c>
      <c r="G26" s="17" t="s">
        <v>9</v>
      </c>
      <c r="H26" s="17" t="s">
        <v>9</v>
      </c>
      <c r="I26" s="17" t="s">
        <v>76</v>
      </c>
      <c r="J26" s="17" t="s">
        <v>86</v>
      </c>
      <c r="K26" s="17" t="s">
        <v>85</v>
      </c>
      <c r="L26" s="22" t="s">
        <v>158</v>
      </c>
      <c r="M26" s="61" t="s">
        <v>194</v>
      </c>
      <c r="N26" s="39"/>
      <c r="O26" s="37" t="s">
        <v>182</v>
      </c>
      <c r="P26" s="34">
        <v>2</v>
      </c>
      <c r="Q26" s="30">
        <v>28.71</v>
      </c>
      <c r="R26" s="70">
        <f>Q26*P26</f>
        <v>57.42</v>
      </c>
      <c r="S26" s="85" t="s">
        <v>217</v>
      </c>
      <c r="T26" s="81">
        <v>1</v>
      </c>
      <c r="U26" s="30">
        <v>2.42</v>
      </c>
      <c r="V26" s="153">
        <f>T26*U26</f>
        <v>2.42</v>
      </c>
      <c r="W26" s="163">
        <f>V26*$V$47</f>
        <v>25.821400000000001</v>
      </c>
      <c r="X26" s="81">
        <v>1</v>
      </c>
      <c r="Y26" s="145">
        <v>39.65</v>
      </c>
      <c r="Z26" s="135">
        <f>X26*Y26</f>
        <v>39.65</v>
      </c>
      <c r="AA26" s="174">
        <v>100</v>
      </c>
      <c r="AB26" s="30">
        <f>1249.4/100</f>
        <v>12.494000000000002</v>
      </c>
      <c r="AC26" s="76">
        <f>AA26*AB26</f>
        <v>1249.4000000000001</v>
      </c>
    </row>
    <row r="27" spans="1:29" s="18" customFormat="1" ht="15.75" customHeight="1" x14ac:dyDescent="0.25">
      <c r="A27" s="20">
        <v>17</v>
      </c>
      <c r="B27" s="21">
        <v>2</v>
      </c>
      <c r="C27" s="16" t="s">
        <v>87</v>
      </c>
      <c r="D27" s="17" t="s">
        <v>88</v>
      </c>
      <c r="E27" s="17" t="s">
        <v>89</v>
      </c>
      <c r="F27" s="17" t="s">
        <v>9</v>
      </c>
      <c r="G27" s="17" t="s">
        <v>9</v>
      </c>
      <c r="H27" s="17" t="s">
        <v>9</v>
      </c>
      <c r="I27" s="17" t="s">
        <v>90</v>
      </c>
      <c r="J27" s="17" t="s">
        <v>21</v>
      </c>
      <c r="K27" s="17" t="s">
        <v>91</v>
      </c>
      <c r="L27" s="23" t="s">
        <v>159</v>
      </c>
      <c r="M27" s="119" t="s">
        <v>166</v>
      </c>
      <c r="N27" s="120"/>
      <c r="O27" s="120"/>
      <c r="P27" s="120"/>
      <c r="Q27" s="120"/>
      <c r="R27" s="120"/>
      <c r="S27" s="107" t="s">
        <v>166</v>
      </c>
      <c r="T27" s="125"/>
      <c r="U27" s="125"/>
      <c r="V27" s="125"/>
      <c r="W27" s="157"/>
      <c r="X27" s="110" t="s">
        <v>241</v>
      </c>
      <c r="Y27" s="111"/>
      <c r="Z27" s="112"/>
      <c r="AA27" s="110" t="s">
        <v>241</v>
      </c>
      <c r="AB27" s="111"/>
      <c r="AC27" s="112"/>
    </row>
    <row r="28" spans="1:29" s="18" customFormat="1" ht="15.75" customHeight="1" x14ac:dyDescent="0.25">
      <c r="A28" s="20">
        <v>18</v>
      </c>
      <c r="B28" s="21">
        <v>4</v>
      </c>
      <c r="C28" s="16" t="s">
        <v>92</v>
      </c>
      <c r="D28" s="17" t="s">
        <v>93</v>
      </c>
      <c r="E28" s="17" t="s">
        <v>9</v>
      </c>
      <c r="F28" s="17" t="s">
        <v>9</v>
      </c>
      <c r="G28" s="17" t="s">
        <v>9</v>
      </c>
      <c r="H28" s="17" t="s">
        <v>9</v>
      </c>
      <c r="I28" s="17" t="s">
        <v>94</v>
      </c>
      <c r="J28" s="17" t="s">
        <v>95</v>
      </c>
      <c r="K28" s="17" t="s">
        <v>96</v>
      </c>
      <c r="L28" s="22" t="s">
        <v>158</v>
      </c>
      <c r="M28" s="62" t="s">
        <v>158</v>
      </c>
      <c r="N28" s="130" t="s">
        <v>168</v>
      </c>
      <c r="O28" s="131"/>
      <c r="P28" s="131"/>
      <c r="Q28" s="131"/>
      <c r="R28" s="131"/>
      <c r="S28" s="127" t="s">
        <v>207</v>
      </c>
      <c r="T28" s="154"/>
      <c r="U28" s="154"/>
      <c r="V28" s="154"/>
      <c r="W28" s="158"/>
      <c r="X28" s="127" t="s">
        <v>240</v>
      </c>
      <c r="Y28" s="128"/>
      <c r="Z28" s="129"/>
      <c r="AA28" s="127" t="s">
        <v>240</v>
      </c>
      <c r="AB28" s="128"/>
      <c r="AC28" s="129"/>
    </row>
    <row r="29" spans="1:29" s="18" customFormat="1" ht="15.75" customHeight="1" x14ac:dyDescent="0.25">
      <c r="A29" s="20">
        <v>19</v>
      </c>
      <c r="B29" s="21">
        <v>1</v>
      </c>
      <c r="C29" s="16" t="s">
        <v>97</v>
      </c>
      <c r="D29" s="17" t="s">
        <v>98</v>
      </c>
      <c r="E29" s="17" t="s">
        <v>99</v>
      </c>
      <c r="F29" s="17" t="s">
        <v>9</v>
      </c>
      <c r="G29" s="17" t="s">
        <v>9</v>
      </c>
      <c r="H29" s="17" t="s">
        <v>9</v>
      </c>
      <c r="I29" s="17" t="s">
        <v>100</v>
      </c>
      <c r="J29" s="17" t="s">
        <v>101</v>
      </c>
      <c r="K29" s="17" t="s">
        <v>102</v>
      </c>
      <c r="L29" s="22" t="s">
        <v>158</v>
      </c>
      <c r="M29" s="63" t="s">
        <v>196</v>
      </c>
      <c r="N29" s="64"/>
      <c r="O29" s="44" t="s">
        <v>181</v>
      </c>
      <c r="P29" s="45">
        <v>10</v>
      </c>
      <c r="Q29" s="46">
        <v>3.04</v>
      </c>
      <c r="R29" s="71">
        <f>Q29*P29</f>
        <v>30.4</v>
      </c>
      <c r="S29" s="89" t="s">
        <v>220</v>
      </c>
      <c r="T29" s="82">
        <v>1</v>
      </c>
      <c r="U29" s="41">
        <v>0.87</v>
      </c>
      <c r="V29" s="153">
        <f>T29*U29</f>
        <v>0.87</v>
      </c>
      <c r="W29" s="163">
        <f>V29*$V$47</f>
        <v>9.2828999999999997</v>
      </c>
      <c r="X29" s="82">
        <v>1</v>
      </c>
      <c r="Y29" s="145">
        <v>2.2799999999999998</v>
      </c>
      <c r="Z29" s="135">
        <f>X29*Y29</f>
        <v>2.2799999999999998</v>
      </c>
      <c r="AA29" s="175"/>
      <c r="AB29" s="41"/>
      <c r="AC29" s="76">
        <f>AA29*AB29</f>
        <v>0</v>
      </c>
    </row>
    <row r="30" spans="1:29" s="18" customFormat="1" ht="15.75" customHeight="1" x14ac:dyDescent="0.25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2"/>
      <c r="M30" s="99"/>
      <c r="N30" s="100"/>
      <c r="O30" s="100"/>
      <c r="P30" s="100"/>
      <c r="Q30" s="100"/>
      <c r="R30" s="101"/>
      <c r="S30" s="104"/>
      <c r="T30" s="105"/>
      <c r="U30" s="105"/>
      <c r="V30" s="105"/>
      <c r="W30" s="106"/>
      <c r="X30" s="105"/>
      <c r="Y30" s="105"/>
      <c r="Z30" s="105"/>
      <c r="AA30" s="104"/>
      <c r="AB30" s="105"/>
      <c r="AC30" s="106"/>
    </row>
    <row r="31" spans="1:29" s="18" customFormat="1" ht="15.75" customHeight="1" x14ac:dyDescent="0.25">
      <c r="A31" s="20">
        <v>20</v>
      </c>
      <c r="B31" s="21">
        <v>1</v>
      </c>
      <c r="C31" s="16" t="s">
        <v>116</v>
      </c>
      <c r="D31" s="17" t="s">
        <v>104</v>
      </c>
      <c r="E31" s="17" t="s">
        <v>117</v>
      </c>
      <c r="F31" s="17" t="s">
        <v>9</v>
      </c>
      <c r="G31" s="17" t="s">
        <v>106</v>
      </c>
      <c r="H31" s="17" t="s">
        <v>107</v>
      </c>
      <c r="I31" s="17" t="s">
        <v>108</v>
      </c>
      <c r="J31" s="17" t="s">
        <v>21</v>
      </c>
      <c r="K31" s="17" t="s">
        <v>118</v>
      </c>
      <c r="L31" s="22" t="s">
        <v>158</v>
      </c>
      <c r="M31" s="62" t="s">
        <v>158</v>
      </c>
      <c r="N31" s="39"/>
      <c r="O31" s="43" t="s">
        <v>185</v>
      </c>
      <c r="P31" s="34">
        <v>0</v>
      </c>
      <c r="Q31" s="30"/>
      <c r="R31" s="70">
        <f t="shared" ref="R31:R41" si="0">Q31*P31</f>
        <v>0</v>
      </c>
      <c r="S31" s="85" t="s">
        <v>222</v>
      </c>
      <c r="T31" s="81">
        <v>5000</v>
      </c>
      <c r="U31" s="30">
        <v>1.3699999999999999E-3</v>
      </c>
      <c r="V31" s="153">
        <f t="shared" ref="V31:V41" si="1">T31*U31</f>
        <v>6.85</v>
      </c>
      <c r="W31" s="163">
        <f>V31*$V$47</f>
        <v>73.089500000000001</v>
      </c>
      <c r="X31" s="81"/>
      <c r="Y31" s="143"/>
      <c r="Z31" s="135">
        <f>X31*Y31</f>
        <v>0</v>
      </c>
      <c r="AA31" s="174">
        <v>5000</v>
      </c>
      <c r="AB31" s="30">
        <f>11/1000</f>
        <v>1.0999999999999999E-2</v>
      </c>
      <c r="AC31" s="76">
        <f>AA31*AB31</f>
        <v>55</v>
      </c>
    </row>
    <row r="32" spans="1:29" s="18" customFormat="1" ht="15.75" customHeight="1" x14ac:dyDescent="0.25">
      <c r="A32" s="20">
        <v>21</v>
      </c>
      <c r="B32" s="21">
        <v>4</v>
      </c>
      <c r="C32" s="16" t="s">
        <v>135</v>
      </c>
      <c r="D32" s="17" t="s">
        <v>104</v>
      </c>
      <c r="E32" s="17" t="s">
        <v>136</v>
      </c>
      <c r="F32" s="17" t="s">
        <v>9</v>
      </c>
      <c r="G32" s="17" t="s">
        <v>106</v>
      </c>
      <c r="H32" s="17" t="s">
        <v>107</v>
      </c>
      <c r="I32" s="17" t="s">
        <v>108</v>
      </c>
      <c r="J32" s="17" t="s">
        <v>21</v>
      </c>
      <c r="K32" s="17" t="s">
        <v>137</v>
      </c>
      <c r="L32" s="22" t="s">
        <v>158</v>
      </c>
      <c r="M32" s="61" t="s">
        <v>197</v>
      </c>
      <c r="N32" s="39"/>
      <c r="O32" s="42" t="s">
        <v>172</v>
      </c>
      <c r="P32" s="40">
        <v>5000</v>
      </c>
      <c r="Q32" s="41">
        <f>109.22/P32</f>
        <v>2.1843999999999999E-2</v>
      </c>
      <c r="R32" s="72">
        <f t="shared" si="0"/>
        <v>109.22</v>
      </c>
      <c r="S32" s="85" t="s">
        <v>223</v>
      </c>
      <c r="T32" s="81">
        <v>5000</v>
      </c>
      <c r="U32" s="30">
        <v>2.47E-3</v>
      </c>
      <c r="V32" s="153">
        <f t="shared" si="1"/>
        <v>12.35</v>
      </c>
      <c r="W32" s="163">
        <f t="shared" ref="W32:W41" si="2">V32*$V$47</f>
        <v>131.77449999999999</v>
      </c>
      <c r="X32" s="81">
        <v>1000</v>
      </c>
      <c r="Y32" s="143">
        <v>0.03</v>
      </c>
      <c r="Z32" s="135">
        <f t="shared" ref="Z32:Z41" si="3">X32*Y32</f>
        <v>30</v>
      </c>
      <c r="AA32" s="174">
        <v>5000</v>
      </c>
      <c r="AB32" s="30">
        <f>13.61/1000</f>
        <v>1.3609999999999999E-2</v>
      </c>
      <c r="AC32" s="76">
        <f t="shared" ref="AC32:AC41" si="4">AA32*AB32</f>
        <v>68.05</v>
      </c>
    </row>
    <row r="33" spans="1:29" s="18" customFormat="1" ht="15.75" customHeight="1" x14ac:dyDescent="0.25">
      <c r="A33" s="20">
        <v>22</v>
      </c>
      <c r="B33" s="21">
        <v>10</v>
      </c>
      <c r="C33" s="16" t="s">
        <v>126</v>
      </c>
      <c r="D33" s="17" t="s">
        <v>104</v>
      </c>
      <c r="E33" s="17" t="s">
        <v>127</v>
      </c>
      <c r="F33" s="17" t="s">
        <v>9</v>
      </c>
      <c r="G33" s="17" t="s">
        <v>106</v>
      </c>
      <c r="H33" s="17" t="s">
        <v>107</v>
      </c>
      <c r="I33" s="17" t="s">
        <v>108</v>
      </c>
      <c r="J33" s="17" t="s">
        <v>21</v>
      </c>
      <c r="K33" s="17" t="s">
        <v>128</v>
      </c>
      <c r="L33" s="22" t="s">
        <v>158</v>
      </c>
      <c r="M33" s="61" t="s">
        <v>198</v>
      </c>
      <c r="N33" s="39"/>
      <c r="O33" s="37" t="s">
        <v>173</v>
      </c>
      <c r="P33" s="34">
        <v>5000</v>
      </c>
      <c r="Q33" s="30">
        <f>58.8/P33</f>
        <v>1.176E-2</v>
      </c>
      <c r="R33" s="70">
        <f t="shared" si="0"/>
        <v>58.8</v>
      </c>
      <c r="S33" s="85" t="s">
        <v>224</v>
      </c>
      <c r="T33" s="81">
        <v>5000</v>
      </c>
      <c r="U33" s="30">
        <v>2.47E-3</v>
      </c>
      <c r="V33" s="153">
        <f t="shared" si="1"/>
        <v>12.35</v>
      </c>
      <c r="W33" s="163">
        <f t="shared" si="2"/>
        <v>131.77449999999999</v>
      </c>
      <c r="X33" s="81">
        <v>1000</v>
      </c>
      <c r="Y33" s="143">
        <v>0.03</v>
      </c>
      <c r="Z33" s="135">
        <f t="shared" si="3"/>
        <v>30</v>
      </c>
      <c r="AA33" s="174">
        <v>5000</v>
      </c>
      <c r="AB33" s="30">
        <f>13.61/1000</f>
        <v>1.3609999999999999E-2</v>
      </c>
      <c r="AC33" s="76">
        <f t="shared" si="4"/>
        <v>68.05</v>
      </c>
    </row>
    <row r="34" spans="1:29" s="18" customFormat="1" ht="15.75" customHeight="1" x14ac:dyDescent="0.25">
      <c r="A34" s="20">
        <v>23</v>
      </c>
      <c r="B34" s="21">
        <v>1</v>
      </c>
      <c r="C34" s="16" t="s">
        <v>110</v>
      </c>
      <c r="D34" s="17" t="s">
        <v>104</v>
      </c>
      <c r="E34" s="17" t="s">
        <v>111</v>
      </c>
      <c r="F34" s="17" t="s">
        <v>9</v>
      </c>
      <c r="G34" s="17" t="s">
        <v>106</v>
      </c>
      <c r="H34" s="17" t="s">
        <v>107</v>
      </c>
      <c r="I34" s="17" t="s">
        <v>108</v>
      </c>
      <c r="J34" s="17" t="s">
        <v>21</v>
      </c>
      <c r="K34" s="17" t="s">
        <v>112</v>
      </c>
      <c r="L34" s="22" t="s">
        <v>158</v>
      </c>
      <c r="M34" s="61" t="s">
        <v>199</v>
      </c>
      <c r="N34" s="39"/>
      <c r="O34" s="37" t="s">
        <v>177</v>
      </c>
      <c r="P34" s="34">
        <v>5000</v>
      </c>
      <c r="Q34" s="35">
        <f>124.28/P34</f>
        <v>2.4856E-2</v>
      </c>
      <c r="R34" s="70">
        <f t="shared" si="0"/>
        <v>124.28</v>
      </c>
      <c r="S34" s="85" t="s">
        <v>225</v>
      </c>
      <c r="T34" s="81">
        <v>5000</v>
      </c>
      <c r="U34" s="30">
        <v>2.66E-3</v>
      </c>
      <c r="V34" s="153">
        <f t="shared" si="1"/>
        <v>13.3</v>
      </c>
      <c r="W34" s="163">
        <f t="shared" si="2"/>
        <v>141.911</v>
      </c>
      <c r="X34" s="81">
        <v>1000</v>
      </c>
      <c r="Y34" s="143">
        <v>0.03</v>
      </c>
      <c r="Z34" s="135">
        <f t="shared" si="3"/>
        <v>30</v>
      </c>
      <c r="AA34" s="174">
        <v>5000</v>
      </c>
      <c r="AB34" s="30">
        <f>13.61/1000</f>
        <v>1.3609999999999999E-2</v>
      </c>
      <c r="AC34" s="76">
        <f t="shared" si="4"/>
        <v>68.05</v>
      </c>
    </row>
    <row r="35" spans="1:29" s="18" customFormat="1" ht="15.75" customHeight="1" x14ac:dyDescent="0.25">
      <c r="A35" s="20">
        <v>24</v>
      </c>
      <c r="B35" s="21">
        <v>1</v>
      </c>
      <c r="C35" s="16" t="s">
        <v>119</v>
      </c>
      <c r="D35" s="17" t="s">
        <v>104</v>
      </c>
      <c r="E35" s="17" t="s">
        <v>120</v>
      </c>
      <c r="F35" s="17" t="s">
        <v>9</v>
      </c>
      <c r="G35" s="17" t="s">
        <v>121</v>
      </c>
      <c r="H35" s="17" t="s">
        <v>107</v>
      </c>
      <c r="I35" s="17" t="s">
        <v>108</v>
      </c>
      <c r="J35" s="17" t="s">
        <v>21</v>
      </c>
      <c r="K35" s="17" t="s">
        <v>122</v>
      </c>
      <c r="L35" s="22" t="s">
        <v>158</v>
      </c>
      <c r="M35" s="61" t="s">
        <v>200</v>
      </c>
      <c r="N35" s="39"/>
      <c r="O35" s="37" t="s">
        <v>174</v>
      </c>
      <c r="P35" s="34">
        <v>5000</v>
      </c>
      <c r="Q35" s="30">
        <f>0.7/P35</f>
        <v>1.3999999999999999E-4</v>
      </c>
      <c r="R35" s="70">
        <f t="shared" si="0"/>
        <v>0.7</v>
      </c>
      <c r="S35" s="85" t="s">
        <v>226</v>
      </c>
      <c r="T35" s="81">
        <v>5000</v>
      </c>
      <c r="U35" s="30">
        <v>4.2750000000000003E-2</v>
      </c>
      <c r="V35" s="153">
        <f t="shared" si="1"/>
        <v>213.75000000000003</v>
      </c>
      <c r="W35" s="163">
        <f t="shared" si="2"/>
        <v>2280.7125000000001</v>
      </c>
      <c r="X35" s="81">
        <v>1000</v>
      </c>
      <c r="Y35" s="143">
        <v>0.03</v>
      </c>
      <c r="Z35" s="135">
        <f t="shared" si="3"/>
        <v>30</v>
      </c>
      <c r="AA35" s="174"/>
      <c r="AB35" s="30"/>
      <c r="AC35" s="76">
        <f t="shared" si="4"/>
        <v>0</v>
      </c>
    </row>
    <row r="36" spans="1:29" s="18" customFormat="1" ht="15.75" customHeight="1" x14ac:dyDescent="0.25">
      <c r="A36" s="20">
        <v>25</v>
      </c>
      <c r="B36" s="21">
        <v>1</v>
      </c>
      <c r="C36" s="16" t="s">
        <v>123</v>
      </c>
      <c r="D36" s="17" t="s">
        <v>104</v>
      </c>
      <c r="E36" s="17" t="s">
        <v>124</v>
      </c>
      <c r="F36" s="17" t="s">
        <v>9</v>
      </c>
      <c r="G36" s="17" t="s">
        <v>106</v>
      </c>
      <c r="H36" s="17" t="s">
        <v>107</v>
      </c>
      <c r="I36" s="17" t="s">
        <v>108</v>
      </c>
      <c r="J36" s="17" t="s">
        <v>21</v>
      </c>
      <c r="K36" s="17" t="s">
        <v>125</v>
      </c>
      <c r="L36" s="22" t="s">
        <v>158</v>
      </c>
      <c r="M36" s="61" t="s">
        <v>201</v>
      </c>
      <c r="N36" s="39"/>
      <c r="O36" s="37" t="s">
        <v>175</v>
      </c>
      <c r="P36" s="34">
        <v>5000</v>
      </c>
      <c r="Q36" s="35">
        <f>76.1/P36</f>
        <v>1.5219999999999999E-2</v>
      </c>
      <c r="R36" s="70">
        <f t="shared" si="0"/>
        <v>76.099999999999994</v>
      </c>
      <c r="S36" s="85" t="s">
        <v>227</v>
      </c>
      <c r="T36" s="81">
        <v>5000</v>
      </c>
      <c r="U36" s="30">
        <v>2.47E-3</v>
      </c>
      <c r="V36" s="153">
        <f t="shared" si="1"/>
        <v>12.35</v>
      </c>
      <c r="W36" s="163">
        <f t="shared" si="2"/>
        <v>131.77449999999999</v>
      </c>
      <c r="X36" s="81">
        <v>1000</v>
      </c>
      <c r="Y36" s="143">
        <v>0.03</v>
      </c>
      <c r="Z36" s="135">
        <f t="shared" si="3"/>
        <v>30</v>
      </c>
      <c r="AA36" s="174">
        <v>5000</v>
      </c>
      <c r="AB36" s="30">
        <f>13.61/1000</f>
        <v>1.3609999999999999E-2</v>
      </c>
      <c r="AC36" s="76">
        <f t="shared" si="4"/>
        <v>68.05</v>
      </c>
    </row>
    <row r="37" spans="1:29" s="18" customFormat="1" ht="15.75" customHeight="1" x14ac:dyDescent="0.25">
      <c r="A37" s="20">
        <v>26</v>
      </c>
      <c r="B37" s="21">
        <v>1</v>
      </c>
      <c r="C37" s="16" t="s">
        <v>113</v>
      </c>
      <c r="D37" s="17" t="s">
        <v>104</v>
      </c>
      <c r="E37" s="17" t="s">
        <v>114</v>
      </c>
      <c r="F37" s="17" t="s">
        <v>9</v>
      </c>
      <c r="G37" s="17" t="s">
        <v>106</v>
      </c>
      <c r="H37" s="17" t="s">
        <v>107</v>
      </c>
      <c r="I37" s="17" t="s">
        <v>108</v>
      </c>
      <c r="J37" s="17" t="s">
        <v>21</v>
      </c>
      <c r="K37" s="17" t="s">
        <v>115</v>
      </c>
      <c r="L37" s="22" t="s">
        <v>158</v>
      </c>
      <c r="M37" s="61" t="s">
        <v>202</v>
      </c>
      <c r="N37" s="39"/>
      <c r="O37" s="37" t="s">
        <v>176</v>
      </c>
      <c r="P37" s="34">
        <v>5000</v>
      </c>
      <c r="Q37" s="35">
        <f>124.28/P37</f>
        <v>2.4856E-2</v>
      </c>
      <c r="R37" s="70">
        <f t="shared" si="0"/>
        <v>124.28</v>
      </c>
      <c r="S37" s="85" t="s">
        <v>228</v>
      </c>
      <c r="T37" s="81">
        <v>5000</v>
      </c>
      <c r="U37" s="30">
        <v>2.47E-3</v>
      </c>
      <c r="V37" s="153">
        <f t="shared" si="1"/>
        <v>12.35</v>
      </c>
      <c r="W37" s="163">
        <f t="shared" si="2"/>
        <v>131.77449999999999</v>
      </c>
      <c r="X37" s="81">
        <v>1000</v>
      </c>
      <c r="Y37" s="143">
        <v>0.03</v>
      </c>
      <c r="Z37" s="135">
        <f t="shared" si="3"/>
        <v>30</v>
      </c>
      <c r="AA37" s="174">
        <v>5000</v>
      </c>
      <c r="AB37" s="30">
        <f>13.61/1000</f>
        <v>1.3609999999999999E-2</v>
      </c>
      <c r="AC37" s="76">
        <f t="shared" si="4"/>
        <v>68.05</v>
      </c>
    </row>
    <row r="38" spans="1:29" s="18" customFormat="1" ht="15.75" customHeight="1" x14ac:dyDescent="0.25">
      <c r="A38" s="20">
        <v>27</v>
      </c>
      <c r="B38" s="21">
        <v>2</v>
      </c>
      <c r="C38" s="16" t="s">
        <v>132</v>
      </c>
      <c r="D38" s="17" t="s">
        <v>104</v>
      </c>
      <c r="E38" s="17" t="s">
        <v>133</v>
      </c>
      <c r="F38" s="17" t="s">
        <v>9</v>
      </c>
      <c r="G38" s="17" t="s">
        <v>106</v>
      </c>
      <c r="H38" s="17" t="s">
        <v>107</v>
      </c>
      <c r="I38" s="17" t="s">
        <v>108</v>
      </c>
      <c r="J38" s="17" t="s">
        <v>21</v>
      </c>
      <c r="K38" s="17" t="s">
        <v>134</v>
      </c>
      <c r="L38" s="22" t="s">
        <v>158</v>
      </c>
      <c r="M38" s="61" t="s">
        <v>203</v>
      </c>
      <c r="N38" s="39"/>
      <c r="O38" s="37" t="s">
        <v>178</v>
      </c>
      <c r="P38" s="34">
        <v>5000</v>
      </c>
      <c r="Q38" s="35">
        <f>109.22/P38</f>
        <v>2.1843999999999999E-2</v>
      </c>
      <c r="R38" s="70">
        <f t="shared" si="0"/>
        <v>109.22</v>
      </c>
      <c r="S38" s="85" t="s">
        <v>229</v>
      </c>
      <c r="T38" s="81">
        <v>5000</v>
      </c>
      <c r="U38" s="30">
        <v>2.47E-3</v>
      </c>
      <c r="V38" s="153">
        <f t="shared" si="1"/>
        <v>12.35</v>
      </c>
      <c r="W38" s="163">
        <f t="shared" si="2"/>
        <v>131.77449999999999</v>
      </c>
      <c r="X38" s="81">
        <v>1000</v>
      </c>
      <c r="Y38" s="143">
        <v>0.03</v>
      </c>
      <c r="Z38" s="135">
        <f t="shared" si="3"/>
        <v>30</v>
      </c>
      <c r="AA38" s="174">
        <v>5000</v>
      </c>
      <c r="AB38" s="30">
        <f>13.61/1000</f>
        <v>1.3609999999999999E-2</v>
      </c>
      <c r="AC38" s="76">
        <f t="shared" si="4"/>
        <v>68.05</v>
      </c>
    </row>
    <row r="39" spans="1:29" s="18" customFormat="1" ht="15.75" customHeight="1" x14ac:dyDescent="0.25">
      <c r="A39" s="20">
        <v>28</v>
      </c>
      <c r="B39" s="21">
        <v>1</v>
      </c>
      <c r="C39" s="16" t="s">
        <v>103</v>
      </c>
      <c r="D39" s="17" t="s">
        <v>104</v>
      </c>
      <c r="E39" s="17" t="s">
        <v>105</v>
      </c>
      <c r="F39" s="17" t="s">
        <v>9</v>
      </c>
      <c r="G39" s="17" t="s">
        <v>106</v>
      </c>
      <c r="H39" s="17" t="s">
        <v>107</v>
      </c>
      <c r="I39" s="17" t="s">
        <v>108</v>
      </c>
      <c r="J39" s="17" t="s">
        <v>21</v>
      </c>
      <c r="K39" s="17" t="s">
        <v>109</v>
      </c>
      <c r="L39" s="22" t="s">
        <v>158</v>
      </c>
      <c r="M39" s="61" t="s">
        <v>204</v>
      </c>
      <c r="N39" s="39"/>
      <c r="O39" s="37" t="s">
        <v>179</v>
      </c>
      <c r="P39" s="34">
        <v>5000</v>
      </c>
      <c r="Q39" s="35">
        <f>109.22/P39</f>
        <v>2.1843999999999999E-2</v>
      </c>
      <c r="R39" s="70">
        <f t="shared" si="0"/>
        <v>109.22</v>
      </c>
      <c r="S39" s="85" t="s">
        <v>230</v>
      </c>
      <c r="T39" s="81">
        <v>5000</v>
      </c>
      <c r="U39" s="30">
        <v>2.4099999999999998E-3</v>
      </c>
      <c r="V39" s="153">
        <f t="shared" si="1"/>
        <v>12.049999999999999</v>
      </c>
      <c r="W39" s="163">
        <f t="shared" si="2"/>
        <v>128.5735</v>
      </c>
      <c r="X39" s="81">
        <v>1000</v>
      </c>
      <c r="Y39" s="143">
        <v>0.03</v>
      </c>
      <c r="Z39" s="135">
        <f t="shared" si="3"/>
        <v>30</v>
      </c>
      <c r="AA39" s="174">
        <v>5000</v>
      </c>
      <c r="AB39" s="30">
        <f>13.61/1000</f>
        <v>1.3609999999999999E-2</v>
      </c>
      <c r="AC39" s="76">
        <f t="shared" si="4"/>
        <v>68.05</v>
      </c>
    </row>
    <row r="40" spans="1:29" s="18" customFormat="1" ht="15.75" customHeight="1" x14ac:dyDescent="0.25">
      <c r="A40" s="20">
        <v>29</v>
      </c>
      <c r="B40" s="21">
        <v>2</v>
      </c>
      <c r="C40" s="16" t="s">
        <v>129</v>
      </c>
      <c r="D40" s="17" t="s">
        <v>104</v>
      </c>
      <c r="E40" s="17" t="s">
        <v>130</v>
      </c>
      <c r="F40" s="17" t="s">
        <v>9</v>
      </c>
      <c r="G40" s="17" t="s">
        <v>106</v>
      </c>
      <c r="H40" s="17" t="s">
        <v>107</v>
      </c>
      <c r="I40" s="17" t="s">
        <v>108</v>
      </c>
      <c r="J40" s="17" t="s">
        <v>21</v>
      </c>
      <c r="K40" s="17" t="s">
        <v>131</v>
      </c>
      <c r="L40" s="22" t="s">
        <v>158</v>
      </c>
      <c r="M40" s="61" t="s">
        <v>205</v>
      </c>
      <c r="N40" s="39"/>
      <c r="O40" s="37" t="s">
        <v>180</v>
      </c>
      <c r="P40" s="34">
        <v>5000</v>
      </c>
      <c r="Q40" s="35">
        <f>109.22/P40</f>
        <v>2.1843999999999999E-2</v>
      </c>
      <c r="R40" s="70">
        <f t="shared" si="0"/>
        <v>109.22</v>
      </c>
      <c r="S40" s="85" t="s">
        <v>231</v>
      </c>
      <c r="T40" s="81">
        <v>5000</v>
      </c>
      <c r="U40" s="30">
        <v>2.4099999999999998E-3</v>
      </c>
      <c r="V40" s="153">
        <f t="shared" si="1"/>
        <v>12.049999999999999</v>
      </c>
      <c r="W40" s="163">
        <f t="shared" si="2"/>
        <v>128.5735</v>
      </c>
      <c r="X40" s="81"/>
      <c r="Y40" s="143"/>
      <c r="Z40" s="135">
        <f t="shared" si="3"/>
        <v>0</v>
      </c>
      <c r="AA40" s="174">
        <v>5000</v>
      </c>
      <c r="AB40" s="30">
        <f>13.61/1000</f>
        <v>1.3609999999999999E-2</v>
      </c>
      <c r="AC40" s="76">
        <f t="shared" si="4"/>
        <v>68.05</v>
      </c>
    </row>
    <row r="41" spans="1:29" s="18" customFormat="1" ht="15.75" customHeight="1" x14ac:dyDescent="0.25">
      <c r="A41" s="20">
        <v>30</v>
      </c>
      <c r="B41" s="21">
        <v>2</v>
      </c>
      <c r="C41" s="16" t="s">
        <v>138</v>
      </c>
      <c r="D41" s="17" t="s">
        <v>139</v>
      </c>
      <c r="E41" s="17" t="s">
        <v>140</v>
      </c>
      <c r="F41" s="17" t="s">
        <v>9</v>
      </c>
      <c r="G41" s="17" t="s">
        <v>106</v>
      </c>
      <c r="H41" s="17" t="s">
        <v>107</v>
      </c>
      <c r="I41" s="17" t="s">
        <v>108</v>
      </c>
      <c r="J41" s="17" t="s">
        <v>21</v>
      </c>
      <c r="K41" s="17" t="s">
        <v>141</v>
      </c>
      <c r="L41" s="22" t="s">
        <v>158</v>
      </c>
      <c r="M41" s="62" t="s">
        <v>158</v>
      </c>
      <c r="N41" s="39"/>
      <c r="O41" s="43" t="s">
        <v>185</v>
      </c>
      <c r="P41" s="34">
        <v>0</v>
      </c>
      <c r="Q41" s="30"/>
      <c r="R41" s="70">
        <f t="shared" si="0"/>
        <v>0</v>
      </c>
      <c r="S41" s="31"/>
      <c r="T41" s="81"/>
      <c r="U41" s="30"/>
      <c r="V41" s="153">
        <f t="shared" si="1"/>
        <v>0</v>
      </c>
      <c r="W41" s="163">
        <f t="shared" si="2"/>
        <v>0</v>
      </c>
      <c r="X41" s="81"/>
      <c r="Y41" s="143"/>
      <c r="Z41" s="135">
        <f t="shared" si="3"/>
        <v>0</v>
      </c>
      <c r="AA41" s="174"/>
      <c r="AB41" s="30"/>
      <c r="AC41" s="76">
        <f t="shared" si="4"/>
        <v>0</v>
      </c>
    </row>
    <row r="42" spans="1:29" s="18" customFormat="1" ht="15.75" customHeight="1" x14ac:dyDescent="0.2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2"/>
      <c r="M42" s="99"/>
      <c r="N42" s="100"/>
      <c r="O42" s="100"/>
      <c r="P42" s="100"/>
      <c r="Q42" s="100"/>
      <c r="R42" s="101"/>
      <c r="S42" s="104"/>
      <c r="T42" s="105"/>
      <c r="U42" s="105"/>
      <c r="V42" s="105"/>
      <c r="W42" s="106"/>
      <c r="X42" s="105"/>
      <c r="Y42" s="105"/>
      <c r="Z42" s="105"/>
      <c r="AA42" s="104"/>
      <c r="AB42" s="105"/>
      <c r="AC42" s="106"/>
    </row>
    <row r="43" spans="1:29" s="18" customFormat="1" ht="15.75" customHeight="1" x14ac:dyDescent="0.25">
      <c r="A43" s="20">
        <v>31</v>
      </c>
      <c r="B43" s="21">
        <v>6</v>
      </c>
      <c r="C43" s="16" t="s">
        <v>142</v>
      </c>
      <c r="D43" s="17" t="s">
        <v>143</v>
      </c>
      <c r="E43" s="17" t="s">
        <v>144</v>
      </c>
      <c r="F43" s="17" t="s">
        <v>9</v>
      </c>
      <c r="G43" s="17" t="s">
        <v>9</v>
      </c>
      <c r="H43" s="17" t="s">
        <v>9</v>
      </c>
      <c r="I43" s="17" t="s">
        <v>144</v>
      </c>
      <c r="J43" s="17" t="s">
        <v>95</v>
      </c>
      <c r="K43" s="17" t="s">
        <v>145</v>
      </c>
      <c r="L43" s="19" t="s">
        <v>157</v>
      </c>
      <c r="M43" s="96" t="s">
        <v>206</v>
      </c>
      <c r="N43" s="97"/>
      <c r="O43" s="97"/>
      <c r="P43" s="97"/>
      <c r="Q43" s="97"/>
      <c r="R43" s="98"/>
      <c r="S43" s="126" t="s">
        <v>207</v>
      </c>
      <c r="T43" s="156"/>
      <c r="U43" s="156"/>
      <c r="V43" s="156"/>
      <c r="W43" s="160"/>
      <c r="X43" s="156" t="s">
        <v>242</v>
      </c>
      <c r="Y43" s="105"/>
      <c r="Z43" s="105"/>
      <c r="AA43" s="156" t="s">
        <v>242</v>
      </c>
      <c r="AB43" s="105"/>
      <c r="AC43" s="105"/>
    </row>
    <row r="44" spans="1:29" s="18" customFormat="1" ht="15.75" customHeight="1" x14ac:dyDescent="0.25">
      <c r="A44" s="20">
        <v>32</v>
      </c>
      <c r="B44" s="21">
        <v>8</v>
      </c>
      <c r="C44" s="16" t="s">
        <v>146</v>
      </c>
      <c r="D44" s="17" t="s">
        <v>143</v>
      </c>
      <c r="E44" s="17" t="s">
        <v>144</v>
      </c>
      <c r="F44" s="17" t="s">
        <v>9</v>
      </c>
      <c r="G44" s="17" t="s">
        <v>9</v>
      </c>
      <c r="H44" s="17" t="s">
        <v>9</v>
      </c>
      <c r="I44" s="17" t="s">
        <v>144</v>
      </c>
      <c r="J44" s="17" t="s">
        <v>95</v>
      </c>
      <c r="K44" s="17" t="s">
        <v>145</v>
      </c>
      <c r="L44" s="19" t="s">
        <v>157</v>
      </c>
      <c r="M44" s="96" t="s">
        <v>206</v>
      </c>
      <c r="N44" s="97"/>
      <c r="O44" s="97"/>
      <c r="P44" s="97"/>
      <c r="Q44" s="97"/>
      <c r="R44" s="98"/>
      <c r="S44" s="126" t="s">
        <v>207</v>
      </c>
      <c r="T44" s="156"/>
      <c r="U44" s="156"/>
      <c r="V44" s="156"/>
      <c r="W44" s="160"/>
      <c r="X44" s="156" t="s">
        <v>241</v>
      </c>
      <c r="Y44" s="105"/>
      <c r="Z44" s="105"/>
      <c r="AA44" s="156" t="s">
        <v>241</v>
      </c>
      <c r="AB44" s="105"/>
      <c r="AC44" s="105"/>
    </row>
    <row r="45" spans="1:29" s="18" customFormat="1" ht="15.75" customHeight="1" thickBot="1" x14ac:dyDescent="0.3">
      <c r="A45" s="20">
        <v>33</v>
      </c>
      <c r="B45" s="21">
        <v>1</v>
      </c>
      <c r="C45" s="16" t="s">
        <v>147</v>
      </c>
      <c r="D45" s="17" t="s">
        <v>148</v>
      </c>
      <c r="E45" s="17" t="s">
        <v>149</v>
      </c>
      <c r="F45" s="17" t="s">
        <v>9</v>
      </c>
      <c r="G45" s="17" t="s">
        <v>9</v>
      </c>
      <c r="H45" s="17" t="s">
        <v>9</v>
      </c>
      <c r="I45" s="17" t="s">
        <v>150</v>
      </c>
      <c r="J45" s="17" t="s">
        <v>151</v>
      </c>
      <c r="K45" s="17" t="s">
        <v>149</v>
      </c>
      <c r="L45" s="22" t="s">
        <v>158</v>
      </c>
      <c r="M45" s="65" t="s">
        <v>158</v>
      </c>
      <c r="N45" s="66"/>
      <c r="O45" s="67"/>
      <c r="P45" s="66"/>
      <c r="Q45" s="68"/>
      <c r="R45" s="73"/>
      <c r="S45" s="169" t="s">
        <v>235</v>
      </c>
      <c r="T45" s="83">
        <v>1</v>
      </c>
      <c r="U45" s="68">
        <v>1.23</v>
      </c>
      <c r="V45" s="165">
        <f>T45*U45</f>
        <v>1.23</v>
      </c>
      <c r="W45" s="166">
        <f t="shared" ref="W45" si="5">V45*$V$47</f>
        <v>13.1241</v>
      </c>
      <c r="X45" s="83">
        <v>1000</v>
      </c>
      <c r="Y45" s="146">
        <v>18.28</v>
      </c>
      <c r="Z45" s="137">
        <f>Y45*X45</f>
        <v>18280</v>
      </c>
      <c r="AA45" s="176">
        <v>3000</v>
      </c>
      <c r="AB45" s="68">
        <f>589.38/100</f>
        <v>5.8937999999999997</v>
      </c>
      <c r="AC45" s="77">
        <f>AA45*AB45</f>
        <v>17681.399999999998</v>
      </c>
    </row>
    <row r="46" spans="1:29" s="18" customFormat="1" ht="15.75" customHeight="1" thickBot="1" x14ac:dyDescent="0.3">
      <c r="A46" s="93" t="s">
        <v>154</v>
      </c>
      <c r="B46" s="94"/>
      <c r="C46" s="94"/>
      <c r="D46" s="94"/>
      <c r="E46" s="94"/>
      <c r="F46" s="94"/>
      <c r="G46" s="94"/>
      <c r="H46" s="94"/>
      <c r="I46" s="94"/>
      <c r="J46" s="94"/>
      <c r="K46" s="95"/>
      <c r="O46" s="32"/>
      <c r="P46" s="33"/>
      <c r="Q46" s="32"/>
      <c r="R46" s="54">
        <f>SUM(R10:R45)</f>
        <v>2241.6799999999998</v>
      </c>
      <c r="S46" s="32"/>
      <c r="T46" s="78"/>
      <c r="U46" s="32"/>
      <c r="V46" s="88">
        <f>SUM(V10:V45)</f>
        <v>1827.9799999999993</v>
      </c>
      <c r="W46" s="88">
        <f>SUM(W10:W45)</f>
        <v>19504.546600000001</v>
      </c>
      <c r="X46" s="78"/>
      <c r="Y46" s="139"/>
      <c r="Z46" s="138">
        <f>SUM(Z10:Z45)</f>
        <v>19446.75</v>
      </c>
      <c r="AA46" s="78"/>
      <c r="AB46" s="32"/>
      <c r="AC46" s="54">
        <f>SUM(AC10:AC45)</f>
        <v>58526.830000000016</v>
      </c>
    </row>
    <row r="47" spans="1:29" x14ac:dyDescent="0.25">
      <c r="U47" s="86" t="s">
        <v>218</v>
      </c>
      <c r="V47" s="32">
        <v>10.67</v>
      </c>
    </row>
    <row r="48" spans="1:29" ht="15.75" thickBot="1" x14ac:dyDescent="0.3">
      <c r="U48" s="86" t="s">
        <v>219</v>
      </c>
      <c r="V48" s="87">
        <f>V46*V47</f>
        <v>19504.546599999994</v>
      </c>
      <c r="W48" s="147"/>
    </row>
    <row r="49" spans="19:19" ht="15.75" thickTop="1" x14ac:dyDescent="0.25"/>
    <row r="50" spans="19:19" x14ac:dyDescent="0.25">
      <c r="S50" s="36"/>
    </row>
  </sheetData>
  <sortState ref="B10:K14">
    <sortCondition ref="E11:E14"/>
    <sortCondition ref="F11:F14"/>
    <sortCondition ref="G11:G14"/>
    <sortCondition ref="H11:H14"/>
    <sortCondition ref="I11:I14"/>
    <sortCondition ref="J11:J14"/>
  </sortState>
  <mergeCells count="60">
    <mergeCell ref="S30:W30"/>
    <mergeCell ref="S43:W43"/>
    <mergeCell ref="S42:W42"/>
    <mergeCell ref="S44:W44"/>
    <mergeCell ref="S8:W8"/>
    <mergeCell ref="S18:W18"/>
    <mergeCell ref="S20:W20"/>
    <mergeCell ref="S21:W21"/>
    <mergeCell ref="S22:W22"/>
    <mergeCell ref="AA23:AC23"/>
    <mergeCell ref="N28:R28"/>
    <mergeCell ref="X28:Z28"/>
    <mergeCell ref="AA28:AC28"/>
    <mergeCell ref="N25:R25"/>
    <mergeCell ref="AA27:AC27"/>
    <mergeCell ref="S23:W23"/>
    <mergeCell ref="S25:W25"/>
    <mergeCell ref="S27:W27"/>
    <mergeCell ref="S28:W28"/>
    <mergeCell ref="X43:Z43"/>
    <mergeCell ref="X44:Z44"/>
    <mergeCell ref="AA43:AC43"/>
    <mergeCell ref="AA44:AC44"/>
    <mergeCell ref="M8:R8"/>
    <mergeCell ref="S15:V15"/>
    <mergeCell ref="AA30:AC30"/>
    <mergeCell ref="X8:Z8"/>
    <mergeCell ref="X15:Z15"/>
    <mergeCell ref="X18:Z18"/>
    <mergeCell ref="X25:Z25"/>
    <mergeCell ref="X27:Z27"/>
    <mergeCell ref="X30:Z30"/>
    <mergeCell ref="X20:Z20"/>
    <mergeCell ref="X21:Z21"/>
    <mergeCell ref="X22:Z22"/>
    <mergeCell ref="X23:Z23"/>
    <mergeCell ref="AA20:AC20"/>
    <mergeCell ref="X42:Z42"/>
    <mergeCell ref="AA8:AC8"/>
    <mergeCell ref="AA15:AC15"/>
    <mergeCell ref="AA18:AC18"/>
    <mergeCell ref="AA25:AC25"/>
    <mergeCell ref="AA42:AC42"/>
    <mergeCell ref="AA21:AC21"/>
    <mergeCell ref="AA22:AC22"/>
    <mergeCell ref="A42:K42"/>
    <mergeCell ref="A30:K30"/>
    <mergeCell ref="A46:K46"/>
    <mergeCell ref="A15:K15"/>
    <mergeCell ref="M43:R43"/>
    <mergeCell ref="M44:R44"/>
    <mergeCell ref="M42:R42"/>
    <mergeCell ref="M15:R15"/>
    <mergeCell ref="M18:R18"/>
    <mergeCell ref="M30:R30"/>
    <mergeCell ref="O20:R20"/>
    <mergeCell ref="N21:R21"/>
    <mergeCell ref="N23:R23"/>
    <mergeCell ref="N22:R22"/>
    <mergeCell ref="M27:R27"/>
  </mergeCells>
  <hyperlinks>
    <hyperlink ref="O10" r:id="rId1"/>
    <hyperlink ref="O29" display="http://za.rs-online.com/web/p/resettable-wire-ended-fuses/6478493/?searchTerm=MF-R050&amp;relevancy-data=636F3D3226696E3D4931384E4B6E6F776E41734D504E266C753D656E266D6D3D6D61746368616C6C7061727469616C26706D3D5E5B5C707B4C7D5C707B4E647D2D2C2F255C2E5D2B2426706F3D"/>
    <hyperlink ref="O24" display="http://za.rs-online.com/web/p/eeprom-memory-chips/0454331/?searchTerm=24LC256-I%2FSN&amp;relevancy-data=636F3D3226696E3D4931384E4B6E6F776E41734D504E266C753D656E266D6D3D6D61746368616C6C7061727469616C26706D3D5E5B5C707B4C7D5C707B4E647D2D2C2F255C2E5D2B2426706F3D3"/>
    <hyperlink ref="O26" r:id="rId2"/>
    <hyperlink ref="O32" r:id="rId3"/>
    <hyperlink ref="O33" r:id="rId4"/>
    <hyperlink ref="O34" r:id="rId5"/>
    <hyperlink ref="O35" r:id="rId6"/>
    <hyperlink ref="O36" r:id="rId7"/>
    <hyperlink ref="O37" r:id="rId8"/>
    <hyperlink ref="O38" r:id="rId9"/>
    <hyperlink ref="O39" r:id="rId10"/>
    <hyperlink ref="O40" r:id="rId11"/>
    <hyperlink ref="O19" r:id="rId12"/>
    <hyperlink ref="O11" r:id="rId13"/>
    <hyperlink ref="O12" r:id="rId14"/>
    <hyperlink ref="S10" r:id="rId15"/>
    <hyperlink ref="S11" r:id="rId16"/>
    <hyperlink ref="S12" r:id="rId17"/>
    <hyperlink ref="S13" r:id="rId18"/>
    <hyperlink ref="S19" r:id="rId19"/>
    <hyperlink ref="S24" r:id="rId20"/>
    <hyperlink ref="S26" r:id="rId21"/>
    <hyperlink ref="S29" r:id="rId22"/>
    <hyperlink ref="S31" r:id="rId23"/>
    <hyperlink ref="S32" r:id="rId24"/>
    <hyperlink ref="S33" r:id="rId25"/>
    <hyperlink ref="S34" r:id="rId26"/>
    <hyperlink ref="S35" r:id="rId27"/>
    <hyperlink ref="S36" r:id="rId28"/>
    <hyperlink ref="S37" r:id="rId29"/>
    <hyperlink ref="S38" r:id="rId30"/>
    <hyperlink ref="S39" r:id="rId31"/>
    <hyperlink ref="S40" r:id="rId32"/>
    <hyperlink ref="S16" r:id="rId33"/>
    <hyperlink ref="S17" r:id="rId34"/>
    <hyperlink ref="S45" r:id="rId35"/>
  </hyperlinks>
  <pageMargins left="0.7" right="0.7" top="0.75" bottom="0.75" header="0.3" footer="0.3"/>
  <pageSetup paperSize="9" scale="66" orientation="landscape" r:id="rId36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Materials-NMS4x0</vt:lpstr>
    </vt:vector>
  </TitlesOfParts>
  <Company>EDM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Nicole Geldenhuys</cp:lastModifiedBy>
  <cp:lastPrinted>2012-05-24T10:07:04Z</cp:lastPrinted>
  <dcterms:created xsi:type="dcterms:W3CDTF">2012-02-02T08:02:50Z</dcterms:created>
  <dcterms:modified xsi:type="dcterms:W3CDTF">2014-07-17T09:56:45Z</dcterms:modified>
</cp:coreProperties>
</file>