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395" yWindow="1005" windowWidth="11250" windowHeight="10605"/>
  </bookViews>
  <sheets>
    <sheet name="Bill of Materials-NMS4x0" sheetId="1" r:id="rId1"/>
  </sheets>
  <calcPr calcId="145621"/>
</workbook>
</file>

<file path=xl/calcChain.xml><?xml version="1.0" encoding="utf-8"?>
<calcChain xmlns="http://schemas.openxmlformats.org/spreadsheetml/2006/main">
  <c r="BJ60" i="1" l="1"/>
  <c r="BJ61" i="1"/>
  <c r="BJ62" i="1"/>
  <c r="BJ63" i="1"/>
  <c r="BJ64" i="1"/>
  <c r="BJ65" i="1"/>
  <c r="BJ66" i="1"/>
  <c r="BJ67" i="1"/>
  <c r="BJ68" i="1"/>
  <c r="BJ69" i="1"/>
  <c r="BJ70" i="1"/>
  <c r="BJ71" i="1"/>
  <c r="BJ72" i="1"/>
  <c r="BJ73" i="1"/>
  <c r="BJ74" i="1"/>
  <c r="BJ75" i="1"/>
  <c r="BJ76" i="1"/>
  <c r="BJ77" i="1"/>
  <c r="AP60" i="1"/>
  <c r="S95" i="1" l="1"/>
  <c r="AA95" i="1"/>
  <c r="AI95" i="1"/>
  <c r="AP95" i="1"/>
  <c r="AV95" i="1"/>
  <c r="BD95" i="1"/>
  <c r="BW95" i="1"/>
  <c r="BJ9" i="1" l="1"/>
  <c r="BJ10" i="1"/>
  <c r="BJ11" i="1"/>
  <c r="BJ13" i="1"/>
  <c r="BJ14" i="1"/>
  <c r="BJ15" i="1"/>
  <c r="BD9" i="1"/>
  <c r="BD10" i="1"/>
  <c r="BD11" i="1"/>
  <c r="BD13" i="1"/>
  <c r="BD14" i="1"/>
  <c r="BD15" i="1"/>
  <c r="AV9" i="1"/>
  <c r="AV10" i="1"/>
  <c r="AV11" i="1"/>
  <c r="AV13" i="1"/>
  <c r="AV14" i="1"/>
  <c r="AV15" i="1"/>
  <c r="AP9" i="1"/>
  <c r="AP10" i="1"/>
  <c r="AP11" i="1"/>
  <c r="AP13" i="1"/>
  <c r="AP14" i="1"/>
  <c r="AP15" i="1"/>
  <c r="AI9" i="1"/>
  <c r="AI10" i="1"/>
  <c r="AI11" i="1"/>
  <c r="AI13" i="1"/>
  <c r="AI14" i="1"/>
  <c r="AI15" i="1"/>
  <c r="BJ59" i="1"/>
  <c r="AI62" i="1"/>
  <c r="AI63" i="1"/>
  <c r="AI64" i="1"/>
  <c r="AI67" i="1"/>
  <c r="AI68" i="1"/>
  <c r="AI70" i="1"/>
  <c r="AI71" i="1"/>
  <c r="AI74" i="1"/>
  <c r="AI76" i="1"/>
  <c r="AV62" i="1"/>
  <c r="AV63" i="1"/>
  <c r="AV64" i="1"/>
  <c r="AV67" i="1"/>
  <c r="AV68" i="1"/>
  <c r="AV70" i="1"/>
  <c r="AV71" i="1"/>
  <c r="AV74" i="1"/>
  <c r="AV76" i="1"/>
  <c r="O50" i="1"/>
  <c r="O47" i="1"/>
  <c r="O46" i="1"/>
  <c r="S46" i="1" s="1"/>
  <c r="S40" i="1"/>
  <c r="S36" i="1"/>
  <c r="S47" i="1"/>
  <c r="S48" i="1"/>
  <c r="S49" i="1"/>
  <c r="O51" i="1"/>
  <c r="S51" i="1" s="1"/>
  <c r="O45" i="1"/>
  <c r="O41" i="1"/>
  <c r="S41" i="1" s="1"/>
  <c r="O40" i="1"/>
  <c r="O36" i="1"/>
  <c r="W56" i="1"/>
  <c r="W46" i="1"/>
  <c r="W51" i="1"/>
  <c r="W50" i="1"/>
  <c r="W49" i="1"/>
  <c r="W48" i="1"/>
  <c r="W45" i="1"/>
  <c r="W41" i="1"/>
  <c r="W40" i="1"/>
  <c r="AA83" i="1"/>
  <c r="AA82" i="1"/>
  <c r="AA48" i="1"/>
  <c r="AA51" i="1"/>
  <c r="AA26" i="1"/>
  <c r="W36" i="1"/>
  <c r="W29" i="1"/>
  <c r="BJ95" i="1" l="1"/>
  <c r="R97" i="1" s="1"/>
  <c r="W26" i="1"/>
  <c r="BG92" i="1"/>
  <c r="BG91" i="1"/>
  <c r="BG90" i="1"/>
  <c r="BG87" i="1"/>
  <c r="BG41" i="1"/>
  <c r="BG45" i="1"/>
  <c r="BG46" i="1"/>
  <c r="BG49" i="1"/>
  <c r="BG50" i="1"/>
  <c r="BG55" i="1"/>
  <c r="BG56" i="1"/>
  <c r="BG57" i="1"/>
  <c r="BG60" i="1"/>
  <c r="BG62" i="1"/>
  <c r="BG63" i="1"/>
  <c r="BG64" i="1"/>
  <c r="BG65" i="1"/>
  <c r="BG66" i="1"/>
  <c r="BG67" i="1"/>
  <c r="BG68" i="1"/>
  <c r="BG70" i="1"/>
  <c r="BG71" i="1"/>
  <c r="BG72" i="1"/>
  <c r="BG73" i="1"/>
  <c r="BG74" i="1"/>
  <c r="BG75" i="1"/>
  <c r="BG76" i="1"/>
  <c r="BG77" i="1"/>
  <c r="BG40" i="1"/>
  <c r="BG35" i="1"/>
  <c r="BG30" i="1"/>
  <c r="BG32" i="1"/>
  <c r="BG10" i="1"/>
  <c r="BG11" i="1"/>
  <c r="BG12" i="1"/>
  <c r="BG13" i="1"/>
  <c r="BG14" i="1"/>
  <c r="BG15" i="1"/>
  <c r="BG16" i="1"/>
  <c r="BG17" i="1"/>
  <c r="BJ93" i="1"/>
  <c r="BJ92" i="1"/>
  <c r="BJ90" i="1"/>
  <c r="BJ89" i="1"/>
  <c r="BG89" i="1"/>
  <c r="BJ88" i="1"/>
  <c r="BG88" i="1"/>
  <c r="BJ86" i="1"/>
  <c r="BG86" i="1"/>
  <c r="BJ85" i="1"/>
  <c r="BJ84" i="1"/>
  <c r="BJ83" i="1"/>
  <c r="BJ82" i="1"/>
  <c r="BJ58" i="1"/>
  <c r="BJ57" i="1"/>
  <c r="BJ53" i="1"/>
  <c r="BJ52" i="1"/>
  <c r="BJ51" i="1"/>
  <c r="BJ48" i="1"/>
  <c r="BJ47" i="1"/>
  <c r="BJ46" i="1"/>
  <c r="BJ44" i="1"/>
  <c r="BJ41" i="1"/>
  <c r="BJ40" i="1"/>
  <c r="BJ36" i="1"/>
  <c r="BJ32" i="1"/>
  <c r="BJ30" i="1"/>
  <c r="BJ29" i="1"/>
  <c r="BJ28" i="1"/>
  <c r="BJ27" i="1"/>
  <c r="BJ26" i="1"/>
  <c r="BJ18" i="1"/>
  <c r="BG18" i="1"/>
  <c r="BJ8" i="1"/>
  <c r="AZ41" i="1" l="1"/>
  <c r="AZ40" i="1"/>
  <c r="BA40" i="1"/>
  <c r="AZ37" i="1"/>
  <c r="AZ32" i="1"/>
  <c r="AZ30" i="1"/>
  <c r="AZ29" i="1"/>
  <c r="AZ28" i="1"/>
  <c r="AZ27" i="1"/>
  <c r="AZ26" i="1"/>
  <c r="AZ25" i="1"/>
  <c r="AZ23" i="1"/>
  <c r="AZ19" i="1"/>
  <c r="AL76" i="1"/>
  <c r="AL74" i="1"/>
  <c r="AL65" i="1"/>
  <c r="AL71" i="1"/>
  <c r="AL70" i="1"/>
  <c r="AL68" i="1"/>
  <c r="AL67" i="1"/>
  <c r="AL64" i="1"/>
  <c r="AL63" i="1"/>
  <c r="AL62" i="1"/>
  <c r="AL77" i="1"/>
  <c r="AL75" i="1"/>
  <c r="AL73" i="1"/>
  <c r="AL72" i="1" l="1"/>
  <c r="AL69" i="1"/>
  <c r="AL66" i="1"/>
  <c r="AL61" i="1"/>
  <c r="AE92" i="1" l="1"/>
  <c r="AE91" i="1"/>
  <c r="AE90" i="1"/>
  <c r="AE87" i="1"/>
  <c r="AE76" i="1"/>
  <c r="AE74" i="1"/>
  <c r="AE70" i="1"/>
  <c r="AE68" i="1"/>
  <c r="AE67" i="1"/>
  <c r="AE64" i="1"/>
  <c r="AE63" i="1"/>
  <c r="AE62" i="1"/>
  <c r="AE57" i="1"/>
  <c r="AE53" i="1"/>
  <c r="AE52" i="1"/>
  <c r="AE51" i="1"/>
  <c r="AE49" i="1"/>
  <c r="AE48" i="1"/>
  <c r="AE47" i="1"/>
  <c r="AE46" i="1"/>
  <c r="AE40" i="1"/>
  <c r="AE41" i="1"/>
  <c r="AE36" i="1"/>
  <c r="AE33" i="1"/>
  <c r="AE32" i="1"/>
  <c r="AE30" i="1"/>
  <c r="AE28" i="1"/>
  <c r="AE27" i="1"/>
  <c r="AP23" i="1"/>
  <c r="AP24" i="1"/>
  <c r="AP25" i="1"/>
  <c r="AP26" i="1"/>
  <c r="AZ13" i="1" l="1"/>
  <c r="AZ10" i="1"/>
  <c r="AZ17" i="1"/>
  <c r="AZ16" i="1"/>
  <c r="AZ15" i="1"/>
  <c r="AZ14" i="1"/>
  <c r="AZ12" i="1"/>
  <c r="AZ11" i="1"/>
  <c r="AZ9" i="1"/>
  <c r="BD83" i="1"/>
  <c r="BD84" i="1"/>
  <c r="BD85" i="1"/>
  <c r="BD82" i="1"/>
  <c r="BD22" i="1"/>
  <c r="BD23" i="1"/>
  <c r="BD24" i="1"/>
  <c r="BD25" i="1"/>
  <c r="BD26" i="1"/>
  <c r="BD27" i="1"/>
  <c r="BD28" i="1"/>
  <c r="BD29" i="1"/>
  <c r="BD30" i="1"/>
  <c r="BD32" i="1"/>
  <c r="BD36" i="1"/>
  <c r="BD40" i="1"/>
  <c r="BD41" i="1"/>
  <c r="BD42" i="1"/>
  <c r="BD43" i="1"/>
  <c r="BD44" i="1"/>
  <c r="BD46" i="1"/>
  <c r="BD19" i="1"/>
  <c r="BD8" i="1"/>
  <c r="AL17" i="1"/>
  <c r="AL16" i="1"/>
  <c r="AL15" i="1"/>
  <c r="AL14" i="1"/>
  <c r="AL13" i="1"/>
  <c r="AL11" i="1"/>
  <c r="AL10" i="1"/>
  <c r="AL12" i="1"/>
  <c r="AL9" i="1"/>
  <c r="AE10" i="1" l="1"/>
  <c r="AE11" i="1"/>
  <c r="AE12" i="1"/>
  <c r="AE13" i="1"/>
  <c r="AE14" i="1"/>
  <c r="AE15" i="1"/>
  <c r="AE16" i="1"/>
  <c r="AE17" i="1"/>
  <c r="AE9" i="1"/>
  <c r="AE20" i="1"/>
  <c r="AE21" i="1"/>
  <c r="AE22" i="1"/>
  <c r="AE23" i="1"/>
  <c r="AE25" i="1"/>
  <c r="AE31" i="1"/>
  <c r="AE34" i="1"/>
  <c r="AE35" i="1"/>
  <c r="AE37" i="1"/>
  <c r="AE45" i="1"/>
  <c r="AE50" i="1"/>
  <c r="AE54" i="1"/>
  <c r="AE55" i="1"/>
  <c r="AE56" i="1"/>
  <c r="AE59" i="1"/>
  <c r="AE60" i="1"/>
  <c r="AE61" i="1"/>
  <c r="AE65" i="1"/>
  <c r="AE66" i="1"/>
  <c r="AE69" i="1"/>
  <c r="AE72" i="1"/>
  <c r="AE73" i="1"/>
  <c r="AE75" i="1"/>
  <c r="AE77" i="1"/>
  <c r="AE19" i="1"/>
  <c r="AS83" i="1"/>
  <c r="AS84" i="1"/>
  <c r="AS85" i="1"/>
  <c r="AS86" i="1"/>
  <c r="AS87" i="1"/>
  <c r="AS88" i="1"/>
  <c r="AS89" i="1"/>
  <c r="AS90" i="1"/>
  <c r="AS91" i="1"/>
  <c r="AS92" i="1"/>
  <c r="AS82" i="1"/>
  <c r="AS20" i="1"/>
  <c r="AS21" i="1"/>
  <c r="AS26" i="1"/>
  <c r="AS27" i="1"/>
  <c r="AS28" i="1"/>
  <c r="AS29" i="1"/>
  <c r="AS30" i="1"/>
  <c r="AS31" i="1"/>
  <c r="AS32" i="1"/>
  <c r="AS33" i="1"/>
  <c r="AS34" i="1"/>
  <c r="AS35" i="1"/>
  <c r="AS36" i="1"/>
  <c r="AS37" i="1"/>
  <c r="AS40" i="1"/>
  <c r="AS41" i="1"/>
  <c r="AS42" i="1"/>
  <c r="AS43" i="1"/>
  <c r="AS44" i="1"/>
  <c r="AS45" i="1"/>
  <c r="AS48" i="1"/>
  <c r="AS49" i="1"/>
  <c r="AS50" i="1"/>
  <c r="AS54" i="1"/>
  <c r="AS55" i="1"/>
  <c r="AS56" i="1"/>
  <c r="AS57" i="1"/>
  <c r="AS58" i="1"/>
  <c r="AS59" i="1"/>
  <c r="AS60" i="1"/>
  <c r="AS61" i="1"/>
  <c r="AS65" i="1"/>
  <c r="AS66" i="1"/>
  <c r="AS69" i="1"/>
  <c r="AS72" i="1"/>
  <c r="AS73" i="1"/>
  <c r="AS75" i="1"/>
  <c r="AS77" i="1"/>
  <c r="AS19" i="1"/>
  <c r="AS10" i="1"/>
  <c r="AS11" i="1"/>
  <c r="AS12" i="1"/>
  <c r="AS13" i="1"/>
  <c r="AS14" i="1"/>
  <c r="AS15" i="1"/>
  <c r="AS16" i="1"/>
  <c r="AS17" i="1"/>
  <c r="AS9" i="1"/>
  <c r="AS8" i="1"/>
  <c r="AV93" i="1"/>
  <c r="AV92" i="1"/>
  <c r="AV90" i="1"/>
  <c r="AV89" i="1"/>
  <c r="AV88" i="1"/>
  <c r="AV86" i="1"/>
  <c r="AV85" i="1"/>
  <c r="AV84" i="1"/>
  <c r="AV83" i="1"/>
  <c r="AV82" i="1"/>
  <c r="AV58" i="1"/>
  <c r="AV57" i="1"/>
  <c r="AV53" i="1"/>
  <c r="AV52" i="1"/>
  <c r="AV51" i="1"/>
  <c r="AV49" i="1"/>
  <c r="AV48" i="1"/>
  <c r="AV47" i="1"/>
  <c r="AV46" i="1"/>
  <c r="AV44" i="1"/>
  <c r="AV41" i="1"/>
  <c r="AV40" i="1"/>
  <c r="AV36" i="1"/>
  <c r="AV32" i="1"/>
  <c r="AV30" i="1"/>
  <c r="AV29" i="1"/>
  <c r="AV28" i="1"/>
  <c r="AV27" i="1"/>
  <c r="AV26" i="1"/>
  <c r="AV25" i="1"/>
  <c r="AV24" i="1"/>
  <c r="AV23" i="1"/>
  <c r="AV22" i="1"/>
  <c r="AV19" i="1"/>
  <c r="AV18" i="1"/>
  <c r="AS18" i="1"/>
  <c r="AV8" i="1"/>
  <c r="AM9" i="1"/>
  <c r="AM10" i="1"/>
  <c r="AM11" i="1"/>
  <c r="AM12" i="1"/>
  <c r="AM13" i="1"/>
  <c r="AM14" i="1"/>
  <c r="AM15" i="1"/>
  <c r="AM16" i="1"/>
  <c r="AM17" i="1"/>
  <c r="AM19" i="1"/>
  <c r="AM20" i="1"/>
  <c r="AM21" i="1"/>
  <c r="AM22" i="1"/>
  <c r="AM23" i="1"/>
  <c r="AM24" i="1"/>
  <c r="AM25" i="1"/>
  <c r="AM26" i="1"/>
  <c r="AM27" i="1"/>
  <c r="AM28" i="1"/>
  <c r="AM29" i="1"/>
  <c r="AM30" i="1"/>
  <c r="AM31" i="1"/>
  <c r="AM32" i="1"/>
  <c r="AM33" i="1"/>
  <c r="AM34" i="1"/>
  <c r="AM35" i="1"/>
  <c r="AM36" i="1"/>
  <c r="AM37" i="1"/>
  <c r="AM40" i="1"/>
  <c r="AM41" i="1"/>
  <c r="AM42" i="1"/>
  <c r="AM43" i="1"/>
  <c r="AM44" i="1"/>
  <c r="AM45" i="1"/>
  <c r="AM46" i="1"/>
  <c r="AM47" i="1"/>
  <c r="AM48" i="1"/>
  <c r="AM50" i="1"/>
  <c r="AM51" i="1"/>
  <c r="AM52" i="1"/>
  <c r="AM53" i="1"/>
  <c r="AM54" i="1"/>
  <c r="AM55" i="1"/>
  <c r="AM56" i="1"/>
  <c r="AM57" i="1"/>
  <c r="AM59" i="1"/>
  <c r="AM60" i="1"/>
  <c r="AM61" i="1"/>
  <c r="AM62" i="1"/>
  <c r="AM63" i="1"/>
  <c r="AM64" i="1"/>
  <c r="AM65" i="1"/>
  <c r="AM66" i="1"/>
  <c r="AM67" i="1"/>
  <c r="AM68" i="1"/>
  <c r="AM69" i="1"/>
  <c r="AM70" i="1"/>
  <c r="AM71" i="1"/>
  <c r="AM72" i="1"/>
  <c r="AM73" i="1"/>
  <c r="AM74" i="1"/>
  <c r="AM75" i="1"/>
  <c r="AM76" i="1"/>
  <c r="AM77" i="1"/>
  <c r="AM82" i="1"/>
  <c r="AM83" i="1"/>
  <c r="AM84" i="1"/>
  <c r="AM85" i="1"/>
  <c r="AM87" i="1"/>
  <c r="AM90" i="1"/>
  <c r="AM91" i="1"/>
  <c r="AM92" i="1"/>
  <c r="AM8" i="1"/>
  <c r="AP93" i="1"/>
  <c r="AP92" i="1"/>
  <c r="AP90" i="1"/>
  <c r="AP85" i="1"/>
  <c r="AP84" i="1"/>
  <c r="AP83" i="1"/>
  <c r="AP82" i="1"/>
  <c r="AP58" i="1"/>
  <c r="AP57" i="1"/>
  <c r="AP53" i="1"/>
  <c r="AP52" i="1"/>
  <c r="AP51" i="1"/>
  <c r="AP49" i="1"/>
  <c r="AP48" i="1"/>
  <c r="AP47" i="1"/>
  <c r="AP46" i="1"/>
  <c r="AP44" i="1"/>
  <c r="AP41" i="1"/>
  <c r="AP40" i="1"/>
  <c r="AP36" i="1"/>
  <c r="AP33" i="1"/>
  <c r="AP32" i="1"/>
  <c r="AP30" i="1"/>
  <c r="AP29" i="1"/>
  <c r="AP28" i="1"/>
  <c r="AP27" i="1"/>
  <c r="AP22" i="1"/>
  <c r="AP19" i="1"/>
  <c r="AP18" i="1"/>
  <c r="AP8" i="1"/>
  <c r="AF11" i="1"/>
  <c r="AF12" i="1"/>
  <c r="AF13" i="1"/>
  <c r="AF14" i="1"/>
  <c r="AF15" i="1"/>
  <c r="AF16" i="1"/>
  <c r="AF17" i="1"/>
  <c r="AF18" i="1"/>
  <c r="AF19" i="1"/>
  <c r="AF20" i="1"/>
  <c r="AF21" i="1"/>
  <c r="AF22" i="1"/>
  <c r="AF23" i="1"/>
  <c r="AF25" i="1"/>
  <c r="AF26" i="1"/>
  <c r="AF27" i="1"/>
  <c r="AF28" i="1"/>
  <c r="AF29" i="1"/>
  <c r="AF30" i="1"/>
  <c r="AF31" i="1"/>
  <c r="AF32" i="1"/>
  <c r="AF33" i="1"/>
  <c r="P18" i="1" l="1"/>
  <c r="P36" i="1"/>
  <c r="P40" i="1"/>
  <c r="P41" i="1"/>
  <c r="P42" i="1"/>
  <c r="P43" i="1"/>
  <c r="P45" i="1"/>
  <c r="P46" i="1"/>
  <c r="P47" i="1"/>
  <c r="P50" i="1"/>
  <c r="P51" i="1"/>
  <c r="P82" i="1"/>
  <c r="P83" i="1"/>
  <c r="S83" i="1"/>
  <c r="S82" i="1"/>
  <c r="X18" i="1"/>
  <c r="X26" i="1"/>
  <c r="X29" i="1"/>
  <c r="X33" i="1"/>
  <c r="X36" i="1"/>
  <c r="X40" i="1"/>
  <c r="X41" i="1"/>
  <c r="X42" i="1"/>
  <c r="X43" i="1"/>
  <c r="X45" i="1"/>
  <c r="X46" i="1"/>
  <c r="X47" i="1"/>
  <c r="X48" i="1"/>
  <c r="X49" i="1"/>
  <c r="X50" i="1"/>
  <c r="X51" i="1"/>
  <c r="X56" i="1"/>
  <c r="X82" i="1"/>
  <c r="X83" i="1"/>
  <c r="AA18" i="1"/>
  <c r="AF9" i="1"/>
  <c r="AF10" i="1"/>
  <c r="AF34" i="1"/>
  <c r="AF35" i="1"/>
  <c r="AF36" i="1"/>
  <c r="AF37" i="1"/>
  <c r="AF40" i="1"/>
  <c r="AF41" i="1"/>
  <c r="AF42" i="1"/>
  <c r="AF43" i="1"/>
  <c r="AF44" i="1"/>
  <c r="AF45" i="1"/>
  <c r="AF46" i="1"/>
  <c r="AF47" i="1"/>
  <c r="AF48" i="1"/>
  <c r="AF49" i="1"/>
  <c r="AF50" i="1"/>
  <c r="AF51" i="1"/>
  <c r="AF52" i="1"/>
  <c r="AF53" i="1"/>
  <c r="AF54" i="1"/>
  <c r="AF55" i="1"/>
  <c r="AF56" i="1"/>
  <c r="AF57" i="1"/>
  <c r="AF59" i="1"/>
  <c r="AF60" i="1"/>
  <c r="AF61" i="1"/>
  <c r="AF62" i="1"/>
  <c r="AF63" i="1"/>
  <c r="AF64" i="1"/>
  <c r="AF65" i="1"/>
  <c r="AF66" i="1"/>
  <c r="AF67" i="1"/>
  <c r="AF68" i="1"/>
  <c r="AF69" i="1"/>
  <c r="AF70" i="1"/>
  <c r="AF71" i="1"/>
  <c r="AF72" i="1"/>
  <c r="AF73" i="1"/>
  <c r="AF74" i="1"/>
  <c r="AF75" i="1"/>
  <c r="AF76" i="1"/>
  <c r="AF77" i="1"/>
  <c r="AF82" i="1"/>
  <c r="AF83" i="1"/>
  <c r="AF84" i="1"/>
  <c r="AF85" i="1"/>
  <c r="AF87" i="1"/>
  <c r="AF90" i="1"/>
  <c r="AF91" i="1"/>
  <c r="AF92" i="1"/>
  <c r="AF8" i="1"/>
  <c r="AI93" i="1"/>
  <c r="AI92" i="1"/>
  <c r="AI90" i="1"/>
  <c r="AI85" i="1"/>
  <c r="AI84" i="1"/>
  <c r="AI83" i="1"/>
  <c r="AI82" i="1"/>
  <c r="AI57" i="1"/>
  <c r="AI53" i="1"/>
  <c r="AI52" i="1"/>
  <c r="AI51" i="1"/>
  <c r="AI49" i="1"/>
  <c r="AI48" i="1"/>
  <c r="AI47" i="1"/>
  <c r="AI46" i="1"/>
  <c r="AI41" i="1"/>
  <c r="AI40" i="1"/>
  <c r="AI36" i="1"/>
  <c r="AI33" i="1"/>
  <c r="AI32" i="1"/>
  <c r="AI30" i="1"/>
  <c r="AI29" i="1"/>
  <c r="AI28" i="1"/>
  <c r="AI27" i="1"/>
  <c r="AI26" i="1"/>
  <c r="AI25" i="1"/>
  <c r="AI24" i="1"/>
  <c r="AI23" i="1"/>
  <c r="AI22" i="1"/>
  <c r="AI19" i="1"/>
  <c r="AI18" i="1"/>
  <c r="AI8" i="1"/>
  <c r="BA9" i="1"/>
  <c r="BA10" i="1"/>
  <c r="BA11" i="1"/>
  <c r="BA12" i="1"/>
  <c r="BA13" i="1"/>
  <c r="BA14" i="1"/>
  <c r="BA15" i="1"/>
  <c r="BA16" i="1"/>
  <c r="BA17" i="1"/>
  <c r="BA18" i="1"/>
  <c r="BA19" i="1"/>
  <c r="BA20" i="1"/>
  <c r="BA21" i="1"/>
  <c r="BA23" i="1"/>
  <c r="BA25" i="1"/>
  <c r="BA26" i="1"/>
  <c r="BA27" i="1"/>
  <c r="BA28" i="1"/>
  <c r="BA29" i="1"/>
  <c r="BA30" i="1"/>
  <c r="BA31" i="1"/>
  <c r="BA32" i="1"/>
  <c r="BA34" i="1"/>
  <c r="BA35" i="1"/>
  <c r="BA36" i="1"/>
  <c r="BA37" i="1"/>
  <c r="BA41" i="1"/>
  <c r="BA42" i="1"/>
  <c r="BA43" i="1"/>
  <c r="BA44" i="1"/>
  <c r="BA45" i="1"/>
  <c r="BA46" i="1"/>
  <c r="BA82" i="1"/>
  <c r="BA83" i="1"/>
  <c r="BA84" i="1"/>
  <c r="BA85" i="1"/>
  <c r="BA8" i="1"/>
  <c r="BL18" i="1"/>
  <c r="BL19" i="1"/>
  <c r="BL20" i="1"/>
  <c r="BL21" i="1"/>
  <c r="BL22" i="1"/>
  <c r="BL23" i="1"/>
  <c r="BL24" i="1"/>
  <c r="BL25" i="1"/>
  <c r="BL26" i="1"/>
  <c r="BL27" i="1"/>
  <c r="BL28" i="1"/>
  <c r="BL29" i="1"/>
  <c r="BL30" i="1"/>
  <c r="BL31" i="1"/>
  <c r="BL32" i="1"/>
  <c r="BL34" i="1"/>
  <c r="BL35" i="1"/>
  <c r="BL36" i="1"/>
  <c r="BL37" i="1"/>
  <c r="BL38" i="1"/>
  <c r="BL39" i="1"/>
  <c r="BL42" i="1"/>
  <c r="BL45" i="1"/>
  <c r="BL46" i="1"/>
  <c r="BL47" i="1"/>
  <c r="BL48" i="1"/>
  <c r="BL49" i="1"/>
  <c r="BL50" i="1"/>
  <c r="BL51" i="1"/>
  <c r="BL52" i="1"/>
  <c r="BL53" i="1"/>
  <c r="BL54" i="1"/>
  <c r="BL55" i="1"/>
  <c r="BL56" i="1"/>
  <c r="BL57" i="1"/>
  <c r="BL58" i="1"/>
  <c r="BL59" i="1"/>
  <c r="BL60" i="1"/>
  <c r="BL61" i="1"/>
  <c r="BL62" i="1"/>
  <c r="BL63" i="1"/>
  <c r="BL64" i="1"/>
  <c r="BL65" i="1"/>
  <c r="BL66" i="1"/>
  <c r="BL67" i="1"/>
  <c r="BL68" i="1"/>
  <c r="BL69" i="1"/>
  <c r="BL70" i="1"/>
  <c r="BL71" i="1"/>
  <c r="BL72" i="1"/>
  <c r="BL73" i="1"/>
  <c r="BL74" i="1"/>
  <c r="BL75" i="1"/>
  <c r="BL76" i="1"/>
  <c r="BL77" i="1"/>
  <c r="BL84" i="1"/>
  <c r="BL87" i="1"/>
  <c r="BL90" i="1"/>
  <c r="BL91" i="1"/>
  <c r="BL92" i="1"/>
  <c r="BL93" i="1"/>
  <c r="BL8" i="1"/>
  <c r="BN93" i="1"/>
  <c r="BN92" i="1"/>
  <c r="BN90" i="1"/>
  <c r="BN85" i="1"/>
  <c r="BN84" i="1"/>
  <c r="BN83" i="1"/>
  <c r="BN82" i="1"/>
  <c r="BN76" i="1"/>
  <c r="BN74" i="1"/>
  <c r="BN71" i="1"/>
  <c r="BN70" i="1"/>
  <c r="BN68" i="1"/>
  <c r="BN67" i="1"/>
  <c r="BN64" i="1"/>
  <c r="BN63" i="1"/>
  <c r="BN62" i="1"/>
  <c r="BN58" i="1"/>
  <c r="BN57" i="1"/>
  <c r="BN54" i="1"/>
  <c r="BN53" i="1"/>
  <c r="BN52" i="1"/>
  <c r="BN51" i="1"/>
  <c r="BN49" i="1"/>
  <c r="BN48" i="1"/>
  <c r="BN47" i="1"/>
  <c r="BN46" i="1"/>
  <c r="BN44" i="1"/>
  <c r="BN43" i="1"/>
  <c r="BN42" i="1"/>
  <c r="BN41" i="1"/>
  <c r="BN40" i="1"/>
  <c r="BN39" i="1"/>
  <c r="BN38" i="1"/>
  <c r="BN36" i="1"/>
  <c r="BN32" i="1"/>
  <c r="BN30" i="1"/>
  <c r="BN29" i="1"/>
  <c r="BN28" i="1"/>
  <c r="BN27" i="1"/>
  <c r="BN26" i="1"/>
  <c r="BN25" i="1"/>
  <c r="BN24" i="1"/>
  <c r="BN23" i="1"/>
  <c r="BN22" i="1"/>
  <c r="BN19" i="1"/>
  <c r="BN18" i="1"/>
  <c r="BN8" i="1"/>
  <c r="BN95" i="1" l="1"/>
  <c r="BU26" i="1"/>
  <c r="BU58" i="1"/>
  <c r="BU93" i="1"/>
  <c r="BW93" i="1"/>
  <c r="BW58" i="1"/>
  <c r="BW26" i="1"/>
  <c r="BW18" i="1"/>
  <c r="BS30" i="1" l="1"/>
  <c r="BQ9" i="1"/>
  <c r="BQ10" i="1"/>
  <c r="BQ11" i="1"/>
  <c r="BQ12" i="1"/>
  <c r="BQ13" i="1"/>
  <c r="BQ14" i="1"/>
  <c r="BQ15" i="1"/>
  <c r="BQ16" i="1"/>
  <c r="BQ17" i="1"/>
  <c r="BQ18" i="1"/>
  <c r="BQ19" i="1"/>
  <c r="BQ20" i="1"/>
  <c r="BQ21" i="1"/>
  <c r="BQ22" i="1"/>
  <c r="BQ23" i="1"/>
  <c r="BQ24" i="1"/>
  <c r="BQ25" i="1"/>
  <c r="BQ26" i="1"/>
  <c r="BQ27" i="1"/>
  <c r="BQ28" i="1"/>
  <c r="BQ29" i="1"/>
  <c r="BQ30" i="1"/>
  <c r="BQ31" i="1"/>
  <c r="BQ32" i="1"/>
  <c r="BQ33" i="1"/>
  <c r="BQ34" i="1"/>
  <c r="BQ35" i="1"/>
  <c r="BQ36" i="1"/>
  <c r="BQ37" i="1"/>
  <c r="BQ38" i="1"/>
  <c r="BQ39" i="1"/>
  <c r="BQ40" i="1"/>
  <c r="BQ41" i="1"/>
  <c r="BQ42" i="1"/>
  <c r="BQ43" i="1"/>
  <c r="BQ44" i="1"/>
  <c r="BQ45" i="1"/>
  <c r="BQ46" i="1"/>
  <c r="BQ47" i="1"/>
  <c r="BQ48" i="1"/>
  <c r="BQ49" i="1"/>
  <c r="BQ50" i="1"/>
  <c r="BQ51" i="1"/>
  <c r="BQ52" i="1"/>
  <c r="BQ53" i="1"/>
  <c r="BQ54" i="1"/>
  <c r="BQ55" i="1"/>
  <c r="BQ56" i="1"/>
  <c r="BQ57" i="1"/>
  <c r="BQ58" i="1"/>
  <c r="BQ59" i="1"/>
  <c r="BQ60" i="1"/>
  <c r="BQ61" i="1"/>
  <c r="BQ62" i="1"/>
  <c r="BQ63" i="1"/>
  <c r="BQ64" i="1"/>
  <c r="BQ65" i="1"/>
  <c r="BQ66" i="1"/>
  <c r="BQ67" i="1"/>
  <c r="BQ68" i="1"/>
  <c r="BQ69" i="1"/>
  <c r="BQ70" i="1"/>
  <c r="BQ71" i="1"/>
  <c r="BQ72" i="1"/>
  <c r="BQ73" i="1"/>
  <c r="BQ74" i="1"/>
  <c r="BQ75" i="1"/>
  <c r="BQ76" i="1"/>
  <c r="BQ77" i="1"/>
  <c r="BQ82" i="1"/>
  <c r="BQ83" i="1"/>
  <c r="BQ84" i="1"/>
  <c r="BQ85" i="1"/>
  <c r="BQ86" i="1"/>
  <c r="BQ87" i="1"/>
  <c r="BQ88" i="1"/>
  <c r="BQ89" i="1"/>
  <c r="BQ90" i="1"/>
  <c r="BQ91" i="1"/>
  <c r="BQ92" i="1"/>
  <c r="BQ93" i="1"/>
  <c r="BQ8" i="1"/>
  <c r="BS93" i="1"/>
  <c r="BS92" i="1"/>
  <c r="BS91" i="1"/>
  <c r="BS90" i="1"/>
  <c r="BS89" i="1"/>
  <c r="BS88" i="1"/>
  <c r="BS87" i="1"/>
  <c r="BS86" i="1"/>
  <c r="BS85" i="1"/>
  <c r="BS84" i="1"/>
  <c r="BS83" i="1"/>
  <c r="BS82" i="1"/>
  <c r="BS77" i="1"/>
  <c r="BS76" i="1"/>
  <c r="BS75" i="1"/>
  <c r="BS74" i="1"/>
  <c r="BS73" i="1"/>
  <c r="BS72" i="1"/>
  <c r="BS71" i="1"/>
  <c r="BS70" i="1"/>
  <c r="BS69" i="1"/>
  <c r="BS68" i="1"/>
  <c r="BS67" i="1"/>
  <c r="BS66" i="1"/>
  <c r="BS65" i="1"/>
  <c r="BS64" i="1"/>
  <c r="BS63" i="1"/>
  <c r="BS62" i="1"/>
  <c r="BS61" i="1"/>
  <c r="BS60" i="1"/>
  <c r="BS59" i="1"/>
  <c r="BS58" i="1"/>
  <c r="BS57" i="1"/>
  <c r="BS56" i="1"/>
  <c r="BS55" i="1"/>
  <c r="BS54" i="1"/>
  <c r="BS53" i="1"/>
  <c r="BS52" i="1"/>
  <c r="BS51" i="1"/>
  <c r="BS50" i="1"/>
  <c r="BS49" i="1"/>
  <c r="BS48" i="1"/>
  <c r="BS47" i="1"/>
  <c r="BS46" i="1"/>
  <c r="BS45" i="1"/>
  <c r="BS44" i="1"/>
  <c r="BS43" i="1"/>
  <c r="BS42" i="1"/>
  <c r="BS41" i="1"/>
  <c r="BS40" i="1"/>
  <c r="BS39" i="1"/>
  <c r="BS38" i="1"/>
  <c r="BS37" i="1"/>
  <c r="BS36" i="1"/>
  <c r="BS35" i="1"/>
  <c r="BS34" i="1"/>
  <c r="BS33" i="1"/>
  <c r="BS32" i="1"/>
  <c r="BS31" i="1"/>
  <c r="BS29" i="1"/>
  <c r="BS28" i="1"/>
  <c r="BS27" i="1"/>
  <c r="BS26" i="1"/>
  <c r="BS25" i="1"/>
  <c r="BS24" i="1"/>
  <c r="BS23" i="1"/>
  <c r="BS22" i="1"/>
  <c r="BS21" i="1"/>
  <c r="BS20" i="1"/>
  <c r="BS19" i="1"/>
  <c r="BS18" i="1"/>
  <c r="BS17" i="1"/>
  <c r="BS16" i="1"/>
  <c r="BS15" i="1"/>
  <c r="BS14" i="1"/>
  <c r="BS13" i="1"/>
  <c r="BS12" i="1"/>
  <c r="BS11" i="1"/>
  <c r="BS10" i="1"/>
  <c r="BS9" i="1"/>
  <c r="BS8" i="1"/>
  <c r="BS95" i="1" l="1"/>
</calcChain>
</file>

<file path=xl/sharedStrings.xml><?xml version="1.0" encoding="utf-8"?>
<sst xmlns="http://schemas.openxmlformats.org/spreadsheetml/2006/main" count="1167" uniqueCount="577">
  <si>
    <t>Designator</t>
  </si>
  <si>
    <t>Description</t>
  </si>
  <si>
    <t>Value</t>
  </si>
  <si>
    <t>Watt</t>
  </si>
  <si>
    <t>Voltage</t>
  </si>
  <si>
    <t>Tol</t>
  </si>
  <si>
    <t>Footprint</t>
  </si>
  <si>
    <t>Part Number</t>
  </si>
  <si>
    <t>Manufacturer</t>
  </si>
  <si>
    <t/>
  </si>
  <si>
    <t>Cap Ceramic X7R</t>
  </si>
  <si>
    <t>10%</t>
  </si>
  <si>
    <t>Various</t>
  </si>
  <si>
    <t>5%</t>
  </si>
  <si>
    <t>20%</t>
  </si>
  <si>
    <t>SOT23</t>
  </si>
  <si>
    <t>Fairchild</t>
  </si>
  <si>
    <t>P1</t>
  </si>
  <si>
    <t>Transistor NPN General Purpose</t>
  </si>
  <si>
    <t>BC817</t>
  </si>
  <si>
    <t>Resistor Chip SMD</t>
  </si>
  <si>
    <t>1%</t>
  </si>
  <si>
    <t>10K</t>
  </si>
  <si>
    <t>470R</t>
  </si>
  <si>
    <t>1K</t>
  </si>
  <si>
    <t>Microchip</t>
  </si>
  <si>
    <t>X1</t>
  </si>
  <si>
    <t xml:space="preserve">    Prepared By : EDM</t>
  </si>
  <si>
    <t xml:space="preserve">    Doc Rev : 01</t>
  </si>
  <si>
    <t>Item</t>
  </si>
  <si>
    <t>EDM</t>
  </si>
  <si>
    <t>U3</t>
  </si>
  <si>
    <t>ST</t>
  </si>
  <si>
    <t xml:space="preserve">    Doc No : n/a</t>
  </si>
  <si>
    <t>100uF</t>
  </si>
  <si>
    <t>10nF</t>
  </si>
  <si>
    <t>DNP</t>
  </si>
  <si>
    <t>0R</t>
  </si>
  <si>
    <t>CAPC0603X85N</t>
  </si>
  <si>
    <t>SO8</t>
  </si>
  <si>
    <t>On Semi</t>
  </si>
  <si>
    <t>Cap Ceramic NP0</t>
  </si>
  <si>
    <t>50V</t>
  </si>
  <si>
    <t>22nF</t>
  </si>
  <si>
    <t>22nF 0603 50V 10% X7R</t>
  </si>
  <si>
    <t>1.0nF 0603 50V 10% X7R</t>
  </si>
  <si>
    <t>10nF 0603 50V 10% X7R</t>
  </si>
  <si>
    <t>Cap Electrolytic SMD Low Imp</t>
  </si>
  <si>
    <t>470uF</t>
  </si>
  <si>
    <t>35V</t>
  </si>
  <si>
    <t>CAP-EL-SMD-10x10.5</t>
  </si>
  <si>
    <t>35LZ471MLC10×10.5EC</t>
  </si>
  <si>
    <t>KJ Electronics</t>
  </si>
  <si>
    <t>C2, C3</t>
  </si>
  <si>
    <t>EEVFC1V101P</t>
  </si>
  <si>
    <t>Panasonic</t>
  </si>
  <si>
    <t>C1</t>
  </si>
  <si>
    <t>Cap Electrolytic THP Radial - Low Imp</t>
  </si>
  <si>
    <t>Rubycon</t>
  </si>
  <si>
    <t>Crystal - HEX15</t>
  </si>
  <si>
    <t>XT-HEX15</t>
  </si>
  <si>
    <t>STC</t>
  </si>
  <si>
    <t>Diode Rectifier (1000V 3A)</t>
  </si>
  <si>
    <t>ER3M</t>
  </si>
  <si>
    <t>SMC</t>
  </si>
  <si>
    <t>Diotec</t>
  </si>
  <si>
    <t>Diode Schottky Rectifier 2Amp 100V</t>
  </si>
  <si>
    <t>SMS2100</t>
  </si>
  <si>
    <t>DO-213AB</t>
  </si>
  <si>
    <t>Diode Small Signal</t>
  </si>
  <si>
    <t>BAS16</t>
  </si>
  <si>
    <t>DNF</t>
  </si>
  <si>
    <t>D3</t>
  </si>
  <si>
    <t>Fuseblock with Slow-Blo Fuse</t>
  </si>
  <si>
    <t>3A</t>
  </si>
  <si>
    <t>LF-0160</t>
  </si>
  <si>
    <t>0160 003. MR</t>
  </si>
  <si>
    <t>LITTLEFUSE</t>
  </si>
  <si>
    <t>Header SIL Male THP, 2.54mm Pitch</t>
  </si>
  <si>
    <t>SIL6P-2.54</t>
  </si>
  <si>
    <t>P2</t>
  </si>
  <si>
    <t>SIL7P-2.54</t>
  </si>
  <si>
    <t>IC 3.3V RS-485 Drivers and Receivers</t>
  </si>
  <si>
    <t>DS75176BM</t>
  </si>
  <si>
    <t>National</t>
  </si>
  <si>
    <t>IC Switching Regulator 2.5A</t>
  </si>
  <si>
    <t>L5973D-HSOP8</t>
  </si>
  <si>
    <t>HSOP8</t>
  </si>
  <si>
    <t>L5973D</t>
  </si>
  <si>
    <t>Inductor Power</t>
  </si>
  <si>
    <t>33uH</t>
  </si>
  <si>
    <t>SDR0805</t>
  </si>
  <si>
    <t>SDR0805-330K</t>
  </si>
  <si>
    <t>Bourns</t>
  </si>
  <si>
    <t>LED SMD 0805 Green</t>
  </si>
  <si>
    <t>GREEN</t>
  </si>
  <si>
    <t>LED0805-Green</t>
  </si>
  <si>
    <t>GREEN_0805_SMD</t>
  </si>
  <si>
    <t>LED SMD 0805 Red</t>
  </si>
  <si>
    <t>RED</t>
  </si>
  <si>
    <t>LED0805-Red</t>
  </si>
  <si>
    <t>RED_0805_SMD</t>
  </si>
  <si>
    <t>Relay DPDT 12V 3A</t>
  </si>
  <si>
    <t>V23105-A5003-A201</t>
  </si>
  <si>
    <t>REL-D2n</t>
  </si>
  <si>
    <t>Tyco/Axicom</t>
  </si>
  <si>
    <t>1K8</t>
  </si>
  <si>
    <t>100mW</t>
  </si>
  <si>
    <t>RESC0603X60N</t>
  </si>
  <si>
    <t>1K8 0603 1%</t>
  </si>
  <si>
    <t>3K3</t>
  </si>
  <si>
    <t>3K3 0603 1%</t>
  </si>
  <si>
    <t>1K 0603 1%</t>
  </si>
  <si>
    <t>5K6</t>
  </si>
  <si>
    <t>5K6 0603 1%</t>
  </si>
  <si>
    <t>470R 0603 1%</t>
  </si>
  <si>
    <t>4K7</t>
  </si>
  <si>
    <t>4K7 0603 1%</t>
  </si>
  <si>
    <t>0R 0603 1%</t>
  </si>
  <si>
    <t>250mW</t>
  </si>
  <si>
    <t>RESC1206X71N</t>
  </si>
  <si>
    <t>2K2</t>
  </si>
  <si>
    <t>2K2 0603 1%</t>
  </si>
  <si>
    <t>10K 0603 1%</t>
  </si>
  <si>
    <t>TVS 1500W SMC</t>
  </si>
  <si>
    <t>SMCJ26A</t>
  </si>
  <si>
    <t>Variable Resistor THP</t>
  </si>
  <si>
    <t>BOURNS</t>
  </si>
  <si>
    <t>BUZ1</t>
  </si>
  <si>
    <t>Buzzer Magnetic</t>
  </si>
  <si>
    <t>MBS-03</t>
  </si>
  <si>
    <t>C31, C32</t>
  </si>
  <si>
    <t>15pF</t>
  </si>
  <si>
    <t>C37, C42</t>
  </si>
  <si>
    <t>C6, C9</t>
  </si>
  <si>
    <t>C78, C79</t>
  </si>
  <si>
    <t>C84, C85</t>
  </si>
  <si>
    <t>10pF</t>
  </si>
  <si>
    <t>C12, C16, C18, C20, C24, C26, C28, C49, C51, C54, C58, C62, C65, C67, C71, C83, C88</t>
  </si>
  <si>
    <t>C5, C8</t>
  </si>
  <si>
    <t>C13, C17, C19, C21, C23, C25, C27, C29, C35, C36, C38, C39, C40, C41, C44, C46, C48, C53, C57, C61, C66, C68, C72, C73, C74, C75, C76, C77, C82, C89, C90</t>
  </si>
  <si>
    <t>C11, C15, C22, C70, C80, C87</t>
  </si>
  <si>
    <t>C33, C34, C43, C45</t>
  </si>
  <si>
    <t>Cap Ceramic X7R - Do not Fit</t>
  </si>
  <si>
    <t>C47</t>
  </si>
  <si>
    <t>Cap Electrolytic SMD (4x5.4)</t>
  </si>
  <si>
    <t>2.2uF</t>
  </si>
  <si>
    <t>C4, C7</t>
  </si>
  <si>
    <t>1000uF</t>
  </si>
  <si>
    <t>C64</t>
  </si>
  <si>
    <t>Cap Tantalum Case-A</t>
  </si>
  <si>
    <t>4.7uF</t>
  </si>
  <si>
    <t>C10, C14, C30, C69, C86</t>
  </si>
  <si>
    <t>10uF</t>
  </si>
  <si>
    <t>C81</t>
  </si>
  <si>
    <t>Cap Tantalum Case-D</t>
  </si>
  <si>
    <t>47uF</t>
  </si>
  <si>
    <t>ANT</t>
  </si>
  <si>
    <t>Connector Coax MMCX Jack Rt Angle</t>
  </si>
  <si>
    <t>73415-1000</t>
  </si>
  <si>
    <t>XTAL_8.000MHz-HEX15</t>
  </si>
  <si>
    <t>X3</t>
  </si>
  <si>
    <t>XTAL_STCX15-12.000MHz</t>
  </si>
  <si>
    <t>X2</t>
  </si>
  <si>
    <t>Crystal - NC-306 (12pF)</t>
  </si>
  <si>
    <t>NC-306 32.768kHz</t>
  </si>
  <si>
    <t>Diode Fast Switching Surface Mount</t>
  </si>
  <si>
    <t>LL4148</t>
  </si>
  <si>
    <t>D11, D12</t>
  </si>
  <si>
    <t>Diode Rectifier 1Amp 1000V</t>
  </si>
  <si>
    <t>SM4007</t>
  </si>
  <si>
    <t>D13, D14</t>
  </si>
  <si>
    <t>Diode Rectifier 1Amp 1000V - Do not Fit</t>
  </si>
  <si>
    <t>(SM4007)</t>
  </si>
  <si>
    <t>D1, D5, D8</t>
  </si>
  <si>
    <t>D6, D10</t>
  </si>
  <si>
    <t>D2, D19</t>
  </si>
  <si>
    <t>Q14</t>
  </si>
  <si>
    <t>FET P-Channel 14A 100V</t>
  </si>
  <si>
    <t>IRF9530NS</t>
  </si>
  <si>
    <t>P5</t>
  </si>
  <si>
    <t>Header Male Straight, 2.54mm Pitch - Do not Fit</t>
  </si>
  <si>
    <t>(DIL20-P-2.54)</t>
  </si>
  <si>
    <t>P3, P4</t>
  </si>
  <si>
    <t>(DIL40-P-2.54)</t>
  </si>
  <si>
    <t>J11</t>
  </si>
  <si>
    <t>Header Pluggable 2.54mm Rt Angle Friction Lock</t>
  </si>
  <si>
    <t>M7395-2</t>
  </si>
  <si>
    <t>J8, J14</t>
  </si>
  <si>
    <t>M7395-4</t>
  </si>
  <si>
    <t>ICD</t>
  </si>
  <si>
    <t>SIL8P-2.54</t>
  </si>
  <si>
    <t>U7</t>
  </si>
  <si>
    <t>IC 3-Line to 8-Line Decoder / Demultplexer</t>
  </si>
  <si>
    <t>74LVC138AD</t>
  </si>
  <si>
    <t>U4, U5</t>
  </si>
  <si>
    <t>U6, U8, U9, U10, U11, U12, U13, U14</t>
  </si>
  <si>
    <t>IC 64Mbit Dual-IF Dataflash</t>
  </si>
  <si>
    <t>AT45DB642D-CNU_SO8</t>
  </si>
  <si>
    <t>U16</t>
  </si>
  <si>
    <t>IC Dual USB Host Controller</t>
  </si>
  <si>
    <t>VNC1L-1A</t>
  </si>
  <si>
    <t>IC Microcontroller 16-Bit and Digital Signal Controller</t>
  </si>
  <si>
    <t>PIC24EP512GU814-I/PL</t>
  </si>
  <si>
    <t>U1, U2</t>
  </si>
  <si>
    <t>U15</t>
  </si>
  <si>
    <t>IC USB UART</t>
  </si>
  <si>
    <t>FT232RQ</t>
  </si>
  <si>
    <t>L8</t>
  </si>
  <si>
    <t>Inductor Chip SMD</t>
  </si>
  <si>
    <t>33nH</t>
  </si>
  <si>
    <t>L3, L4, L5, L6, L7, L9</t>
  </si>
  <si>
    <t>100nH</t>
  </si>
  <si>
    <t>L1, L2</t>
  </si>
  <si>
    <t>LED2, LED5</t>
  </si>
  <si>
    <t>LED1, LED4</t>
  </si>
  <si>
    <t>LED3</t>
  </si>
  <si>
    <t>LED SMD 0805 Yellow</t>
  </si>
  <si>
    <t>YELLOW</t>
  </si>
  <si>
    <t>GPS1</t>
  </si>
  <si>
    <t>Module GPS Receiver</t>
  </si>
  <si>
    <t>S1216R</t>
  </si>
  <si>
    <t>K1, K2</t>
  </si>
  <si>
    <t>R118</t>
  </si>
  <si>
    <t>180R</t>
  </si>
  <si>
    <t>R19</t>
  </si>
  <si>
    <t>1M</t>
  </si>
  <si>
    <t>R89</t>
  </si>
  <si>
    <t>10R</t>
  </si>
  <si>
    <t>R9</t>
  </si>
  <si>
    <t>R6, R17, R25, R41, R53, R67, R93, R95, R97, R99, R103, R106</t>
  </si>
  <si>
    <t>R32, R33, R35, R44, R45, R46, R51, R52, R55, R63, R64, R66, R110, R116</t>
  </si>
  <si>
    <t>R111, R113</t>
  </si>
  <si>
    <t>27R</t>
  </si>
  <si>
    <t>R119, R120</t>
  </si>
  <si>
    <t>330R</t>
  </si>
  <si>
    <t>R2, R8</t>
  </si>
  <si>
    <t>R26, R42</t>
  </si>
  <si>
    <t>390R</t>
  </si>
  <si>
    <t>R112, R114, R115</t>
  </si>
  <si>
    <t>47K</t>
  </si>
  <si>
    <t>R1, R3, R7, R14, R18, R27, R43, R56, R59, R71, R72, R73, R74, R75, R76, R77, R78, R79, R80, R81, R82, R83, R84, R85, R86, R88, R90, R94, R96, R100, R101, R102, R104, R105, R107, R108, R121, R122</t>
  </si>
  <si>
    <t>R49, R54, R62, R68</t>
  </si>
  <si>
    <t>560R</t>
  </si>
  <si>
    <t>R124, R125, R126, R127, R128, R129</t>
  </si>
  <si>
    <t>15R</t>
  </si>
  <si>
    <t>R20, R21, R28, R29, R36, R37</t>
  </si>
  <si>
    <t>R4, R11, R58, R70, R91, R98</t>
  </si>
  <si>
    <t>R5, R12, R47, R48, R60, R61</t>
  </si>
  <si>
    <t>R16, R57, R69, R92, R109, R117, R123</t>
  </si>
  <si>
    <t>R22, R23, R24, R30, R31, R34, R38, R39, R40</t>
  </si>
  <si>
    <t>R15</t>
  </si>
  <si>
    <t>Resistor Chip SMD - Do not Fit</t>
  </si>
  <si>
    <t>(0R)</t>
  </si>
  <si>
    <t>R10, R13</t>
  </si>
  <si>
    <t>R50, R65</t>
  </si>
  <si>
    <t>(120R)</t>
  </si>
  <si>
    <t>VIN</t>
  </si>
  <si>
    <t>Screw Terminal 5.0mm Pitch</t>
  </si>
  <si>
    <t>25.161.0253.0</t>
  </si>
  <si>
    <t>J5, J7</t>
  </si>
  <si>
    <t>25.161.0453.0</t>
  </si>
  <si>
    <t>SD1</t>
  </si>
  <si>
    <t>SD Micro Push-Push</t>
  </si>
  <si>
    <t>SD-40BD-10</t>
  </si>
  <si>
    <t>LCD-SPR1, LCD-SPR2</t>
  </si>
  <si>
    <t>Test Point Through Hole Plated 0.7mm Hole</t>
  </si>
  <si>
    <t>TP-THP-0.7MM</t>
  </si>
  <si>
    <t>Q13X</t>
  </si>
  <si>
    <t>Transistor NPN Amplifier - Do not Fit</t>
  </si>
  <si>
    <t>(BC337)</t>
  </si>
  <si>
    <t>Q1, Q2, Q3, Q5, Q8, Q9, Q11, Q12, Q13, Q16, Q17, Q18, Q20, Q21, Q22</t>
  </si>
  <si>
    <t>Q4, Q6, Q7, Q10</t>
  </si>
  <si>
    <t>Transistor NPN General Purpose - Do not Fit</t>
  </si>
  <si>
    <t>(BC817)</t>
  </si>
  <si>
    <t>Q15X</t>
  </si>
  <si>
    <t>Transistor PNP Amplifier - Do not Fit</t>
  </si>
  <si>
    <t>(BC327)</t>
  </si>
  <si>
    <t>Q15, Q19</t>
  </si>
  <si>
    <t>Transistor PNP General Purpose</t>
  </si>
  <si>
    <t>BC807</t>
  </si>
  <si>
    <t>D4, D7, D9</t>
  </si>
  <si>
    <t>R87</t>
  </si>
  <si>
    <t>LCD1</t>
  </si>
  <si>
    <t>ZIF Connector, 1.0mm Contact Pitch Bottom</t>
  </si>
  <si>
    <t>FPC3AMR1-20TNBT-U</t>
  </si>
  <si>
    <t>6V</t>
  </si>
  <si>
    <t>6.3V</t>
  </si>
  <si>
    <t>25V</t>
  </si>
  <si>
    <t>MBS-03-THP</t>
  </si>
  <si>
    <t>CAP-EL-SMD-4x5.4</t>
  </si>
  <si>
    <t>EL-RAD-12.5x20</t>
  </si>
  <si>
    <t>T491A</t>
  </si>
  <si>
    <t>T491D</t>
  </si>
  <si>
    <t>MMCX-J-P-X-RA-TH1</t>
  </si>
  <si>
    <t>Xtal-SMD8.0x3.2-4P</t>
  </si>
  <si>
    <t>SOD80</t>
  </si>
  <si>
    <t>D2PAK</t>
  </si>
  <si>
    <t>DIL20-P-2.54</t>
  </si>
  <si>
    <t>DIL40-P-2.54</t>
  </si>
  <si>
    <t>SO16</t>
  </si>
  <si>
    <t>8CN3-6x8</t>
  </si>
  <si>
    <t>LQFP48-7x7</t>
  </si>
  <si>
    <t>LQFP144-20x20</t>
  </si>
  <si>
    <t>QFN32-5X5</t>
  </si>
  <si>
    <t>L0603CS</t>
  </si>
  <si>
    <t>L0603</t>
  </si>
  <si>
    <t>LED0805-Yellow</t>
  </si>
  <si>
    <t>SCREW-TB-2-5.0</t>
  </si>
  <si>
    <t>SCREW-TB-4-5.0</t>
  </si>
  <si>
    <t>TO-92</t>
  </si>
  <si>
    <t>3296W-THP</t>
  </si>
  <si>
    <t>ZF1-20-02-T-WT</t>
  </si>
  <si>
    <t>15pF 0603 50V 5% NP0</t>
  </si>
  <si>
    <t>150pF 0603 50V 5% NP0</t>
  </si>
  <si>
    <t>10pF 0603 50V 5% NP0</t>
  </si>
  <si>
    <t>100nF 0603 50V 5% X7R</t>
  </si>
  <si>
    <t>Cap El SMD 2.2uF-50V-20%_4x5.4</t>
  </si>
  <si>
    <t>35YXF1000M</t>
  </si>
  <si>
    <t>4.7uF_6V_T491A_20%</t>
  </si>
  <si>
    <t>10uF_6.3V_T491A_20%</t>
  </si>
  <si>
    <t>47uF_25V_T491D_20%</t>
  </si>
  <si>
    <t>8.000MHz HEX15</t>
  </si>
  <si>
    <t>STCX15-12.000MHz</t>
  </si>
  <si>
    <t>32.768kHz</t>
  </si>
  <si>
    <t>DNF-SM4007</t>
  </si>
  <si>
    <t>DNF - DIL20-P-2.54</t>
  </si>
  <si>
    <t>DNF - DIL40-P-2.54</t>
  </si>
  <si>
    <t>22-05-7028</t>
  </si>
  <si>
    <t>22-05-7048</t>
  </si>
  <si>
    <t>AT45DB642D-CNU</t>
  </si>
  <si>
    <t>0603CS-33NXJL</t>
  </si>
  <si>
    <t>100nH 0603</t>
  </si>
  <si>
    <t>YELLOW_0805_SMD</t>
  </si>
  <si>
    <t>180R 0603 1%</t>
  </si>
  <si>
    <t>1M 0603 1%</t>
  </si>
  <si>
    <t>10R 1206 1%</t>
  </si>
  <si>
    <t>27R 0603 1%</t>
  </si>
  <si>
    <t>330R 0603 1%</t>
  </si>
  <si>
    <t>390R 0603 1%</t>
  </si>
  <si>
    <t>47K 0603 1%</t>
  </si>
  <si>
    <t>560R 0603 1%</t>
  </si>
  <si>
    <t>15R 1206 1%</t>
  </si>
  <si>
    <t>DNF - 0R 0603 1%</t>
  </si>
  <si>
    <t>DNF - 120R 1206 1%</t>
  </si>
  <si>
    <t>8191-2-5.0</t>
  </si>
  <si>
    <t>8191-4-5.0</t>
  </si>
  <si>
    <t>T-0.7</t>
  </si>
  <si>
    <t>DNF - BC337</t>
  </si>
  <si>
    <t>DNF - BC817</t>
  </si>
  <si>
    <t>DNF - BC327</t>
  </si>
  <si>
    <t>3296W-1-103</t>
  </si>
  <si>
    <t>Molex</t>
  </si>
  <si>
    <t>Horizon</t>
  </si>
  <si>
    <t>Arrow</t>
  </si>
  <si>
    <t>DIODES INC</t>
  </si>
  <si>
    <t>IRF</t>
  </si>
  <si>
    <t>NXP</t>
  </si>
  <si>
    <t>ATMEL</t>
  </si>
  <si>
    <t>FTDI</t>
  </si>
  <si>
    <t>COILCRAFT</t>
  </si>
  <si>
    <t>SkyTraq</t>
  </si>
  <si>
    <t>Wieland</t>
  </si>
  <si>
    <t>Speccon</t>
  </si>
  <si>
    <t>Generic</t>
  </si>
  <si>
    <t>Amtek</t>
  </si>
  <si>
    <t xml:space="preserve">    Title : Main ver 01.00 PCB Parts List</t>
  </si>
  <si>
    <t xml:space="preserve">    Date : 28/03/2013</t>
  </si>
  <si>
    <t>Main ver 01.00 PCB (4 Layer)</t>
  </si>
  <si>
    <t>Price USD</t>
  </si>
  <si>
    <t>478-6203-1-ND</t>
  </si>
  <si>
    <t>647-UWX1H2R2MCL1</t>
  </si>
  <si>
    <t>81-GRM0335C1H100JD1D</t>
  </si>
  <si>
    <t>81-GRM39C151J50</t>
  </si>
  <si>
    <t xml:space="preserve">810-C1608C0G1H150J </t>
  </si>
  <si>
    <t>QTY</t>
  </si>
  <si>
    <t>399-1049-1-ND</t>
  </si>
  <si>
    <t>PCC151ACVCT-ND</t>
  </si>
  <si>
    <t>445-1271-1-ND</t>
  </si>
  <si>
    <t>81-GRM18R71H221KA01J</t>
  </si>
  <si>
    <t>581-06035A470K</t>
  </si>
  <si>
    <t>80-C0603C102K5G</t>
  </si>
  <si>
    <t>478-3718-1-ND</t>
  </si>
  <si>
    <t>80-C0603C104J5R</t>
  </si>
  <si>
    <t>810-CEU3E2X7R1H103K</t>
  </si>
  <si>
    <t>581-06035C223K</t>
  </si>
  <si>
    <t>667-EEV-FC1V101P</t>
  </si>
  <si>
    <t>n/a</t>
  </si>
  <si>
    <t>538-73415-1000</t>
  </si>
  <si>
    <t>538-22-05-7028</t>
  </si>
  <si>
    <t>538-22-05-7048</t>
  </si>
  <si>
    <t>771-74LVC138AD</t>
  </si>
  <si>
    <t>581-TAJA106M006R</t>
  </si>
  <si>
    <t>TPSD476M025R0250</t>
  </si>
  <si>
    <t>KOOS</t>
  </si>
  <si>
    <t>VERICAL</t>
  </si>
  <si>
    <t>ARROWS</t>
  </si>
  <si>
    <t>VNC1L-1A-REEL</t>
  </si>
  <si>
    <t>Samtec - MMCX-J-P-H-RA-TH1</t>
  </si>
  <si>
    <t>IRF9530NSPBF</t>
  </si>
  <si>
    <t>International Rectifier - IRF9530NSPBF</t>
  </si>
  <si>
    <t>0022057028</t>
  </si>
  <si>
    <t>0022057048</t>
  </si>
  <si>
    <t>Molex - 0022057048</t>
  </si>
  <si>
    <t>Molex - 0022057028</t>
  </si>
  <si>
    <t>Texas Instruments - DS75176BM</t>
  </si>
  <si>
    <t>Microchip Technology - PIC24EP512GU814-I/PL</t>
  </si>
  <si>
    <t>STMicroelectronics - L5973D</t>
  </si>
  <si>
    <t>FT232RQ-TRAY</t>
  </si>
  <si>
    <t>Future Technology Devices International - FT232RQ-REEL</t>
  </si>
  <si>
    <t>Avago Technologies - HSMS-C150</t>
  </si>
  <si>
    <t>RS-C0MP</t>
  </si>
  <si>
    <t>DIGIKEY</t>
  </si>
  <si>
    <t>MOUSER</t>
  </si>
  <si>
    <t>616-9054</t>
  </si>
  <si>
    <t xml:space="preserve"> 625-0251</t>
  </si>
  <si>
    <t>616-9082</t>
  </si>
  <si>
    <t>766-5294</t>
  </si>
  <si>
    <t>766-5455</t>
  </si>
  <si>
    <t>766-5376</t>
  </si>
  <si>
    <t>766-5402</t>
  </si>
  <si>
    <t>PCE3922CT-ND</t>
  </si>
  <si>
    <t>PCE3949CT-ND</t>
  </si>
  <si>
    <t>493-3961-1-ND</t>
  </si>
  <si>
    <t>191-7870</t>
  </si>
  <si>
    <t>P15382CT-ND</t>
  </si>
  <si>
    <t>538-2335</t>
  </si>
  <si>
    <t xml:space="preserve"> 1.19m10</t>
  </si>
  <si>
    <t>FSRLF327</t>
  </si>
  <si>
    <t>710-4519</t>
  </si>
  <si>
    <t>697-9325</t>
  </si>
  <si>
    <t>213-1982</t>
  </si>
  <si>
    <t>196-6276</t>
  </si>
  <si>
    <t>736-1286</t>
  </si>
  <si>
    <t>692-0907</t>
  </si>
  <si>
    <t>692-0941</t>
  </si>
  <si>
    <t>692-0925</t>
  </si>
  <si>
    <t>697-9390</t>
  </si>
  <si>
    <t>697-9410</t>
  </si>
  <si>
    <t>697-9189</t>
  </si>
  <si>
    <t>697-9246</t>
  </si>
  <si>
    <t>697-9268</t>
  </si>
  <si>
    <t>737-9145</t>
  </si>
  <si>
    <t>697-9126</t>
  </si>
  <si>
    <t>697-9270</t>
  </si>
  <si>
    <t>697-9202</t>
  </si>
  <si>
    <t>697-9214</t>
  </si>
  <si>
    <t>697-9280</t>
  </si>
  <si>
    <t>697-9227</t>
  </si>
  <si>
    <t>697-9387</t>
  </si>
  <si>
    <t>697-9306</t>
  </si>
  <si>
    <t>697-9224</t>
  </si>
  <si>
    <t>697-9303</t>
  </si>
  <si>
    <t>521-9647</t>
  </si>
  <si>
    <t>DK???737-2927</t>
  </si>
  <si>
    <t>739-5608</t>
  </si>
  <si>
    <t>520-2188</t>
  </si>
  <si>
    <t>625-0273</t>
  </si>
  <si>
    <t>693-8869</t>
  </si>
  <si>
    <t>703-1809</t>
  </si>
  <si>
    <t>751-4742</t>
  </si>
  <si>
    <t xml:space="preserve"> 505-4939</t>
  </si>
  <si>
    <t>700-3946</t>
  </si>
  <si>
    <t>544-4837</t>
  </si>
  <si>
    <t xml:space="preserve">576-0160003.MR </t>
  </si>
  <si>
    <t>2556-40GA CONNECTOR TECH</t>
  </si>
  <si>
    <t>74LVC138AD,112</t>
  </si>
  <si>
    <t>701-7018</t>
  </si>
  <si>
    <t>NUVISION</t>
  </si>
  <si>
    <t>PHOENIX</t>
  </si>
  <si>
    <t xml:space="preserve">40BD-10 </t>
  </si>
  <si>
    <t xml:space="preserve"> 464-209</t>
  </si>
  <si>
    <t>631-1148</t>
  </si>
  <si>
    <t>ELECTROCOMP</t>
  </si>
  <si>
    <t>MIN</t>
  </si>
  <si>
    <t>PRICE EA</t>
  </si>
  <si>
    <t>EA REQUIRED</t>
  </si>
  <si>
    <t>QTY PURCHASE</t>
  </si>
  <si>
    <t>TOTAL</t>
  </si>
  <si>
    <t xml:space="preserve">Boards to be made : </t>
  </si>
  <si>
    <t>EBV Elektronik</t>
  </si>
  <si>
    <t>ZAR</t>
  </si>
  <si>
    <t>RS COMPONENTS</t>
  </si>
  <si>
    <t>720-1330-1-ND</t>
  </si>
  <si>
    <t>445-1311-1-ND</t>
  </si>
  <si>
    <t>445-1312-1-ND</t>
  </si>
  <si>
    <t>216-9410</t>
  </si>
  <si>
    <t>P10.0KHCT-ND</t>
  </si>
  <si>
    <t>541-2.20KHCT-ND</t>
  </si>
  <si>
    <t>P10.0HCT-ND</t>
  </si>
  <si>
    <t>A106050CT-ND</t>
  </si>
  <si>
    <t>541-470HCT-ND</t>
  </si>
  <si>
    <t>541-5.60KHCT-ND</t>
  </si>
  <si>
    <t>A106049CT-ND</t>
  </si>
  <si>
    <t>541-3.30KAABCT-ND</t>
  </si>
  <si>
    <t>541-1.80KHCT-ND</t>
  </si>
  <si>
    <t>PB384-ND</t>
  </si>
  <si>
    <t>160-1415-1-ND</t>
  </si>
  <si>
    <t>160-1423-1-ND</t>
  </si>
  <si>
    <t>SDR0805-330KLCT-ND</t>
  </si>
  <si>
    <t>497-4566-1-ND</t>
  </si>
  <si>
    <t>497-2080-1-ND</t>
  </si>
  <si>
    <t>F3564CT-ND</t>
  </si>
  <si>
    <t>SS210-TPMSCT-ND</t>
  </si>
  <si>
    <t>MMBD914-V-GS08CT-ND</t>
  </si>
  <si>
    <t>ER3M-TPMSCT-ND</t>
  </si>
  <si>
    <t xml:space="preserve">EXC Rate : </t>
  </si>
  <si>
    <t>1276-1033-1-ND</t>
  </si>
  <si>
    <t>399-3685-1-ND</t>
  </si>
  <si>
    <t>399-3797-1-ND</t>
  </si>
  <si>
    <t xml:space="preserve">766-5187 </t>
  </si>
  <si>
    <r>
      <t xml:space="preserve">220pF 0603 50V </t>
    </r>
    <r>
      <rPr>
        <b/>
        <sz val="8"/>
        <color rgb="FFFF0000"/>
        <rFont val="Segoe UI"/>
        <family val="2"/>
      </rPr>
      <t>10%</t>
    </r>
    <r>
      <rPr>
        <sz val="8"/>
        <color rgb="FF000000"/>
        <rFont val="Segoe UI"/>
        <family val="2"/>
      </rPr>
      <t xml:space="preserve"> NP0 </t>
    </r>
    <r>
      <rPr>
        <sz val="8"/>
        <color rgb="FFFF0000"/>
        <rFont val="Segoe UI"/>
        <family val="2"/>
      </rPr>
      <t>(RS-Comp)</t>
    </r>
  </si>
  <si>
    <r>
      <t xml:space="preserve">47pF 0603 50V </t>
    </r>
    <r>
      <rPr>
        <b/>
        <sz val="8"/>
        <color rgb="FFFF0000"/>
        <rFont val="Segoe UI"/>
        <family val="2"/>
      </rPr>
      <t>10%</t>
    </r>
    <r>
      <rPr>
        <sz val="8"/>
        <color rgb="FF000000"/>
        <rFont val="Segoe UI"/>
        <family val="2"/>
      </rPr>
      <t xml:space="preserve"> NP0 </t>
    </r>
    <r>
      <rPr>
        <sz val="8"/>
        <color rgb="FFFF0000"/>
        <rFont val="Segoe UI"/>
        <family val="2"/>
      </rPr>
      <t>(RS-Comp)</t>
    </r>
  </si>
  <si>
    <t>548-3652</t>
  </si>
  <si>
    <t>407-0312</t>
  </si>
  <si>
    <t>370-1165-1-ND</t>
  </si>
  <si>
    <t>370-1146-1-ND</t>
  </si>
  <si>
    <t>LL4148-GS08CT-ND</t>
  </si>
  <si>
    <t>SM4007PL-TPMSCT-ND</t>
  </si>
  <si>
    <t>IRF9530NSTRLPBFCT-ND</t>
  </si>
  <si>
    <t>WM2786-ND</t>
  </si>
  <si>
    <t>WM2784-ND</t>
  </si>
  <si>
    <t>568-2289-1-ND</t>
  </si>
  <si>
    <t>AT45DB642D-CU-ND</t>
  </si>
  <si>
    <t>768-1000-1-ND</t>
  </si>
  <si>
    <t>PIC24EP512GU814-I/PL-ND</t>
  </si>
  <si>
    <t>768-1067-1-ND</t>
  </si>
  <si>
    <t>399-9575-1-ND</t>
  </si>
  <si>
    <t>553-1023-1-ND</t>
  </si>
  <si>
    <t>160-1416-1-ND</t>
  </si>
  <si>
    <t>P10.0FCT-ND</t>
  </si>
  <si>
    <t>P15.0FCT-ND</t>
  </si>
  <si>
    <t>P180HCT-ND</t>
  </si>
  <si>
    <t>P1.00MHCT-ND</t>
  </si>
  <si>
    <t>P27.0HCT-ND</t>
  </si>
  <si>
    <t>P330HCT-ND</t>
  </si>
  <si>
    <t>P47.0KHCT-ND</t>
  </si>
  <si>
    <t>P560HCT-ND</t>
  </si>
  <si>
    <t>BC817-25-TPMSCT-ND</t>
  </si>
  <si>
    <t>BC807-40-TPMSCT-ND</t>
  </si>
  <si>
    <t>SMCJ26ALFCT-ND</t>
  </si>
  <si>
    <t>3296W-1-103RLFCT-ND</t>
  </si>
  <si>
    <t>ZF1-20-02-T-WT-TR-ND</t>
  </si>
  <si>
    <t>542-9456</t>
  </si>
  <si>
    <t>173-2916</t>
  </si>
  <si>
    <t>173-2944</t>
  </si>
  <si>
    <t>461-008</t>
  </si>
  <si>
    <t>356-0072</t>
  </si>
  <si>
    <t>696-3474</t>
  </si>
  <si>
    <t>406-546</t>
  </si>
  <si>
    <t>380-034</t>
  </si>
  <si>
    <t>730-0168</t>
  </si>
  <si>
    <t>724-6777</t>
  </si>
  <si>
    <t>N/A</t>
  </si>
  <si>
    <t>815-ABMM2-8-E2T</t>
  </si>
  <si>
    <t>815-ABM8-12-B2-T</t>
  </si>
  <si>
    <t>815-AB26TRB-32.76KHZ</t>
  </si>
  <si>
    <t>621-LL4148-13</t>
  </si>
  <si>
    <t>833-SM4007PL-TP</t>
  </si>
  <si>
    <t>-</t>
  </si>
  <si>
    <t>150pF  / 0.15nF</t>
  </si>
  <si>
    <t>220pF  / 0.22nF</t>
  </si>
  <si>
    <t>47pF  / 0.047nF</t>
  </si>
  <si>
    <t>1.0nF  / 1000pF</t>
  </si>
  <si>
    <t>100nF  / 100,000pF</t>
  </si>
  <si>
    <t>AVNET</t>
  </si>
  <si>
    <t>Kayer Industrial</t>
  </si>
  <si>
    <t>10 weeks</t>
  </si>
  <si>
    <t>5 weeks</t>
  </si>
  <si>
    <t>6 weeks</t>
  </si>
  <si>
    <t>4 weeks</t>
  </si>
  <si>
    <t>12 weeks</t>
  </si>
  <si>
    <t>9 weeks</t>
  </si>
  <si>
    <t>8 weeks</t>
  </si>
  <si>
    <t>LINK</t>
  </si>
  <si>
    <t xml:space="preserve">TOTAL PURCHASES : </t>
  </si>
  <si>
    <t>D15, D16, D17, D18, D20, D21, D22, D23,D24,D25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</si>
</sst>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&quot;R&quot;* #,##0.00_-;\-&quot;R&quot;* #,##0.00_-;_-&quot;R&quot;* &quot;-&quot;??_-;_-@_-"/>
    <numFmt numFmtId="165" formatCode="_-* #,##0.00_-;\-* #,##0.00_-;_-* &quot;-&quot;??_-;_-@_-"/>
    <numFmt numFmtId="166" formatCode="0.0000"/>
    <numFmt numFmtId="167" formatCode="0.000"/>
    <numFmt numFmtId="168" formatCode="0.00000"/>
  </numFmts>
  <fonts count="29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9"/>
      <name val="Arial"/>
      <family val="2"/>
    </font>
    <font>
      <b/>
      <sz val="9"/>
      <color indexed="8"/>
      <name val="Arial"/>
      <family val="2"/>
    </font>
    <font>
      <sz val="8"/>
      <color rgb="FF000000"/>
      <name val="MS Sans Serif"/>
      <family val="2"/>
    </font>
    <font>
      <sz val="8"/>
      <color rgb="FF000000"/>
      <name val="Segoe UI"/>
      <family val="2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sz val="9"/>
      <color rgb="FFFF0000"/>
      <name val="Calibri"/>
      <family val="2"/>
      <scheme val="minor"/>
    </font>
    <font>
      <sz val="8"/>
      <color rgb="FFFF0000"/>
      <name val="Segoe UI"/>
      <family val="2"/>
    </font>
    <font>
      <b/>
      <sz val="8"/>
      <color rgb="FFFF0000"/>
      <name val="Segoe UI"/>
      <family val="2"/>
    </font>
    <font>
      <sz val="11"/>
      <color rgb="FFC00000"/>
      <name val="Calibri"/>
      <family val="2"/>
      <scheme val="minor"/>
    </font>
    <font>
      <b/>
      <sz val="11"/>
      <color rgb="FFCCCC0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sz val="12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rgb="FFFF00FF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6699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Dash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Dashed">
        <color indexed="64"/>
      </bottom>
      <diagonal/>
    </border>
    <border>
      <left/>
      <right/>
      <top/>
      <bottom style="mediumDashed">
        <color indexed="64"/>
      </bottom>
      <diagonal/>
    </border>
    <border>
      <left/>
      <right style="thin">
        <color indexed="64"/>
      </right>
      <top/>
      <bottom style="mediumDashed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0" fontId="7" fillId="0" borderId="0" applyNumberFormat="0" applyFill="0" applyBorder="0" applyAlignment="0" applyProtection="0"/>
    <xf numFmtId="165" fontId="9" fillId="0" borderId="0" applyFont="0" applyFill="0" applyBorder="0" applyAlignment="0" applyProtection="0"/>
    <xf numFmtId="164" fontId="9" fillId="0" borderId="0" applyFont="0" applyFill="0" applyBorder="0" applyAlignment="0" applyProtection="0"/>
  </cellStyleXfs>
  <cellXfs count="286">
    <xf numFmtId="0" fontId="0" fillId="0" borderId="0" xfId="0"/>
    <xf numFmtId="0" fontId="4" fillId="0" borderId="1" xfId="0" applyFont="1" applyBorder="1"/>
    <xf numFmtId="0" fontId="4" fillId="0" borderId="1" xfId="0" quotePrefix="1" applyFont="1" applyBorder="1"/>
    <xf numFmtId="0" fontId="3" fillId="2" borderId="1" xfId="0" quotePrefix="1" applyFont="1" applyFill="1" applyBorder="1" applyAlignment="1">
      <alignment horizontal="center"/>
    </xf>
    <xf numFmtId="49" fontId="3" fillId="2" borderId="1" xfId="0" quotePrefix="1" applyNumberFormat="1" applyFont="1" applyFill="1" applyBorder="1" applyAlignment="1">
      <alignment horizontal="center" wrapText="1"/>
    </xf>
    <xf numFmtId="0" fontId="3" fillId="2" borderId="2" xfId="0" quotePrefix="1" applyFont="1" applyFill="1" applyBorder="1" applyAlignment="1">
      <alignment horizontal="center"/>
    </xf>
    <xf numFmtId="49" fontId="4" fillId="0" borderId="1" xfId="0" quotePrefix="1" applyNumberFormat="1" applyFont="1" applyBorder="1" applyAlignment="1">
      <alignment vertical="center" wrapText="1"/>
    </xf>
    <xf numFmtId="0" fontId="5" fillId="0" borderId="1" xfId="0" quotePrefix="1" applyFont="1" applyBorder="1"/>
    <xf numFmtId="49" fontId="5" fillId="0" borderId="1" xfId="0" quotePrefix="1" applyNumberFormat="1" applyFont="1" applyBorder="1" applyAlignment="1">
      <alignment vertical="center" wrapText="1"/>
    </xf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1" fillId="0" borderId="0" xfId="0" applyFont="1" applyBorder="1" applyAlignment="1">
      <alignment horizontal="left"/>
    </xf>
    <xf numFmtId="0" fontId="12" fillId="0" borderId="8" xfId="0" applyFont="1" applyBorder="1" applyAlignment="1">
      <alignment horizontal="center"/>
    </xf>
    <xf numFmtId="2" fontId="12" fillId="0" borderId="4" xfId="0" applyNumberFormat="1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1" fillId="0" borderId="0" xfId="0" applyFont="1" applyAlignment="1">
      <alignment horizontal="center"/>
    </xf>
    <xf numFmtId="2" fontId="12" fillId="0" borderId="9" xfId="0" applyNumberFormat="1" applyFont="1" applyBorder="1" applyAlignment="1">
      <alignment horizontal="center"/>
    </xf>
    <xf numFmtId="2" fontId="0" fillId="4" borderId="11" xfId="2" applyNumberFormat="1" applyFont="1" applyFill="1" applyBorder="1"/>
    <xf numFmtId="2" fontId="0" fillId="4" borderId="3" xfId="2" applyNumberFormat="1" applyFont="1" applyFill="1" applyBorder="1"/>
    <xf numFmtId="2" fontId="11" fillId="0" borderId="0" xfId="0" applyNumberFormat="1" applyFont="1" applyBorder="1"/>
    <xf numFmtId="0" fontId="11" fillId="0" borderId="0" xfId="0" applyFont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2" fontId="12" fillId="0" borderId="13" xfId="0" applyNumberFormat="1" applyFont="1" applyBorder="1" applyAlignment="1">
      <alignment horizontal="center"/>
    </xf>
    <xf numFmtId="2" fontId="12" fillId="0" borderId="15" xfId="0" applyNumberFormat="1" applyFont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0" fontId="7" fillId="0" borderId="10" xfId="1" applyFill="1" applyBorder="1"/>
    <xf numFmtId="0" fontId="8" fillId="0" borderId="0" xfId="0" applyFont="1" applyFill="1" applyBorder="1"/>
    <xf numFmtId="0" fontId="4" fillId="5" borderId="1" xfId="0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/>
    </xf>
    <xf numFmtId="49" fontId="5" fillId="5" borderId="1" xfId="0" quotePrefix="1" applyNumberFormat="1" applyFont="1" applyFill="1" applyBorder="1" applyAlignment="1">
      <alignment vertical="center" wrapText="1"/>
    </xf>
    <xf numFmtId="0" fontId="5" fillId="5" borderId="1" xfId="0" quotePrefix="1" applyFont="1" applyFill="1" applyBorder="1"/>
    <xf numFmtId="2" fontId="0" fillId="5" borderId="11" xfId="2" applyNumberFormat="1" applyFont="1" applyFill="1" applyBorder="1"/>
    <xf numFmtId="0" fontId="8" fillId="0" borderId="0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4" fillId="0" borderId="0" xfId="0" applyFont="1" applyBorder="1" applyAlignment="1">
      <alignment horizontal="center"/>
    </xf>
    <xf numFmtId="0" fontId="14" fillId="5" borderId="0" xfId="0" applyFont="1" applyFill="1" applyBorder="1" applyAlignment="1">
      <alignment horizontal="center"/>
    </xf>
    <xf numFmtId="0" fontId="0" fillId="0" borderId="0" xfId="0" applyFont="1" applyFill="1" applyBorder="1"/>
    <xf numFmtId="0" fontId="0" fillId="0" borderId="0" xfId="0" applyFont="1" applyBorder="1" applyAlignment="1">
      <alignment horizontal="center"/>
    </xf>
    <xf numFmtId="0" fontId="0" fillId="5" borderId="0" xfId="0" applyFont="1" applyFill="1" applyBorder="1"/>
    <xf numFmtId="2" fontId="0" fillId="0" borderId="0" xfId="0" applyNumberFormat="1" applyFont="1" applyBorder="1"/>
    <xf numFmtId="167" fontId="0" fillId="0" borderId="0" xfId="0" applyNumberFormat="1" applyFont="1" applyBorder="1"/>
    <xf numFmtId="2" fontId="0" fillId="0" borderId="0" xfId="0" applyNumberFormat="1" applyFont="1" applyBorder="1" applyAlignment="1">
      <alignment horizontal="right"/>
    </xf>
    <xf numFmtId="166" fontId="0" fillId="0" borderId="0" xfId="0" applyNumberFormat="1" applyFont="1" applyBorder="1"/>
    <xf numFmtId="0" fontId="18" fillId="0" borderId="4" xfId="0" applyFont="1" applyBorder="1" applyAlignment="1">
      <alignment horizontal="center"/>
    </xf>
    <xf numFmtId="0" fontId="0" fillId="0" borderId="0" xfId="0" applyFont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8" fillId="0" borderId="0" xfId="1" applyFont="1" applyFill="1" applyBorder="1" applyAlignment="1">
      <alignment horizontal="center"/>
    </xf>
    <xf numFmtId="0" fontId="8" fillId="5" borderId="0" xfId="0" applyFont="1" applyFill="1" applyBorder="1" applyAlignment="1">
      <alignment horizontal="center"/>
    </xf>
    <xf numFmtId="2" fontId="0" fillId="0" borderId="0" xfId="0" applyNumberFormat="1" applyFont="1" applyFill="1" applyBorder="1"/>
    <xf numFmtId="167" fontId="0" fillId="0" borderId="0" xfId="0" applyNumberFormat="1" applyFont="1" applyFill="1" applyBorder="1"/>
    <xf numFmtId="0" fontId="4" fillId="8" borderId="1" xfId="0" applyFont="1" applyFill="1" applyBorder="1" applyAlignment="1">
      <alignment horizontal="center"/>
    </xf>
    <xf numFmtId="0" fontId="5" fillId="8" borderId="1" xfId="0" applyFont="1" applyFill="1" applyBorder="1" applyAlignment="1">
      <alignment horizontal="center"/>
    </xf>
    <xf numFmtId="49" fontId="5" fillId="8" borderId="1" xfId="0" quotePrefix="1" applyNumberFormat="1" applyFont="1" applyFill="1" applyBorder="1" applyAlignment="1">
      <alignment vertical="center" wrapText="1"/>
    </xf>
    <xf numFmtId="0" fontId="5" fillId="8" borderId="1" xfId="0" quotePrefix="1" applyFont="1" applyFill="1" applyBorder="1"/>
    <xf numFmtId="0" fontId="8" fillId="8" borderId="0" xfId="0" applyFont="1" applyFill="1" applyBorder="1"/>
    <xf numFmtId="0" fontId="8" fillId="8" borderId="0" xfId="0" applyFont="1" applyFill="1" applyBorder="1" applyAlignment="1">
      <alignment horizontal="center"/>
    </xf>
    <xf numFmtId="0" fontId="0" fillId="8" borderId="0" xfId="0" applyFont="1" applyFill="1" applyBorder="1"/>
    <xf numFmtId="0" fontId="14" fillId="8" borderId="0" xfId="0" applyFont="1" applyFill="1" applyBorder="1" applyAlignment="1">
      <alignment horizontal="center"/>
    </xf>
    <xf numFmtId="2" fontId="0" fillId="8" borderId="11" xfId="2" applyNumberFormat="1" applyFont="1" applyFill="1" applyBorder="1"/>
    <xf numFmtId="0" fontId="0" fillId="0" borderId="10" xfId="0" applyFont="1" applyBorder="1" applyAlignment="1">
      <alignment horizontal="center"/>
    </xf>
    <xf numFmtId="0" fontId="0" fillId="8" borderId="10" xfId="0" applyFont="1" applyFill="1" applyBorder="1" applyAlignment="1">
      <alignment horizontal="center"/>
    </xf>
    <xf numFmtId="2" fontId="0" fillId="8" borderId="0" xfId="0" applyNumberFormat="1" applyFont="1" applyFill="1" applyBorder="1"/>
    <xf numFmtId="0" fontId="0" fillId="8" borderId="0" xfId="0" applyFont="1" applyFill="1" applyBorder="1" applyAlignment="1">
      <alignment horizontal="center"/>
    </xf>
    <xf numFmtId="0" fontId="0" fillId="0" borderId="0" xfId="0" applyFont="1" applyBorder="1" applyAlignment="1">
      <alignment vertical="center"/>
    </xf>
    <xf numFmtId="49" fontId="0" fillId="0" borderId="0" xfId="0" applyNumberFormat="1" applyFont="1" applyBorder="1" applyAlignment="1">
      <alignment horizontal="left" vertical="top" wrapText="1"/>
    </xf>
    <xf numFmtId="0" fontId="0" fillId="0" borderId="0" xfId="0" applyFont="1" applyBorder="1"/>
    <xf numFmtId="0" fontId="0" fillId="0" borderId="0" xfId="0" applyFont="1"/>
    <xf numFmtId="2" fontId="0" fillId="0" borderId="0" xfId="0" applyNumberFormat="1" applyFont="1"/>
    <xf numFmtId="0" fontId="0" fillId="0" borderId="0" xfId="0" applyFont="1" applyAlignment="1">
      <alignment horizontal="right"/>
    </xf>
    <xf numFmtId="2" fontId="0" fillId="0" borderId="0" xfId="0" applyNumberFormat="1" applyFont="1" applyAlignment="1">
      <alignment horizontal="right"/>
    </xf>
    <xf numFmtId="2" fontId="0" fillId="3" borderId="11" xfId="0" applyNumberFormat="1" applyFont="1" applyFill="1" applyBorder="1"/>
    <xf numFmtId="2" fontId="0" fillId="6" borderId="11" xfId="0" applyNumberFormat="1" applyFont="1" applyFill="1" applyBorder="1"/>
    <xf numFmtId="0" fontId="0" fillId="0" borderId="0" xfId="0" applyFont="1" applyFill="1" applyBorder="1" applyAlignment="1">
      <alignment horizontal="left"/>
    </xf>
    <xf numFmtId="2" fontId="0" fillId="7" borderId="11" xfId="0" applyNumberFormat="1" applyFont="1" applyFill="1" applyBorder="1"/>
    <xf numFmtId="0" fontId="0" fillId="0" borderId="10" xfId="0" applyFont="1" applyFill="1" applyBorder="1"/>
    <xf numFmtId="0" fontId="7" fillId="0" borderId="0" xfId="1" applyFont="1"/>
    <xf numFmtId="0" fontId="7" fillId="0" borderId="0" xfId="1" applyFont="1" applyFill="1" applyBorder="1"/>
    <xf numFmtId="0" fontId="7" fillId="0" borderId="0" xfId="1" applyFont="1" applyFill="1" applyBorder="1" applyAlignment="1">
      <alignment horizontal="left"/>
    </xf>
    <xf numFmtId="0" fontId="7" fillId="0" borderId="10" xfId="1" applyFont="1" applyFill="1" applyBorder="1"/>
    <xf numFmtId="0" fontId="0" fillId="5" borderId="0" xfId="0" applyFont="1" applyFill="1" applyBorder="1" applyAlignment="1">
      <alignment horizontal="center"/>
    </xf>
    <xf numFmtId="2" fontId="0" fillId="5" borderId="11" xfId="0" applyNumberFormat="1" applyFont="1" applyFill="1" applyBorder="1"/>
    <xf numFmtId="0" fontId="0" fillId="5" borderId="0" xfId="0" applyFont="1" applyFill="1" applyBorder="1" applyAlignment="1">
      <alignment horizontal="left"/>
    </xf>
    <xf numFmtId="2" fontId="0" fillId="5" borderId="0" xfId="0" applyNumberFormat="1" applyFont="1" applyFill="1" applyBorder="1"/>
    <xf numFmtId="0" fontId="0" fillId="5" borderId="10" xfId="0" applyFont="1" applyFill="1" applyBorder="1"/>
    <xf numFmtId="0" fontId="0" fillId="5" borderId="0" xfId="0" applyFont="1" applyFill="1"/>
    <xf numFmtId="0" fontId="0" fillId="5" borderId="10" xfId="0" applyFont="1" applyFill="1" applyBorder="1" applyAlignment="1">
      <alignment horizontal="center"/>
    </xf>
    <xf numFmtId="0" fontId="21" fillId="0" borderId="0" xfId="0" applyFont="1" applyBorder="1" applyAlignment="1">
      <alignment horizontal="center"/>
    </xf>
    <xf numFmtId="2" fontId="0" fillId="8" borderId="11" xfId="0" applyNumberFormat="1" applyFont="1" applyFill="1" applyBorder="1"/>
    <xf numFmtId="0" fontId="7" fillId="8" borderId="0" xfId="1" applyFont="1" applyFill="1" applyBorder="1"/>
    <xf numFmtId="0" fontId="0" fillId="8" borderId="10" xfId="0" applyFont="1" applyFill="1" applyBorder="1"/>
    <xf numFmtId="0" fontId="0" fillId="8" borderId="0" xfId="0" applyFont="1" applyFill="1"/>
    <xf numFmtId="0" fontId="7" fillId="0" borderId="0" xfId="1" quotePrefix="1" applyFont="1" applyFill="1" applyBorder="1" applyAlignment="1">
      <alignment horizontal="left"/>
    </xf>
    <xf numFmtId="2" fontId="0" fillId="3" borderId="3" xfId="0" applyNumberFormat="1" applyFont="1" applyFill="1" applyBorder="1"/>
    <xf numFmtId="2" fontId="0" fillId="6" borderId="3" xfId="0" applyNumberFormat="1" applyFont="1" applyFill="1" applyBorder="1"/>
    <xf numFmtId="2" fontId="0" fillId="7" borderId="3" xfId="0" applyNumberFormat="1" applyFont="1" applyFill="1" applyBorder="1"/>
    <xf numFmtId="0" fontId="0" fillId="0" borderId="0" xfId="0" applyFont="1" applyFill="1" applyBorder="1" applyAlignment="1">
      <alignment horizontal="right"/>
    </xf>
    <xf numFmtId="0" fontId="0" fillId="0" borderId="0" xfId="0" applyFont="1" applyFill="1" applyBorder="1" applyAlignment="1">
      <alignment horizontal="center"/>
    </xf>
    <xf numFmtId="166" fontId="0" fillId="0" borderId="0" xfId="0" applyNumberFormat="1" applyFont="1"/>
    <xf numFmtId="166" fontId="0" fillId="0" borderId="0" xfId="0" applyNumberFormat="1" applyFont="1" applyAlignment="1">
      <alignment horizontal="right"/>
    </xf>
    <xf numFmtId="166" fontId="12" fillId="0" borderId="4" xfId="0" applyNumberFormat="1" applyFont="1" applyBorder="1" applyAlignment="1">
      <alignment horizontal="center"/>
    </xf>
    <xf numFmtId="166" fontId="0" fillId="5" borderId="0" xfId="0" applyNumberFormat="1" applyFont="1" applyFill="1" applyBorder="1"/>
    <xf numFmtId="166" fontId="0" fillId="8" borderId="0" xfId="0" applyNumberFormat="1" applyFont="1" applyFill="1" applyBorder="1"/>
    <xf numFmtId="2" fontId="0" fillId="9" borderId="11" xfId="0" applyNumberFormat="1" applyFont="1" applyFill="1" applyBorder="1"/>
    <xf numFmtId="2" fontId="0" fillId="9" borderId="3" xfId="0" applyNumberFormat="1" applyFont="1" applyFill="1" applyBorder="1"/>
    <xf numFmtId="2" fontId="0" fillId="10" borderId="11" xfId="0" applyNumberFormat="1" applyFont="1" applyFill="1" applyBorder="1"/>
    <xf numFmtId="2" fontId="0" fillId="10" borderId="3" xfId="0" applyNumberFormat="1" applyFont="1" applyFill="1" applyBorder="1"/>
    <xf numFmtId="2" fontId="8" fillId="0" borderId="0" xfId="0" applyNumberFormat="1" applyFont="1" applyFill="1" applyBorder="1"/>
    <xf numFmtId="0" fontId="8" fillId="0" borderId="0" xfId="0" applyFont="1" applyFill="1" applyBorder="1" applyAlignment="1">
      <alignment horizontal="center" vertical="center"/>
    </xf>
    <xf numFmtId="0" fontId="8" fillId="8" borderId="0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8" fillId="5" borderId="0" xfId="0" applyFont="1" applyFill="1" applyBorder="1" applyAlignment="1">
      <alignment horizontal="center" vertical="center"/>
    </xf>
    <xf numFmtId="0" fontId="8" fillId="0" borderId="0" xfId="1" applyFont="1" applyFill="1" applyBorder="1" applyAlignment="1">
      <alignment horizontal="center" vertical="center"/>
    </xf>
    <xf numFmtId="0" fontId="25" fillId="0" borderId="0" xfId="0" applyFont="1" applyBorder="1" applyAlignment="1">
      <alignment horizontal="center"/>
    </xf>
    <xf numFmtId="2" fontId="0" fillId="0" borderId="0" xfId="0" applyNumberFormat="1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49" fontId="5" fillId="0" borderId="17" xfId="0" quotePrefix="1" applyNumberFormat="1" applyFont="1" applyBorder="1" applyAlignment="1">
      <alignment vertical="center" wrapText="1"/>
    </xf>
    <xf numFmtId="0" fontId="5" fillId="0" borderId="17" xfId="0" quotePrefix="1" applyFont="1" applyBorder="1"/>
    <xf numFmtId="0" fontId="4" fillId="0" borderId="18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49" fontId="5" fillId="0" borderId="18" xfId="0" quotePrefix="1" applyNumberFormat="1" applyFont="1" applyBorder="1" applyAlignment="1">
      <alignment vertical="center" wrapText="1"/>
    </xf>
    <xf numFmtId="0" fontId="5" fillId="0" borderId="18" xfId="0" quotePrefix="1" applyFont="1" applyBorder="1"/>
    <xf numFmtId="0" fontId="0" fillId="0" borderId="19" xfId="0" applyFont="1" applyFill="1" applyBorder="1"/>
    <xf numFmtId="0" fontId="0" fillId="0" borderId="19" xfId="0" applyFont="1" applyFill="1" applyBorder="1" applyAlignment="1">
      <alignment horizontal="center"/>
    </xf>
    <xf numFmtId="0" fontId="0" fillId="0" borderId="19" xfId="0" applyFont="1" applyBorder="1" applyAlignment="1">
      <alignment horizontal="center"/>
    </xf>
    <xf numFmtId="0" fontId="14" fillId="0" borderId="19" xfId="0" applyFont="1" applyBorder="1" applyAlignment="1">
      <alignment horizontal="center"/>
    </xf>
    <xf numFmtId="2" fontId="0" fillId="3" borderId="20" xfId="0" applyNumberFormat="1" applyFont="1" applyFill="1" applyBorder="1"/>
    <xf numFmtId="0" fontId="8" fillId="0" borderId="19" xfId="0" applyFont="1" applyFill="1" applyBorder="1" applyAlignment="1">
      <alignment horizontal="center" vertical="center"/>
    </xf>
    <xf numFmtId="0" fontId="7" fillId="0" borderId="19" xfId="1" applyFont="1" applyFill="1" applyBorder="1"/>
    <xf numFmtId="0" fontId="8" fillId="0" borderId="19" xfId="0" applyFont="1" applyBorder="1" applyAlignment="1">
      <alignment horizontal="center"/>
    </xf>
    <xf numFmtId="166" fontId="0" fillId="0" borderId="19" xfId="0" applyNumberFormat="1" applyFont="1" applyBorder="1"/>
    <xf numFmtId="2" fontId="0" fillId="0" borderId="19" xfId="0" applyNumberFormat="1" applyFont="1" applyFill="1" applyBorder="1"/>
    <xf numFmtId="2" fontId="0" fillId="6" borderId="20" xfId="0" applyNumberFormat="1" applyFont="1" applyFill="1" applyBorder="1"/>
    <xf numFmtId="0" fontId="8" fillId="0" borderId="19" xfId="1" applyFont="1" applyFill="1" applyBorder="1" applyAlignment="1">
      <alignment horizontal="center"/>
    </xf>
    <xf numFmtId="2" fontId="0" fillId="7" borderId="20" xfId="0" applyNumberFormat="1" applyFont="1" applyFill="1" applyBorder="1"/>
    <xf numFmtId="2" fontId="0" fillId="0" borderId="19" xfId="0" applyNumberFormat="1" applyFont="1" applyBorder="1"/>
    <xf numFmtId="0" fontId="0" fillId="0" borderId="16" xfId="0" applyFont="1" applyFill="1" applyBorder="1"/>
    <xf numFmtId="0" fontId="8" fillId="0" borderId="19" xfId="0" applyFont="1" applyFill="1" applyBorder="1" applyAlignment="1">
      <alignment horizontal="center"/>
    </xf>
    <xf numFmtId="2" fontId="0" fillId="10" borderId="20" xfId="0" applyNumberFormat="1" applyFont="1" applyFill="1" applyBorder="1"/>
    <xf numFmtId="2" fontId="0" fillId="9" borderId="20" xfId="0" applyNumberFormat="1" applyFont="1" applyFill="1" applyBorder="1"/>
    <xf numFmtId="0" fontId="0" fillId="0" borderId="16" xfId="0" applyFont="1" applyBorder="1" applyAlignment="1">
      <alignment horizontal="center"/>
    </xf>
    <xf numFmtId="2" fontId="0" fillId="4" borderId="20" xfId="2" applyNumberFormat="1" applyFont="1" applyFill="1" applyBorder="1"/>
    <xf numFmtId="0" fontId="0" fillId="0" borderId="19" xfId="0" applyFont="1" applyBorder="1"/>
    <xf numFmtId="0" fontId="4" fillId="11" borderId="17" xfId="0" applyFont="1" applyFill="1" applyBorder="1" applyAlignment="1">
      <alignment horizontal="center"/>
    </xf>
    <xf numFmtId="0" fontId="5" fillId="11" borderId="17" xfId="0" applyFont="1" applyFill="1" applyBorder="1" applyAlignment="1">
      <alignment horizontal="center"/>
    </xf>
    <xf numFmtId="49" fontId="5" fillId="11" borderId="17" xfId="0" quotePrefix="1" applyNumberFormat="1" applyFont="1" applyFill="1" applyBorder="1" applyAlignment="1">
      <alignment vertical="center" wrapText="1"/>
    </xf>
    <xf numFmtId="0" fontId="5" fillId="11" borderId="17" xfId="0" quotePrefix="1" applyFont="1" applyFill="1" applyBorder="1"/>
    <xf numFmtId="0" fontId="0" fillId="11" borderId="0" xfId="0" applyFont="1" applyFill="1" applyBorder="1"/>
    <xf numFmtId="0" fontId="0" fillId="11" borderId="0" xfId="0" applyFont="1" applyFill="1" applyBorder="1" applyAlignment="1">
      <alignment horizontal="center"/>
    </xf>
    <xf numFmtId="0" fontId="14" fillId="11" borderId="0" xfId="0" applyFont="1" applyFill="1" applyBorder="1" applyAlignment="1">
      <alignment horizontal="center"/>
    </xf>
    <xf numFmtId="2" fontId="0" fillId="11" borderId="11" xfId="0" applyNumberFormat="1" applyFont="1" applyFill="1" applyBorder="1"/>
    <xf numFmtId="0" fontId="8" fillId="11" borderId="0" xfId="0" applyFont="1" applyFill="1" applyBorder="1" applyAlignment="1">
      <alignment horizontal="center" vertical="center"/>
    </xf>
    <xf numFmtId="0" fontId="7" fillId="11" borderId="0" xfId="1" applyFont="1" applyFill="1" applyBorder="1"/>
    <xf numFmtId="0" fontId="8" fillId="11" borderId="0" xfId="0" applyFont="1" applyFill="1" applyBorder="1" applyAlignment="1">
      <alignment horizontal="center"/>
    </xf>
    <xf numFmtId="166" fontId="0" fillId="11" borderId="0" xfId="0" applyNumberFormat="1" applyFont="1" applyFill="1" applyBorder="1"/>
    <xf numFmtId="2" fontId="0" fillId="11" borderId="0" xfId="0" applyNumberFormat="1" applyFont="1" applyFill="1" applyBorder="1"/>
    <xf numFmtId="0" fontId="8" fillId="11" borderId="0" xfId="1" applyFont="1" applyFill="1" applyBorder="1" applyAlignment="1">
      <alignment horizontal="center"/>
    </xf>
    <xf numFmtId="0" fontId="0" fillId="11" borderId="10" xfId="0" applyFont="1" applyFill="1" applyBorder="1"/>
    <xf numFmtId="0" fontId="0" fillId="11" borderId="10" xfId="0" applyFont="1" applyFill="1" applyBorder="1" applyAlignment="1">
      <alignment horizontal="center"/>
    </xf>
    <xf numFmtId="2" fontId="0" fillId="11" borderId="11" xfId="2" applyNumberFormat="1" applyFont="1" applyFill="1" applyBorder="1"/>
    <xf numFmtId="0" fontId="0" fillId="11" borderId="0" xfId="0" applyFont="1" applyFill="1"/>
    <xf numFmtId="0" fontId="4" fillId="11" borderId="1" xfId="0" applyFont="1" applyFill="1" applyBorder="1" applyAlignment="1">
      <alignment horizontal="center"/>
    </xf>
    <xf numFmtId="0" fontId="5" fillId="11" borderId="1" xfId="0" applyFont="1" applyFill="1" applyBorder="1" applyAlignment="1">
      <alignment horizontal="center"/>
    </xf>
    <xf numFmtId="49" fontId="5" fillId="11" borderId="1" xfId="0" quotePrefix="1" applyNumberFormat="1" applyFont="1" applyFill="1" applyBorder="1" applyAlignment="1">
      <alignment vertical="center" wrapText="1"/>
    </xf>
    <xf numFmtId="0" fontId="5" fillId="11" borderId="1" xfId="0" quotePrefix="1" applyFont="1" applyFill="1" applyBorder="1"/>
    <xf numFmtId="0" fontId="4" fillId="12" borderId="1" xfId="0" applyFont="1" applyFill="1" applyBorder="1" applyAlignment="1">
      <alignment horizontal="center"/>
    </xf>
    <xf numFmtId="0" fontId="5" fillId="12" borderId="1" xfId="0" applyFont="1" applyFill="1" applyBorder="1" applyAlignment="1">
      <alignment horizontal="center"/>
    </xf>
    <xf numFmtId="49" fontId="5" fillId="12" borderId="1" xfId="0" quotePrefix="1" applyNumberFormat="1" applyFont="1" applyFill="1" applyBorder="1" applyAlignment="1">
      <alignment vertical="center" wrapText="1"/>
    </xf>
    <xf numFmtId="0" fontId="5" fillId="12" borderId="1" xfId="0" quotePrefix="1" applyFont="1" applyFill="1" applyBorder="1"/>
    <xf numFmtId="0" fontId="7" fillId="12" borderId="0" xfId="1" applyFont="1" applyFill="1" applyBorder="1"/>
    <xf numFmtId="0" fontId="0" fillId="12" borderId="0" xfId="0" applyFont="1" applyFill="1" applyBorder="1" applyAlignment="1">
      <alignment horizontal="center"/>
    </xf>
    <xf numFmtId="0" fontId="0" fillId="12" borderId="0" xfId="0" applyFont="1" applyFill="1" applyBorder="1"/>
    <xf numFmtId="0" fontId="14" fillId="12" borderId="0" xfId="0" applyFont="1" applyFill="1" applyBorder="1" applyAlignment="1">
      <alignment horizontal="center"/>
    </xf>
    <xf numFmtId="2" fontId="0" fillId="12" borderId="11" xfId="0" applyNumberFormat="1" applyFont="1" applyFill="1" applyBorder="1"/>
    <xf numFmtId="0" fontId="8" fillId="12" borderId="0" xfId="1" applyFont="1" applyFill="1" applyBorder="1" applyAlignment="1">
      <alignment horizontal="center" vertical="center"/>
    </xf>
    <xf numFmtId="0" fontId="8" fillId="12" borderId="0" xfId="1" applyFont="1" applyFill="1" applyBorder="1" applyAlignment="1">
      <alignment horizontal="center"/>
    </xf>
    <xf numFmtId="2" fontId="0" fillId="12" borderId="0" xfId="0" applyNumberFormat="1" applyFont="1" applyFill="1" applyBorder="1"/>
    <xf numFmtId="0" fontId="7" fillId="12" borderId="0" xfId="1" applyFont="1" applyFill="1" applyBorder="1" applyAlignment="1">
      <alignment horizontal="left"/>
    </xf>
    <xf numFmtId="0" fontId="7" fillId="12" borderId="10" xfId="1" applyFont="1" applyFill="1" applyBorder="1"/>
    <xf numFmtId="166" fontId="0" fillId="12" borderId="0" xfId="0" applyNumberFormat="1" applyFont="1" applyFill="1" applyBorder="1"/>
    <xf numFmtId="0" fontId="0" fillId="12" borderId="10" xfId="0" applyFont="1" applyFill="1" applyBorder="1"/>
    <xf numFmtId="0" fontId="0" fillId="12" borderId="10" xfId="0" applyFont="1" applyFill="1" applyBorder="1" applyAlignment="1">
      <alignment horizontal="center"/>
    </xf>
    <xf numFmtId="2" fontId="0" fillId="12" borderId="11" xfId="2" applyNumberFormat="1" applyFont="1" applyFill="1" applyBorder="1"/>
    <xf numFmtId="0" fontId="0" fillId="12" borderId="0" xfId="0" applyFont="1" applyFill="1"/>
    <xf numFmtId="0" fontId="6" fillId="12" borderId="0" xfId="0" applyFont="1" applyFill="1" applyBorder="1"/>
    <xf numFmtId="0" fontId="24" fillId="12" borderId="0" xfId="0" applyFont="1" applyFill="1" applyBorder="1" applyAlignment="1">
      <alignment horizontal="center" vertical="center"/>
    </xf>
    <xf numFmtId="0" fontId="8" fillId="12" borderId="0" xfId="0" applyFont="1" applyFill="1" applyBorder="1" applyAlignment="1">
      <alignment horizontal="center"/>
    </xf>
    <xf numFmtId="166" fontId="8" fillId="12" borderId="0" xfId="0" applyNumberFormat="1" applyFont="1" applyFill="1" applyBorder="1"/>
    <xf numFmtId="168" fontId="8" fillId="12" borderId="0" xfId="0" applyNumberFormat="1" applyFont="1" applyFill="1" applyBorder="1"/>
    <xf numFmtId="0" fontId="8" fillId="12" borderId="0" xfId="0" applyFont="1" applyFill="1" applyBorder="1" applyAlignment="1">
      <alignment horizontal="center" vertical="center"/>
    </xf>
    <xf numFmtId="0" fontId="7" fillId="12" borderId="0" xfId="1" applyFont="1" applyFill="1" applyBorder="1" applyAlignment="1">
      <alignment vertical="center" wrapText="1"/>
    </xf>
    <xf numFmtId="0" fontId="7" fillId="0" borderId="19" xfId="1" applyFont="1" applyBorder="1"/>
    <xf numFmtId="0" fontId="7" fillId="0" borderId="16" xfId="1" applyFont="1" applyFill="1" applyBorder="1"/>
    <xf numFmtId="2" fontId="0" fillId="12" borderId="0" xfId="0" applyNumberFormat="1" applyFont="1" applyFill="1" applyBorder="1" applyAlignment="1">
      <alignment horizontal="center"/>
    </xf>
    <xf numFmtId="0" fontId="26" fillId="0" borderId="10" xfId="0" applyFont="1" applyFill="1" applyBorder="1"/>
    <xf numFmtId="0" fontId="26" fillId="0" borderId="0" xfId="0" applyFont="1" applyBorder="1" applyAlignment="1">
      <alignment horizontal="center"/>
    </xf>
    <xf numFmtId="2" fontId="26" fillId="3" borderId="11" xfId="0" applyNumberFormat="1" applyFont="1" applyFill="1" applyBorder="1"/>
    <xf numFmtId="0" fontId="26" fillId="12" borderId="0" xfId="0" applyFont="1" applyFill="1" applyBorder="1" applyAlignment="1">
      <alignment horizontal="center"/>
    </xf>
    <xf numFmtId="2" fontId="26" fillId="12" borderId="0" xfId="0" applyNumberFormat="1" applyFont="1" applyFill="1" applyBorder="1"/>
    <xf numFmtId="0" fontId="26" fillId="12" borderId="0" xfId="1" applyFont="1" applyFill="1" applyBorder="1" applyAlignment="1">
      <alignment horizontal="center"/>
    </xf>
    <xf numFmtId="0" fontId="26" fillId="12" borderId="0" xfId="0" applyFont="1" applyFill="1" applyBorder="1"/>
    <xf numFmtId="2" fontId="26" fillId="6" borderId="11" xfId="0" applyNumberFormat="1" applyFont="1" applyFill="1" applyBorder="1"/>
    <xf numFmtId="0" fontId="26" fillId="12" borderId="0" xfId="1" applyFont="1" applyFill="1" applyBorder="1" applyAlignment="1">
      <alignment horizontal="center" vertical="center" wrapText="1"/>
    </xf>
    <xf numFmtId="2" fontId="26" fillId="0" borderId="0" xfId="0" applyNumberFormat="1" applyFont="1" applyBorder="1"/>
    <xf numFmtId="0" fontId="26" fillId="0" borderId="0" xfId="0" applyFont="1" applyFill="1" applyBorder="1" applyAlignment="1">
      <alignment horizontal="center"/>
    </xf>
    <xf numFmtId="0" fontId="26" fillId="0" borderId="0" xfId="0" applyFont="1" applyFill="1" applyBorder="1"/>
    <xf numFmtId="2" fontId="26" fillId="0" borderId="0" xfId="0" applyNumberFormat="1" applyFont="1" applyFill="1" applyBorder="1"/>
    <xf numFmtId="0" fontId="26" fillId="0" borderId="19" xfId="0" applyFont="1" applyFill="1" applyBorder="1" applyAlignment="1">
      <alignment horizontal="center"/>
    </xf>
    <xf numFmtId="0" fontId="26" fillId="0" borderId="19" xfId="0" applyFont="1" applyFill="1" applyBorder="1"/>
    <xf numFmtId="2" fontId="26" fillId="0" borderId="19" xfId="0" applyNumberFormat="1" applyFont="1" applyFill="1" applyBorder="1"/>
    <xf numFmtId="0" fontId="26" fillId="0" borderId="19" xfId="0" applyFont="1" applyBorder="1" applyAlignment="1">
      <alignment horizontal="center"/>
    </xf>
    <xf numFmtId="2" fontId="26" fillId="6" borderId="20" xfId="0" applyNumberFormat="1" applyFont="1" applyFill="1" applyBorder="1"/>
    <xf numFmtId="2" fontId="26" fillId="4" borderId="11" xfId="2" applyNumberFormat="1" applyFont="1" applyFill="1" applyBorder="1"/>
    <xf numFmtId="2" fontId="26" fillId="7" borderId="11" xfId="0" applyNumberFormat="1" applyFont="1" applyFill="1" applyBorder="1"/>
    <xf numFmtId="0" fontId="4" fillId="9" borderId="1" xfId="0" applyFont="1" applyFill="1" applyBorder="1" applyAlignment="1">
      <alignment horizontal="center"/>
    </xf>
    <xf numFmtId="0" fontId="5" fillId="9" borderId="1" xfId="0" applyFont="1" applyFill="1" applyBorder="1" applyAlignment="1">
      <alignment horizontal="center"/>
    </xf>
    <xf numFmtId="49" fontId="5" fillId="9" borderId="1" xfId="0" quotePrefix="1" applyNumberFormat="1" applyFont="1" applyFill="1" applyBorder="1" applyAlignment="1">
      <alignment vertical="center" wrapText="1"/>
    </xf>
    <xf numFmtId="0" fontId="5" fillId="9" borderId="1" xfId="0" quotePrefix="1" applyFont="1" applyFill="1" applyBorder="1"/>
    <xf numFmtId="0" fontId="0" fillId="9" borderId="0" xfId="0" applyFont="1" applyFill="1" applyBorder="1"/>
    <xf numFmtId="0" fontId="0" fillId="9" borderId="0" xfId="0" applyFont="1" applyFill="1" applyBorder="1" applyAlignment="1">
      <alignment horizontal="center"/>
    </xf>
    <xf numFmtId="0" fontId="14" fillId="9" borderId="0" xfId="0" applyFont="1" applyFill="1" applyBorder="1" applyAlignment="1">
      <alignment horizontal="center"/>
    </xf>
    <xf numFmtId="0" fontId="8" fillId="9" borderId="0" xfId="0" applyFont="1" applyFill="1" applyBorder="1"/>
    <xf numFmtId="0" fontId="8" fillId="9" borderId="0" xfId="0" applyFont="1" applyFill="1" applyBorder="1" applyAlignment="1">
      <alignment horizontal="center" vertical="center"/>
    </xf>
    <xf numFmtId="0" fontId="8" fillId="9" borderId="0" xfId="0" applyFont="1" applyFill="1" applyBorder="1" applyAlignment="1">
      <alignment horizontal="center"/>
    </xf>
    <xf numFmtId="2" fontId="0" fillId="9" borderId="0" xfId="0" applyNumberFormat="1" applyFont="1" applyFill="1" applyBorder="1"/>
    <xf numFmtId="0" fontId="0" fillId="9" borderId="10" xfId="0" applyFont="1" applyFill="1" applyBorder="1"/>
    <xf numFmtId="166" fontId="0" fillId="9" borderId="0" xfId="0" applyNumberFormat="1" applyFont="1" applyFill="1" applyBorder="1"/>
    <xf numFmtId="0" fontId="0" fillId="9" borderId="10" xfId="0" applyFont="1" applyFill="1" applyBorder="1" applyAlignment="1">
      <alignment horizontal="center"/>
    </xf>
    <xf numFmtId="2" fontId="0" fillId="9" borderId="11" xfId="2" applyNumberFormat="1" applyFont="1" applyFill="1" applyBorder="1"/>
    <xf numFmtId="0" fontId="0" fillId="9" borderId="0" xfId="0" applyFont="1" applyFill="1"/>
    <xf numFmtId="0" fontId="4" fillId="13" borderId="1" xfId="0" applyFont="1" applyFill="1" applyBorder="1" applyAlignment="1">
      <alignment horizontal="center"/>
    </xf>
    <xf numFmtId="0" fontId="5" fillId="13" borderId="1" xfId="0" applyFont="1" applyFill="1" applyBorder="1" applyAlignment="1">
      <alignment horizontal="center"/>
    </xf>
    <xf numFmtId="49" fontId="5" fillId="13" borderId="1" xfId="0" quotePrefix="1" applyNumberFormat="1" applyFont="1" applyFill="1" applyBorder="1" applyAlignment="1">
      <alignment vertical="center" wrapText="1"/>
    </xf>
    <xf numFmtId="0" fontId="5" fillId="13" borderId="1" xfId="0" quotePrefix="1" applyFont="1" applyFill="1" applyBorder="1"/>
    <xf numFmtId="0" fontId="7" fillId="13" borderId="0" xfId="1" applyFont="1" applyFill="1" applyBorder="1"/>
    <xf numFmtId="0" fontId="0" fillId="13" borderId="0" xfId="0" applyFont="1" applyFill="1" applyBorder="1" applyAlignment="1">
      <alignment horizontal="center"/>
    </xf>
    <xf numFmtId="0" fontId="0" fillId="13" borderId="0" xfId="0" applyFont="1" applyFill="1" applyBorder="1"/>
    <xf numFmtId="0" fontId="14" fillId="13" borderId="0" xfId="0" applyFont="1" applyFill="1" applyBorder="1" applyAlignment="1">
      <alignment horizontal="center"/>
    </xf>
    <xf numFmtId="2" fontId="0" fillId="13" borderId="11" xfId="0" applyNumberFormat="1" applyFont="1" applyFill="1" applyBorder="1"/>
    <xf numFmtId="0" fontId="8" fillId="13" borderId="0" xfId="1" applyFont="1" applyFill="1" applyBorder="1" applyAlignment="1">
      <alignment horizontal="center" vertical="center"/>
    </xf>
    <xf numFmtId="0" fontId="8" fillId="13" borderId="0" xfId="0" applyFont="1" applyFill="1" applyBorder="1"/>
    <xf numFmtId="0" fontId="8" fillId="13" borderId="0" xfId="0" applyFont="1" applyFill="1" applyBorder="1" applyAlignment="1">
      <alignment horizontal="center"/>
    </xf>
    <xf numFmtId="2" fontId="0" fillId="13" borderId="0" xfId="0" applyNumberFormat="1" applyFont="1" applyFill="1" applyBorder="1"/>
    <xf numFmtId="0" fontId="0" fillId="13" borderId="10" xfId="0" applyFont="1" applyFill="1" applyBorder="1"/>
    <xf numFmtId="166" fontId="0" fillId="13" borderId="0" xfId="0" applyNumberFormat="1" applyFont="1" applyFill="1" applyBorder="1"/>
    <xf numFmtId="0" fontId="0" fillId="13" borderId="10" xfId="0" applyFont="1" applyFill="1" applyBorder="1" applyAlignment="1">
      <alignment horizontal="center"/>
    </xf>
    <xf numFmtId="2" fontId="0" fillId="13" borderId="11" xfId="2" applyNumberFormat="1" applyFont="1" applyFill="1" applyBorder="1"/>
    <xf numFmtId="0" fontId="0" fillId="13" borderId="0" xfId="0" applyFont="1" applyFill="1"/>
    <xf numFmtId="0" fontId="26" fillId="0" borderId="0" xfId="1" applyFont="1" applyFill="1" applyBorder="1" applyAlignment="1">
      <alignment horizontal="center"/>
    </xf>
    <xf numFmtId="0" fontId="26" fillId="11" borderId="10" xfId="0" applyFont="1" applyFill="1" applyBorder="1"/>
    <xf numFmtId="0" fontId="26" fillId="11" borderId="0" xfId="0" applyFont="1" applyFill="1" applyBorder="1" applyAlignment="1">
      <alignment horizontal="center"/>
    </xf>
    <xf numFmtId="2" fontId="26" fillId="11" borderId="11" xfId="0" applyNumberFormat="1" applyFont="1" applyFill="1" applyBorder="1"/>
    <xf numFmtId="2" fontId="11" fillId="13" borderId="11" xfId="0" applyNumberFormat="1" applyFont="1" applyFill="1" applyBorder="1"/>
    <xf numFmtId="0" fontId="27" fillId="0" borderId="0" xfId="0" applyFont="1" applyAlignment="1">
      <alignment horizontal="right"/>
    </xf>
    <xf numFmtId="164" fontId="28" fillId="0" borderId="21" xfId="3" applyFont="1" applyBorder="1" applyAlignment="1">
      <alignment horizontal="center"/>
    </xf>
    <xf numFmtId="0" fontId="26" fillId="11" borderId="0" xfId="0" applyFont="1" applyFill="1" applyBorder="1"/>
    <xf numFmtId="0" fontId="13" fillId="0" borderId="5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13" fillId="0" borderId="7" xfId="0" applyFont="1" applyBorder="1" applyAlignment="1">
      <alignment horizontal="center"/>
    </xf>
    <xf numFmtId="0" fontId="0" fillId="0" borderId="10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11" xfId="0" applyFont="1" applyFill="1" applyBorder="1" applyAlignment="1">
      <alignment horizontal="center"/>
    </xf>
    <xf numFmtId="0" fontId="11" fillId="0" borderId="5" xfId="0" applyFont="1" applyFill="1" applyBorder="1" applyAlignment="1">
      <alignment horizontal="center"/>
    </xf>
    <xf numFmtId="0" fontId="11" fillId="0" borderId="6" xfId="0" applyFont="1" applyFill="1" applyBorder="1" applyAlignment="1">
      <alignment horizontal="center"/>
    </xf>
    <xf numFmtId="0" fontId="11" fillId="0" borderId="7" xfId="0" applyFont="1" applyFill="1" applyBorder="1" applyAlignment="1">
      <alignment horizontal="center"/>
    </xf>
    <xf numFmtId="0" fontId="10" fillId="0" borderId="14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23" fillId="0" borderId="5" xfId="0" applyFont="1" applyBorder="1" applyAlignment="1">
      <alignment horizontal="center"/>
    </xf>
    <xf numFmtId="0" fontId="23" fillId="0" borderId="6" xfId="0" applyFont="1" applyBorder="1" applyAlignment="1">
      <alignment horizontal="center"/>
    </xf>
    <xf numFmtId="0" fontId="23" fillId="0" borderId="7" xfId="0" applyFont="1" applyBorder="1" applyAlignment="1">
      <alignment horizontal="center"/>
    </xf>
    <xf numFmtId="0" fontId="16" fillId="0" borderId="5" xfId="0" applyFont="1" applyFill="1" applyBorder="1" applyAlignment="1">
      <alignment horizontal="center"/>
    </xf>
    <xf numFmtId="0" fontId="16" fillId="0" borderId="6" xfId="0" applyFont="1" applyFill="1" applyBorder="1" applyAlignment="1">
      <alignment horizontal="center"/>
    </xf>
    <xf numFmtId="0" fontId="16" fillId="0" borderId="7" xfId="0" applyFont="1" applyFill="1" applyBorder="1" applyAlignment="1">
      <alignment horizontal="center"/>
    </xf>
    <xf numFmtId="0" fontId="17" fillId="0" borderId="5" xfId="0" applyFont="1" applyFill="1" applyBorder="1" applyAlignment="1">
      <alignment horizontal="center"/>
    </xf>
    <xf numFmtId="0" fontId="17" fillId="0" borderId="6" xfId="0" applyFont="1" applyFill="1" applyBorder="1" applyAlignment="1">
      <alignment horizontal="center"/>
    </xf>
    <xf numFmtId="0" fontId="17" fillId="0" borderId="7" xfId="0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0" fontId="10" fillId="0" borderId="7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22" fillId="0" borderId="6" xfId="0" applyFont="1" applyBorder="1" applyAlignment="1">
      <alignment horizontal="center"/>
    </xf>
    <xf numFmtId="0" fontId="22" fillId="0" borderId="7" xfId="0" applyFont="1" applyBorder="1" applyAlignment="1">
      <alignment horizontal="center"/>
    </xf>
  </cellXfs>
  <cellStyles count="4">
    <cellStyle name="Comma" xfId="2" builtinId="3"/>
    <cellStyle name="Currency" xfId="3" builtinId="4"/>
    <cellStyle name="Hyperlink" xfId="1" builtinId="8"/>
    <cellStyle name="Normal" xfId="0" builtinId="0"/>
  </cellStyles>
  <dxfs count="0"/>
  <tableStyles count="0" defaultTableStyle="TableStyleMedium9" defaultPivotStyle="PivotStyleLight16"/>
  <colors>
    <mruColors>
      <color rgb="FFFF6699"/>
      <color rgb="FFCCCC0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za.mouser.com/ProductDetail/Murata/GRM1885C1H151JA01D/?qs=sGAEpiMZZMvQvaS66kI3Tpa3O3X2exSkmAH4CO8FtXk%3d" TargetMode="External"/><Relationship Id="rId117" Type="http://schemas.openxmlformats.org/officeDocument/2006/relationships/hyperlink" Target="http://www.digikey.com/product-detail/en/CSM4Z-A2B3C3-40-12.0D18/370-1146-1-ND/3749257" TargetMode="External"/><Relationship Id="rId21" Type="http://schemas.openxmlformats.org/officeDocument/2006/relationships/hyperlink" Target="http://www.digikey.com/product-detail/en/EEU-FR1V102B/P15382CT-ND/3072262" TargetMode="External"/><Relationship Id="rId42" Type="http://schemas.openxmlformats.org/officeDocument/2006/relationships/hyperlink" Target="http://www.digikey.com/product-detail/en/06035A102KAT2A/478-3718-1-ND/1116416" TargetMode="External"/><Relationship Id="rId47" Type="http://schemas.openxmlformats.org/officeDocument/2006/relationships/hyperlink" Target="http://za.rs-online.com/web/p/ceramic-multilayer-capacitors/6250251/?searchTerm=150pF+0603+50V+5%25+NP0&amp;relevancy-data=636F3D3226696E3D4931384E44656661756C74266C753D656E266D6D3D6D61746368616C6C7061727469616C26706D3D5E5B5C772D5C2E2F252C5C735D2B2426706F3D39" TargetMode="External"/><Relationship Id="rId63" Type="http://schemas.openxmlformats.org/officeDocument/2006/relationships/hyperlink" Target="http://za.rs-online.com/web/p/visible-leds/6920925/" TargetMode="External"/><Relationship Id="rId68" Type="http://schemas.openxmlformats.org/officeDocument/2006/relationships/hyperlink" Target="http://za.rs-online.com/web/p/surface-mount-fixed-resistors/6979126/?searchTerm=%2727R+0603+1%25&amp;relevancy-data=636F3D3126696E3D4931384E4272616E644D504E266C753D656E266D6D3D6D61746368616C6C26706D3D5E5B5C772D5C2E2F252C5C735D2B2426706F3D3526736E3D592673743D4" TargetMode="External"/><Relationship Id="rId84" Type="http://schemas.openxmlformats.org/officeDocument/2006/relationships/hyperlink" Target="http://za.rs-online.com/web/p/tvs-diodes/6311148/" TargetMode="External"/><Relationship Id="rId89" Type="http://schemas.openxmlformats.org/officeDocument/2006/relationships/hyperlink" Target="http://www.digikey.com/product-detail/en/1622960-1/A106050CT-ND/3477690" TargetMode="External"/><Relationship Id="rId112" Type="http://schemas.openxmlformats.org/officeDocument/2006/relationships/hyperlink" Target="http://www.digikey.com/product-detail/en/T491D476M025AT/399-3797-1-ND/819122" TargetMode="External"/><Relationship Id="rId133" Type="http://schemas.openxmlformats.org/officeDocument/2006/relationships/hyperlink" Target="http://www.digikey.com/product-detail/en/ERJ-8ENF15R0V/P15.0FCT-ND/87474" TargetMode="External"/><Relationship Id="rId138" Type="http://schemas.openxmlformats.org/officeDocument/2006/relationships/hyperlink" Target="http://www.digikey.com/product-detail/en/ERJ-3EKF4702V/P47.0KHCT-ND/1746783" TargetMode="External"/><Relationship Id="rId154" Type="http://schemas.openxmlformats.org/officeDocument/2006/relationships/hyperlink" Target="http://za.rs-online.com/web/p/multilayer-surface-mount-inductors/7246777/" TargetMode="External"/><Relationship Id="rId159" Type="http://schemas.openxmlformats.org/officeDocument/2006/relationships/hyperlink" Target="http://za.rs-online.com/web/p/surface-mount-fixed-resistors/6979280/?searchTerm=3K3+0603+1%25&amp;relevancy-data=636F3D3126696E3D4931384E4272616E644D504E266C753D656E266D6D3D6D61746368616C6C26706D3D5E5B5C772D5C2E2F252C5C735D2B2426706F3D3526736E3D592673743D4B45" TargetMode="External"/><Relationship Id="rId16" Type="http://schemas.openxmlformats.org/officeDocument/2006/relationships/hyperlink" Target="http://components.arrow.com/part/detail/5318495S9309944N7728" TargetMode="External"/><Relationship Id="rId107" Type="http://schemas.openxmlformats.org/officeDocument/2006/relationships/hyperlink" Target="http://www.digikey.com/product-detail/en/C1608X7R1H103K080AA/445-1311-1-ND/567691" TargetMode="External"/><Relationship Id="rId11" Type="http://schemas.openxmlformats.org/officeDocument/2006/relationships/hyperlink" Target="http://components.arrow.com/part/search/74LVC138AD?region=na" TargetMode="External"/><Relationship Id="rId32" Type="http://schemas.openxmlformats.org/officeDocument/2006/relationships/hyperlink" Target="http://za.mouser.com/ProductDetail/TDK/CEU3E2X7R1H103K/?qs=sGAEpiMZZMvQvaS66kI3TsXrxDUb6kFj%2fQ3O7FUWhVE%3d" TargetMode="External"/><Relationship Id="rId37" Type="http://schemas.openxmlformats.org/officeDocument/2006/relationships/hyperlink" Target="http://za.mouser.com/ProductDetail/AVX/TPSD476M025R0250/?qs=sGAEpiMZZMtZ1n0r9vR22VsNnMB89ZxICaaA3gXbzzo%3d" TargetMode="External"/><Relationship Id="rId53" Type="http://schemas.openxmlformats.org/officeDocument/2006/relationships/hyperlink" Target="http://za.rs-online.com/web/p/ceramic-multilayer-capacitors/7665402/" TargetMode="External"/><Relationship Id="rId58" Type="http://schemas.openxmlformats.org/officeDocument/2006/relationships/hyperlink" Target="http://za.rs-online.com/web/p/non-latching-relays/1966276/?searchTerm=V23105-A5003-A201&amp;relevancy-data=636F3D3226696E3D4931384E4B6E6F776E41734D504E266C753D656E266D6D3D6D61746368616C6C7061727469616C26706D3D5E5B5C772D5C2E2F252C5D2B2426706F3D313326736E3D5926" TargetMode="External"/><Relationship Id="rId74" Type="http://schemas.openxmlformats.org/officeDocument/2006/relationships/hyperlink" Target="http://za.rs-online.com/web/p/aluminium-capacitors/7395608/" TargetMode="External"/><Relationship Id="rId79" Type="http://schemas.openxmlformats.org/officeDocument/2006/relationships/hyperlink" Target="http://za.rs-online.com/web/p/switching-diodes/7514742/" TargetMode="External"/><Relationship Id="rId102" Type="http://schemas.openxmlformats.org/officeDocument/2006/relationships/hyperlink" Target="http://www.digikey.com/product-detail/en/SS210-TP/SS210-TPMSCT-ND/2041550" TargetMode="External"/><Relationship Id="rId123" Type="http://schemas.openxmlformats.org/officeDocument/2006/relationships/hyperlink" Target="http://www.digikey.com/scripts/dksearch/dksus.dll?vendor=0&amp;keywords=22-05-7028" TargetMode="External"/><Relationship Id="rId128" Type="http://schemas.openxmlformats.org/officeDocument/2006/relationships/hyperlink" Target="http://www.digikey.com/product-detail/en/FT232BQ-REEL/768-1067-1-ND/2441371" TargetMode="External"/><Relationship Id="rId144" Type="http://schemas.openxmlformats.org/officeDocument/2006/relationships/hyperlink" Target="http://www.digikey.com/scripts/dksearch/dksus.dll?vendor=0&amp;keywords=ZF1-20-02-T-WT" TargetMode="External"/><Relationship Id="rId149" Type="http://schemas.openxmlformats.org/officeDocument/2006/relationships/hyperlink" Target="http://za.rs-online.com/web/p/decoders-demultiplexers/3560072/" TargetMode="External"/><Relationship Id="rId5" Type="http://schemas.openxmlformats.org/officeDocument/2006/relationships/hyperlink" Target="https://www.verical.com/" TargetMode="External"/><Relationship Id="rId90" Type="http://schemas.openxmlformats.org/officeDocument/2006/relationships/hyperlink" Target="http://www.digikey.com/product-detail/en/CRCW0603470RFKEA/541-470HCT-ND/1179771" TargetMode="External"/><Relationship Id="rId95" Type="http://schemas.openxmlformats.org/officeDocument/2006/relationships/hyperlink" Target="http://www.digikey.com/scripts/dksearch/dksus.dll?vendor=0&amp;keywords=+V23105A5003A201&amp;stock=1" TargetMode="External"/><Relationship Id="rId160" Type="http://schemas.openxmlformats.org/officeDocument/2006/relationships/hyperlink" Target="http://za.rs-online.com/web/p/surface-mount-fixed-resistors/6979227/?searchTerm=470R+0603+1%25&amp;relevancy-data=636F3D3126696E3D4931384E4272616E644D504E266C753D656E266D6D3D6D61746368616C6C26706D3D5E5B5C772D5C2E2F252C5C735D2B2426706F3D3526736E3D592673743D4B4" TargetMode="External"/><Relationship Id="rId165" Type="http://schemas.openxmlformats.org/officeDocument/2006/relationships/hyperlink" Target="http://za.mouser.com/ProductDetail/ABRACON/AB26TRB-32768KHZ-T/?qs=sGAEpiMZZMsBj6bBr9Q9aUe%252bp9Tek3UMoBXRonodT5s%3d" TargetMode="External"/><Relationship Id="rId22" Type="http://schemas.openxmlformats.org/officeDocument/2006/relationships/hyperlink" Target="http://components.arrow.com/part/detail/47810243S198035N5415" TargetMode="External"/><Relationship Id="rId27" Type="http://schemas.openxmlformats.org/officeDocument/2006/relationships/hyperlink" Target="http://za.mouser.com/ProductDetail/TDK/C1608C0G1H150J/?qs=sGAEpiMZZMvQvaS66kI3ToxS7c2J4e23lv%252b3p63tiYY%3d" TargetMode="External"/><Relationship Id="rId43" Type="http://schemas.openxmlformats.org/officeDocument/2006/relationships/hyperlink" Target="http://za.mouser.com/ProductDetail/Molex/22-05-7028/?qs=%2fha2pyFaduhlBeNN%252b3Dp%252bN3OvKsDBD5iA13SycLuQsw%3d" TargetMode="External"/><Relationship Id="rId48" Type="http://schemas.openxmlformats.org/officeDocument/2006/relationships/hyperlink" Target="http://za.rs-online.com/web/p/ceramic-multilayer-capacitors/6169082/?searchTerm=15pF+0603+50V+5%25+NP0&amp;relevancy-data=636F3D3226696E3D4931384E44656661756C74266C753D656E266D6D3D6D61746368616C6C7061727469616C26706D3D5E5B5C772D5C2E2F252C5C735D2B2426706F3D392" TargetMode="External"/><Relationship Id="rId64" Type="http://schemas.openxmlformats.org/officeDocument/2006/relationships/hyperlink" Target="http://za.rs-online.com/web/p/surface-mount-fixed-resistors/6979390/?searchTerm=%2710R+1206+1%25&amp;relevancy-data=636F3D3126696E3D4931384E4272616E644D504E266C753D656E266D6D3D6D61746368616C6C26706D3D5E5B5C772D5C2E2F252C5C735D2B2426706F3D3526736E3D592673743D4" TargetMode="External"/><Relationship Id="rId69" Type="http://schemas.openxmlformats.org/officeDocument/2006/relationships/hyperlink" Target="http://za.rs-online.com/web/p/surface-mount-fixed-resistors/6979202/?searchTerm=%27330R+0603+1%25&amp;relevancy-data=636F3D3126696E3D4931384E4272616E644D504E266C753D656E266D6D3D6D61746368616C6C26706D3D5E5B5C772D5C2E2F252C5C735D2B2426706F3D3526736E3D592673743D" TargetMode="External"/><Relationship Id="rId113" Type="http://schemas.openxmlformats.org/officeDocument/2006/relationships/hyperlink" Target="http://za.rs-online.com/web/p/ceramic-multilayer-capacitors/7665187/" TargetMode="External"/><Relationship Id="rId118" Type="http://schemas.openxmlformats.org/officeDocument/2006/relationships/hyperlink" Target="http://www.digikey.com/product-detail/en/LL4148-GS08/LL4148-GS08CT-ND/3104468" TargetMode="External"/><Relationship Id="rId134" Type="http://schemas.openxmlformats.org/officeDocument/2006/relationships/hyperlink" Target="http://www.digikey.com/product-detail/en/ERJ-3EKF1800V/P180HCT-ND/1746736" TargetMode="External"/><Relationship Id="rId139" Type="http://schemas.openxmlformats.org/officeDocument/2006/relationships/hyperlink" Target="http://www.digikey.com/product-detail/en/ERJ-3EKF5600V/P560HCT-ND/1746791" TargetMode="External"/><Relationship Id="rId80" Type="http://schemas.openxmlformats.org/officeDocument/2006/relationships/hyperlink" Target="http://za.rs-online.com/web/p/rectifier-schottky-diodes/5054939/?searchTerm=SM4007&amp;relevancy-data=636F3D3226696E3D4931384E4B6E6F776E41734D504E266C753D656E266D6D3D6D61746368616C6C7061727469616C26706D3D5E5B5C772D5C2E2F252C5D2B2426706F3D313326736E3D592673743" TargetMode="External"/><Relationship Id="rId85" Type="http://schemas.openxmlformats.org/officeDocument/2006/relationships/hyperlink" Target="http://za.rs-online.com/web/p/bipolar-transistors/2169410/" TargetMode="External"/><Relationship Id="rId150" Type="http://schemas.openxmlformats.org/officeDocument/2006/relationships/hyperlink" Target="http://za.rs-online.com/web/p/flash-memory-chips/6963474/" TargetMode="External"/><Relationship Id="rId155" Type="http://schemas.openxmlformats.org/officeDocument/2006/relationships/hyperlink" Target="http://za.rs-online.com/web/p/surface-mount-fixed-resistors/6979325/?searchTerm=10K+0603+1%25&amp;relevancy-data=636F3D3126696E3D4931384E4272616E644D504E266C753D656E266D6D3D6D61746368616C6C26706D3D5E5B5C772D5C2E2F252C5C735D2B2426706F3D3526736E3D592673743D4B45" TargetMode="External"/><Relationship Id="rId12" Type="http://schemas.openxmlformats.org/officeDocument/2006/relationships/hyperlink" Target="https://www.verical.com/" TargetMode="External"/><Relationship Id="rId17" Type="http://schemas.openxmlformats.org/officeDocument/2006/relationships/hyperlink" Target="https://www.verical.com/" TargetMode="External"/><Relationship Id="rId33" Type="http://schemas.openxmlformats.org/officeDocument/2006/relationships/hyperlink" Target="http://za.mouser.com/ProductDetail/AVX/06035C223KAT2A/?qs=sGAEpiMZZMvQvaS66kI3TmFlbhiZuIe5HGaxVLxeplQ%3d" TargetMode="External"/><Relationship Id="rId38" Type="http://schemas.openxmlformats.org/officeDocument/2006/relationships/hyperlink" Target="http://www.digikey.com/product-detail/en/C0603C100J5GACTU/399-1049-1-ND/411324" TargetMode="External"/><Relationship Id="rId59" Type="http://schemas.openxmlformats.org/officeDocument/2006/relationships/hyperlink" Target="http://za.rs-online.com/web/p/wire-wound-surface-mount-inductors/7361286/?searchTerm=SDR0805-330K&amp;relevancy-data=636F3D3226696E3D4931384E4B6E6F776E41734D504E266C753D656E266D6D3D6D61746368616C6C7061727469616C26706D3D5E5B5C772D5C2E2F252C5D2B2426706F3D313326" TargetMode="External"/><Relationship Id="rId103" Type="http://schemas.openxmlformats.org/officeDocument/2006/relationships/hyperlink" Target="http://www.digikey.com/product-detail/en/MMBD914-V-GS08/MMBD914-V-GS08CT-ND/3104477" TargetMode="External"/><Relationship Id="rId108" Type="http://schemas.openxmlformats.org/officeDocument/2006/relationships/hyperlink" Target="http://www.digikey.com/product-detail/en/C1608X7R1H223K080AA/445-1312-1-ND/567696" TargetMode="External"/><Relationship Id="rId124" Type="http://schemas.openxmlformats.org/officeDocument/2006/relationships/hyperlink" Target="http://www.digikey.com/product-detail/en/74LVC138AD,118/568-2289-1-ND/946750" TargetMode="External"/><Relationship Id="rId129" Type="http://schemas.openxmlformats.org/officeDocument/2006/relationships/hyperlink" Target="http://www.digikey.com/product-detail/en/L0603CR10JRMST/399-9575-1-ND/3674117" TargetMode="External"/><Relationship Id="rId54" Type="http://schemas.openxmlformats.org/officeDocument/2006/relationships/hyperlink" Target="http://za.rs-online.com/web/p/aluminium-capacitors/1917870/" TargetMode="External"/><Relationship Id="rId70" Type="http://schemas.openxmlformats.org/officeDocument/2006/relationships/hyperlink" Target="http://za.rs-online.com/web/p/surface-mount-fixed-resistors/6979214/?searchTerm=697-9214&amp;relevancy-data=636F3D3126696E3D4931384E525353746F636B4E756D6265724D504E266C753D656E266D6D3D6D61746368616C6C26706D3D5E5C647B337D5B5C732D2F255C2E2C5D5C647B332C347D24267" TargetMode="External"/><Relationship Id="rId75" Type="http://schemas.openxmlformats.org/officeDocument/2006/relationships/hyperlink" Target="http://za.rs-online.com/web/p/aluminium-capacitors/5202188/" TargetMode="External"/><Relationship Id="rId91" Type="http://schemas.openxmlformats.org/officeDocument/2006/relationships/hyperlink" Target="http://www.digikey.com/product-detail/en/CRCW06035K60FKEA/541-5.60KHCT-ND/1179894" TargetMode="External"/><Relationship Id="rId96" Type="http://schemas.openxmlformats.org/officeDocument/2006/relationships/hyperlink" Target="http://www.digikey.com/product-detail/en/LTST-C170KRKT/160-1415-1-ND/386778" TargetMode="External"/><Relationship Id="rId140" Type="http://schemas.openxmlformats.org/officeDocument/2006/relationships/hyperlink" Target="http://www.digikey.com/product-detail/en/BC817-25-TP/BC817-25-TPMSCT-ND/1960198" TargetMode="External"/><Relationship Id="rId145" Type="http://schemas.openxmlformats.org/officeDocument/2006/relationships/hyperlink" Target="http://za.rs-online.com/web/p/mosfet-transistors/5429456/?searchTerm=IRF9530NS&amp;relevancy-data=636F3D3226696E3D4931384E4B6E6F776E41734D504E266C753D656E266D6D3D6D61746368616C6C7061727469616C26706D3D5E5B5C772D5C2E2F252C5D2B2426706F3D313326736E3D592673743D4D4" TargetMode="External"/><Relationship Id="rId161" Type="http://schemas.openxmlformats.org/officeDocument/2006/relationships/hyperlink" Target="http://za.rs-online.com/web/p/surface-mount-fixed-resistors/6979306/?searchTerm=4K7+0603+1%25&amp;relevancy-data=636F3D3126696E3D4931384E4272616E644D504E266C753D656E266D6D3D6D61746368616C6C26706D3D5E5B5C772D5C2E2F252C5C735D2B2426706F3D3526736E3D592673743D4B45" TargetMode="External"/><Relationship Id="rId166" Type="http://schemas.openxmlformats.org/officeDocument/2006/relationships/hyperlink" Target="http://za.mouser.com/ProductDetail/Diodes-Inc/LL4148-13/?qs=sGAEpiMZZMutXGli8Ay4kDwMdZ4lQs00jUGpQ5xr95k%3d" TargetMode="External"/><Relationship Id="rId1" Type="http://schemas.openxmlformats.org/officeDocument/2006/relationships/hyperlink" Target="http://components.arrow.com/part/detail/53396308S305928N4933" TargetMode="External"/><Relationship Id="rId6" Type="http://schemas.openxmlformats.org/officeDocument/2006/relationships/hyperlink" Target="https://www.verical.com/" TargetMode="External"/><Relationship Id="rId15" Type="http://schemas.openxmlformats.org/officeDocument/2006/relationships/hyperlink" Target="https://www.verical.com/" TargetMode="External"/><Relationship Id="rId23" Type="http://schemas.openxmlformats.org/officeDocument/2006/relationships/hyperlink" Target="http://it.mouser.com/ProductDetail/Littelfuse/0160003MR/?qs=%2fha2pyFaduiw8V7nn5xbqN3uJNOrOexC4EFSajrFnj5OR%252bpY7VASOA%3d%3d" TargetMode="External"/><Relationship Id="rId28" Type="http://schemas.openxmlformats.org/officeDocument/2006/relationships/hyperlink" Target="http://za.mouser.com/ProductDetail/Murata/GRM188R71H221KA01J/?qs=sGAEpiMZZMvQvaS66kI3TgL8sqhetTSzAzEmKmSWuSs%3d" TargetMode="External"/><Relationship Id="rId36" Type="http://schemas.openxmlformats.org/officeDocument/2006/relationships/hyperlink" Target="http://za.mouser.com/ProductDetail/AVX/TAJA106M006RNJ/?qs=sGAEpiMZZMtZ1n0r9vR22f0Jgorj1M1u%2fUc3kE3z8bQ%3d" TargetMode="External"/><Relationship Id="rId49" Type="http://schemas.openxmlformats.org/officeDocument/2006/relationships/hyperlink" Target="http://za.rs-online.com/web/p/ceramic-multilayer-capacitors/6250273/" TargetMode="External"/><Relationship Id="rId57" Type="http://schemas.openxmlformats.org/officeDocument/2006/relationships/hyperlink" Target="http://za.rs-online.com/web/p/surface-mount-fixed-resistors/2131982/?searchTerm=0R+0603+1%25&amp;relevancy-data=636F3D3226696E3D4931384E44656661756C74266C753D656E266D6D3D6D61746368616C6C7061727469616C26706D3D5E5B5C772D5C2E2F252C5C735D2B2426706F3D3926736E3D592" TargetMode="External"/><Relationship Id="rId106" Type="http://schemas.openxmlformats.org/officeDocument/2006/relationships/hyperlink" Target="http://www.digikey.com/scripts/dksearch/dksus.dll?FV=fff40002%2Cfff80009%2C3400b7%2Cfc0173&amp;vendor=0&amp;mnonly=0&amp;newproducts=0&amp;ptm=0&amp;fid=0&amp;quantity=0&amp;PV69=3&amp;PV46=13949" TargetMode="External"/><Relationship Id="rId114" Type="http://schemas.openxmlformats.org/officeDocument/2006/relationships/hyperlink" Target="http://za.rs-online.com/web/p/tantalum-capacitors/5483652/" TargetMode="External"/><Relationship Id="rId119" Type="http://schemas.openxmlformats.org/officeDocument/2006/relationships/hyperlink" Target="http://www.digikey.com/product-detail/en/SM4007PL-TP/SM4007PL-TPMSCT-ND/1793409" TargetMode="External"/><Relationship Id="rId127" Type="http://schemas.openxmlformats.org/officeDocument/2006/relationships/hyperlink" Target="http://www.digikey.com/product-detail/en/PIC24EP512GU814-I%2FPL/PIC24EP512GU814-I%2FPL-ND/2772051" TargetMode="External"/><Relationship Id="rId10" Type="http://schemas.openxmlformats.org/officeDocument/2006/relationships/hyperlink" Target="http://components.arrow.com/part/detail/53671409S2337705N1317" TargetMode="External"/><Relationship Id="rId31" Type="http://schemas.openxmlformats.org/officeDocument/2006/relationships/hyperlink" Target="http://za.mouser.com/ProductDetail/Kemet/C0603C104J5RACTU/?qs=sGAEpiMZZMvQvaS66kI3TqUSFNCchtCPRGzPhlj4%2fn4%3d" TargetMode="External"/><Relationship Id="rId44" Type="http://schemas.openxmlformats.org/officeDocument/2006/relationships/hyperlink" Target="http://za.mouser.com/ProductDetail/Molex/22-05-7048/?qs=%2fha2pyFaduhlBeNN%252b3Dp%252bD5o75waZpLcZKXckKTTMLU%3d" TargetMode="External"/><Relationship Id="rId52" Type="http://schemas.openxmlformats.org/officeDocument/2006/relationships/hyperlink" Target="http://za.rs-online.com/web/p/ceramic-multilayer-capacitors/7665376/" TargetMode="External"/><Relationship Id="rId60" Type="http://schemas.openxmlformats.org/officeDocument/2006/relationships/hyperlink" Target="http://za.rs-online.com/web/p/multilayer-surface-mount-inductors/7017018/" TargetMode="External"/><Relationship Id="rId65" Type="http://schemas.openxmlformats.org/officeDocument/2006/relationships/hyperlink" Target="http://za.rs-online.com/web/p/surface-mount-fixed-resistors/6979410/?searchTerm=%2715R+1206+1%25&amp;relevancy-data=636F3D3126696E3D4931384E4272616E644D504E266C753D656E266D6D3D6D61746368616C6C26706D3D5E5B5C772D5C2E2F252C5C735D2B2426706F3D3526736E3D592673743D4" TargetMode="External"/><Relationship Id="rId73" Type="http://schemas.openxmlformats.org/officeDocument/2006/relationships/hyperlink" Target="http://za.rs-online.com/web/p/trimmer-resistors/5219647/?searchTerm=%273296W-1-103&amp;relevancy-data=636F3D3226696E3D4931384E4B6E6F776E41734D504E266C753D656E266D6D3D6D61746368616C6C7061727469616C26706D3D5E5B5C772D5C2E2F252C5D2B2426706F3D313326736E3D592673743" TargetMode="External"/><Relationship Id="rId78" Type="http://schemas.openxmlformats.org/officeDocument/2006/relationships/hyperlink" Target="http://za.rs-online.com/web/p/crystal-units/7031809/" TargetMode="External"/><Relationship Id="rId81" Type="http://schemas.openxmlformats.org/officeDocument/2006/relationships/hyperlink" Target="http://za.rs-online.com/web/p/rectifier-schottky-diodes/7003946/" TargetMode="External"/><Relationship Id="rId86" Type="http://schemas.openxmlformats.org/officeDocument/2006/relationships/hyperlink" Target="http://www.digikey.com/product-detail/en/ERJ-3EKF1002V/P10.0KHCT-ND/198102" TargetMode="External"/><Relationship Id="rId94" Type="http://schemas.openxmlformats.org/officeDocument/2006/relationships/hyperlink" Target="http://www.digikey.com/product-detail/en/CRCW06031K80FKEA/541-1.80KHCT-ND/1179836" TargetMode="External"/><Relationship Id="rId99" Type="http://schemas.openxmlformats.org/officeDocument/2006/relationships/hyperlink" Target="http://www.digikey.com/product-detail/en/L5973D013TR/497-4566-1-ND/806442" TargetMode="External"/><Relationship Id="rId101" Type="http://schemas.openxmlformats.org/officeDocument/2006/relationships/hyperlink" Target="http://www.digikey.com/product-detail/en/0160003.MR/F3564CT-ND/2297760" TargetMode="External"/><Relationship Id="rId122" Type="http://schemas.openxmlformats.org/officeDocument/2006/relationships/hyperlink" Target="http://www.digikey.com/scripts/dksearch/dksus.dll?vendor=0&amp;keywords=22-05-7048" TargetMode="External"/><Relationship Id="rId130" Type="http://schemas.openxmlformats.org/officeDocument/2006/relationships/hyperlink" Target="http://www.digikey.com/product-detail/en/PE-0603CD330JTT/553-1023-1-ND/754442" TargetMode="External"/><Relationship Id="rId135" Type="http://schemas.openxmlformats.org/officeDocument/2006/relationships/hyperlink" Target="http://www.digikey.com/product-detail/en/ERJ-3EKF1004V/P1.00MHCT-ND/198072" TargetMode="External"/><Relationship Id="rId143" Type="http://schemas.openxmlformats.org/officeDocument/2006/relationships/hyperlink" Target="http://www.digikey.com/product-detail/en/3296W-1-103RLF/3296W-1-103RLFCT-ND/3759197" TargetMode="External"/><Relationship Id="rId148" Type="http://schemas.openxmlformats.org/officeDocument/2006/relationships/hyperlink" Target="http://za.rs-online.com/web/p/line-transceivers/0461008/?searchTerm=DS75176BM&amp;relevancy-data=636F3D3226696E3D4931384E4B6E6F776E41734D504E266C753D656E266D6D3D6D61746368616C6C7061727469616C26706D3D5E5B5C772D5C2E2F252C5D2B2426706F3D313326736E3D592673743D4D41" TargetMode="External"/><Relationship Id="rId151" Type="http://schemas.openxmlformats.org/officeDocument/2006/relationships/hyperlink" Target="http://za.rs-online.com/web/p/usb-controllers/0406546/?searchTerm=VNC1L-1A&amp;relevancy-data=636F3D3226696E3D4931384E4B6E6F776E41734D504E266C753D656E266D6D3D6D61746368616C6C7061727469616C26706D3D5E5B5C772D5C2E2F252C5D2B2426706F3D313326736E3D592673743D4D414E5" TargetMode="External"/><Relationship Id="rId156" Type="http://schemas.openxmlformats.org/officeDocument/2006/relationships/hyperlink" Target="http://za.rs-online.com/web/p/surface-mount-fixed-resistors/6979246/?searchTerm=1K+0603+1%25&amp;relevancy-data=636F3D3126696E3D4931384E4272616E644D504E266C753D656E266D6D3D6D61746368616C6C26706D3D5E5B5C772D5C2E2F252C5C735D2B2426706F3D3526736E3D592673743D4B455" TargetMode="External"/><Relationship Id="rId164" Type="http://schemas.openxmlformats.org/officeDocument/2006/relationships/hyperlink" Target="http://za.mouser.com/ProductDetail/ABRACON/ABM8-12000MHz-B2-T/?qs=sGAEpiMZZMsBj6bBr9Q9aSprw5Phe4pQimwuTA91Fhs%3d" TargetMode="External"/><Relationship Id="rId169" Type="http://schemas.openxmlformats.org/officeDocument/2006/relationships/printerSettings" Target="../printerSettings/printerSettings1.bin"/><Relationship Id="rId4" Type="http://schemas.openxmlformats.org/officeDocument/2006/relationships/hyperlink" Target="https://www.verical.com/" TargetMode="External"/><Relationship Id="rId9" Type="http://schemas.openxmlformats.org/officeDocument/2006/relationships/hyperlink" Target="https://www.verical.com/" TargetMode="External"/><Relationship Id="rId13" Type="http://schemas.openxmlformats.org/officeDocument/2006/relationships/hyperlink" Target="https://www.verical.com/" TargetMode="External"/><Relationship Id="rId18" Type="http://schemas.openxmlformats.org/officeDocument/2006/relationships/hyperlink" Target="http://components.arrow.com/part/detail/53396228S305946N4933" TargetMode="External"/><Relationship Id="rId39" Type="http://schemas.openxmlformats.org/officeDocument/2006/relationships/hyperlink" Target="http://www.digikey.com/product-detail/en/ECJ-1VC1H151J/PCC151ACVCT-ND/240885" TargetMode="External"/><Relationship Id="rId109" Type="http://schemas.openxmlformats.org/officeDocument/2006/relationships/hyperlink" Target="http://www.digikey.com/product-detail/en/VJ0603D221KXAAJ/720-1330-1-ND/3280744" TargetMode="External"/><Relationship Id="rId34" Type="http://schemas.openxmlformats.org/officeDocument/2006/relationships/hyperlink" Target="http://za.mouser.com/ProductDetail/Panasonic/EEV-FC1V101P/?qs=%2fha2pyFadujKzwHlHMT3VNp%252bAb7Im3K%2fbuovKFMh9lk%3d" TargetMode="External"/><Relationship Id="rId50" Type="http://schemas.openxmlformats.org/officeDocument/2006/relationships/hyperlink" Target="http://za.rs-online.com/web/p/ceramic-multilayer-capacitors/7665294/" TargetMode="External"/><Relationship Id="rId55" Type="http://schemas.openxmlformats.org/officeDocument/2006/relationships/hyperlink" Target="http://za.rs-online.com/web/p/tantalum-capacitors/5382335/" TargetMode="External"/><Relationship Id="rId76" Type="http://schemas.openxmlformats.org/officeDocument/2006/relationships/hyperlink" Target="http://za.rs-online.com/web/p/aluminium-capacitors/7372927/" TargetMode="External"/><Relationship Id="rId97" Type="http://schemas.openxmlformats.org/officeDocument/2006/relationships/hyperlink" Target="http://www.digikey.com/product-detail/en/LTST-C171GKT/160-1423-1-ND/386792" TargetMode="External"/><Relationship Id="rId104" Type="http://schemas.openxmlformats.org/officeDocument/2006/relationships/hyperlink" Target="http://www.digikey.com/product-detail/en/ER3M-TP/ER3M-TPMSCT-ND/3191610" TargetMode="External"/><Relationship Id="rId120" Type="http://schemas.openxmlformats.org/officeDocument/2006/relationships/hyperlink" Target="http://www.digikey.com/product-detail/en/SM4007PL-TP/SM4007PL-TPMSCT-ND/1793409" TargetMode="External"/><Relationship Id="rId125" Type="http://schemas.openxmlformats.org/officeDocument/2006/relationships/hyperlink" Target="http://www.digikey.com/scripts/dksearch/dksus.dll?v=313&amp;k=AT45DB642D&amp;mnonly=0&amp;newproducts=0&amp;ColumnSort=0&amp;page=1&amp;stock=1&amp;quantity=0&amp;ptm=0&amp;fid=0&amp;pageSize=25" TargetMode="External"/><Relationship Id="rId141" Type="http://schemas.openxmlformats.org/officeDocument/2006/relationships/hyperlink" Target="http://www.digikey.com/product-detail/en/BC807-40-TP/BC807-40-TPMSCT-ND/1960194" TargetMode="External"/><Relationship Id="rId146" Type="http://schemas.openxmlformats.org/officeDocument/2006/relationships/hyperlink" Target="http://za.rs-online.com/web/p/pcb-headers/1732916/" TargetMode="External"/><Relationship Id="rId167" Type="http://schemas.openxmlformats.org/officeDocument/2006/relationships/hyperlink" Target="http://za.mouser.com/ProductDetail/Micro-Commercial-Components-MCC/SM4007PL-TP/?qs=sGAEpiMZZMtbRapU8LlZDzWSnAblitvPQLn0XyPpTKg%3d" TargetMode="External"/><Relationship Id="rId7" Type="http://schemas.openxmlformats.org/officeDocument/2006/relationships/hyperlink" Target="http://components.arrow.com/part/detail/4702769S6465046N3303" TargetMode="External"/><Relationship Id="rId71" Type="http://schemas.openxmlformats.org/officeDocument/2006/relationships/hyperlink" Target="http://za.rs-online.com/web/p/surface-mount-fixed-resistors/6979387/?searchTerm=%2747K+0603+1%25&amp;relevancy-data=636F3D3126696E3D4931384E4272616E644D504E266C753D656E266D6D3D6D61746368616C6C26706D3D5E5B5C772D5C2E2F252C5C735D2B2426706F3D3526736E3D592673743D4" TargetMode="External"/><Relationship Id="rId92" Type="http://schemas.openxmlformats.org/officeDocument/2006/relationships/hyperlink" Target="http://www.digikey.com/product-detail/en/1622866-1/A106049CT-ND/3477689" TargetMode="External"/><Relationship Id="rId162" Type="http://schemas.openxmlformats.org/officeDocument/2006/relationships/hyperlink" Target="http://za.rs-online.com/web/p/surface-mount-fixed-resistors/6979303/?searchTerm=5K6+0603+1%25&amp;relevancy-data=636F3D3126696E3D4931384E4272616E644D504E266C753D656E266D6D3D6D61746368616C6C26706D3D5E5B5C772D5C2E2F252C5C735D2B2426706F3D3526736E3D592673743D4B45" TargetMode="External"/><Relationship Id="rId2" Type="http://schemas.openxmlformats.org/officeDocument/2006/relationships/hyperlink" Target="http://components.arrow.com/part/detail/43947524S8168707N1004" TargetMode="External"/><Relationship Id="rId29" Type="http://schemas.openxmlformats.org/officeDocument/2006/relationships/hyperlink" Target="http://za.mouser.com/ProductDetail/AVX/06035A470KAT2A/?qs=sGAEpiMZZMvQvaS66kI3Tr4TIUUi1FocEt9yVz6RUy0%3d" TargetMode="External"/><Relationship Id="rId24" Type="http://schemas.openxmlformats.org/officeDocument/2006/relationships/hyperlink" Target="http://za.mouser.com/ProductDetail/Nichicon/UWX1H2R2MCL1GB/?qs=sGAEpiMZZMtZ1n0r9vR22czTsj81kxXYAe%2fq4z7I8Kw%3d" TargetMode="External"/><Relationship Id="rId40" Type="http://schemas.openxmlformats.org/officeDocument/2006/relationships/hyperlink" Target="http://www.digikey.com/product-detail/en/C1608C0G1H150J080AA/445-1271-1-ND/567673" TargetMode="External"/><Relationship Id="rId45" Type="http://schemas.openxmlformats.org/officeDocument/2006/relationships/hyperlink" Target="http://za.mouser.com/ProductDetail/NXP-Semiconductors/74LVC138AD/?qs=sGAEpiMZZMtxONTBFIcRfhJv2Kj4pUV9hBkYVsNNdwM%3d" TargetMode="External"/><Relationship Id="rId66" Type="http://schemas.openxmlformats.org/officeDocument/2006/relationships/hyperlink" Target="http://za.rs-online.com/web/p/surface-mount-fixed-resistors/6979189/?searchTerm=%27180R+0603+1%25&amp;relevancy-data=636F3D3126696E3D4931384E4272616E644D504E266C753D656E266D6D3D6D61746368616C6C26706D3D5E5B5C772D5C2E2F252C5C735D2B2426706F3D3526736E3D592673743D" TargetMode="External"/><Relationship Id="rId87" Type="http://schemas.openxmlformats.org/officeDocument/2006/relationships/hyperlink" Target="http://www.digikey.com/product-detail/en/CRCW06032K20FKEA/541-2.20KHCT-ND/1179845" TargetMode="External"/><Relationship Id="rId110" Type="http://schemas.openxmlformats.org/officeDocument/2006/relationships/hyperlink" Target="http://www.digikey.com/product-detail/en/CL10B104JB8NNNC/1276-1033-1-ND/3889119" TargetMode="External"/><Relationship Id="rId115" Type="http://schemas.openxmlformats.org/officeDocument/2006/relationships/hyperlink" Target="http://za.rs-online.com/web/p/tantalum-capacitors/4070312/" TargetMode="External"/><Relationship Id="rId131" Type="http://schemas.openxmlformats.org/officeDocument/2006/relationships/hyperlink" Target="http://www.digikey.com/product-detail/en/LTST-C170KSKT/160-1416-1-ND/386780" TargetMode="External"/><Relationship Id="rId136" Type="http://schemas.openxmlformats.org/officeDocument/2006/relationships/hyperlink" Target="http://www.digikey.com/product-detail/en/ERJ-3EKF27R0V/P27.0HCT-ND/1746755" TargetMode="External"/><Relationship Id="rId157" Type="http://schemas.openxmlformats.org/officeDocument/2006/relationships/hyperlink" Target="http://za.rs-online.com/web/p/surface-mount-fixed-resistors/6979268/?searchTerm=1K8+0603+1%25&amp;relevancy-data=636F3D3126696E3D4931384E4272616E644D504E266C753D656E266D6D3D6D61746368616C6C26706D3D5E5B5C772D5C2E2F252C5C735D2B2426706F3D3526736E3D592673743D4B45" TargetMode="External"/><Relationship Id="rId61" Type="http://schemas.openxmlformats.org/officeDocument/2006/relationships/hyperlink" Target="http://za.rs-online.com/web/p/visible-leds/6920907/" TargetMode="External"/><Relationship Id="rId82" Type="http://schemas.openxmlformats.org/officeDocument/2006/relationships/hyperlink" Target="http://za.rs-online.com/web/p/rectifier-schottky-diodes/5444837/" TargetMode="External"/><Relationship Id="rId152" Type="http://schemas.openxmlformats.org/officeDocument/2006/relationships/hyperlink" Target="http://za.rs-online.com/web/p/buck-converters/0380034/" TargetMode="External"/><Relationship Id="rId19" Type="http://schemas.openxmlformats.org/officeDocument/2006/relationships/hyperlink" Target="http://components.arrow.com/part/detail/2134793S9716343N7786" TargetMode="External"/><Relationship Id="rId14" Type="http://schemas.openxmlformats.org/officeDocument/2006/relationships/hyperlink" Target="http://components.arrow.com/part/detail/48735237S227020N2064" TargetMode="External"/><Relationship Id="rId30" Type="http://schemas.openxmlformats.org/officeDocument/2006/relationships/hyperlink" Target="http://za.mouser.com/ProductDetail/Kemet/C0603C102K5GACTU/?qs=sGAEpiMZZMvQvaS66kI3Tiq%252bPeHxQZBd7SVufrWyOT8%3d" TargetMode="External"/><Relationship Id="rId35" Type="http://schemas.openxmlformats.org/officeDocument/2006/relationships/hyperlink" Target="http://za.mouser.com/ProductDetail/Molex/73415-1000/?qs=%2fha2pyFaduhX70%2f%2f9BqGHIzR9yz%2fP4LXsVho%252b%2fWayn8%3d" TargetMode="External"/><Relationship Id="rId56" Type="http://schemas.openxmlformats.org/officeDocument/2006/relationships/hyperlink" Target="http://za.rs-online.com/web/p/switching-diodes/7104519/" TargetMode="External"/><Relationship Id="rId77" Type="http://schemas.openxmlformats.org/officeDocument/2006/relationships/hyperlink" Target="http://za.rs-online.com/web/p/crystal-units/6938869/" TargetMode="External"/><Relationship Id="rId100" Type="http://schemas.openxmlformats.org/officeDocument/2006/relationships/hyperlink" Target="http://www.digikey.com/product-detail/en/ST3485EBDR/497-2080-1-ND/599097" TargetMode="External"/><Relationship Id="rId105" Type="http://schemas.openxmlformats.org/officeDocument/2006/relationships/hyperlink" Target="http://www.digikey.com/product-detail/en/EEE-1VA101P/PCE3949CT-ND/766325" TargetMode="External"/><Relationship Id="rId126" Type="http://schemas.openxmlformats.org/officeDocument/2006/relationships/hyperlink" Target="http://www.digikey.com/product-detail/en/VNC1L-1A-REEL/768-1000-1-ND/1836378" TargetMode="External"/><Relationship Id="rId147" Type="http://schemas.openxmlformats.org/officeDocument/2006/relationships/hyperlink" Target="http://za.rs-online.com/web/p/pcb-headers/1732944/" TargetMode="External"/><Relationship Id="rId168" Type="http://schemas.openxmlformats.org/officeDocument/2006/relationships/hyperlink" Target="http://www.spectrumconcepts.co.za/products/item/micro-sd-push.html" TargetMode="External"/><Relationship Id="rId8" Type="http://schemas.openxmlformats.org/officeDocument/2006/relationships/hyperlink" Target="http://components.arrow.com/part/detail/4702764S5362866N3303" TargetMode="External"/><Relationship Id="rId51" Type="http://schemas.openxmlformats.org/officeDocument/2006/relationships/hyperlink" Target="http://za.rs-online.com/web/p/ceramic-multilayer-capacitors/7665455/?searchTerm=100nF+0603+50V+5%25+X7R&amp;relevancy-data=636F3D3226696E3D4931384E44656661756C74266C753D656E266D6D3D6D61746368616C6C7061727469616C26706D3D5E5B5C772D5C2E2F252C5C735D2B2426706F3D39" TargetMode="External"/><Relationship Id="rId72" Type="http://schemas.openxmlformats.org/officeDocument/2006/relationships/hyperlink" Target="http://za.rs-online.com/web/p/surface-mount-fixed-resistors/6979224/?searchTerm=697-9224&amp;relevancy-data=636F3D3126696E3D4931384E525353746F636B4E756D6265724D504E266C753D656E266D6D3D6D61746368616C6C26706D3D5E5C647B337D5B5C732D2F255C2E2C5D5C647B332C347D24267" TargetMode="External"/><Relationship Id="rId93" Type="http://schemas.openxmlformats.org/officeDocument/2006/relationships/hyperlink" Target="http://www.digikey.com/product-detail/en/CRCW02013K30FKED/541-3.30KAABCT-ND/1968242" TargetMode="External"/><Relationship Id="rId98" Type="http://schemas.openxmlformats.org/officeDocument/2006/relationships/hyperlink" Target="http://www.digikey.com/product-detail/en/SDR0805-330KL/SDR0805-330KLCT-ND/2127167" TargetMode="External"/><Relationship Id="rId121" Type="http://schemas.openxmlformats.org/officeDocument/2006/relationships/hyperlink" Target="http://www.digikey.com/product-detail/en/IRF9530NSTRLPBF/IRF9530NSTRLPBFCT-ND/2441035" TargetMode="External"/><Relationship Id="rId142" Type="http://schemas.openxmlformats.org/officeDocument/2006/relationships/hyperlink" Target="http://www.digikey.com/product-detail/en/SMCJ26A/SMCJ26ALFCT-ND/762608" TargetMode="External"/><Relationship Id="rId163" Type="http://schemas.openxmlformats.org/officeDocument/2006/relationships/hyperlink" Target="http://za.mouser.com/ProductDetail/ABRACON/ABMM2-8000MHZ-E2-T/?qs=sGAEpiMZZMsBj6bBr9Q9aUe%252bp9Tek3UMQYvfJwu3Qb8%3d" TargetMode="External"/><Relationship Id="rId3" Type="http://schemas.openxmlformats.org/officeDocument/2006/relationships/hyperlink" Target="http://components.arrow.com/part/detail/41715814S7325046N3340" TargetMode="External"/><Relationship Id="rId25" Type="http://schemas.openxmlformats.org/officeDocument/2006/relationships/hyperlink" Target="http://za.mouser.com/ProductDetail/Murata/GRM0335C1H100JD01D/?qs=sGAEpiMZZMvQvaS66kI3TuCjAb3Pi%2fODSE6IUYnspBw%3d" TargetMode="External"/><Relationship Id="rId46" Type="http://schemas.openxmlformats.org/officeDocument/2006/relationships/hyperlink" Target="http://za.rs-online.com/web/p/ceramic-multilayer-capacitors/6169054/?searchTerm=10pF+0603+50V+5%25+NP0&amp;relevancy-data=636F3D3226696E3D4931384E44656661756C74266C753D656E266D6D3D6D61746368616C6C7061727469616C26706D3D5E5B5C772D5C2E2F252C5C735D2B2426706F3D392" TargetMode="External"/><Relationship Id="rId67" Type="http://schemas.openxmlformats.org/officeDocument/2006/relationships/hyperlink" Target="http://za.rs-online.com/web/p/surface-mount-fixed-resistors/7379145/?searchTerm=%271M+0603+1%25&amp;relevancy-data=636F3D3126696E3D4931384E4272616E644D504E266C753D656E266D6D3D6D61746368616C6C26706D3D5E5B5C772D5C2E2F252C5C735D2B2426706F3D3526736E3D592673743D4B" TargetMode="External"/><Relationship Id="rId116" Type="http://schemas.openxmlformats.org/officeDocument/2006/relationships/hyperlink" Target="http://www.digikey.com/product-detail/en/CSM4Z-A2B3C3-60-8.0D18/370-1165-1-ND/3749156" TargetMode="External"/><Relationship Id="rId137" Type="http://schemas.openxmlformats.org/officeDocument/2006/relationships/hyperlink" Target="http://www.digikey.com/product-detail/en/ERJ-3EKF3300V/P330HCT-ND/1746761" TargetMode="External"/><Relationship Id="rId158" Type="http://schemas.openxmlformats.org/officeDocument/2006/relationships/hyperlink" Target="http://za.rs-online.com/web/p/surface-mount-fixed-resistors/6979270/?searchTerm=%272K2+0603+1%25&amp;relevancy-data=636F3D3126696E3D4931384E4272616E644D504E266C753D656E266D6D3D6D61746368616C6C26706D3D5E5B5C772D5C2E2F252C5C735D2B2426706F3D3526736E3D592673743D4" TargetMode="External"/><Relationship Id="rId20" Type="http://schemas.openxmlformats.org/officeDocument/2006/relationships/hyperlink" Target="http://www.digikey.com/product-detail/en/EEE-1HA2R2SR/PCE3922CT-ND/766298" TargetMode="External"/><Relationship Id="rId41" Type="http://schemas.openxmlformats.org/officeDocument/2006/relationships/hyperlink" Target="http://www.digikey.com/product-detail/en/06035A470KAT2A/478-6203-1-ND/2391402" TargetMode="External"/><Relationship Id="rId62" Type="http://schemas.openxmlformats.org/officeDocument/2006/relationships/hyperlink" Target="http://za.rs-online.com/web/p/visible-leds/6920941/" TargetMode="External"/><Relationship Id="rId83" Type="http://schemas.openxmlformats.org/officeDocument/2006/relationships/hyperlink" Target="http://za.rs-online.com/web/p/bipolar-transistors/0464209/" TargetMode="External"/><Relationship Id="rId88" Type="http://schemas.openxmlformats.org/officeDocument/2006/relationships/hyperlink" Target="http://www.digikey.com/product-detail/en/ERJ-3EKF10R0V/P10.0HCT-ND/198100" TargetMode="External"/><Relationship Id="rId111" Type="http://schemas.openxmlformats.org/officeDocument/2006/relationships/hyperlink" Target="http://www.digikey.com/product-detail/en/T491A106M006AT/399-3685-1-ND/819010" TargetMode="External"/><Relationship Id="rId132" Type="http://schemas.openxmlformats.org/officeDocument/2006/relationships/hyperlink" Target="http://www.digikey.com/product-detail/en/ERJ-8ENF10R0V/P10.0FCT-ND/89026" TargetMode="External"/><Relationship Id="rId153" Type="http://schemas.openxmlformats.org/officeDocument/2006/relationships/hyperlink" Target="http://za.rs-online.com/web/p/universal-asynchronous-receivers-transmitters/7300168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X98"/>
  <sheetViews>
    <sheetView tabSelected="1" zoomScaleNormal="100" zoomScaleSheetLayoutView="100" workbookViewId="0">
      <pane ySplit="7" topLeftCell="A17" activePane="bottomLeft" state="frozen"/>
      <selection pane="bottomLeft" activeCell="C30" sqref="C30"/>
    </sheetView>
  </sheetViews>
  <sheetFormatPr defaultRowHeight="15" customHeight="1" x14ac:dyDescent="0.25"/>
  <cols>
    <col min="1" max="1" width="3.85546875" style="47" customWidth="1"/>
    <col min="2" max="2" width="4" style="47" customWidth="1"/>
    <col min="3" max="3" width="13.7109375" style="70" customWidth="1"/>
    <col min="4" max="4" width="33.42578125" style="70" customWidth="1"/>
    <col min="5" max="5" width="14.85546875" style="70" customWidth="1"/>
    <col min="6" max="6" width="5" style="70" customWidth="1"/>
    <col min="7" max="7" width="4" style="70" customWidth="1"/>
    <col min="8" max="8" width="6.42578125" style="70" customWidth="1"/>
    <col min="9" max="9" width="16.7109375" style="70" customWidth="1"/>
    <col min="10" max="10" width="25.7109375" style="70" customWidth="1"/>
    <col min="11" max="11" width="12.42578125" style="70" customWidth="1"/>
    <col min="12" max="12" width="5.28515625" style="39" customWidth="1"/>
    <col min="13" max="13" width="4.5703125" style="100" customWidth="1"/>
    <col min="14" max="14" width="7.28515625" style="70" customWidth="1"/>
    <col min="15" max="15" width="7.140625" style="70" customWidth="1"/>
    <col min="16" max="16" width="5.42578125" style="47" customWidth="1"/>
    <col min="17" max="17" width="3.5703125" style="36" customWidth="1"/>
    <col min="18" max="18" width="11.5703125" style="47" customWidth="1"/>
    <col min="19" max="19" width="7.42578125" style="71" customWidth="1"/>
    <col min="20" max="20" width="5.7109375" style="39" customWidth="1"/>
    <col min="21" max="21" width="5.42578125" style="111" customWidth="1"/>
    <col min="22" max="22" width="8.28515625" style="39" customWidth="1"/>
    <col min="23" max="23" width="8" style="70" customWidth="1"/>
    <col min="24" max="24" width="5.140625" style="47" customWidth="1"/>
    <col min="25" max="25" width="4" style="36" customWidth="1"/>
    <col min="26" max="26" width="11.5703125" style="47" customWidth="1"/>
    <col min="27" max="27" width="6.7109375" style="71" customWidth="1"/>
    <col min="28" max="28" width="9.42578125" style="39" customWidth="1"/>
    <col min="29" max="29" width="6.42578125" style="49" customWidth="1"/>
    <col min="30" max="30" width="8.140625" style="39" customWidth="1"/>
    <col min="31" max="31" width="6.42578125" style="70" customWidth="1"/>
    <col min="32" max="32" width="6.42578125" style="47" customWidth="1"/>
    <col min="33" max="33" width="4" style="36" customWidth="1"/>
    <col min="34" max="34" width="11.5703125" style="47" customWidth="1"/>
    <col min="35" max="35" width="9.140625" style="71" customWidth="1"/>
    <col min="36" max="36" width="9.140625" style="39" customWidth="1"/>
    <col min="37" max="37" width="10.7109375" style="49" customWidth="1"/>
    <col min="38" max="38" width="8.5703125" style="70" customWidth="1"/>
    <col min="39" max="39" width="10.42578125" style="47" customWidth="1"/>
    <col min="40" max="40" width="4.42578125" style="36" customWidth="1"/>
    <col min="41" max="41" width="11.5703125" style="47" customWidth="1"/>
    <col min="42" max="42" width="9.140625" style="71" customWidth="1"/>
    <col min="43" max="43" width="6.140625" style="47" hidden="1" customWidth="1"/>
    <col min="44" max="44" width="6.85546875" style="70" hidden="1" customWidth="1"/>
    <col min="45" max="45" width="10.42578125" style="47" hidden="1" customWidth="1"/>
    <col min="46" max="46" width="4" style="36" hidden="1" customWidth="1"/>
    <col min="47" max="47" width="11.5703125" style="47" hidden="1" customWidth="1"/>
    <col min="48" max="48" width="9.140625" style="71" hidden="1" customWidth="1"/>
    <col min="49" max="49" width="8.7109375" style="39" hidden="1" customWidth="1"/>
    <col min="50" max="50" width="8.140625" style="49" hidden="1" customWidth="1"/>
    <col min="51" max="51" width="8" style="39" hidden="1" customWidth="1"/>
    <col min="52" max="52" width="8.5703125" style="70" hidden="1" customWidth="1"/>
    <col min="53" max="53" width="6" style="47" hidden="1" customWidth="1"/>
    <col min="54" max="54" width="4" style="36" hidden="1" customWidth="1"/>
    <col min="55" max="55" width="11" style="47" hidden="1" customWidth="1"/>
    <col min="56" max="56" width="9.140625" style="71" hidden="1" customWidth="1"/>
    <col min="57" max="57" width="6.140625" style="47" customWidth="1"/>
    <col min="58" max="58" width="7.7109375" style="101" customWidth="1"/>
    <col min="59" max="59" width="10.42578125" style="47" customWidth="1"/>
    <col min="60" max="60" width="4" style="36" customWidth="1"/>
    <col min="61" max="61" width="11.5703125" style="47" customWidth="1"/>
    <col min="62" max="62" width="9.140625" style="71" customWidth="1"/>
    <col min="63" max="63" width="8.5703125" style="70" customWidth="1"/>
    <col min="64" max="64" width="10.42578125" style="47" customWidth="1"/>
    <col min="65" max="65" width="11.5703125" style="47" customWidth="1"/>
    <col min="66" max="66" width="9.140625" style="71"/>
    <col min="67" max="67" width="6.140625" style="70" hidden="1" customWidth="1"/>
    <col min="68" max="68" width="8.28515625" style="70" hidden="1" customWidth="1"/>
    <col min="69" max="69" width="10.7109375" style="70" hidden="1" customWidth="1"/>
    <col min="70" max="70" width="11.28515625" style="70" hidden="1" customWidth="1"/>
    <col min="71" max="71" width="9.5703125" style="70" hidden="1" customWidth="1"/>
    <col min="72" max="72" width="7.85546875" style="70" customWidth="1"/>
    <col min="73" max="16384" width="9.140625" style="70"/>
  </cols>
  <sheetData>
    <row r="1" spans="1:75" ht="15" customHeight="1" x14ac:dyDescent="0.25">
      <c r="A1" s="12" t="s">
        <v>366</v>
      </c>
      <c r="B1" s="67"/>
      <c r="C1" s="68"/>
      <c r="D1" s="69"/>
      <c r="E1" s="69"/>
      <c r="F1" s="69"/>
      <c r="G1" s="69"/>
      <c r="H1" s="69"/>
      <c r="I1" s="69"/>
      <c r="J1" s="69"/>
      <c r="K1" s="69"/>
    </row>
    <row r="2" spans="1:75" ht="15" customHeight="1" x14ac:dyDescent="0.25">
      <c r="A2" s="12" t="s">
        <v>33</v>
      </c>
      <c r="B2" s="67"/>
      <c r="C2" s="68"/>
      <c r="D2" s="69"/>
      <c r="E2" s="69"/>
      <c r="F2" s="69"/>
      <c r="G2" s="69"/>
      <c r="H2" s="69"/>
      <c r="I2" s="69"/>
      <c r="J2" s="69"/>
      <c r="K2" s="69"/>
    </row>
    <row r="3" spans="1:75" ht="15" customHeight="1" x14ac:dyDescent="0.25">
      <c r="A3" s="12" t="s">
        <v>367</v>
      </c>
      <c r="B3" s="67"/>
      <c r="C3" s="68"/>
      <c r="D3" s="69"/>
      <c r="E3" s="69"/>
      <c r="F3" s="69"/>
      <c r="G3" s="69"/>
      <c r="H3" s="69"/>
      <c r="I3" s="69"/>
      <c r="J3" s="69"/>
      <c r="K3" s="69"/>
      <c r="N3" s="72"/>
      <c r="O3" s="72"/>
      <c r="P3" s="16"/>
      <c r="R3" s="16"/>
      <c r="W3" s="72"/>
      <c r="X3" s="16"/>
      <c r="Z3" s="16"/>
      <c r="AE3" s="72"/>
      <c r="AF3" s="16"/>
      <c r="AH3" s="16"/>
      <c r="AL3" s="72"/>
      <c r="AM3" s="16"/>
      <c r="AO3" s="16"/>
      <c r="AR3" s="72"/>
      <c r="AS3" s="16"/>
      <c r="AU3" s="16"/>
      <c r="AZ3" s="72"/>
      <c r="BA3" s="16"/>
      <c r="BC3" s="16"/>
      <c r="BF3" s="102"/>
      <c r="BG3" s="16"/>
      <c r="BI3" s="16"/>
      <c r="BK3" s="72"/>
      <c r="BL3" s="16"/>
      <c r="BM3" s="16"/>
    </row>
    <row r="4" spans="1:75" ht="15" customHeight="1" x14ac:dyDescent="0.25">
      <c r="A4" s="12" t="s">
        <v>27</v>
      </c>
      <c r="B4" s="67"/>
      <c r="C4" s="68"/>
      <c r="D4" s="69"/>
      <c r="E4" s="72" t="s">
        <v>479</v>
      </c>
      <c r="F4" s="16">
        <v>2</v>
      </c>
      <c r="G4" s="69"/>
      <c r="H4" s="69"/>
      <c r="I4" s="69"/>
      <c r="J4" s="69"/>
      <c r="K4" s="69"/>
    </row>
    <row r="5" spans="1:75" ht="15" customHeight="1" thickBot="1" x14ac:dyDescent="0.3">
      <c r="A5" s="12" t="s">
        <v>28</v>
      </c>
      <c r="B5" s="67"/>
      <c r="C5" s="68"/>
      <c r="D5" s="69"/>
      <c r="E5" s="73" t="s">
        <v>506</v>
      </c>
      <c r="F5" s="47">
        <v>9.06</v>
      </c>
      <c r="G5" s="69"/>
      <c r="H5" s="69"/>
      <c r="I5" s="69"/>
      <c r="J5" s="69"/>
      <c r="K5" s="69"/>
    </row>
    <row r="6" spans="1:75" ht="15" customHeight="1" x14ac:dyDescent="0.25">
      <c r="L6" s="266" t="s">
        <v>395</v>
      </c>
      <c r="M6" s="267"/>
      <c r="N6" s="267"/>
      <c r="O6" s="267"/>
      <c r="P6" s="267"/>
      <c r="Q6" s="267"/>
      <c r="R6" s="267"/>
      <c r="S6" s="268"/>
      <c r="T6" s="266" t="s">
        <v>396</v>
      </c>
      <c r="U6" s="267"/>
      <c r="V6" s="267"/>
      <c r="W6" s="267"/>
      <c r="X6" s="267"/>
      <c r="Y6" s="267"/>
      <c r="Z6" s="267"/>
      <c r="AA6" s="268"/>
      <c r="AB6" s="275" t="s">
        <v>412</v>
      </c>
      <c r="AC6" s="276"/>
      <c r="AD6" s="276"/>
      <c r="AE6" s="276"/>
      <c r="AF6" s="276"/>
      <c r="AG6" s="276"/>
      <c r="AH6" s="276"/>
      <c r="AI6" s="277"/>
      <c r="AJ6" s="278" t="s">
        <v>482</v>
      </c>
      <c r="AK6" s="279"/>
      <c r="AL6" s="279"/>
      <c r="AM6" s="279"/>
      <c r="AN6" s="279"/>
      <c r="AO6" s="279"/>
      <c r="AP6" s="280"/>
      <c r="AQ6" s="270" t="s">
        <v>473</v>
      </c>
      <c r="AR6" s="270"/>
      <c r="AS6" s="270"/>
      <c r="AT6" s="270"/>
      <c r="AU6" s="270"/>
      <c r="AV6" s="282"/>
      <c r="AW6" s="272" t="s">
        <v>413</v>
      </c>
      <c r="AX6" s="273"/>
      <c r="AY6" s="273"/>
      <c r="AZ6" s="273"/>
      <c r="BA6" s="273"/>
      <c r="BB6" s="273"/>
      <c r="BC6" s="273"/>
      <c r="BD6" s="274"/>
      <c r="BE6" s="284" t="s">
        <v>565</v>
      </c>
      <c r="BF6" s="284"/>
      <c r="BG6" s="284"/>
      <c r="BH6" s="284"/>
      <c r="BI6" s="284"/>
      <c r="BJ6" s="285"/>
      <c r="BK6" s="269" t="s">
        <v>394</v>
      </c>
      <c r="BL6" s="270"/>
      <c r="BM6" s="270"/>
      <c r="BN6" s="271"/>
      <c r="BO6" s="260" t="s">
        <v>480</v>
      </c>
      <c r="BP6" s="261"/>
      <c r="BQ6" s="261"/>
      <c r="BR6" s="261"/>
      <c r="BS6" s="262"/>
      <c r="BT6" s="261" t="s">
        <v>468</v>
      </c>
      <c r="BU6" s="261"/>
      <c r="BV6" s="261"/>
      <c r="BW6" s="262"/>
    </row>
    <row r="7" spans="1:75" ht="15" customHeight="1" thickBot="1" x14ac:dyDescent="0.3">
      <c r="A7" s="11" t="s">
        <v>29</v>
      </c>
      <c r="B7" s="3" t="s">
        <v>375</v>
      </c>
      <c r="C7" s="4" t="s">
        <v>0</v>
      </c>
      <c r="D7" s="5" t="s">
        <v>1</v>
      </c>
      <c r="E7" s="3" t="s">
        <v>2</v>
      </c>
      <c r="F7" s="3" t="s">
        <v>4</v>
      </c>
      <c r="G7" s="3" t="s">
        <v>5</v>
      </c>
      <c r="H7" s="3" t="s">
        <v>3</v>
      </c>
      <c r="I7" s="3" t="s">
        <v>6</v>
      </c>
      <c r="J7" s="3" t="s">
        <v>7</v>
      </c>
      <c r="K7" s="5" t="s">
        <v>8</v>
      </c>
      <c r="L7" s="26" t="s">
        <v>574</v>
      </c>
      <c r="M7" s="22" t="s">
        <v>474</v>
      </c>
      <c r="N7" s="14" t="s">
        <v>475</v>
      </c>
      <c r="O7" s="14" t="s">
        <v>481</v>
      </c>
      <c r="P7" s="283" t="s">
        <v>476</v>
      </c>
      <c r="Q7" s="283"/>
      <c r="R7" s="15" t="s">
        <v>477</v>
      </c>
      <c r="S7" s="17" t="s">
        <v>478</v>
      </c>
      <c r="T7" s="26" t="s">
        <v>574</v>
      </c>
      <c r="U7" s="113" t="s">
        <v>474</v>
      </c>
      <c r="V7" s="22" t="s">
        <v>369</v>
      </c>
      <c r="W7" s="14" t="s">
        <v>481</v>
      </c>
      <c r="X7" s="283" t="s">
        <v>476</v>
      </c>
      <c r="Y7" s="283"/>
      <c r="Z7" s="15" t="s">
        <v>477</v>
      </c>
      <c r="AA7" s="17" t="s">
        <v>478</v>
      </c>
      <c r="AB7" s="26" t="s">
        <v>412</v>
      </c>
      <c r="AC7" s="48" t="s">
        <v>474</v>
      </c>
      <c r="AD7" s="22" t="s">
        <v>369</v>
      </c>
      <c r="AE7" s="14" t="s">
        <v>481</v>
      </c>
      <c r="AF7" s="283" t="s">
        <v>476</v>
      </c>
      <c r="AG7" s="283"/>
      <c r="AH7" s="15" t="s">
        <v>477</v>
      </c>
      <c r="AI7" s="17" t="s">
        <v>478</v>
      </c>
      <c r="AJ7" s="26" t="s">
        <v>411</v>
      </c>
      <c r="AK7" s="48" t="s">
        <v>474</v>
      </c>
      <c r="AL7" s="14" t="s">
        <v>475</v>
      </c>
      <c r="AM7" s="15" t="s">
        <v>476</v>
      </c>
      <c r="AN7" s="46"/>
      <c r="AO7" s="15" t="s">
        <v>477</v>
      </c>
      <c r="AP7" s="17" t="s">
        <v>478</v>
      </c>
      <c r="AQ7" s="15" t="s">
        <v>474</v>
      </c>
      <c r="AR7" s="14" t="s">
        <v>475</v>
      </c>
      <c r="AS7" s="15" t="s">
        <v>476</v>
      </c>
      <c r="AT7" s="46"/>
      <c r="AU7" s="15" t="s">
        <v>477</v>
      </c>
      <c r="AV7" s="17" t="s">
        <v>478</v>
      </c>
      <c r="AW7" s="27" t="s">
        <v>413</v>
      </c>
      <c r="AX7" s="48" t="s">
        <v>474</v>
      </c>
      <c r="AY7" s="22" t="s">
        <v>369</v>
      </c>
      <c r="AZ7" s="14" t="s">
        <v>481</v>
      </c>
      <c r="BA7" s="283" t="s">
        <v>476</v>
      </c>
      <c r="BB7" s="283"/>
      <c r="BC7" s="15" t="s">
        <v>477</v>
      </c>
      <c r="BD7" s="17" t="s">
        <v>478</v>
      </c>
      <c r="BE7" s="15" t="s">
        <v>474</v>
      </c>
      <c r="BF7" s="103" t="s">
        <v>475</v>
      </c>
      <c r="BG7" s="15" t="s">
        <v>476</v>
      </c>
      <c r="BH7" s="46"/>
      <c r="BI7" s="15" t="s">
        <v>477</v>
      </c>
      <c r="BJ7" s="17" t="s">
        <v>478</v>
      </c>
      <c r="BK7" s="25" t="s">
        <v>475</v>
      </c>
      <c r="BL7" s="15" t="s">
        <v>476</v>
      </c>
      <c r="BM7" s="15" t="s">
        <v>477</v>
      </c>
      <c r="BN7" s="24" t="s">
        <v>478</v>
      </c>
      <c r="BO7" s="13" t="s">
        <v>474</v>
      </c>
      <c r="BP7" s="14" t="s">
        <v>475</v>
      </c>
      <c r="BQ7" s="15" t="s">
        <v>476</v>
      </c>
      <c r="BR7" s="15" t="s">
        <v>477</v>
      </c>
      <c r="BS7" s="17" t="s">
        <v>478</v>
      </c>
      <c r="BT7" s="14" t="s">
        <v>475</v>
      </c>
      <c r="BU7" s="15" t="s">
        <v>476</v>
      </c>
      <c r="BV7" s="15" t="s">
        <v>477</v>
      </c>
      <c r="BW7" s="17" t="s">
        <v>478</v>
      </c>
    </row>
    <row r="8" spans="1:75" ht="15" customHeight="1" x14ac:dyDescent="0.25">
      <c r="A8" s="10">
        <v>1</v>
      </c>
      <c r="B8" s="9">
        <v>1</v>
      </c>
      <c r="C8" s="8" t="s">
        <v>128</v>
      </c>
      <c r="D8" s="7" t="s">
        <v>129</v>
      </c>
      <c r="E8" s="7" t="s">
        <v>130</v>
      </c>
      <c r="F8" s="7" t="s">
        <v>9</v>
      </c>
      <c r="G8" s="7" t="s">
        <v>9</v>
      </c>
      <c r="H8" s="7" t="s">
        <v>9</v>
      </c>
      <c r="I8" s="7" t="s">
        <v>289</v>
      </c>
      <c r="J8" s="7" t="s">
        <v>130</v>
      </c>
      <c r="K8" s="7" t="s">
        <v>566</v>
      </c>
      <c r="N8" s="39"/>
      <c r="O8" s="39"/>
      <c r="P8" s="40"/>
      <c r="Q8" s="37"/>
      <c r="R8" s="40"/>
      <c r="S8" s="74"/>
      <c r="W8" s="39"/>
      <c r="X8" s="40"/>
      <c r="Y8" s="37"/>
      <c r="Z8" s="40"/>
      <c r="AA8" s="74"/>
      <c r="AE8" s="39"/>
      <c r="AF8" s="40">
        <f t="shared" ref="AF8:AF23" si="0">$F$4*B8</f>
        <v>2</v>
      </c>
      <c r="AG8" s="37"/>
      <c r="AH8" s="40"/>
      <c r="AI8" s="75">
        <f t="shared" ref="AI8:AI36" si="1">AH8*AE8</f>
        <v>0</v>
      </c>
      <c r="AJ8" s="76"/>
      <c r="AL8" s="39"/>
      <c r="AM8" s="40">
        <f t="shared" ref="AM8:AM17" si="2">$F$4*B8</f>
        <v>2</v>
      </c>
      <c r="AN8" s="37"/>
      <c r="AO8" s="40"/>
      <c r="AP8" s="77">
        <f t="shared" ref="AP8:AP36" si="3">AO8*AL8</f>
        <v>0</v>
      </c>
      <c r="AQ8" s="40"/>
      <c r="AR8" s="42"/>
      <c r="AS8" s="40">
        <f t="shared" ref="AS8:AS17" si="4">$F$4*B8</f>
        <v>2</v>
      </c>
      <c r="AT8" s="37"/>
      <c r="AU8" s="40"/>
      <c r="AV8" s="74">
        <f>AU8*AR8</f>
        <v>0</v>
      </c>
      <c r="AW8" s="78"/>
      <c r="AZ8" s="39"/>
      <c r="BA8" s="40">
        <f t="shared" ref="BA8:BA21" si="5">$F$4*B8</f>
        <v>2</v>
      </c>
      <c r="BB8" s="37"/>
      <c r="BC8" s="40"/>
      <c r="BD8" s="108">
        <f>BC8*AZ8</f>
        <v>0</v>
      </c>
      <c r="BE8" s="40"/>
      <c r="BF8" s="45"/>
      <c r="BG8" s="40"/>
      <c r="BH8" s="37"/>
      <c r="BI8" s="40"/>
      <c r="BJ8" s="106">
        <f>BI8*BF8</f>
        <v>0</v>
      </c>
      <c r="BK8" s="198">
        <v>4.68</v>
      </c>
      <c r="BL8" s="199">
        <f>$F$4*B8</f>
        <v>2</v>
      </c>
      <c r="BM8" s="199">
        <v>2</v>
      </c>
      <c r="BN8" s="200">
        <f>BM8*BK8</f>
        <v>9.36</v>
      </c>
      <c r="BO8" s="63"/>
      <c r="BP8" s="42"/>
      <c r="BQ8" s="40">
        <f t="shared" ref="BQ8:BQ39" si="6">$F$4*B8</f>
        <v>2</v>
      </c>
      <c r="BR8" s="40"/>
      <c r="BS8" s="18">
        <f>BR8*BP8</f>
        <v>0</v>
      </c>
      <c r="BT8" s="42"/>
      <c r="BU8" s="40"/>
      <c r="BV8" s="40"/>
      <c r="BW8" s="18"/>
    </row>
    <row r="9" spans="1:75" s="187" customFormat="1" ht="15" customHeight="1" x14ac:dyDescent="0.25">
      <c r="A9" s="169">
        <v>2</v>
      </c>
      <c r="B9" s="170">
        <v>2</v>
      </c>
      <c r="C9" s="171" t="s">
        <v>136</v>
      </c>
      <c r="D9" s="172" t="s">
        <v>41</v>
      </c>
      <c r="E9" s="172" t="s">
        <v>137</v>
      </c>
      <c r="F9" s="172" t="s">
        <v>42</v>
      </c>
      <c r="G9" s="172" t="s">
        <v>13</v>
      </c>
      <c r="H9" s="172" t="s">
        <v>9</v>
      </c>
      <c r="I9" s="172" t="s">
        <v>38</v>
      </c>
      <c r="J9" s="172" t="s">
        <v>315</v>
      </c>
      <c r="K9" s="172" t="s">
        <v>12</v>
      </c>
      <c r="L9" s="173"/>
      <c r="M9" s="174"/>
      <c r="N9" s="175"/>
      <c r="O9" s="175"/>
      <c r="P9" s="174"/>
      <c r="Q9" s="176"/>
      <c r="R9" s="174"/>
      <c r="S9" s="177"/>
      <c r="T9" s="173"/>
      <c r="U9" s="178"/>
      <c r="V9" s="175"/>
      <c r="W9" s="175"/>
      <c r="X9" s="174"/>
      <c r="Y9" s="176"/>
      <c r="Z9" s="174"/>
      <c r="AA9" s="177"/>
      <c r="AB9" s="173" t="s">
        <v>376</v>
      </c>
      <c r="AC9" s="179">
        <v>100</v>
      </c>
      <c r="AD9" s="175">
        <v>1.38E-2</v>
      </c>
      <c r="AE9" s="180">
        <f t="shared" ref="AE9:AE17" si="7">AD9*$F$5</f>
        <v>0.125028</v>
      </c>
      <c r="AF9" s="174">
        <f t="shared" si="0"/>
        <v>4</v>
      </c>
      <c r="AG9" s="176"/>
      <c r="AH9" s="174"/>
      <c r="AI9" s="75">
        <f t="shared" si="1"/>
        <v>0</v>
      </c>
      <c r="AJ9" s="181" t="s">
        <v>414</v>
      </c>
      <c r="AK9" s="179">
        <v>4000</v>
      </c>
      <c r="AL9" s="175">
        <f>257.63/AK9</f>
        <v>6.4407499999999993E-2</v>
      </c>
      <c r="AM9" s="174">
        <f t="shared" si="2"/>
        <v>4</v>
      </c>
      <c r="AN9" s="176"/>
      <c r="AO9" s="174"/>
      <c r="AP9" s="77">
        <f t="shared" si="3"/>
        <v>0</v>
      </c>
      <c r="AQ9" s="201">
        <v>100</v>
      </c>
      <c r="AR9" s="202">
        <v>0.06</v>
      </c>
      <c r="AS9" s="201">
        <f t="shared" si="4"/>
        <v>4</v>
      </c>
      <c r="AT9" s="201"/>
      <c r="AU9" s="201">
        <v>100</v>
      </c>
      <c r="AV9" s="200">
        <f t="shared" ref="AV9:AV15" si="8">AU9*AR9</f>
        <v>6</v>
      </c>
      <c r="AW9" s="182" t="s">
        <v>372</v>
      </c>
      <c r="AX9" s="179">
        <v>100</v>
      </c>
      <c r="AY9" s="175">
        <v>8.9999999999999993E-3</v>
      </c>
      <c r="AZ9" s="175">
        <f t="shared" ref="AZ9:AZ19" si="9">AY9*$F$5</f>
        <v>8.1540000000000001E-2</v>
      </c>
      <c r="BA9" s="174">
        <f t="shared" si="5"/>
        <v>4</v>
      </c>
      <c r="BB9" s="176"/>
      <c r="BC9" s="174"/>
      <c r="BD9" s="108">
        <f t="shared" ref="BD9:BD15" si="10">BC9*AZ9</f>
        <v>0</v>
      </c>
      <c r="BE9" s="174"/>
      <c r="BF9" s="183"/>
      <c r="BG9" s="174"/>
      <c r="BH9" s="176"/>
      <c r="BI9" s="174"/>
      <c r="BJ9" s="106">
        <f t="shared" ref="BJ9:BJ15" si="11">BI9*BF9</f>
        <v>0</v>
      </c>
      <c r="BK9" s="184"/>
      <c r="BL9" s="174"/>
      <c r="BM9" s="174"/>
      <c r="BN9" s="177"/>
      <c r="BO9" s="185"/>
      <c r="BP9" s="180"/>
      <c r="BQ9" s="174">
        <f t="shared" si="6"/>
        <v>4</v>
      </c>
      <c r="BR9" s="174"/>
      <c r="BS9" s="186">
        <f t="shared" ref="BS9:BS72" si="12">BR9*BP9</f>
        <v>0</v>
      </c>
      <c r="BT9" s="180"/>
      <c r="BU9" s="174"/>
      <c r="BV9" s="174"/>
      <c r="BW9" s="186"/>
    </row>
    <row r="10" spans="1:75" s="187" customFormat="1" ht="15" customHeight="1" x14ac:dyDescent="0.25">
      <c r="A10" s="169">
        <v>3</v>
      </c>
      <c r="B10" s="170">
        <v>2</v>
      </c>
      <c r="C10" s="171" t="s">
        <v>133</v>
      </c>
      <c r="D10" s="172" t="s">
        <v>41</v>
      </c>
      <c r="E10" s="172" t="s">
        <v>560</v>
      </c>
      <c r="F10" s="172" t="s">
        <v>42</v>
      </c>
      <c r="G10" s="172" t="s">
        <v>13</v>
      </c>
      <c r="H10" s="172" t="s">
        <v>9</v>
      </c>
      <c r="I10" s="172" t="s">
        <v>38</v>
      </c>
      <c r="J10" s="172" t="s">
        <v>314</v>
      </c>
      <c r="K10" s="172" t="s">
        <v>12</v>
      </c>
      <c r="L10" s="173"/>
      <c r="M10" s="174"/>
      <c r="N10" s="175"/>
      <c r="O10" s="175"/>
      <c r="P10" s="174"/>
      <c r="Q10" s="176"/>
      <c r="R10" s="174"/>
      <c r="S10" s="177"/>
      <c r="T10" s="173"/>
      <c r="U10" s="178"/>
      <c r="V10" s="175"/>
      <c r="W10" s="175"/>
      <c r="X10" s="174"/>
      <c r="Y10" s="176"/>
      <c r="Z10" s="174"/>
      <c r="AA10" s="177"/>
      <c r="AB10" s="173" t="s">
        <v>377</v>
      </c>
      <c r="AC10" s="203">
        <v>100</v>
      </c>
      <c r="AD10" s="204">
        <v>2.3199999999999998E-2</v>
      </c>
      <c r="AE10" s="202">
        <f t="shared" si="7"/>
        <v>0.21019199999999999</v>
      </c>
      <c r="AF10" s="201">
        <f t="shared" si="0"/>
        <v>4</v>
      </c>
      <c r="AG10" s="201"/>
      <c r="AH10" s="201">
        <v>100</v>
      </c>
      <c r="AI10" s="205">
        <f t="shared" si="1"/>
        <v>21.019199999999998</v>
      </c>
      <c r="AJ10" s="181" t="s">
        <v>415</v>
      </c>
      <c r="AK10" s="179">
        <v>4000</v>
      </c>
      <c r="AL10" s="175">
        <f>382.77/AK10</f>
        <v>9.56925E-2</v>
      </c>
      <c r="AM10" s="174">
        <f t="shared" si="2"/>
        <v>4</v>
      </c>
      <c r="AN10" s="176"/>
      <c r="AO10" s="174"/>
      <c r="AP10" s="77">
        <f t="shared" si="3"/>
        <v>0</v>
      </c>
      <c r="AQ10" s="174"/>
      <c r="AR10" s="180"/>
      <c r="AS10" s="174">
        <f t="shared" si="4"/>
        <v>4</v>
      </c>
      <c r="AT10" s="176"/>
      <c r="AU10" s="174"/>
      <c r="AV10" s="74">
        <f t="shared" si="8"/>
        <v>0</v>
      </c>
      <c r="AW10" s="182" t="s">
        <v>373</v>
      </c>
      <c r="AX10" s="179">
        <v>100</v>
      </c>
      <c r="AY10" s="175">
        <v>2.7E-2</v>
      </c>
      <c r="AZ10" s="175">
        <f t="shared" si="9"/>
        <v>0.24462</v>
      </c>
      <c r="BA10" s="174">
        <f t="shared" si="5"/>
        <v>4</v>
      </c>
      <c r="BB10" s="176"/>
      <c r="BC10" s="174"/>
      <c r="BD10" s="108">
        <f t="shared" si="10"/>
        <v>0</v>
      </c>
      <c r="BE10" s="174">
        <v>4000</v>
      </c>
      <c r="BF10" s="183">
        <v>3.4700000000000002E-2</v>
      </c>
      <c r="BG10" s="174">
        <f t="shared" ref="BG10:BG17" si="13">$F$4*B10</f>
        <v>4</v>
      </c>
      <c r="BH10" s="176"/>
      <c r="BI10" s="174"/>
      <c r="BJ10" s="106">
        <f t="shared" si="11"/>
        <v>0</v>
      </c>
      <c r="BK10" s="184"/>
      <c r="BL10" s="174"/>
      <c r="BM10" s="174"/>
      <c r="BN10" s="177"/>
      <c r="BO10" s="185"/>
      <c r="BP10" s="180"/>
      <c r="BQ10" s="174">
        <f t="shared" si="6"/>
        <v>4</v>
      </c>
      <c r="BR10" s="174"/>
      <c r="BS10" s="186">
        <f t="shared" si="12"/>
        <v>0</v>
      </c>
      <c r="BT10" s="180"/>
      <c r="BU10" s="174"/>
      <c r="BV10" s="174"/>
      <c r="BW10" s="186"/>
    </row>
    <row r="11" spans="1:75" s="187" customFormat="1" ht="15" customHeight="1" x14ac:dyDescent="0.25">
      <c r="A11" s="169">
        <v>4</v>
      </c>
      <c r="B11" s="170">
        <v>2</v>
      </c>
      <c r="C11" s="171" t="s">
        <v>131</v>
      </c>
      <c r="D11" s="172" t="s">
        <v>41</v>
      </c>
      <c r="E11" s="172" t="s">
        <v>132</v>
      </c>
      <c r="F11" s="172" t="s">
        <v>42</v>
      </c>
      <c r="G11" s="172" t="s">
        <v>13</v>
      </c>
      <c r="H11" s="172" t="s">
        <v>9</v>
      </c>
      <c r="I11" s="172" t="s">
        <v>38</v>
      </c>
      <c r="J11" s="172" t="s">
        <v>313</v>
      </c>
      <c r="K11" s="172" t="s">
        <v>12</v>
      </c>
      <c r="L11" s="173"/>
      <c r="M11" s="174"/>
      <c r="N11" s="175"/>
      <c r="O11" s="175"/>
      <c r="P11" s="174"/>
      <c r="Q11" s="176"/>
      <c r="R11" s="174"/>
      <c r="S11" s="177"/>
      <c r="T11" s="173"/>
      <c r="U11" s="178"/>
      <c r="V11" s="175"/>
      <c r="W11" s="175"/>
      <c r="X11" s="174"/>
      <c r="Y11" s="176"/>
      <c r="Z11" s="174"/>
      <c r="AA11" s="177"/>
      <c r="AB11" s="173" t="s">
        <v>378</v>
      </c>
      <c r="AC11" s="179">
        <v>100</v>
      </c>
      <c r="AD11" s="175">
        <v>1.38E-2</v>
      </c>
      <c r="AE11" s="180">
        <f t="shared" si="7"/>
        <v>0.125028</v>
      </c>
      <c r="AF11" s="174">
        <f t="shared" si="0"/>
        <v>4</v>
      </c>
      <c r="AG11" s="176"/>
      <c r="AH11" s="174"/>
      <c r="AI11" s="75">
        <f t="shared" si="1"/>
        <v>0</v>
      </c>
      <c r="AJ11" s="181" t="s">
        <v>416</v>
      </c>
      <c r="AK11" s="179">
        <v>4000</v>
      </c>
      <c r="AL11" s="175">
        <f>255.53/AK11</f>
        <v>6.3882499999999995E-2</v>
      </c>
      <c r="AM11" s="174">
        <f t="shared" si="2"/>
        <v>4</v>
      </c>
      <c r="AN11" s="176"/>
      <c r="AO11" s="174"/>
      <c r="AP11" s="77">
        <f t="shared" si="3"/>
        <v>0</v>
      </c>
      <c r="AQ11" s="201">
        <v>100</v>
      </c>
      <c r="AR11" s="202">
        <v>0.03</v>
      </c>
      <c r="AS11" s="201">
        <f t="shared" si="4"/>
        <v>4</v>
      </c>
      <c r="AT11" s="201"/>
      <c r="AU11" s="201">
        <v>100</v>
      </c>
      <c r="AV11" s="200">
        <f t="shared" si="8"/>
        <v>3</v>
      </c>
      <c r="AW11" s="182" t="s">
        <v>374</v>
      </c>
      <c r="AX11" s="179">
        <v>100</v>
      </c>
      <c r="AY11" s="175">
        <v>1.4E-2</v>
      </c>
      <c r="AZ11" s="175">
        <f t="shared" si="9"/>
        <v>0.12684000000000001</v>
      </c>
      <c r="BA11" s="174">
        <f t="shared" si="5"/>
        <v>4</v>
      </c>
      <c r="BB11" s="176"/>
      <c r="BC11" s="174"/>
      <c r="BD11" s="108">
        <f t="shared" si="10"/>
        <v>0</v>
      </c>
      <c r="BE11" s="174">
        <v>4000</v>
      </c>
      <c r="BF11" s="183">
        <v>2.1700000000000001E-2</v>
      </c>
      <c r="BG11" s="174">
        <f t="shared" si="13"/>
        <v>4</v>
      </c>
      <c r="BH11" s="176"/>
      <c r="BI11" s="174"/>
      <c r="BJ11" s="106">
        <f t="shared" si="11"/>
        <v>0</v>
      </c>
      <c r="BK11" s="184"/>
      <c r="BL11" s="174"/>
      <c r="BM11" s="174"/>
      <c r="BN11" s="177"/>
      <c r="BO11" s="185"/>
      <c r="BP11" s="180"/>
      <c r="BQ11" s="174">
        <f t="shared" si="6"/>
        <v>4</v>
      </c>
      <c r="BR11" s="174"/>
      <c r="BS11" s="186">
        <f t="shared" si="12"/>
        <v>0</v>
      </c>
      <c r="BT11" s="180"/>
      <c r="BU11" s="174"/>
      <c r="BV11" s="174"/>
      <c r="BW11" s="186"/>
    </row>
    <row r="12" spans="1:75" s="187" customFormat="1" ht="15" customHeight="1" x14ac:dyDescent="0.25">
      <c r="A12" s="169">
        <v>5</v>
      </c>
      <c r="B12" s="170">
        <v>2</v>
      </c>
      <c r="C12" s="171" t="s">
        <v>134</v>
      </c>
      <c r="D12" s="172" t="s">
        <v>41</v>
      </c>
      <c r="E12" s="172" t="s">
        <v>561</v>
      </c>
      <c r="F12" s="172" t="s">
        <v>42</v>
      </c>
      <c r="G12" s="172" t="s">
        <v>11</v>
      </c>
      <c r="H12" s="172" t="s">
        <v>9</v>
      </c>
      <c r="I12" s="172" t="s">
        <v>38</v>
      </c>
      <c r="J12" s="172" t="s">
        <v>511</v>
      </c>
      <c r="K12" s="172" t="s">
        <v>12</v>
      </c>
      <c r="L12" s="188"/>
      <c r="M12" s="174"/>
      <c r="N12" s="175"/>
      <c r="O12" s="175"/>
      <c r="P12" s="174"/>
      <c r="Q12" s="176"/>
      <c r="R12" s="174"/>
      <c r="S12" s="177"/>
      <c r="T12" s="188"/>
      <c r="U12" s="189"/>
      <c r="V12" s="175"/>
      <c r="W12" s="175"/>
      <c r="X12" s="174"/>
      <c r="Y12" s="176"/>
      <c r="Z12" s="174"/>
      <c r="AA12" s="177"/>
      <c r="AB12" s="182" t="s">
        <v>483</v>
      </c>
      <c r="AC12" s="190">
        <v>100</v>
      </c>
      <c r="AD12" s="191">
        <v>0.56059999999999999</v>
      </c>
      <c r="AE12" s="180">
        <f t="shared" si="7"/>
        <v>5.0790360000000003</v>
      </c>
      <c r="AF12" s="174">
        <f t="shared" si="0"/>
        <v>4</v>
      </c>
      <c r="AG12" s="176">
        <v>8</v>
      </c>
      <c r="AH12" s="190" t="s">
        <v>559</v>
      </c>
      <c r="AI12" s="75"/>
      <c r="AJ12" s="182" t="s">
        <v>510</v>
      </c>
      <c r="AK12" s="190">
        <v>4000</v>
      </c>
      <c r="AL12" s="192">
        <f>147.5/AK12</f>
        <v>3.6874999999999998E-2</v>
      </c>
      <c r="AM12" s="174">
        <f t="shared" si="2"/>
        <v>4</v>
      </c>
      <c r="AN12" s="176">
        <v>8</v>
      </c>
      <c r="AO12" s="174" t="s">
        <v>559</v>
      </c>
      <c r="AP12" s="77"/>
      <c r="AQ12" s="174"/>
      <c r="AR12" s="180"/>
      <c r="AS12" s="174">
        <f t="shared" si="4"/>
        <v>4</v>
      </c>
      <c r="AT12" s="176">
        <v>8</v>
      </c>
      <c r="AU12" s="174" t="s">
        <v>559</v>
      </c>
      <c r="AV12" s="74"/>
      <c r="AW12" s="182" t="s">
        <v>379</v>
      </c>
      <c r="AX12" s="179">
        <v>100</v>
      </c>
      <c r="AY12" s="175">
        <v>2.1999999999999999E-2</v>
      </c>
      <c r="AZ12" s="175">
        <f t="shared" si="9"/>
        <v>0.19932</v>
      </c>
      <c r="BA12" s="174">
        <f t="shared" si="5"/>
        <v>4</v>
      </c>
      <c r="BB12" s="176">
        <v>8</v>
      </c>
      <c r="BC12" s="174" t="s">
        <v>559</v>
      </c>
      <c r="BD12" s="108"/>
      <c r="BE12" s="174">
        <v>4000</v>
      </c>
      <c r="BF12" s="183">
        <v>3.3399999999999999E-2</v>
      </c>
      <c r="BG12" s="174">
        <f t="shared" si="13"/>
        <v>4</v>
      </c>
      <c r="BH12" s="176">
        <v>8</v>
      </c>
      <c r="BI12" s="174" t="s">
        <v>559</v>
      </c>
      <c r="BJ12" s="106"/>
      <c r="BK12" s="184"/>
      <c r="BL12" s="174"/>
      <c r="BM12" s="174"/>
      <c r="BN12" s="177"/>
      <c r="BO12" s="185"/>
      <c r="BP12" s="180"/>
      <c r="BQ12" s="174">
        <f t="shared" si="6"/>
        <v>4</v>
      </c>
      <c r="BR12" s="174"/>
      <c r="BS12" s="186">
        <f t="shared" si="12"/>
        <v>0</v>
      </c>
      <c r="BT12" s="180"/>
      <c r="BU12" s="174"/>
      <c r="BV12" s="174"/>
      <c r="BW12" s="186"/>
    </row>
    <row r="13" spans="1:75" s="187" customFormat="1" ht="15" customHeight="1" x14ac:dyDescent="0.25">
      <c r="A13" s="169">
        <v>6</v>
      </c>
      <c r="B13" s="170">
        <v>2</v>
      </c>
      <c r="C13" s="171" t="s">
        <v>135</v>
      </c>
      <c r="D13" s="172" t="s">
        <v>41</v>
      </c>
      <c r="E13" s="172" t="s">
        <v>562</v>
      </c>
      <c r="F13" s="172" t="s">
        <v>42</v>
      </c>
      <c r="G13" s="172" t="s">
        <v>11</v>
      </c>
      <c r="H13" s="172" t="s">
        <v>9</v>
      </c>
      <c r="I13" s="172" t="s">
        <v>38</v>
      </c>
      <c r="J13" s="172" t="s">
        <v>512</v>
      </c>
      <c r="K13" s="172" t="s">
        <v>12</v>
      </c>
      <c r="L13" s="175"/>
      <c r="M13" s="174"/>
      <c r="N13" s="175"/>
      <c r="O13" s="175"/>
      <c r="P13" s="174"/>
      <c r="Q13" s="176"/>
      <c r="R13" s="174"/>
      <c r="S13" s="177"/>
      <c r="T13" s="175"/>
      <c r="U13" s="193"/>
      <c r="V13" s="175"/>
      <c r="W13" s="175"/>
      <c r="X13" s="174"/>
      <c r="Y13" s="176"/>
      <c r="Z13" s="174"/>
      <c r="AA13" s="177"/>
      <c r="AB13" s="194" t="s">
        <v>370</v>
      </c>
      <c r="AC13" s="206">
        <v>100</v>
      </c>
      <c r="AD13" s="204">
        <v>3.0300000000000001E-2</v>
      </c>
      <c r="AE13" s="202">
        <f t="shared" si="7"/>
        <v>0.27451800000000004</v>
      </c>
      <c r="AF13" s="201">
        <f t="shared" si="0"/>
        <v>4</v>
      </c>
      <c r="AG13" s="201"/>
      <c r="AH13" s="201">
        <v>100</v>
      </c>
      <c r="AI13" s="205">
        <f t="shared" si="1"/>
        <v>27.451800000000006</v>
      </c>
      <c r="AJ13" s="181" t="s">
        <v>457</v>
      </c>
      <c r="AK13" s="179">
        <v>4000</v>
      </c>
      <c r="AL13" s="175">
        <f>215.57/AK13</f>
        <v>5.3892499999999996E-2</v>
      </c>
      <c r="AM13" s="174">
        <f t="shared" si="2"/>
        <v>4</v>
      </c>
      <c r="AN13" s="176"/>
      <c r="AO13" s="174"/>
      <c r="AP13" s="77">
        <f t="shared" si="3"/>
        <v>0</v>
      </c>
      <c r="AQ13" s="174"/>
      <c r="AR13" s="180"/>
      <c r="AS13" s="174">
        <f t="shared" si="4"/>
        <v>4</v>
      </c>
      <c r="AT13" s="176"/>
      <c r="AU13" s="174"/>
      <c r="AV13" s="74">
        <f t="shared" si="8"/>
        <v>0</v>
      </c>
      <c r="AW13" s="182" t="s">
        <v>380</v>
      </c>
      <c r="AX13" s="179">
        <v>100</v>
      </c>
      <c r="AY13" s="175">
        <v>8.1000000000000003E-2</v>
      </c>
      <c r="AZ13" s="175">
        <f t="shared" si="9"/>
        <v>0.73386000000000007</v>
      </c>
      <c r="BA13" s="174">
        <f t="shared" si="5"/>
        <v>4</v>
      </c>
      <c r="BB13" s="176"/>
      <c r="BC13" s="174"/>
      <c r="BD13" s="108">
        <f t="shared" si="10"/>
        <v>0</v>
      </c>
      <c r="BE13" s="174">
        <v>4000</v>
      </c>
      <c r="BF13" s="183">
        <v>2.1700000000000001E-2</v>
      </c>
      <c r="BG13" s="174">
        <f t="shared" si="13"/>
        <v>4</v>
      </c>
      <c r="BH13" s="176"/>
      <c r="BI13" s="174"/>
      <c r="BJ13" s="106">
        <f t="shared" si="11"/>
        <v>0</v>
      </c>
      <c r="BK13" s="184"/>
      <c r="BL13" s="174"/>
      <c r="BM13" s="174"/>
      <c r="BN13" s="177"/>
      <c r="BO13" s="185"/>
      <c r="BP13" s="180"/>
      <c r="BQ13" s="174">
        <f t="shared" si="6"/>
        <v>4</v>
      </c>
      <c r="BR13" s="174"/>
      <c r="BS13" s="186">
        <f t="shared" si="12"/>
        <v>0</v>
      </c>
      <c r="BT13" s="180"/>
      <c r="BU13" s="174"/>
      <c r="BV13" s="174"/>
      <c r="BW13" s="186"/>
    </row>
    <row r="14" spans="1:75" s="187" customFormat="1" ht="15" customHeight="1" x14ac:dyDescent="0.25">
      <c r="A14" s="169">
        <v>7</v>
      </c>
      <c r="B14" s="170">
        <v>6</v>
      </c>
      <c r="C14" s="171" t="s">
        <v>141</v>
      </c>
      <c r="D14" s="172" t="s">
        <v>10</v>
      </c>
      <c r="E14" s="172" t="s">
        <v>563</v>
      </c>
      <c r="F14" s="172" t="s">
        <v>42</v>
      </c>
      <c r="G14" s="172" t="s">
        <v>11</v>
      </c>
      <c r="H14" s="172" t="s">
        <v>9</v>
      </c>
      <c r="I14" s="172" t="s">
        <v>38</v>
      </c>
      <c r="J14" s="172" t="s">
        <v>45</v>
      </c>
      <c r="K14" s="172" t="s">
        <v>12</v>
      </c>
      <c r="L14" s="173"/>
      <c r="M14" s="174"/>
      <c r="N14" s="175"/>
      <c r="O14" s="175"/>
      <c r="P14" s="174"/>
      <c r="Q14" s="176"/>
      <c r="R14" s="174"/>
      <c r="S14" s="177"/>
      <c r="T14" s="173"/>
      <c r="U14" s="178"/>
      <c r="V14" s="175"/>
      <c r="W14" s="175"/>
      <c r="X14" s="174"/>
      <c r="Y14" s="176"/>
      <c r="Z14" s="174"/>
      <c r="AA14" s="177"/>
      <c r="AB14" s="173" t="s">
        <v>382</v>
      </c>
      <c r="AC14" s="203">
        <v>100</v>
      </c>
      <c r="AD14" s="204">
        <v>0.1152</v>
      </c>
      <c r="AE14" s="202">
        <f t="shared" si="7"/>
        <v>1.043712</v>
      </c>
      <c r="AF14" s="201">
        <f t="shared" si="0"/>
        <v>12</v>
      </c>
      <c r="AG14" s="201"/>
      <c r="AH14" s="201">
        <v>100</v>
      </c>
      <c r="AI14" s="205">
        <f t="shared" si="1"/>
        <v>104.3712</v>
      </c>
      <c r="AJ14" s="181" t="s">
        <v>417</v>
      </c>
      <c r="AK14" s="179">
        <v>4000</v>
      </c>
      <c r="AL14" s="175">
        <f>207.53/AK14</f>
        <v>5.1882499999999998E-2</v>
      </c>
      <c r="AM14" s="174">
        <f t="shared" si="2"/>
        <v>12</v>
      </c>
      <c r="AN14" s="176"/>
      <c r="AO14" s="174"/>
      <c r="AP14" s="77">
        <f t="shared" si="3"/>
        <v>0</v>
      </c>
      <c r="AQ14" s="174"/>
      <c r="AR14" s="180"/>
      <c r="AS14" s="174">
        <f t="shared" si="4"/>
        <v>12</v>
      </c>
      <c r="AT14" s="176"/>
      <c r="AU14" s="174"/>
      <c r="AV14" s="74">
        <f t="shared" si="8"/>
        <v>0</v>
      </c>
      <c r="AW14" s="182" t="s">
        <v>381</v>
      </c>
      <c r="AX14" s="179">
        <v>100</v>
      </c>
      <c r="AY14" s="175">
        <v>0.125</v>
      </c>
      <c r="AZ14" s="175">
        <f t="shared" si="9"/>
        <v>1.1325000000000001</v>
      </c>
      <c r="BA14" s="174">
        <f t="shared" si="5"/>
        <v>12</v>
      </c>
      <c r="BB14" s="176"/>
      <c r="BC14" s="174"/>
      <c r="BD14" s="108">
        <f t="shared" si="10"/>
        <v>0</v>
      </c>
      <c r="BE14" s="174">
        <v>4000</v>
      </c>
      <c r="BF14" s="183">
        <v>1.9699999999999999E-2</v>
      </c>
      <c r="BG14" s="174">
        <f t="shared" si="13"/>
        <v>12</v>
      </c>
      <c r="BH14" s="176"/>
      <c r="BI14" s="174"/>
      <c r="BJ14" s="106">
        <f t="shared" si="11"/>
        <v>0</v>
      </c>
      <c r="BK14" s="184"/>
      <c r="BL14" s="174"/>
      <c r="BM14" s="174"/>
      <c r="BN14" s="177"/>
      <c r="BO14" s="185"/>
      <c r="BP14" s="180"/>
      <c r="BQ14" s="174">
        <f t="shared" si="6"/>
        <v>12</v>
      </c>
      <c r="BR14" s="174"/>
      <c r="BS14" s="186">
        <f t="shared" si="12"/>
        <v>0</v>
      </c>
      <c r="BT14" s="180"/>
      <c r="BU14" s="174"/>
      <c r="BV14" s="174"/>
      <c r="BW14" s="186"/>
    </row>
    <row r="15" spans="1:75" s="187" customFormat="1" ht="15" customHeight="1" x14ac:dyDescent="0.25">
      <c r="A15" s="169">
        <v>8</v>
      </c>
      <c r="B15" s="170">
        <v>31</v>
      </c>
      <c r="C15" s="171" t="s">
        <v>140</v>
      </c>
      <c r="D15" s="172" t="s">
        <v>10</v>
      </c>
      <c r="E15" s="172" t="s">
        <v>564</v>
      </c>
      <c r="F15" s="172" t="s">
        <v>42</v>
      </c>
      <c r="G15" s="172" t="s">
        <v>13</v>
      </c>
      <c r="H15" s="172" t="s">
        <v>9</v>
      </c>
      <c r="I15" s="172" t="s">
        <v>38</v>
      </c>
      <c r="J15" s="172" t="s">
        <v>316</v>
      </c>
      <c r="K15" s="172" t="s">
        <v>12</v>
      </c>
      <c r="L15" s="175"/>
      <c r="M15" s="174"/>
      <c r="N15" s="175"/>
      <c r="O15" s="175"/>
      <c r="P15" s="174"/>
      <c r="Q15" s="176"/>
      <c r="R15" s="174"/>
      <c r="S15" s="177"/>
      <c r="T15" s="175"/>
      <c r="U15" s="193"/>
      <c r="V15" s="175"/>
      <c r="W15" s="175"/>
      <c r="X15" s="174"/>
      <c r="Y15" s="176"/>
      <c r="Z15" s="174"/>
      <c r="AA15" s="177"/>
      <c r="AB15" s="173" t="s">
        <v>507</v>
      </c>
      <c r="AC15" s="201">
        <v>100</v>
      </c>
      <c r="AD15" s="204">
        <v>0.17330000000000001</v>
      </c>
      <c r="AE15" s="202">
        <f t="shared" si="7"/>
        <v>1.5700980000000002</v>
      </c>
      <c r="AF15" s="201">
        <f t="shared" si="0"/>
        <v>62</v>
      </c>
      <c r="AG15" s="201"/>
      <c r="AH15" s="201">
        <v>100</v>
      </c>
      <c r="AI15" s="205">
        <f t="shared" si="1"/>
        <v>157.00980000000001</v>
      </c>
      <c r="AJ15" s="181" t="s">
        <v>418</v>
      </c>
      <c r="AK15" s="179">
        <v>4000</v>
      </c>
      <c r="AL15" s="175">
        <f>234.26/AK15</f>
        <v>5.8564999999999999E-2</v>
      </c>
      <c r="AM15" s="174">
        <f t="shared" si="2"/>
        <v>62</v>
      </c>
      <c r="AN15" s="176"/>
      <c r="AO15" s="174"/>
      <c r="AP15" s="77">
        <f t="shared" si="3"/>
        <v>0</v>
      </c>
      <c r="AQ15" s="174"/>
      <c r="AR15" s="180"/>
      <c r="AS15" s="174">
        <f t="shared" si="4"/>
        <v>62</v>
      </c>
      <c r="AT15" s="176"/>
      <c r="AU15" s="174"/>
      <c r="AV15" s="74">
        <f t="shared" si="8"/>
        <v>0</v>
      </c>
      <c r="AW15" s="182" t="s">
        <v>383</v>
      </c>
      <c r="AX15" s="179">
        <v>100</v>
      </c>
      <c r="AY15" s="175">
        <v>0.186</v>
      </c>
      <c r="AZ15" s="175">
        <f t="shared" si="9"/>
        <v>1.68516</v>
      </c>
      <c r="BA15" s="174">
        <f t="shared" si="5"/>
        <v>62</v>
      </c>
      <c r="BB15" s="176"/>
      <c r="BC15" s="174"/>
      <c r="BD15" s="108">
        <f t="shared" si="10"/>
        <v>0</v>
      </c>
      <c r="BE15" s="174">
        <v>4000</v>
      </c>
      <c r="BF15" s="183">
        <v>2.9600000000000001E-2</v>
      </c>
      <c r="BG15" s="174">
        <f t="shared" si="13"/>
        <v>62</v>
      </c>
      <c r="BH15" s="176"/>
      <c r="BI15" s="174"/>
      <c r="BJ15" s="106">
        <f t="shared" si="11"/>
        <v>0</v>
      </c>
      <c r="BK15" s="184"/>
      <c r="BL15" s="174"/>
      <c r="BM15" s="174"/>
      <c r="BN15" s="177"/>
      <c r="BO15" s="185"/>
      <c r="BP15" s="180"/>
      <c r="BQ15" s="174">
        <f t="shared" si="6"/>
        <v>62</v>
      </c>
      <c r="BR15" s="174"/>
      <c r="BS15" s="186">
        <f t="shared" si="12"/>
        <v>0</v>
      </c>
      <c r="BT15" s="180"/>
      <c r="BU15" s="174"/>
      <c r="BV15" s="174"/>
      <c r="BW15" s="186"/>
    </row>
    <row r="16" spans="1:75" s="187" customFormat="1" ht="15" customHeight="1" x14ac:dyDescent="0.25">
      <c r="A16" s="169">
        <v>9</v>
      </c>
      <c r="B16" s="170">
        <v>17</v>
      </c>
      <c r="C16" s="171" t="s">
        <v>138</v>
      </c>
      <c r="D16" s="172" t="s">
        <v>10</v>
      </c>
      <c r="E16" s="172" t="s">
        <v>35</v>
      </c>
      <c r="F16" s="172" t="s">
        <v>42</v>
      </c>
      <c r="G16" s="172" t="s">
        <v>11</v>
      </c>
      <c r="H16" s="172" t="s">
        <v>9</v>
      </c>
      <c r="I16" s="172" t="s">
        <v>38</v>
      </c>
      <c r="J16" s="172" t="s">
        <v>46</v>
      </c>
      <c r="K16" s="172" t="s">
        <v>12</v>
      </c>
      <c r="L16" s="175"/>
      <c r="M16" s="174"/>
      <c r="N16" s="175"/>
      <c r="O16" s="175"/>
      <c r="P16" s="174"/>
      <c r="Q16" s="176"/>
      <c r="R16" s="174"/>
      <c r="S16" s="177"/>
      <c r="T16" s="175"/>
      <c r="U16" s="193"/>
      <c r="V16" s="175"/>
      <c r="W16" s="175"/>
      <c r="X16" s="174"/>
      <c r="Y16" s="176"/>
      <c r="Z16" s="174"/>
      <c r="AA16" s="177"/>
      <c r="AB16" s="182" t="s">
        <v>484</v>
      </c>
      <c r="AC16" s="190">
        <v>100</v>
      </c>
      <c r="AD16" s="183">
        <v>1.0999999999999999E-2</v>
      </c>
      <c r="AE16" s="180">
        <f t="shared" si="7"/>
        <v>9.9659999999999999E-2</v>
      </c>
      <c r="AF16" s="174">
        <f t="shared" si="0"/>
        <v>34</v>
      </c>
      <c r="AG16" s="176">
        <v>24</v>
      </c>
      <c r="AH16" s="174" t="s">
        <v>559</v>
      </c>
      <c r="AI16" s="75"/>
      <c r="AJ16" s="181" t="s">
        <v>419</v>
      </c>
      <c r="AK16" s="179">
        <v>10000</v>
      </c>
      <c r="AL16" s="175">
        <f>254.26/AK16</f>
        <v>2.5426000000000001E-2</v>
      </c>
      <c r="AM16" s="174">
        <f t="shared" si="2"/>
        <v>34</v>
      </c>
      <c r="AN16" s="176">
        <v>24</v>
      </c>
      <c r="AO16" s="174" t="s">
        <v>559</v>
      </c>
      <c r="AP16" s="77"/>
      <c r="AQ16" s="174">
        <v>100</v>
      </c>
      <c r="AR16" s="180">
        <v>0.04</v>
      </c>
      <c r="AS16" s="174">
        <f t="shared" si="4"/>
        <v>34</v>
      </c>
      <c r="AT16" s="176">
        <v>24</v>
      </c>
      <c r="AU16" s="174" t="s">
        <v>559</v>
      </c>
      <c r="AV16" s="74"/>
      <c r="AW16" s="182" t="s">
        <v>384</v>
      </c>
      <c r="AX16" s="179">
        <v>100</v>
      </c>
      <c r="AY16" s="175">
        <v>6.5000000000000002E-2</v>
      </c>
      <c r="AZ16" s="175">
        <f t="shared" si="9"/>
        <v>0.58890000000000009</v>
      </c>
      <c r="BA16" s="174">
        <f t="shared" si="5"/>
        <v>34</v>
      </c>
      <c r="BB16" s="176">
        <v>24</v>
      </c>
      <c r="BC16" s="174" t="s">
        <v>559</v>
      </c>
      <c r="BD16" s="108"/>
      <c r="BE16" s="174">
        <v>4000</v>
      </c>
      <c r="BF16" s="183">
        <v>2.9600000000000001E-2</v>
      </c>
      <c r="BG16" s="174">
        <f t="shared" si="13"/>
        <v>34</v>
      </c>
      <c r="BH16" s="176">
        <v>24</v>
      </c>
      <c r="BI16" s="174" t="s">
        <v>559</v>
      </c>
      <c r="BJ16" s="106"/>
      <c r="BK16" s="184"/>
      <c r="BL16" s="174"/>
      <c r="BM16" s="174"/>
      <c r="BN16" s="177"/>
      <c r="BO16" s="185"/>
      <c r="BP16" s="180"/>
      <c r="BQ16" s="174">
        <f t="shared" si="6"/>
        <v>34</v>
      </c>
      <c r="BR16" s="174"/>
      <c r="BS16" s="186">
        <f t="shared" si="12"/>
        <v>0</v>
      </c>
      <c r="BT16" s="180"/>
      <c r="BU16" s="174"/>
      <c r="BV16" s="174"/>
      <c r="BW16" s="186"/>
    </row>
    <row r="17" spans="1:75" s="187" customFormat="1" ht="15" customHeight="1" x14ac:dyDescent="0.25">
      <c r="A17" s="169">
        <v>10</v>
      </c>
      <c r="B17" s="170">
        <v>2</v>
      </c>
      <c r="C17" s="171" t="s">
        <v>139</v>
      </c>
      <c r="D17" s="172" t="s">
        <v>10</v>
      </c>
      <c r="E17" s="172" t="s">
        <v>43</v>
      </c>
      <c r="F17" s="172" t="s">
        <v>42</v>
      </c>
      <c r="G17" s="172" t="s">
        <v>11</v>
      </c>
      <c r="H17" s="172" t="s">
        <v>9</v>
      </c>
      <c r="I17" s="172" t="s">
        <v>38</v>
      </c>
      <c r="J17" s="172" t="s">
        <v>44</v>
      </c>
      <c r="K17" s="172" t="s">
        <v>12</v>
      </c>
      <c r="L17" s="175"/>
      <c r="M17" s="174"/>
      <c r="N17" s="175"/>
      <c r="O17" s="175"/>
      <c r="P17" s="174"/>
      <c r="Q17" s="176"/>
      <c r="R17" s="174"/>
      <c r="S17" s="177"/>
      <c r="T17" s="175"/>
      <c r="U17" s="193"/>
      <c r="V17" s="175"/>
      <c r="W17" s="175"/>
      <c r="X17" s="174"/>
      <c r="Y17" s="176"/>
      <c r="Z17" s="174"/>
      <c r="AA17" s="177"/>
      <c r="AB17" s="182" t="s">
        <v>485</v>
      </c>
      <c r="AC17" s="190">
        <v>100</v>
      </c>
      <c r="AD17" s="183">
        <v>1.8200000000000001E-2</v>
      </c>
      <c r="AE17" s="180">
        <f t="shared" si="7"/>
        <v>0.16489200000000001</v>
      </c>
      <c r="AF17" s="174">
        <f t="shared" si="0"/>
        <v>4</v>
      </c>
      <c r="AG17" s="176">
        <v>8</v>
      </c>
      <c r="AH17" s="197" t="s">
        <v>559</v>
      </c>
      <c r="AI17" s="75"/>
      <c r="AJ17" s="181" t="s">
        <v>420</v>
      </c>
      <c r="AK17" s="179">
        <v>4000</v>
      </c>
      <c r="AL17" s="175">
        <f>139.17/AK17</f>
        <v>3.4792499999999997E-2</v>
      </c>
      <c r="AM17" s="174">
        <f t="shared" si="2"/>
        <v>4</v>
      </c>
      <c r="AN17" s="176">
        <v>8</v>
      </c>
      <c r="AO17" s="174" t="s">
        <v>559</v>
      </c>
      <c r="AP17" s="77"/>
      <c r="AQ17" s="174">
        <v>100</v>
      </c>
      <c r="AR17" s="180">
        <v>0.04</v>
      </c>
      <c r="AS17" s="174">
        <f t="shared" si="4"/>
        <v>4</v>
      </c>
      <c r="AT17" s="176">
        <v>8</v>
      </c>
      <c r="AU17" s="174" t="s">
        <v>559</v>
      </c>
      <c r="AV17" s="74"/>
      <c r="AW17" s="182" t="s">
        <v>385</v>
      </c>
      <c r="AX17" s="179">
        <v>100</v>
      </c>
      <c r="AY17" s="175">
        <v>0.04</v>
      </c>
      <c r="AZ17" s="175">
        <f t="shared" si="9"/>
        <v>0.3624</v>
      </c>
      <c r="BA17" s="174">
        <f t="shared" si="5"/>
        <v>4</v>
      </c>
      <c r="BB17" s="176">
        <v>8</v>
      </c>
      <c r="BC17" s="174" t="s">
        <v>559</v>
      </c>
      <c r="BD17" s="108"/>
      <c r="BE17" s="174">
        <v>4000</v>
      </c>
      <c r="BF17" s="183">
        <v>4.3299999999999998E-2</v>
      </c>
      <c r="BG17" s="174">
        <f t="shared" si="13"/>
        <v>4</v>
      </c>
      <c r="BH17" s="176">
        <v>8</v>
      </c>
      <c r="BI17" s="197" t="s">
        <v>559</v>
      </c>
      <c r="BJ17" s="106"/>
      <c r="BK17" s="184"/>
      <c r="BL17" s="174"/>
      <c r="BM17" s="174"/>
      <c r="BN17" s="177"/>
      <c r="BO17" s="185"/>
      <c r="BP17" s="180"/>
      <c r="BQ17" s="174">
        <f t="shared" si="6"/>
        <v>4</v>
      </c>
      <c r="BR17" s="174"/>
      <c r="BS17" s="186">
        <f t="shared" si="12"/>
        <v>0</v>
      </c>
      <c r="BT17" s="180"/>
      <c r="BU17" s="174"/>
      <c r="BV17" s="174"/>
      <c r="BW17" s="186"/>
    </row>
    <row r="18" spans="1:75" s="88" customFormat="1" ht="15" customHeight="1" x14ac:dyDescent="0.25">
      <c r="A18" s="30">
        <v>11</v>
      </c>
      <c r="B18" s="31">
        <v>4</v>
      </c>
      <c r="C18" s="32" t="s">
        <v>142</v>
      </c>
      <c r="D18" s="33" t="s">
        <v>143</v>
      </c>
      <c r="E18" s="33" t="s">
        <v>71</v>
      </c>
      <c r="F18" s="33" t="s">
        <v>42</v>
      </c>
      <c r="G18" s="33" t="s">
        <v>11</v>
      </c>
      <c r="H18" s="33" t="s">
        <v>9</v>
      </c>
      <c r="I18" s="33" t="s">
        <v>38</v>
      </c>
      <c r="J18" s="33" t="s">
        <v>71</v>
      </c>
      <c r="K18" s="33" t="s">
        <v>12</v>
      </c>
      <c r="L18" s="41"/>
      <c r="M18" s="83"/>
      <c r="N18" s="41"/>
      <c r="O18" s="41"/>
      <c r="P18" s="83">
        <f t="shared" ref="P18:P51" si="14">$F$4*B18</f>
        <v>8</v>
      </c>
      <c r="Q18" s="38"/>
      <c r="R18" s="83"/>
      <c r="S18" s="83"/>
      <c r="T18" s="41"/>
      <c r="U18" s="114"/>
      <c r="V18" s="41"/>
      <c r="W18" s="41"/>
      <c r="X18" s="83">
        <f>$F$4*B18</f>
        <v>8</v>
      </c>
      <c r="Y18" s="38"/>
      <c r="Z18" s="83"/>
      <c r="AA18" s="84" t="e">
        <f>Z18*#REF!</f>
        <v>#REF!</v>
      </c>
      <c r="AB18" s="41"/>
      <c r="AC18" s="51"/>
      <c r="AD18" s="41"/>
      <c r="AE18" s="41"/>
      <c r="AF18" s="83">
        <f t="shared" si="0"/>
        <v>8</v>
      </c>
      <c r="AG18" s="38"/>
      <c r="AH18" s="83"/>
      <c r="AI18" s="84">
        <f t="shared" si="1"/>
        <v>0</v>
      </c>
      <c r="AJ18" s="85"/>
      <c r="AK18" s="51"/>
      <c r="AL18" s="41"/>
      <c r="AM18" s="41"/>
      <c r="AN18" s="38"/>
      <c r="AO18" s="83"/>
      <c r="AP18" s="84">
        <f t="shared" si="3"/>
        <v>0</v>
      </c>
      <c r="AQ18" s="83"/>
      <c r="AR18" s="86"/>
      <c r="AS18" s="83" t="e">
        <f t="shared" ref="AS18" si="15">$F$4*#REF!</f>
        <v>#REF!</v>
      </c>
      <c r="AT18" s="38"/>
      <c r="AU18" s="83"/>
      <c r="AV18" s="84">
        <f t="shared" ref="AV18:AV71" si="16">AU18*AR18</f>
        <v>0</v>
      </c>
      <c r="AW18" s="87"/>
      <c r="AX18" s="51"/>
      <c r="AY18" s="41"/>
      <c r="AZ18" s="41"/>
      <c r="BA18" s="83">
        <f t="shared" si="5"/>
        <v>8</v>
      </c>
      <c r="BB18" s="38"/>
      <c r="BC18" s="83"/>
      <c r="BD18" s="84"/>
      <c r="BE18" s="83"/>
      <c r="BF18" s="104"/>
      <c r="BG18" s="83" t="e">
        <f t="shared" ref="BG18" si="17">$F$4*#REF!</f>
        <v>#REF!</v>
      </c>
      <c r="BH18" s="38"/>
      <c r="BI18" s="83"/>
      <c r="BJ18" s="84">
        <f t="shared" ref="BJ18" si="18">BI18*BF18</f>
        <v>0</v>
      </c>
      <c r="BK18" s="87"/>
      <c r="BL18" s="83">
        <f t="shared" ref="BL18:BL32" si="19">$F$4*B18</f>
        <v>8</v>
      </c>
      <c r="BM18" s="83"/>
      <c r="BN18" s="84">
        <f t="shared" ref="BN18:BN71" si="20">BM18*BK18</f>
        <v>0</v>
      </c>
      <c r="BO18" s="89"/>
      <c r="BP18" s="86"/>
      <c r="BQ18" s="83">
        <f t="shared" si="6"/>
        <v>8</v>
      </c>
      <c r="BR18" s="83"/>
      <c r="BS18" s="34">
        <f t="shared" si="12"/>
        <v>0</v>
      </c>
      <c r="BT18" s="86"/>
      <c r="BU18" s="83"/>
      <c r="BV18" s="83"/>
      <c r="BW18" s="34">
        <f t="shared" ref="BW18:BW58" si="21">BV18*BT18</f>
        <v>0</v>
      </c>
    </row>
    <row r="19" spans="1:75" ht="15" customHeight="1" x14ac:dyDescent="0.25">
      <c r="A19" s="10">
        <v>12</v>
      </c>
      <c r="B19" s="9">
        <v>1</v>
      </c>
      <c r="C19" s="8" t="s">
        <v>144</v>
      </c>
      <c r="D19" s="7" t="s">
        <v>145</v>
      </c>
      <c r="E19" s="7" t="s">
        <v>146</v>
      </c>
      <c r="F19" s="7" t="s">
        <v>42</v>
      </c>
      <c r="G19" s="7" t="s">
        <v>14</v>
      </c>
      <c r="H19" s="7" t="s">
        <v>9</v>
      </c>
      <c r="I19" s="7" t="s">
        <v>290</v>
      </c>
      <c r="J19" s="7" t="s">
        <v>317</v>
      </c>
      <c r="K19" s="7" t="s">
        <v>12</v>
      </c>
      <c r="L19" s="80"/>
      <c r="N19" s="39"/>
      <c r="O19" s="39"/>
      <c r="P19" s="40"/>
      <c r="Q19" s="37"/>
      <c r="R19" s="40"/>
      <c r="S19" s="74"/>
      <c r="T19" s="80"/>
      <c r="U19" s="115"/>
      <c r="W19" s="39"/>
      <c r="X19" s="40"/>
      <c r="Y19" s="37"/>
      <c r="Z19" s="40"/>
      <c r="AA19" s="74"/>
      <c r="AB19" s="80" t="s">
        <v>421</v>
      </c>
      <c r="AC19" s="50">
        <v>1</v>
      </c>
      <c r="AD19" s="39">
        <v>0.44</v>
      </c>
      <c r="AE19" s="52">
        <f>AD19*$F$5</f>
        <v>3.9864000000000002</v>
      </c>
      <c r="AF19" s="40">
        <f t="shared" si="0"/>
        <v>2</v>
      </c>
      <c r="AG19" s="37"/>
      <c r="AH19" s="40"/>
      <c r="AI19" s="75">
        <f t="shared" si="1"/>
        <v>0</v>
      </c>
      <c r="AJ19" s="81" t="s">
        <v>455</v>
      </c>
      <c r="AK19" s="50">
        <v>10</v>
      </c>
      <c r="AL19" s="39">
        <v>1.76</v>
      </c>
      <c r="AM19" s="40">
        <f t="shared" ref="AM19:AM37" si="22">$F$4*B19</f>
        <v>2</v>
      </c>
      <c r="AN19" s="37"/>
      <c r="AO19" s="40"/>
      <c r="AP19" s="77">
        <f t="shared" si="3"/>
        <v>0</v>
      </c>
      <c r="AQ19" s="199">
        <v>5</v>
      </c>
      <c r="AR19" s="207">
        <v>0.32</v>
      </c>
      <c r="AS19" s="199">
        <f>$F$4*B19</f>
        <v>2</v>
      </c>
      <c r="AT19" s="199"/>
      <c r="AU19" s="199">
        <v>5</v>
      </c>
      <c r="AV19" s="200">
        <f t="shared" si="16"/>
        <v>1.6</v>
      </c>
      <c r="AW19" s="82" t="s">
        <v>371</v>
      </c>
      <c r="AX19" s="50">
        <v>1</v>
      </c>
      <c r="AY19" s="39">
        <v>0.54700000000000004</v>
      </c>
      <c r="AZ19" s="39">
        <f t="shared" si="9"/>
        <v>4.955820000000001</v>
      </c>
      <c r="BA19" s="40">
        <f t="shared" si="5"/>
        <v>2</v>
      </c>
      <c r="BB19" s="37"/>
      <c r="BC19" s="40"/>
      <c r="BD19" s="108">
        <f>BC19*AZ19</f>
        <v>0</v>
      </c>
      <c r="BE19" s="40"/>
      <c r="BF19" s="45"/>
      <c r="BG19" s="40"/>
      <c r="BH19" s="37"/>
      <c r="BI19" s="40"/>
      <c r="BJ19" s="106"/>
      <c r="BK19" s="78">
        <v>3.3540000000000001</v>
      </c>
      <c r="BL19" s="40">
        <f t="shared" si="19"/>
        <v>2</v>
      </c>
      <c r="BM19" s="40"/>
      <c r="BN19" s="74">
        <f t="shared" si="20"/>
        <v>0</v>
      </c>
      <c r="BO19" s="63"/>
      <c r="BP19" s="42"/>
      <c r="BQ19" s="40">
        <f t="shared" si="6"/>
        <v>2</v>
      </c>
      <c r="BR19" s="40"/>
      <c r="BS19" s="18">
        <f t="shared" si="12"/>
        <v>0</v>
      </c>
      <c r="BT19" s="42"/>
      <c r="BU19" s="40"/>
      <c r="BV19" s="40"/>
      <c r="BW19" s="18"/>
    </row>
    <row r="20" spans="1:75" ht="15" customHeight="1" x14ac:dyDescent="0.25">
      <c r="A20" s="10">
        <v>13</v>
      </c>
      <c r="B20" s="9">
        <v>2</v>
      </c>
      <c r="C20" s="8" t="s">
        <v>53</v>
      </c>
      <c r="D20" s="7" t="s">
        <v>47</v>
      </c>
      <c r="E20" s="7" t="s">
        <v>34</v>
      </c>
      <c r="F20" s="7" t="s">
        <v>49</v>
      </c>
      <c r="G20" s="7" t="s">
        <v>14</v>
      </c>
      <c r="H20" s="7" t="s">
        <v>9</v>
      </c>
      <c r="I20" s="7" t="s">
        <v>50</v>
      </c>
      <c r="J20" s="7" t="s">
        <v>54</v>
      </c>
      <c r="K20" s="7" t="s">
        <v>55</v>
      </c>
      <c r="N20" s="39"/>
      <c r="O20" s="39"/>
      <c r="P20" s="40"/>
      <c r="Q20" s="37"/>
      <c r="R20" s="40"/>
      <c r="S20" s="74"/>
      <c r="W20" s="39"/>
      <c r="X20" s="40"/>
      <c r="Y20" s="37"/>
      <c r="Z20" s="40"/>
      <c r="AA20" s="74"/>
      <c r="AB20" s="80" t="s">
        <v>422</v>
      </c>
      <c r="AC20" s="35">
        <v>50</v>
      </c>
      <c r="AD20" s="42">
        <v>0.52600000000000002</v>
      </c>
      <c r="AE20" s="52">
        <f t="shared" ref="AE20:AE77" si="23">AD20*$F$5</f>
        <v>4.7655600000000007</v>
      </c>
      <c r="AF20" s="40">
        <f t="shared" si="0"/>
        <v>4</v>
      </c>
      <c r="AG20" s="37">
        <v>16</v>
      </c>
      <c r="AH20" s="40" t="s">
        <v>559</v>
      </c>
      <c r="AI20" s="75"/>
      <c r="AJ20" s="81" t="s">
        <v>456</v>
      </c>
      <c r="AK20" s="50">
        <v>25</v>
      </c>
      <c r="AL20" s="39">
        <v>8.06</v>
      </c>
      <c r="AM20" s="40">
        <f t="shared" si="22"/>
        <v>4</v>
      </c>
      <c r="AN20" s="37">
        <v>16</v>
      </c>
      <c r="AO20" s="40" t="s">
        <v>559</v>
      </c>
      <c r="AP20" s="77"/>
      <c r="AQ20" s="40"/>
      <c r="AR20" s="42"/>
      <c r="AS20" s="40">
        <f>$F$4*B20</f>
        <v>4</v>
      </c>
      <c r="AT20" s="37">
        <v>16</v>
      </c>
      <c r="AU20" s="40" t="s">
        <v>559</v>
      </c>
      <c r="AV20" s="74"/>
      <c r="AW20" s="82" t="s">
        <v>386</v>
      </c>
      <c r="AX20" s="50" t="s">
        <v>553</v>
      </c>
      <c r="AY20" s="23"/>
      <c r="AZ20" s="39"/>
      <c r="BA20" s="40">
        <f t="shared" si="5"/>
        <v>4</v>
      </c>
      <c r="BB20" s="37">
        <v>16</v>
      </c>
      <c r="BC20" s="40" t="s">
        <v>559</v>
      </c>
      <c r="BD20" s="108"/>
      <c r="BE20" s="40"/>
      <c r="BF20" s="45"/>
      <c r="BG20" s="40"/>
      <c r="BH20" s="37"/>
      <c r="BI20" s="40"/>
      <c r="BJ20" s="106"/>
      <c r="BK20" s="78">
        <v>19.812000000000001</v>
      </c>
      <c r="BL20" s="40">
        <f t="shared" si="19"/>
        <v>4</v>
      </c>
      <c r="BM20" s="40"/>
      <c r="BN20" s="74"/>
      <c r="BO20" s="63"/>
      <c r="BP20" s="42"/>
      <c r="BQ20" s="40">
        <f t="shared" si="6"/>
        <v>4</v>
      </c>
      <c r="BR20" s="40"/>
      <c r="BS20" s="18">
        <f t="shared" si="12"/>
        <v>0</v>
      </c>
      <c r="BT20" s="42"/>
      <c r="BU20" s="40"/>
      <c r="BV20" s="40"/>
      <c r="BW20" s="18"/>
    </row>
    <row r="21" spans="1:75" ht="15" customHeight="1" x14ac:dyDescent="0.25">
      <c r="A21" s="10">
        <v>14</v>
      </c>
      <c r="B21" s="9">
        <v>2</v>
      </c>
      <c r="C21" s="8" t="s">
        <v>147</v>
      </c>
      <c r="D21" s="7" t="s">
        <v>47</v>
      </c>
      <c r="E21" s="7" t="s">
        <v>48</v>
      </c>
      <c r="F21" s="7" t="s">
        <v>49</v>
      </c>
      <c r="G21" s="7" t="s">
        <v>14</v>
      </c>
      <c r="H21" s="7" t="s">
        <v>9</v>
      </c>
      <c r="I21" s="7" t="s">
        <v>50</v>
      </c>
      <c r="J21" s="7" t="s">
        <v>51</v>
      </c>
      <c r="K21" s="7" t="s">
        <v>52</v>
      </c>
      <c r="N21" s="39"/>
      <c r="O21" s="39"/>
      <c r="P21" s="40"/>
      <c r="Q21" s="37"/>
      <c r="R21" s="40"/>
      <c r="S21" s="74"/>
      <c r="W21" s="39"/>
      <c r="X21" s="40"/>
      <c r="Y21" s="37"/>
      <c r="Z21" s="40"/>
      <c r="AA21" s="74"/>
      <c r="AB21" s="82" t="s">
        <v>423</v>
      </c>
      <c r="AC21" s="35">
        <v>10</v>
      </c>
      <c r="AD21" s="43">
        <v>0.89500000000000002</v>
      </c>
      <c r="AE21" s="52">
        <f t="shared" si="23"/>
        <v>8.1087000000000007</v>
      </c>
      <c r="AF21" s="40">
        <f t="shared" si="0"/>
        <v>4</v>
      </c>
      <c r="AG21" s="37">
        <v>8</v>
      </c>
      <c r="AH21" s="40" t="s">
        <v>559</v>
      </c>
      <c r="AI21" s="75"/>
      <c r="AJ21" s="81" t="s">
        <v>454</v>
      </c>
      <c r="AK21" s="50">
        <v>2</v>
      </c>
      <c r="AL21" s="39">
        <v>14.28</v>
      </c>
      <c r="AM21" s="40">
        <f t="shared" si="22"/>
        <v>4</v>
      </c>
      <c r="AN21" s="37">
        <v>8</v>
      </c>
      <c r="AO21" s="40" t="s">
        <v>559</v>
      </c>
      <c r="AP21" s="77"/>
      <c r="AQ21" s="40"/>
      <c r="AR21" s="42"/>
      <c r="AS21" s="40">
        <f>$F$4*B21</f>
        <v>4</v>
      </c>
      <c r="AT21" s="37">
        <v>8</v>
      </c>
      <c r="AU21" s="40" t="s">
        <v>559</v>
      </c>
      <c r="AV21" s="74"/>
      <c r="AW21" s="78"/>
      <c r="AZ21" s="39"/>
      <c r="BA21" s="40">
        <f t="shared" si="5"/>
        <v>4</v>
      </c>
      <c r="BB21" s="37">
        <v>8</v>
      </c>
      <c r="BC21" s="40" t="s">
        <v>559</v>
      </c>
      <c r="BD21" s="108"/>
      <c r="BE21" s="40"/>
      <c r="BF21" s="45"/>
      <c r="BG21" s="40"/>
      <c r="BH21" s="37"/>
      <c r="BI21" s="40"/>
      <c r="BJ21" s="106"/>
      <c r="BK21" s="78">
        <v>33.253999999999998</v>
      </c>
      <c r="BL21" s="40">
        <f t="shared" si="19"/>
        <v>4</v>
      </c>
      <c r="BM21" s="40"/>
      <c r="BN21" s="74"/>
      <c r="BO21" s="63"/>
      <c r="BP21" s="42"/>
      <c r="BQ21" s="40">
        <f t="shared" si="6"/>
        <v>4</v>
      </c>
      <c r="BR21" s="40"/>
      <c r="BS21" s="18">
        <f t="shared" si="12"/>
        <v>0</v>
      </c>
      <c r="BT21" s="42"/>
      <c r="BU21" s="40"/>
      <c r="BV21" s="40"/>
      <c r="BW21" s="18"/>
    </row>
    <row r="22" spans="1:75" ht="15" customHeight="1" x14ac:dyDescent="0.25">
      <c r="A22" s="10">
        <v>15</v>
      </c>
      <c r="B22" s="9">
        <v>1</v>
      </c>
      <c r="C22" s="8" t="s">
        <v>56</v>
      </c>
      <c r="D22" s="7" t="s">
        <v>57</v>
      </c>
      <c r="E22" s="7" t="s">
        <v>148</v>
      </c>
      <c r="F22" s="7" t="s">
        <v>49</v>
      </c>
      <c r="G22" s="7" t="s">
        <v>14</v>
      </c>
      <c r="H22" s="7" t="s">
        <v>9</v>
      </c>
      <c r="I22" s="7" t="s">
        <v>291</v>
      </c>
      <c r="J22" s="7" t="s">
        <v>318</v>
      </c>
      <c r="K22" s="7" t="s">
        <v>58</v>
      </c>
      <c r="N22" s="39"/>
      <c r="O22" s="39"/>
      <c r="P22" s="40"/>
      <c r="Q22" s="37"/>
      <c r="R22" s="40"/>
      <c r="S22" s="74"/>
      <c r="W22" s="39"/>
      <c r="X22" s="40"/>
      <c r="Y22" s="37"/>
      <c r="Z22" s="40"/>
      <c r="AA22" s="74"/>
      <c r="AB22" s="80" t="s">
        <v>425</v>
      </c>
      <c r="AC22" s="50">
        <v>1</v>
      </c>
      <c r="AD22" s="39">
        <v>1.32</v>
      </c>
      <c r="AE22" s="52">
        <f t="shared" si="23"/>
        <v>11.959200000000001</v>
      </c>
      <c r="AF22" s="40">
        <f t="shared" si="0"/>
        <v>2</v>
      </c>
      <c r="AG22" s="37"/>
      <c r="AH22" s="40"/>
      <c r="AI22" s="75">
        <f t="shared" si="1"/>
        <v>0</v>
      </c>
      <c r="AJ22" s="81" t="s">
        <v>424</v>
      </c>
      <c r="AK22" s="50">
        <v>5</v>
      </c>
      <c r="AL22" s="39">
        <v>11.37</v>
      </c>
      <c r="AM22" s="40">
        <f t="shared" si="22"/>
        <v>2</v>
      </c>
      <c r="AN22" s="37"/>
      <c r="AO22" s="40"/>
      <c r="AP22" s="77">
        <f t="shared" si="3"/>
        <v>0</v>
      </c>
      <c r="AQ22" s="40"/>
      <c r="AR22" s="42"/>
      <c r="AS22" s="40"/>
      <c r="AT22" s="37"/>
      <c r="AU22" s="40"/>
      <c r="AV22" s="74">
        <f t="shared" si="16"/>
        <v>0</v>
      </c>
      <c r="AW22" s="78"/>
      <c r="AZ22" s="39"/>
      <c r="BA22" s="40"/>
      <c r="BB22" s="37"/>
      <c r="BC22" s="40"/>
      <c r="BD22" s="108">
        <f t="shared" ref="BD22:BD30" si="24">BC22*AZ22</f>
        <v>0</v>
      </c>
      <c r="BE22" s="40"/>
      <c r="BF22" s="45"/>
      <c r="BG22" s="40"/>
      <c r="BH22" s="37"/>
      <c r="BI22" s="40"/>
      <c r="BJ22" s="106"/>
      <c r="BK22" s="198">
        <v>2.86</v>
      </c>
      <c r="BL22" s="199">
        <f t="shared" si="19"/>
        <v>2</v>
      </c>
      <c r="BM22" s="199">
        <v>2</v>
      </c>
      <c r="BN22" s="200">
        <f t="shared" si="20"/>
        <v>5.72</v>
      </c>
      <c r="BO22" s="63"/>
      <c r="BP22" s="42"/>
      <c r="BQ22" s="40">
        <f t="shared" si="6"/>
        <v>2</v>
      </c>
      <c r="BR22" s="40"/>
      <c r="BS22" s="18">
        <f t="shared" si="12"/>
        <v>0</v>
      </c>
      <c r="BT22" s="42"/>
      <c r="BU22" s="40"/>
      <c r="BV22" s="40"/>
      <c r="BW22" s="18"/>
    </row>
    <row r="23" spans="1:75" ht="15" customHeight="1" x14ac:dyDescent="0.25">
      <c r="A23" s="10">
        <v>16</v>
      </c>
      <c r="B23" s="9">
        <v>5</v>
      </c>
      <c r="C23" s="8" t="s">
        <v>152</v>
      </c>
      <c r="D23" s="7" t="s">
        <v>150</v>
      </c>
      <c r="E23" s="7" t="s">
        <v>153</v>
      </c>
      <c r="F23" s="7" t="s">
        <v>287</v>
      </c>
      <c r="G23" s="7" t="s">
        <v>14</v>
      </c>
      <c r="H23" s="7" t="s">
        <v>9</v>
      </c>
      <c r="I23" s="7" t="s">
        <v>292</v>
      </c>
      <c r="J23" s="7" t="s">
        <v>320</v>
      </c>
      <c r="K23" s="7" t="s">
        <v>12</v>
      </c>
      <c r="N23" s="39"/>
      <c r="O23" s="39"/>
      <c r="P23" s="40"/>
      <c r="Q23" s="37"/>
      <c r="R23" s="40"/>
      <c r="S23" s="74"/>
      <c r="W23" s="39"/>
      <c r="X23" s="40"/>
      <c r="Y23" s="37"/>
      <c r="Z23" s="40"/>
      <c r="AA23" s="74"/>
      <c r="AB23" s="80" t="s">
        <v>508</v>
      </c>
      <c r="AC23" s="208">
        <v>10</v>
      </c>
      <c r="AD23" s="209">
        <v>0.308</v>
      </c>
      <c r="AE23" s="210">
        <f t="shared" si="23"/>
        <v>2.7904800000000001</v>
      </c>
      <c r="AF23" s="199">
        <f t="shared" si="0"/>
        <v>10</v>
      </c>
      <c r="AG23" s="199"/>
      <c r="AH23" s="199">
        <v>10</v>
      </c>
      <c r="AI23" s="205">
        <f t="shared" si="1"/>
        <v>27.904800000000002</v>
      </c>
      <c r="AJ23" s="79" t="s">
        <v>513</v>
      </c>
      <c r="AK23" s="50">
        <v>5</v>
      </c>
      <c r="AL23" s="39">
        <v>8.5299999999999994</v>
      </c>
      <c r="AM23" s="40">
        <f t="shared" si="22"/>
        <v>10</v>
      </c>
      <c r="AN23" s="37"/>
      <c r="AO23" s="35"/>
      <c r="AP23" s="77">
        <f t="shared" si="3"/>
        <v>0</v>
      </c>
      <c r="AQ23" s="40"/>
      <c r="AR23" s="42"/>
      <c r="AS23" s="40"/>
      <c r="AT23" s="37"/>
      <c r="AU23" s="40"/>
      <c r="AV23" s="74">
        <f t="shared" si="16"/>
        <v>0</v>
      </c>
      <c r="AW23" s="82" t="s">
        <v>392</v>
      </c>
      <c r="AX23" s="50">
        <v>1</v>
      </c>
      <c r="AY23" s="39">
        <v>0.57999999999999996</v>
      </c>
      <c r="AZ23" s="39">
        <f t="shared" ref="AZ23:AZ32" si="25">AY23*$F$5</f>
        <v>5.2548000000000004</v>
      </c>
      <c r="BA23" s="40">
        <f>$F$4*B23</f>
        <v>10</v>
      </c>
      <c r="BB23" s="37"/>
      <c r="BC23" s="40"/>
      <c r="BD23" s="108">
        <f t="shared" si="24"/>
        <v>0</v>
      </c>
      <c r="BE23" s="40"/>
      <c r="BF23" s="45"/>
      <c r="BG23" s="40"/>
      <c r="BH23" s="37"/>
      <c r="BI23" s="40"/>
      <c r="BJ23" s="106"/>
      <c r="BK23" s="78">
        <v>5.4405000000000001</v>
      </c>
      <c r="BL23" s="40">
        <f t="shared" si="19"/>
        <v>10</v>
      </c>
      <c r="BM23" s="40"/>
      <c r="BN23" s="74">
        <f t="shared" si="20"/>
        <v>0</v>
      </c>
      <c r="BO23" s="63"/>
      <c r="BP23" s="42"/>
      <c r="BQ23" s="40">
        <f t="shared" si="6"/>
        <v>10</v>
      </c>
      <c r="BR23" s="40"/>
      <c r="BS23" s="18">
        <f t="shared" si="12"/>
        <v>0</v>
      </c>
      <c r="BT23" s="42"/>
      <c r="BU23" s="40"/>
      <c r="BV23" s="40"/>
      <c r="BW23" s="18"/>
    </row>
    <row r="24" spans="1:75" ht="15" customHeight="1" x14ac:dyDescent="0.25">
      <c r="A24" s="10">
        <v>17</v>
      </c>
      <c r="B24" s="9">
        <v>1</v>
      </c>
      <c r="C24" s="8" t="s">
        <v>149</v>
      </c>
      <c r="D24" s="7" t="s">
        <v>150</v>
      </c>
      <c r="E24" s="7" t="s">
        <v>151</v>
      </c>
      <c r="F24" s="7" t="s">
        <v>286</v>
      </c>
      <c r="G24" s="7" t="s">
        <v>14</v>
      </c>
      <c r="H24" s="7" t="s">
        <v>9</v>
      </c>
      <c r="I24" s="7" t="s">
        <v>292</v>
      </c>
      <c r="J24" s="7" t="s">
        <v>319</v>
      </c>
      <c r="K24" s="7" t="s">
        <v>12</v>
      </c>
      <c r="N24" s="39"/>
      <c r="O24" s="39"/>
      <c r="P24" s="40"/>
      <c r="Q24" s="37"/>
      <c r="R24" s="40"/>
      <c r="S24" s="74"/>
      <c r="W24" s="39"/>
      <c r="X24" s="40"/>
      <c r="Y24" s="37"/>
      <c r="Z24" s="40"/>
      <c r="AA24" s="74"/>
      <c r="AE24" s="52"/>
      <c r="AF24" s="40"/>
      <c r="AG24" s="37"/>
      <c r="AH24" s="40"/>
      <c r="AI24" s="75">
        <f t="shared" si="1"/>
        <v>0</v>
      </c>
      <c r="AJ24" s="81" t="s">
        <v>426</v>
      </c>
      <c r="AK24" s="23" t="s">
        <v>427</v>
      </c>
      <c r="AL24" s="39"/>
      <c r="AM24" s="40">
        <f t="shared" si="22"/>
        <v>2</v>
      </c>
      <c r="AN24" s="37"/>
      <c r="AO24" s="40"/>
      <c r="AP24" s="77">
        <f t="shared" si="3"/>
        <v>0</v>
      </c>
      <c r="AQ24" s="40"/>
      <c r="AR24" s="42"/>
      <c r="AS24" s="40"/>
      <c r="AT24" s="37"/>
      <c r="AU24" s="40"/>
      <c r="AV24" s="74">
        <f t="shared" si="16"/>
        <v>0</v>
      </c>
      <c r="AW24" s="78"/>
      <c r="AY24" s="23"/>
      <c r="AZ24" s="39"/>
      <c r="BA24" s="40"/>
      <c r="BB24" s="37"/>
      <c r="BC24" s="40"/>
      <c r="BD24" s="108">
        <f t="shared" si="24"/>
        <v>0</v>
      </c>
      <c r="BE24" s="40"/>
      <c r="BF24" s="45"/>
      <c r="BG24" s="40"/>
      <c r="BH24" s="37"/>
      <c r="BI24" s="40"/>
      <c r="BJ24" s="106"/>
      <c r="BK24" s="198">
        <v>0.33800000000000002</v>
      </c>
      <c r="BL24" s="199">
        <f t="shared" si="19"/>
        <v>2</v>
      </c>
      <c r="BM24" s="199">
        <v>2</v>
      </c>
      <c r="BN24" s="200">
        <f t="shared" si="20"/>
        <v>0.67600000000000005</v>
      </c>
      <c r="BO24" s="63"/>
      <c r="BP24" s="42"/>
      <c r="BQ24" s="40">
        <f t="shared" si="6"/>
        <v>2</v>
      </c>
      <c r="BR24" s="40"/>
      <c r="BS24" s="18">
        <f t="shared" si="12"/>
        <v>0</v>
      </c>
      <c r="BT24" s="42"/>
      <c r="BU24" s="40"/>
      <c r="BV24" s="40"/>
      <c r="BW24" s="18"/>
    </row>
    <row r="25" spans="1:75" s="146" customFormat="1" ht="15" customHeight="1" thickBot="1" x14ac:dyDescent="0.3">
      <c r="A25" s="122">
        <v>18</v>
      </c>
      <c r="B25" s="123">
        <v>1</v>
      </c>
      <c r="C25" s="124" t="s">
        <v>154</v>
      </c>
      <c r="D25" s="125" t="s">
        <v>155</v>
      </c>
      <c r="E25" s="125" t="s">
        <v>156</v>
      </c>
      <c r="F25" s="125" t="s">
        <v>288</v>
      </c>
      <c r="G25" s="125" t="s">
        <v>14</v>
      </c>
      <c r="H25" s="125" t="s">
        <v>9</v>
      </c>
      <c r="I25" s="125" t="s">
        <v>293</v>
      </c>
      <c r="J25" s="125" t="s">
        <v>321</v>
      </c>
      <c r="K25" s="125" t="s">
        <v>12</v>
      </c>
      <c r="L25" s="126"/>
      <c r="M25" s="127"/>
      <c r="N25" s="126"/>
      <c r="O25" s="126"/>
      <c r="P25" s="128"/>
      <c r="Q25" s="129"/>
      <c r="R25" s="128"/>
      <c r="S25" s="130"/>
      <c r="T25" s="126"/>
      <c r="U25" s="131"/>
      <c r="V25" s="126"/>
      <c r="W25" s="126"/>
      <c r="X25" s="128"/>
      <c r="Y25" s="129"/>
      <c r="Z25" s="128"/>
      <c r="AA25" s="130"/>
      <c r="AB25" s="132" t="s">
        <v>509</v>
      </c>
      <c r="AC25" s="211">
        <v>1</v>
      </c>
      <c r="AD25" s="212">
        <v>1.68</v>
      </c>
      <c r="AE25" s="213">
        <f t="shared" si="23"/>
        <v>15.220800000000001</v>
      </c>
      <c r="AF25" s="214">
        <f t="shared" ref="AF25:AF37" si="26">$F$4*B25</f>
        <v>2</v>
      </c>
      <c r="AG25" s="214"/>
      <c r="AH25" s="214">
        <v>2</v>
      </c>
      <c r="AI25" s="215">
        <f t="shared" si="1"/>
        <v>30.441600000000001</v>
      </c>
      <c r="AJ25" s="195" t="s">
        <v>514</v>
      </c>
      <c r="AK25" s="137">
        <v>5</v>
      </c>
      <c r="AL25" s="126">
        <v>14.16</v>
      </c>
      <c r="AM25" s="128">
        <f t="shared" si="22"/>
        <v>2</v>
      </c>
      <c r="AN25" s="129"/>
      <c r="AO25" s="128"/>
      <c r="AP25" s="138">
        <f t="shared" si="3"/>
        <v>0</v>
      </c>
      <c r="AQ25" s="128"/>
      <c r="AR25" s="139"/>
      <c r="AS25" s="128"/>
      <c r="AT25" s="129"/>
      <c r="AU25" s="128"/>
      <c r="AV25" s="130">
        <f t="shared" si="16"/>
        <v>0</v>
      </c>
      <c r="AW25" s="196" t="s">
        <v>393</v>
      </c>
      <c r="AX25" s="137">
        <v>1</v>
      </c>
      <c r="AY25" s="126">
        <v>3.47</v>
      </c>
      <c r="AZ25" s="126">
        <f t="shared" si="25"/>
        <v>31.438200000000002</v>
      </c>
      <c r="BA25" s="128">
        <f t="shared" ref="BA25:BA32" si="27">$F$4*B25</f>
        <v>2</v>
      </c>
      <c r="BB25" s="129"/>
      <c r="BC25" s="128"/>
      <c r="BD25" s="142">
        <f t="shared" si="24"/>
        <v>0</v>
      </c>
      <c r="BE25" s="128"/>
      <c r="BF25" s="134"/>
      <c r="BG25" s="128"/>
      <c r="BH25" s="129"/>
      <c r="BI25" s="128"/>
      <c r="BJ25" s="143"/>
      <c r="BK25" s="140">
        <v>16.445</v>
      </c>
      <c r="BL25" s="128">
        <f t="shared" si="19"/>
        <v>2</v>
      </c>
      <c r="BM25" s="128"/>
      <c r="BN25" s="130">
        <f t="shared" si="20"/>
        <v>0</v>
      </c>
      <c r="BO25" s="144"/>
      <c r="BP25" s="139"/>
      <c r="BQ25" s="128">
        <f t="shared" si="6"/>
        <v>2</v>
      </c>
      <c r="BR25" s="128"/>
      <c r="BS25" s="145">
        <f t="shared" si="12"/>
        <v>0</v>
      </c>
      <c r="BT25" s="139"/>
      <c r="BU25" s="128"/>
      <c r="BV25" s="128"/>
      <c r="BW25" s="145"/>
    </row>
    <row r="26" spans="1:75" ht="15" customHeight="1" x14ac:dyDescent="0.25">
      <c r="A26" s="118">
        <v>19</v>
      </c>
      <c r="B26" s="119">
        <v>1</v>
      </c>
      <c r="C26" s="120" t="s">
        <v>157</v>
      </c>
      <c r="D26" s="121" t="s">
        <v>158</v>
      </c>
      <c r="E26" s="121" t="s">
        <v>159</v>
      </c>
      <c r="F26" s="121" t="s">
        <v>9</v>
      </c>
      <c r="G26" s="121" t="s">
        <v>9</v>
      </c>
      <c r="H26" s="121" t="s">
        <v>9</v>
      </c>
      <c r="I26" s="121" t="s">
        <v>294</v>
      </c>
      <c r="J26" s="121" t="s">
        <v>159</v>
      </c>
      <c r="K26" s="121" t="s">
        <v>352</v>
      </c>
      <c r="L26" s="80"/>
      <c r="N26" s="39"/>
      <c r="O26" s="39"/>
      <c r="P26" s="40"/>
      <c r="Q26" s="37"/>
      <c r="R26" s="40"/>
      <c r="S26" s="74"/>
      <c r="T26" s="80" t="s">
        <v>398</v>
      </c>
      <c r="U26" s="115">
        <v>1</v>
      </c>
      <c r="V26" s="110">
        <v>4.2</v>
      </c>
      <c r="W26" s="39">
        <f>V26*$F$5</f>
        <v>38.052000000000007</v>
      </c>
      <c r="X26" s="40">
        <f>$F$4*B26</f>
        <v>2</v>
      </c>
      <c r="Y26" s="37"/>
      <c r="Z26" s="40"/>
      <c r="AA26" s="74">
        <f>Z26*W26</f>
        <v>0</v>
      </c>
      <c r="AE26" s="52"/>
      <c r="AF26" s="40">
        <f t="shared" si="26"/>
        <v>2</v>
      </c>
      <c r="AG26" s="37"/>
      <c r="AH26" s="40"/>
      <c r="AI26" s="75">
        <f t="shared" si="1"/>
        <v>0</v>
      </c>
      <c r="AJ26" s="76"/>
      <c r="AL26" s="39"/>
      <c r="AM26" s="40">
        <f t="shared" si="22"/>
        <v>2</v>
      </c>
      <c r="AN26" s="37"/>
      <c r="AO26" s="40"/>
      <c r="AP26" s="77">
        <f t="shared" si="3"/>
        <v>0</v>
      </c>
      <c r="AQ26" s="40"/>
      <c r="AR26" s="42"/>
      <c r="AS26" s="40">
        <f t="shared" ref="AS26:AS37" si="28">$F$4*B26</f>
        <v>2</v>
      </c>
      <c r="AT26" s="37"/>
      <c r="AU26" s="40"/>
      <c r="AV26" s="74">
        <f t="shared" si="16"/>
        <v>0</v>
      </c>
      <c r="AW26" s="82" t="s">
        <v>388</v>
      </c>
      <c r="AX26" s="50">
        <v>900</v>
      </c>
      <c r="AY26" s="99">
        <v>5.36</v>
      </c>
      <c r="AZ26" s="39">
        <f t="shared" si="25"/>
        <v>48.561600000000006</v>
      </c>
      <c r="BA26" s="40">
        <f t="shared" si="27"/>
        <v>2</v>
      </c>
      <c r="BB26" s="37"/>
      <c r="BC26" s="40"/>
      <c r="BD26" s="108">
        <f t="shared" si="24"/>
        <v>0</v>
      </c>
      <c r="BE26" s="40"/>
      <c r="BF26" s="45"/>
      <c r="BG26" s="40"/>
      <c r="BH26" s="37"/>
      <c r="BI26" s="40"/>
      <c r="BJ26" s="106">
        <f t="shared" ref="BJ26:BJ30" si="29">BI26*BF26</f>
        <v>0</v>
      </c>
      <c r="BK26" s="78">
        <v>35.191000000000003</v>
      </c>
      <c r="BL26" s="40">
        <f t="shared" si="19"/>
        <v>2</v>
      </c>
      <c r="BM26" s="40"/>
      <c r="BN26" s="74">
        <f t="shared" si="20"/>
        <v>0</v>
      </c>
      <c r="BO26" s="63"/>
      <c r="BP26" s="42"/>
      <c r="BQ26" s="40">
        <f t="shared" si="6"/>
        <v>2</v>
      </c>
      <c r="BR26" s="40"/>
      <c r="BS26" s="18">
        <f t="shared" si="12"/>
        <v>0</v>
      </c>
      <c r="BT26" s="207">
        <v>8.7200000000000006</v>
      </c>
      <c r="BU26" s="199">
        <f>$F$4*B26</f>
        <v>2</v>
      </c>
      <c r="BV26" s="199">
        <v>2</v>
      </c>
      <c r="BW26" s="216">
        <f t="shared" si="21"/>
        <v>17.440000000000001</v>
      </c>
    </row>
    <row r="27" spans="1:75" ht="15" customHeight="1" x14ac:dyDescent="0.25">
      <c r="A27" s="10">
        <v>20</v>
      </c>
      <c r="B27" s="9">
        <v>1</v>
      </c>
      <c r="C27" s="8" t="s">
        <v>26</v>
      </c>
      <c r="D27" s="7" t="s">
        <v>59</v>
      </c>
      <c r="E27" s="7" t="s">
        <v>160</v>
      </c>
      <c r="F27" s="7" t="s">
        <v>9</v>
      </c>
      <c r="G27" s="7" t="s">
        <v>9</v>
      </c>
      <c r="H27" s="7" t="s">
        <v>9</v>
      </c>
      <c r="I27" s="7" t="s">
        <v>60</v>
      </c>
      <c r="J27" s="7" t="s">
        <v>322</v>
      </c>
      <c r="K27" s="7" t="s">
        <v>353</v>
      </c>
      <c r="N27" s="39"/>
      <c r="O27" s="39"/>
      <c r="P27" s="40"/>
      <c r="Q27" s="37"/>
      <c r="R27" s="40"/>
      <c r="S27" s="74"/>
      <c r="T27" s="29"/>
      <c r="V27" s="29"/>
      <c r="W27" s="39"/>
      <c r="X27" s="40"/>
      <c r="Y27" s="37"/>
      <c r="Z27" s="40"/>
      <c r="AA27" s="74"/>
      <c r="AB27" s="80" t="s">
        <v>515</v>
      </c>
      <c r="AC27" s="49">
        <v>1</v>
      </c>
      <c r="AD27" s="39">
        <v>0.71</v>
      </c>
      <c r="AE27" s="52">
        <f t="shared" si="23"/>
        <v>6.4325999999999999</v>
      </c>
      <c r="AF27" s="40">
        <f t="shared" si="26"/>
        <v>2</v>
      </c>
      <c r="AG27" s="37"/>
      <c r="AH27" s="40"/>
      <c r="AI27" s="75">
        <f t="shared" si="1"/>
        <v>0</v>
      </c>
      <c r="AJ27" s="81" t="s">
        <v>458</v>
      </c>
      <c r="AK27" s="50">
        <v>1</v>
      </c>
      <c r="AL27" s="39">
        <v>3.89</v>
      </c>
      <c r="AM27" s="40">
        <f t="shared" si="22"/>
        <v>2</v>
      </c>
      <c r="AN27" s="37"/>
      <c r="AO27" s="40"/>
      <c r="AP27" s="77">
        <f t="shared" si="3"/>
        <v>0</v>
      </c>
      <c r="AQ27" s="199">
        <v>1</v>
      </c>
      <c r="AR27" s="207">
        <v>1.2</v>
      </c>
      <c r="AS27" s="199">
        <f t="shared" si="28"/>
        <v>2</v>
      </c>
      <c r="AT27" s="199"/>
      <c r="AU27" s="199">
        <v>2</v>
      </c>
      <c r="AV27" s="200">
        <f t="shared" si="16"/>
        <v>2.4</v>
      </c>
      <c r="AW27" s="28" t="s">
        <v>554</v>
      </c>
      <c r="AX27" s="49">
        <v>1</v>
      </c>
      <c r="AY27" s="39">
        <v>0.96199999999999997</v>
      </c>
      <c r="AZ27" s="39">
        <f t="shared" si="25"/>
        <v>8.715720000000001</v>
      </c>
      <c r="BA27" s="40">
        <f t="shared" si="27"/>
        <v>2</v>
      </c>
      <c r="BB27" s="37"/>
      <c r="BC27" s="40"/>
      <c r="BD27" s="108">
        <f t="shared" si="24"/>
        <v>0</v>
      </c>
      <c r="BE27" s="40"/>
      <c r="BF27" s="45"/>
      <c r="BG27" s="40"/>
      <c r="BH27" s="37"/>
      <c r="BI27" s="40"/>
      <c r="BJ27" s="106">
        <f t="shared" si="29"/>
        <v>0</v>
      </c>
      <c r="BK27" s="78">
        <v>2.0670000000000002</v>
      </c>
      <c r="BL27" s="40">
        <f t="shared" si="19"/>
        <v>2</v>
      </c>
      <c r="BM27" s="40"/>
      <c r="BN27" s="74">
        <f t="shared" si="20"/>
        <v>0</v>
      </c>
      <c r="BO27" s="63"/>
      <c r="BP27" s="42"/>
      <c r="BQ27" s="40">
        <f t="shared" si="6"/>
        <v>2</v>
      </c>
      <c r="BR27" s="40"/>
      <c r="BS27" s="18">
        <f t="shared" si="12"/>
        <v>0</v>
      </c>
      <c r="BT27" s="42"/>
      <c r="BU27" s="40"/>
      <c r="BV27" s="40"/>
      <c r="BW27" s="18"/>
    </row>
    <row r="28" spans="1:75" ht="15" customHeight="1" x14ac:dyDescent="0.25">
      <c r="A28" s="10">
        <v>21</v>
      </c>
      <c r="B28" s="9">
        <v>1</v>
      </c>
      <c r="C28" s="8" t="s">
        <v>161</v>
      </c>
      <c r="D28" s="7" t="s">
        <v>59</v>
      </c>
      <c r="E28" s="7" t="s">
        <v>162</v>
      </c>
      <c r="F28" s="7" t="s">
        <v>9</v>
      </c>
      <c r="G28" s="7" t="s">
        <v>9</v>
      </c>
      <c r="H28" s="7" t="s">
        <v>9</v>
      </c>
      <c r="I28" s="7" t="s">
        <v>60</v>
      </c>
      <c r="J28" s="7" t="s">
        <v>323</v>
      </c>
      <c r="K28" s="7" t="s">
        <v>61</v>
      </c>
      <c r="N28" s="39"/>
      <c r="O28" s="39"/>
      <c r="P28" s="40"/>
      <c r="Q28" s="37"/>
      <c r="R28" s="40"/>
      <c r="S28" s="74"/>
      <c r="T28" s="29"/>
      <c r="V28" s="29"/>
      <c r="W28" s="39"/>
      <c r="X28" s="40"/>
      <c r="Y28" s="37"/>
      <c r="Z28" s="40"/>
      <c r="AA28" s="74"/>
      <c r="AB28" s="80" t="s">
        <v>516</v>
      </c>
      <c r="AC28" s="49">
        <v>1</v>
      </c>
      <c r="AD28" s="39">
        <v>0.71</v>
      </c>
      <c r="AE28" s="52">
        <f t="shared" si="23"/>
        <v>6.4325999999999999</v>
      </c>
      <c r="AF28" s="40">
        <f t="shared" si="26"/>
        <v>2</v>
      </c>
      <c r="AG28" s="37"/>
      <c r="AH28" s="40"/>
      <c r="AI28" s="75">
        <f t="shared" si="1"/>
        <v>0</v>
      </c>
      <c r="AJ28" s="81" t="s">
        <v>459</v>
      </c>
      <c r="AK28" s="50">
        <v>10</v>
      </c>
      <c r="AL28" s="39">
        <v>5.58</v>
      </c>
      <c r="AM28" s="40">
        <f t="shared" si="22"/>
        <v>2</v>
      </c>
      <c r="AN28" s="37"/>
      <c r="AO28" s="40"/>
      <c r="AP28" s="77">
        <f t="shared" si="3"/>
        <v>0</v>
      </c>
      <c r="AQ28" s="199">
        <v>1</v>
      </c>
      <c r="AR28" s="207">
        <v>1.24</v>
      </c>
      <c r="AS28" s="199">
        <f t="shared" si="28"/>
        <v>2</v>
      </c>
      <c r="AT28" s="199"/>
      <c r="AU28" s="199">
        <v>2</v>
      </c>
      <c r="AV28" s="200">
        <f t="shared" si="16"/>
        <v>2.48</v>
      </c>
      <c r="AW28" s="28" t="s">
        <v>555</v>
      </c>
      <c r="AX28" s="49">
        <v>1</v>
      </c>
      <c r="AY28" s="39">
        <v>2.0699999999999998</v>
      </c>
      <c r="AZ28" s="39">
        <f t="shared" si="25"/>
        <v>18.754200000000001</v>
      </c>
      <c r="BA28" s="40">
        <f t="shared" si="27"/>
        <v>2</v>
      </c>
      <c r="BB28" s="37"/>
      <c r="BC28" s="40"/>
      <c r="BD28" s="108">
        <f t="shared" si="24"/>
        <v>0</v>
      </c>
      <c r="BE28" s="40"/>
      <c r="BF28" s="45"/>
      <c r="BG28" s="40"/>
      <c r="BH28" s="37"/>
      <c r="BI28" s="40"/>
      <c r="BJ28" s="106">
        <f t="shared" si="29"/>
        <v>0</v>
      </c>
      <c r="BK28" s="78">
        <v>2.34</v>
      </c>
      <c r="BL28" s="40">
        <f t="shared" si="19"/>
        <v>2</v>
      </c>
      <c r="BM28" s="40"/>
      <c r="BN28" s="74">
        <f t="shared" si="20"/>
        <v>0</v>
      </c>
      <c r="BO28" s="63"/>
      <c r="BP28" s="42"/>
      <c r="BQ28" s="40">
        <f t="shared" si="6"/>
        <v>2</v>
      </c>
      <c r="BR28" s="40"/>
      <c r="BS28" s="18">
        <f t="shared" si="12"/>
        <v>0</v>
      </c>
      <c r="BT28" s="42"/>
      <c r="BU28" s="40"/>
      <c r="BV28" s="40"/>
      <c r="BW28" s="18"/>
    </row>
    <row r="29" spans="1:75" ht="15" customHeight="1" x14ac:dyDescent="0.25">
      <c r="A29" s="10">
        <v>22</v>
      </c>
      <c r="B29" s="9">
        <v>1</v>
      </c>
      <c r="C29" s="8" t="s">
        <v>163</v>
      </c>
      <c r="D29" s="7" t="s">
        <v>164</v>
      </c>
      <c r="E29" s="7" t="s">
        <v>165</v>
      </c>
      <c r="F29" s="7" t="s">
        <v>9</v>
      </c>
      <c r="G29" s="7" t="s">
        <v>9</v>
      </c>
      <c r="H29" s="7" t="s">
        <v>9</v>
      </c>
      <c r="I29" s="7" t="s">
        <v>295</v>
      </c>
      <c r="J29" s="7" t="s">
        <v>324</v>
      </c>
      <c r="K29" s="7" t="s">
        <v>354</v>
      </c>
      <c r="N29" s="39"/>
      <c r="O29" s="39"/>
      <c r="P29" s="40"/>
      <c r="Q29" s="37"/>
      <c r="R29" s="40"/>
      <c r="S29" s="74"/>
      <c r="T29" s="80" t="s">
        <v>428</v>
      </c>
      <c r="U29" s="115">
        <v>3000</v>
      </c>
      <c r="V29" s="29">
        <v>0.25569999999999998</v>
      </c>
      <c r="W29" s="39">
        <f>V29*$F$5</f>
        <v>2.3166419999999999</v>
      </c>
      <c r="X29" s="40">
        <f>$F$4*B29</f>
        <v>2</v>
      </c>
      <c r="Y29" s="37"/>
      <c r="Z29" s="116" t="s">
        <v>567</v>
      </c>
      <c r="AA29" s="74"/>
      <c r="AE29" s="52"/>
      <c r="AF29" s="40">
        <f t="shared" si="26"/>
        <v>2</v>
      </c>
      <c r="AG29" s="37"/>
      <c r="AH29" s="40"/>
      <c r="AI29" s="75">
        <f t="shared" si="1"/>
        <v>0</v>
      </c>
      <c r="AJ29" s="76"/>
      <c r="AL29" s="39"/>
      <c r="AM29" s="40">
        <f t="shared" si="22"/>
        <v>2</v>
      </c>
      <c r="AN29" s="37"/>
      <c r="AO29" s="40"/>
      <c r="AP29" s="77">
        <f t="shared" si="3"/>
        <v>0</v>
      </c>
      <c r="AQ29" s="199">
        <v>1</v>
      </c>
      <c r="AR29" s="207">
        <v>0.68</v>
      </c>
      <c r="AS29" s="199">
        <f t="shared" si="28"/>
        <v>2</v>
      </c>
      <c r="AT29" s="199"/>
      <c r="AU29" s="199">
        <v>2</v>
      </c>
      <c r="AV29" s="200">
        <f t="shared" si="16"/>
        <v>1.36</v>
      </c>
      <c r="AW29" s="28" t="s">
        <v>556</v>
      </c>
      <c r="AX29" s="49">
        <v>1</v>
      </c>
      <c r="AY29" s="39">
        <v>0.42899999999999999</v>
      </c>
      <c r="AZ29" s="39">
        <f t="shared" si="25"/>
        <v>3.8867400000000001</v>
      </c>
      <c r="BA29" s="40">
        <f t="shared" si="27"/>
        <v>2</v>
      </c>
      <c r="BB29" s="37"/>
      <c r="BC29" s="40"/>
      <c r="BD29" s="108">
        <f t="shared" si="24"/>
        <v>0</v>
      </c>
      <c r="BE29" s="40"/>
      <c r="BF29" s="45"/>
      <c r="BG29" s="40"/>
      <c r="BH29" s="37"/>
      <c r="BI29" s="40"/>
      <c r="BJ29" s="106">
        <f t="shared" si="29"/>
        <v>0</v>
      </c>
      <c r="BK29" s="78">
        <v>2.5739999999999998</v>
      </c>
      <c r="BL29" s="40">
        <f t="shared" si="19"/>
        <v>2</v>
      </c>
      <c r="BM29" s="40"/>
      <c r="BN29" s="74">
        <f t="shared" si="20"/>
        <v>0</v>
      </c>
      <c r="BO29" s="63"/>
      <c r="BP29" s="42"/>
      <c r="BQ29" s="40">
        <f t="shared" si="6"/>
        <v>2</v>
      </c>
      <c r="BR29" s="40"/>
      <c r="BS29" s="18">
        <f t="shared" si="12"/>
        <v>0</v>
      </c>
      <c r="BT29" s="42"/>
      <c r="BU29" s="40"/>
      <c r="BV29" s="40"/>
      <c r="BW29" s="18"/>
    </row>
    <row r="30" spans="1:75" ht="15" customHeight="1" x14ac:dyDescent="0.25">
      <c r="A30" s="10">
        <v>23</v>
      </c>
      <c r="B30" s="9">
        <v>8</v>
      </c>
      <c r="C30" s="8" t="s">
        <v>576</v>
      </c>
      <c r="D30" s="7" t="s">
        <v>166</v>
      </c>
      <c r="E30" s="7" t="s">
        <v>167</v>
      </c>
      <c r="F30" s="7" t="s">
        <v>9</v>
      </c>
      <c r="G30" s="7" t="s">
        <v>9</v>
      </c>
      <c r="H30" s="7" t="s">
        <v>9</v>
      </c>
      <c r="I30" s="7" t="s">
        <v>296</v>
      </c>
      <c r="J30" s="7" t="s">
        <v>167</v>
      </c>
      <c r="K30" s="7" t="s">
        <v>355</v>
      </c>
      <c r="N30" s="39"/>
      <c r="O30" s="39"/>
      <c r="P30" s="40"/>
      <c r="Q30" s="37"/>
      <c r="R30" s="21"/>
      <c r="S30" s="74"/>
      <c r="T30" s="29"/>
      <c r="V30" s="29"/>
      <c r="W30" s="39"/>
      <c r="X30" s="40"/>
      <c r="Y30" s="37"/>
      <c r="Z30" s="21"/>
      <c r="AA30" s="74"/>
      <c r="AB30" s="80" t="s">
        <v>517</v>
      </c>
      <c r="AC30" s="49">
        <v>10</v>
      </c>
      <c r="AD30" s="39">
        <v>0.219</v>
      </c>
      <c r="AE30" s="52">
        <f t="shared" si="23"/>
        <v>1.98414</v>
      </c>
      <c r="AF30" s="40">
        <f t="shared" si="26"/>
        <v>16</v>
      </c>
      <c r="AG30" s="37"/>
      <c r="AH30" s="40"/>
      <c r="AI30" s="75">
        <f t="shared" si="1"/>
        <v>0</v>
      </c>
      <c r="AJ30" s="81" t="s">
        <v>429</v>
      </c>
      <c r="AK30" s="50">
        <v>250</v>
      </c>
      <c r="AL30" s="39">
        <v>0.19</v>
      </c>
      <c r="AM30" s="40">
        <f t="shared" si="22"/>
        <v>16</v>
      </c>
      <c r="AN30" s="37"/>
      <c r="AO30" s="40"/>
      <c r="AP30" s="77">
        <f t="shared" si="3"/>
        <v>0</v>
      </c>
      <c r="AQ30" s="199">
        <v>100</v>
      </c>
      <c r="AR30" s="207">
        <v>0.08</v>
      </c>
      <c r="AS30" s="199">
        <f t="shared" si="28"/>
        <v>16</v>
      </c>
      <c r="AT30" s="199"/>
      <c r="AU30" s="199">
        <v>100</v>
      </c>
      <c r="AV30" s="200">
        <f t="shared" si="16"/>
        <v>8</v>
      </c>
      <c r="AW30" s="28" t="s">
        <v>557</v>
      </c>
      <c r="AX30" s="49">
        <v>10</v>
      </c>
      <c r="AY30" s="39">
        <v>0.20300000000000001</v>
      </c>
      <c r="AZ30" s="39">
        <f t="shared" si="25"/>
        <v>1.8391800000000003</v>
      </c>
      <c r="BA30" s="40">
        <f t="shared" si="27"/>
        <v>16</v>
      </c>
      <c r="BB30" s="37"/>
      <c r="BC30" s="40"/>
      <c r="BD30" s="108">
        <f t="shared" si="24"/>
        <v>0</v>
      </c>
      <c r="BE30" s="40">
        <v>2500</v>
      </c>
      <c r="BF30" s="45">
        <v>5.74E-2</v>
      </c>
      <c r="BG30" s="40">
        <f>$F$4*B30</f>
        <v>16</v>
      </c>
      <c r="BH30" s="37"/>
      <c r="BI30" s="40"/>
      <c r="BJ30" s="106">
        <f t="shared" si="29"/>
        <v>0</v>
      </c>
      <c r="BK30" s="78">
        <v>0.67600000000000005</v>
      </c>
      <c r="BL30" s="40">
        <f t="shared" si="19"/>
        <v>16</v>
      </c>
      <c r="BM30" s="21"/>
      <c r="BN30" s="74">
        <f t="shared" si="20"/>
        <v>0</v>
      </c>
      <c r="BO30" s="63">
        <v>2500</v>
      </c>
      <c r="BP30" s="42">
        <v>0.1249</v>
      </c>
      <c r="BQ30" s="40">
        <f t="shared" si="6"/>
        <v>16</v>
      </c>
      <c r="BR30" s="90"/>
      <c r="BS30" s="18">
        <f t="shared" si="12"/>
        <v>0</v>
      </c>
      <c r="BT30" s="42"/>
      <c r="BU30" s="40"/>
      <c r="BV30" s="90"/>
      <c r="BW30" s="18"/>
    </row>
    <row r="31" spans="1:75" ht="15" customHeight="1" x14ac:dyDescent="0.25">
      <c r="A31" s="10">
        <v>24</v>
      </c>
      <c r="B31" s="9">
        <v>3</v>
      </c>
      <c r="C31" s="8" t="s">
        <v>174</v>
      </c>
      <c r="D31" s="7" t="s">
        <v>62</v>
      </c>
      <c r="E31" s="7" t="s">
        <v>63</v>
      </c>
      <c r="F31" s="7" t="s">
        <v>9</v>
      </c>
      <c r="G31" s="7" t="s">
        <v>9</v>
      </c>
      <c r="H31" s="7" t="s">
        <v>9</v>
      </c>
      <c r="I31" s="7" t="s">
        <v>64</v>
      </c>
      <c r="J31" s="7" t="s">
        <v>63</v>
      </c>
      <c r="K31" s="7" t="s">
        <v>65</v>
      </c>
      <c r="N31" s="39"/>
      <c r="O31" s="39"/>
      <c r="P31" s="40"/>
      <c r="Q31" s="37"/>
      <c r="R31" s="40"/>
      <c r="S31" s="74"/>
      <c r="T31" s="29"/>
      <c r="V31" s="29"/>
      <c r="W31" s="39"/>
      <c r="X31" s="40"/>
      <c r="Y31" s="37"/>
      <c r="Z31" s="40"/>
      <c r="AA31" s="74"/>
      <c r="AB31" s="80" t="s">
        <v>505</v>
      </c>
      <c r="AC31" s="35">
        <v>1</v>
      </c>
      <c r="AD31" s="42">
        <v>0.7</v>
      </c>
      <c r="AE31" s="52">
        <f t="shared" si="23"/>
        <v>6.3419999999999996</v>
      </c>
      <c r="AF31" s="40">
        <f t="shared" si="26"/>
        <v>6</v>
      </c>
      <c r="AG31" s="37">
        <v>16</v>
      </c>
      <c r="AH31" s="40" t="s">
        <v>559</v>
      </c>
      <c r="AI31" s="75"/>
      <c r="AJ31" s="80" t="s">
        <v>460</v>
      </c>
      <c r="AK31" s="50">
        <v>10</v>
      </c>
      <c r="AL31" s="39">
        <v>2.97</v>
      </c>
      <c r="AM31" s="40">
        <f t="shared" si="22"/>
        <v>6</v>
      </c>
      <c r="AN31" s="37">
        <v>16</v>
      </c>
      <c r="AO31" s="40" t="s">
        <v>559</v>
      </c>
      <c r="AP31" s="77"/>
      <c r="AQ31" s="40">
        <v>1</v>
      </c>
      <c r="AR31" s="42">
        <v>1.9</v>
      </c>
      <c r="AS31" s="40">
        <f t="shared" si="28"/>
        <v>6</v>
      </c>
      <c r="AT31" s="37">
        <v>16</v>
      </c>
      <c r="AU31" s="40" t="s">
        <v>559</v>
      </c>
      <c r="AV31" s="74"/>
      <c r="AW31" s="78"/>
      <c r="AZ31" s="39"/>
      <c r="BA31" s="40">
        <f t="shared" si="27"/>
        <v>6</v>
      </c>
      <c r="BB31" s="37">
        <v>16</v>
      </c>
      <c r="BC31" s="40" t="s">
        <v>559</v>
      </c>
      <c r="BD31" s="108"/>
      <c r="BE31" s="40"/>
      <c r="BF31" s="45"/>
      <c r="BG31" s="40"/>
      <c r="BH31" s="37"/>
      <c r="BI31" s="40"/>
      <c r="BJ31" s="106"/>
      <c r="BK31" s="78">
        <v>20.202000000000002</v>
      </c>
      <c r="BL31" s="40">
        <f t="shared" si="19"/>
        <v>6</v>
      </c>
      <c r="BM31" s="40" t="s">
        <v>559</v>
      </c>
      <c r="BN31" s="74"/>
      <c r="BO31" s="63"/>
      <c r="BP31" s="42"/>
      <c r="BQ31" s="40">
        <f t="shared" si="6"/>
        <v>6</v>
      </c>
      <c r="BR31" s="40"/>
      <c r="BS31" s="18">
        <f t="shared" si="12"/>
        <v>0</v>
      </c>
      <c r="BT31" s="42"/>
      <c r="BU31" s="40"/>
      <c r="BV31" s="40"/>
      <c r="BW31" s="18"/>
    </row>
    <row r="32" spans="1:75" ht="15" customHeight="1" x14ac:dyDescent="0.25">
      <c r="A32" s="10">
        <v>25</v>
      </c>
      <c r="B32" s="9">
        <v>2</v>
      </c>
      <c r="C32" s="8" t="s">
        <v>168</v>
      </c>
      <c r="D32" s="7" t="s">
        <v>169</v>
      </c>
      <c r="E32" s="7" t="s">
        <v>170</v>
      </c>
      <c r="F32" s="7" t="s">
        <v>9</v>
      </c>
      <c r="G32" s="7" t="s">
        <v>9</v>
      </c>
      <c r="H32" s="7" t="s">
        <v>9</v>
      </c>
      <c r="I32" s="7" t="s">
        <v>68</v>
      </c>
      <c r="J32" s="7" t="s">
        <v>170</v>
      </c>
      <c r="K32" s="7" t="s">
        <v>65</v>
      </c>
      <c r="N32" s="39"/>
      <c r="O32" s="39"/>
      <c r="P32" s="40"/>
      <c r="Q32" s="37"/>
      <c r="R32" s="40"/>
      <c r="S32" s="74"/>
      <c r="T32" s="29"/>
      <c r="V32" s="29"/>
      <c r="W32" s="39"/>
      <c r="X32" s="40"/>
      <c r="Y32" s="37"/>
      <c r="Z32" s="40"/>
      <c r="AA32" s="74"/>
      <c r="AB32" s="80" t="s">
        <v>518</v>
      </c>
      <c r="AC32" s="49">
        <v>1</v>
      </c>
      <c r="AD32" s="39">
        <v>0.5</v>
      </c>
      <c r="AE32" s="52">
        <f t="shared" si="23"/>
        <v>4.53</v>
      </c>
      <c r="AF32" s="40">
        <f t="shared" si="26"/>
        <v>4</v>
      </c>
      <c r="AG32" s="37"/>
      <c r="AH32" s="40"/>
      <c r="AI32" s="75">
        <f t="shared" si="1"/>
        <v>0</v>
      </c>
      <c r="AJ32" s="80" t="s">
        <v>461</v>
      </c>
      <c r="AK32" s="50">
        <v>50</v>
      </c>
      <c r="AL32" s="39">
        <v>1.08</v>
      </c>
      <c r="AM32" s="40">
        <f t="shared" si="22"/>
        <v>4</v>
      </c>
      <c r="AN32" s="37"/>
      <c r="AO32" s="40"/>
      <c r="AP32" s="77">
        <f t="shared" si="3"/>
        <v>0</v>
      </c>
      <c r="AQ32" s="199">
        <v>100</v>
      </c>
      <c r="AR32" s="207">
        <v>0.32</v>
      </c>
      <c r="AS32" s="199">
        <f t="shared" si="28"/>
        <v>4</v>
      </c>
      <c r="AT32" s="199"/>
      <c r="AU32" s="199">
        <v>100</v>
      </c>
      <c r="AV32" s="200">
        <f t="shared" si="16"/>
        <v>32</v>
      </c>
      <c r="AW32" s="28" t="s">
        <v>558</v>
      </c>
      <c r="AX32" s="49">
        <v>1</v>
      </c>
      <c r="AY32" s="39">
        <v>0.55000000000000004</v>
      </c>
      <c r="AZ32" s="39">
        <f t="shared" si="25"/>
        <v>4.9830000000000005</v>
      </c>
      <c r="BA32" s="40">
        <f t="shared" si="27"/>
        <v>4</v>
      </c>
      <c r="BB32" s="37"/>
      <c r="BC32" s="40"/>
      <c r="BD32" s="108">
        <f>BC32*AZ32</f>
        <v>0</v>
      </c>
      <c r="BE32" s="40">
        <v>5000</v>
      </c>
      <c r="BF32" s="45">
        <v>0.24160000000000001</v>
      </c>
      <c r="BG32" s="40">
        <f>$F$4*B32</f>
        <v>4</v>
      </c>
      <c r="BH32" s="37"/>
      <c r="BI32" s="40"/>
      <c r="BJ32" s="106">
        <f t="shared" ref="BJ32" si="30">BI32*BF32</f>
        <v>0</v>
      </c>
      <c r="BK32" s="78">
        <v>0.78</v>
      </c>
      <c r="BL32" s="40">
        <f t="shared" si="19"/>
        <v>4</v>
      </c>
      <c r="BM32" s="40"/>
      <c r="BN32" s="74">
        <f t="shared" si="20"/>
        <v>0</v>
      </c>
      <c r="BO32" s="63"/>
      <c r="BP32" s="42"/>
      <c r="BQ32" s="40">
        <f t="shared" si="6"/>
        <v>4</v>
      </c>
      <c r="BR32" s="40"/>
      <c r="BS32" s="18">
        <f t="shared" si="12"/>
        <v>0</v>
      </c>
      <c r="BT32" s="42"/>
      <c r="BU32" s="40"/>
      <c r="BV32" s="40"/>
      <c r="BW32" s="18"/>
    </row>
    <row r="33" spans="1:76" s="94" customFormat="1" ht="15" customHeight="1" x14ac:dyDescent="0.25">
      <c r="A33" s="54">
        <v>26</v>
      </c>
      <c r="B33" s="55">
        <v>2</v>
      </c>
      <c r="C33" s="56" t="s">
        <v>171</v>
      </c>
      <c r="D33" s="57" t="s">
        <v>172</v>
      </c>
      <c r="E33" s="57" t="s">
        <v>173</v>
      </c>
      <c r="F33" s="57" t="s">
        <v>9</v>
      </c>
      <c r="G33" s="57" t="s">
        <v>9</v>
      </c>
      <c r="H33" s="57" t="s">
        <v>9</v>
      </c>
      <c r="I33" s="57" t="s">
        <v>68</v>
      </c>
      <c r="J33" s="57" t="s">
        <v>325</v>
      </c>
      <c r="K33" s="57" t="s">
        <v>65</v>
      </c>
      <c r="L33" s="60"/>
      <c r="M33" s="66"/>
      <c r="N33" s="60"/>
      <c r="O33" s="60"/>
      <c r="P33" s="66"/>
      <c r="Q33" s="61"/>
      <c r="R33" s="66"/>
      <c r="S33" s="91"/>
      <c r="T33" s="58"/>
      <c r="U33" s="112"/>
      <c r="V33" s="58"/>
      <c r="W33" s="60"/>
      <c r="X33" s="66">
        <f>$F$4*B33</f>
        <v>4</v>
      </c>
      <c r="Y33" s="61"/>
      <c r="Z33" s="66"/>
      <c r="AA33" s="91"/>
      <c r="AB33" s="92" t="s">
        <v>518</v>
      </c>
      <c r="AC33" s="59">
        <v>1</v>
      </c>
      <c r="AD33" s="60">
        <v>0.5</v>
      </c>
      <c r="AE33" s="65">
        <f t="shared" ref="AE33" si="31">AD33*$F$5</f>
        <v>4.53</v>
      </c>
      <c r="AF33" s="66">
        <f t="shared" si="26"/>
        <v>4</v>
      </c>
      <c r="AG33" s="61"/>
      <c r="AH33" s="66"/>
      <c r="AI33" s="91">
        <f t="shared" si="1"/>
        <v>0</v>
      </c>
      <c r="AJ33" s="60"/>
      <c r="AK33" s="59"/>
      <c r="AL33" s="60"/>
      <c r="AM33" s="66">
        <f t="shared" si="22"/>
        <v>4</v>
      </c>
      <c r="AN33" s="61"/>
      <c r="AO33" s="66"/>
      <c r="AP33" s="91">
        <f t="shared" si="3"/>
        <v>0</v>
      </c>
      <c r="AQ33" s="66">
        <v>100</v>
      </c>
      <c r="AR33" s="65">
        <v>0.32</v>
      </c>
      <c r="AS33" s="66">
        <f t="shared" si="28"/>
        <v>4</v>
      </c>
      <c r="AT33" s="61"/>
      <c r="AU33" s="66"/>
      <c r="AV33" s="91"/>
      <c r="AW33" s="93"/>
      <c r="AX33" s="59"/>
      <c r="AY33" s="60"/>
      <c r="AZ33" s="60"/>
      <c r="BA33" s="66"/>
      <c r="BB33" s="61"/>
      <c r="BC33" s="66"/>
      <c r="BD33" s="91"/>
      <c r="BE33" s="66"/>
      <c r="BF33" s="105"/>
      <c r="BG33" s="66"/>
      <c r="BH33" s="61"/>
      <c r="BI33" s="66"/>
      <c r="BJ33" s="91"/>
      <c r="BK33" s="93"/>
      <c r="BL33" s="66"/>
      <c r="BM33" s="66"/>
      <c r="BN33" s="91"/>
      <c r="BO33" s="64"/>
      <c r="BP33" s="65"/>
      <c r="BQ33" s="66">
        <f t="shared" si="6"/>
        <v>4</v>
      </c>
      <c r="BR33" s="66"/>
      <c r="BS33" s="62">
        <f t="shared" si="12"/>
        <v>0</v>
      </c>
      <c r="BT33" s="65"/>
      <c r="BU33" s="66"/>
      <c r="BV33" s="66"/>
      <c r="BW33" s="62"/>
    </row>
    <row r="34" spans="1:76" ht="15" customHeight="1" x14ac:dyDescent="0.25">
      <c r="A34" s="10">
        <v>27</v>
      </c>
      <c r="B34" s="9">
        <v>2</v>
      </c>
      <c r="C34" s="8" t="s">
        <v>175</v>
      </c>
      <c r="D34" s="7" t="s">
        <v>66</v>
      </c>
      <c r="E34" s="7" t="s">
        <v>67</v>
      </c>
      <c r="F34" s="7" t="s">
        <v>9</v>
      </c>
      <c r="G34" s="7" t="s">
        <v>9</v>
      </c>
      <c r="H34" s="7" t="s">
        <v>9</v>
      </c>
      <c r="I34" s="7" t="s">
        <v>68</v>
      </c>
      <c r="J34" s="7" t="s">
        <v>67</v>
      </c>
      <c r="K34" s="7" t="s">
        <v>65</v>
      </c>
      <c r="N34" s="39"/>
      <c r="O34" s="39"/>
      <c r="P34" s="40"/>
      <c r="Q34" s="37"/>
      <c r="R34" s="40"/>
      <c r="S34" s="74"/>
      <c r="T34" s="29"/>
      <c r="V34" s="29"/>
      <c r="W34" s="39"/>
      <c r="X34" s="40"/>
      <c r="Y34" s="37"/>
      <c r="Z34" s="40"/>
      <c r="AA34" s="74"/>
      <c r="AB34" s="80" t="s">
        <v>503</v>
      </c>
      <c r="AC34" s="35">
        <v>1</v>
      </c>
      <c r="AD34" s="42">
        <v>0.51</v>
      </c>
      <c r="AE34" s="52">
        <f t="shared" si="23"/>
        <v>4.6206000000000005</v>
      </c>
      <c r="AF34" s="40">
        <f t="shared" si="26"/>
        <v>4</v>
      </c>
      <c r="AG34" s="37">
        <v>8</v>
      </c>
      <c r="AH34" s="40" t="s">
        <v>559</v>
      </c>
      <c r="AI34" s="75"/>
      <c r="AJ34" s="80" t="s">
        <v>462</v>
      </c>
      <c r="AK34" s="50">
        <v>20</v>
      </c>
      <c r="AL34" s="39">
        <v>1.25</v>
      </c>
      <c r="AM34" s="40">
        <f t="shared" si="22"/>
        <v>4</v>
      </c>
      <c r="AN34" s="37">
        <v>8</v>
      </c>
      <c r="AO34" s="40" t="s">
        <v>559</v>
      </c>
      <c r="AP34" s="77"/>
      <c r="AQ34" s="40">
        <v>1</v>
      </c>
      <c r="AR34" s="42">
        <v>1.03</v>
      </c>
      <c r="AS34" s="40">
        <f t="shared" si="28"/>
        <v>4</v>
      </c>
      <c r="AT34" s="37">
        <v>8</v>
      </c>
      <c r="AU34" s="40" t="s">
        <v>559</v>
      </c>
      <c r="AV34" s="74"/>
      <c r="AW34" s="78"/>
      <c r="AZ34" s="39"/>
      <c r="BA34" s="40">
        <f>$F$4*B34</f>
        <v>4</v>
      </c>
      <c r="BB34" s="37">
        <v>8</v>
      </c>
      <c r="BC34" s="40" t="s">
        <v>559</v>
      </c>
      <c r="BD34" s="108"/>
      <c r="BE34" s="40"/>
      <c r="BF34" s="45"/>
      <c r="BG34" s="40"/>
      <c r="BH34" s="37"/>
      <c r="BI34" s="40"/>
      <c r="BJ34" s="106"/>
      <c r="BK34" s="78">
        <v>3.016</v>
      </c>
      <c r="BL34" s="40">
        <f t="shared" ref="BL34:BL39" si="32">$F$4*B34</f>
        <v>4</v>
      </c>
      <c r="BM34" s="40" t="s">
        <v>559</v>
      </c>
      <c r="BN34" s="74"/>
      <c r="BO34" s="63"/>
      <c r="BP34" s="42"/>
      <c r="BQ34" s="40">
        <f t="shared" si="6"/>
        <v>4</v>
      </c>
      <c r="BR34" s="40"/>
      <c r="BS34" s="18">
        <f t="shared" si="12"/>
        <v>0</v>
      </c>
      <c r="BT34" s="42"/>
      <c r="BU34" s="40"/>
      <c r="BV34" s="40"/>
      <c r="BW34" s="18"/>
    </row>
    <row r="35" spans="1:76" ht="15" customHeight="1" x14ac:dyDescent="0.25">
      <c r="A35" s="10">
        <v>28</v>
      </c>
      <c r="B35" s="9">
        <v>2</v>
      </c>
      <c r="C35" s="8" t="s">
        <v>176</v>
      </c>
      <c r="D35" s="7" t="s">
        <v>69</v>
      </c>
      <c r="E35" s="7" t="s">
        <v>70</v>
      </c>
      <c r="F35" s="7" t="s">
        <v>9</v>
      </c>
      <c r="G35" s="7" t="s">
        <v>9</v>
      </c>
      <c r="H35" s="7" t="s">
        <v>9</v>
      </c>
      <c r="I35" s="7" t="s">
        <v>15</v>
      </c>
      <c r="J35" s="7" t="s">
        <v>70</v>
      </c>
      <c r="K35" s="7" t="s">
        <v>16</v>
      </c>
      <c r="N35" s="39"/>
      <c r="O35" s="39"/>
      <c r="P35" s="40"/>
      <c r="Q35" s="37"/>
      <c r="R35" s="21"/>
      <c r="S35" s="74"/>
      <c r="T35" s="29"/>
      <c r="V35" s="29"/>
      <c r="W35" s="39"/>
      <c r="X35" s="40"/>
      <c r="Y35" s="37"/>
      <c r="Z35" s="21"/>
      <c r="AA35" s="74"/>
      <c r="AB35" s="80" t="s">
        <v>504</v>
      </c>
      <c r="AC35" s="35">
        <v>1</v>
      </c>
      <c r="AD35" s="42">
        <v>0.38</v>
      </c>
      <c r="AE35" s="52">
        <f t="shared" si="23"/>
        <v>3.4428000000000001</v>
      </c>
      <c r="AF35" s="40">
        <f t="shared" si="26"/>
        <v>4</v>
      </c>
      <c r="AG35" s="37">
        <v>8</v>
      </c>
      <c r="AH35" s="21" t="s">
        <v>559</v>
      </c>
      <c r="AI35" s="75"/>
      <c r="AJ35" s="80" t="s">
        <v>463</v>
      </c>
      <c r="AK35" s="50">
        <v>20</v>
      </c>
      <c r="AL35" s="39">
        <v>0.28000000000000003</v>
      </c>
      <c r="AM35" s="40">
        <f t="shared" si="22"/>
        <v>4</v>
      </c>
      <c r="AN35" s="37">
        <v>8</v>
      </c>
      <c r="AO35" s="21" t="s">
        <v>559</v>
      </c>
      <c r="AP35" s="77"/>
      <c r="AQ35" s="21">
        <v>5</v>
      </c>
      <c r="AR35" s="20">
        <v>0.25</v>
      </c>
      <c r="AS35" s="40">
        <f t="shared" si="28"/>
        <v>4</v>
      </c>
      <c r="AT35" s="37">
        <v>8</v>
      </c>
      <c r="AU35" s="21" t="s">
        <v>559</v>
      </c>
      <c r="AV35" s="74"/>
      <c r="AW35" s="78"/>
      <c r="AZ35" s="39"/>
      <c r="BA35" s="40">
        <f>$F$4*B35</f>
        <v>4</v>
      </c>
      <c r="BB35" s="37">
        <v>8</v>
      </c>
      <c r="BC35" s="21" t="s">
        <v>559</v>
      </c>
      <c r="BD35" s="108"/>
      <c r="BE35" s="40">
        <v>3000</v>
      </c>
      <c r="BF35" s="45">
        <v>7.4700000000000003E-2</v>
      </c>
      <c r="BG35" s="40">
        <f>$F$4*B35</f>
        <v>4</v>
      </c>
      <c r="BH35" s="37">
        <v>8</v>
      </c>
      <c r="BI35" s="40" t="s">
        <v>559</v>
      </c>
      <c r="BJ35" s="106"/>
      <c r="BK35" s="78">
        <v>0.57199999999999995</v>
      </c>
      <c r="BL35" s="40">
        <f t="shared" si="32"/>
        <v>4</v>
      </c>
      <c r="BM35" s="21" t="s">
        <v>559</v>
      </c>
      <c r="BN35" s="74"/>
      <c r="BO35" s="63">
        <v>3000</v>
      </c>
      <c r="BP35" s="42">
        <v>0.112</v>
      </c>
      <c r="BQ35" s="40">
        <f t="shared" si="6"/>
        <v>4</v>
      </c>
      <c r="BR35" s="40"/>
      <c r="BS35" s="18">
        <f t="shared" si="12"/>
        <v>0</v>
      </c>
      <c r="BT35" s="42"/>
      <c r="BU35" s="40"/>
      <c r="BV35" s="40"/>
      <c r="BW35" s="18"/>
    </row>
    <row r="36" spans="1:76" ht="15" customHeight="1" x14ac:dyDescent="0.25">
      <c r="A36" s="10">
        <v>29</v>
      </c>
      <c r="B36" s="9">
        <v>1</v>
      </c>
      <c r="C36" s="8" t="s">
        <v>177</v>
      </c>
      <c r="D36" s="7" t="s">
        <v>178</v>
      </c>
      <c r="E36" s="7" t="s">
        <v>179</v>
      </c>
      <c r="F36" s="7" t="s">
        <v>9</v>
      </c>
      <c r="G36" s="7" t="s">
        <v>9</v>
      </c>
      <c r="H36" s="7" t="s">
        <v>9</v>
      </c>
      <c r="I36" s="7" t="s">
        <v>297</v>
      </c>
      <c r="J36" s="7" t="s">
        <v>179</v>
      </c>
      <c r="K36" s="7" t="s">
        <v>356</v>
      </c>
      <c r="L36" s="80" t="s">
        <v>399</v>
      </c>
      <c r="M36" s="208">
        <v>1</v>
      </c>
      <c r="N36" s="209">
        <v>0.64739999999999998</v>
      </c>
      <c r="O36" s="209">
        <f>N36*$F$5</f>
        <v>5.8654440000000001</v>
      </c>
      <c r="P36" s="199">
        <f t="shared" si="14"/>
        <v>2</v>
      </c>
      <c r="Q36" s="199"/>
      <c r="R36" s="199">
        <v>2</v>
      </c>
      <c r="S36" s="200">
        <f>R36*O36</f>
        <v>11.730888</v>
      </c>
      <c r="T36" s="80" t="s">
        <v>400</v>
      </c>
      <c r="U36" s="115">
        <v>1</v>
      </c>
      <c r="V36" s="29">
        <v>0.66779999999999995</v>
      </c>
      <c r="W36" s="39">
        <f>V36*$F$5</f>
        <v>6.050268</v>
      </c>
      <c r="X36" s="40">
        <f>$F$4*B36</f>
        <v>2</v>
      </c>
      <c r="Y36" s="37"/>
      <c r="Z36" s="116" t="s">
        <v>572</v>
      </c>
      <c r="AA36" s="74"/>
      <c r="AB36" s="80" t="s">
        <v>519</v>
      </c>
      <c r="AC36" s="49">
        <v>1</v>
      </c>
      <c r="AD36" s="52">
        <v>2.09</v>
      </c>
      <c r="AE36" s="52">
        <f t="shared" si="23"/>
        <v>18.935400000000001</v>
      </c>
      <c r="AF36" s="40">
        <f t="shared" si="26"/>
        <v>2</v>
      </c>
      <c r="AG36" s="37"/>
      <c r="AH36" s="40"/>
      <c r="AI36" s="75">
        <f t="shared" si="1"/>
        <v>0</v>
      </c>
      <c r="AJ36" s="80" t="s">
        <v>543</v>
      </c>
      <c r="AK36" s="49">
        <v>1</v>
      </c>
      <c r="AL36" s="39">
        <v>6.63</v>
      </c>
      <c r="AM36" s="40">
        <f t="shared" si="22"/>
        <v>2</v>
      </c>
      <c r="AN36" s="37"/>
      <c r="AO36" s="40"/>
      <c r="AP36" s="77">
        <f t="shared" si="3"/>
        <v>0</v>
      </c>
      <c r="AQ36" s="40"/>
      <c r="AR36" s="42"/>
      <c r="AS36" s="40">
        <f t="shared" si="28"/>
        <v>2</v>
      </c>
      <c r="AT36" s="37"/>
      <c r="AU36" s="40"/>
      <c r="AV36" s="74">
        <f t="shared" si="16"/>
        <v>0</v>
      </c>
      <c r="AW36" s="78"/>
      <c r="AZ36" s="39"/>
      <c r="BA36" s="40">
        <f>$F$4*B36</f>
        <v>2</v>
      </c>
      <c r="BB36" s="37"/>
      <c r="BC36" s="40"/>
      <c r="BD36" s="108">
        <f>BC36*AZ36</f>
        <v>0</v>
      </c>
      <c r="BE36" s="40"/>
      <c r="BF36" s="45"/>
      <c r="BG36" s="40"/>
      <c r="BH36" s="37"/>
      <c r="BI36" s="40"/>
      <c r="BJ36" s="106">
        <f t="shared" ref="BJ36:BJ41" si="33">BI36*BF36</f>
        <v>0</v>
      </c>
      <c r="BK36" s="78">
        <v>9.8930000000000007</v>
      </c>
      <c r="BL36" s="40">
        <f t="shared" si="32"/>
        <v>2</v>
      </c>
      <c r="BM36" s="40"/>
      <c r="BN36" s="74">
        <f t="shared" si="20"/>
        <v>0</v>
      </c>
      <c r="BO36" s="63">
        <v>800</v>
      </c>
      <c r="BP36" s="42">
        <v>5.0118999999999998</v>
      </c>
      <c r="BQ36" s="40">
        <f t="shared" si="6"/>
        <v>2</v>
      </c>
      <c r="BR36" s="40">
        <v>800</v>
      </c>
      <c r="BS36" s="18">
        <f t="shared" si="12"/>
        <v>4009.52</v>
      </c>
      <c r="BT36" s="42"/>
      <c r="BU36" s="40"/>
      <c r="BV36" s="40"/>
      <c r="BW36" s="18"/>
    </row>
    <row r="37" spans="1:76" ht="15" customHeight="1" x14ac:dyDescent="0.25">
      <c r="A37" s="10">
        <v>30</v>
      </c>
      <c r="B37" s="9">
        <v>1</v>
      </c>
      <c r="C37" s="8" t="s">
        <v>72</v>
      </c>
      <c r="D37" s="7" t="s">
        <v>73</v>
      </c>
      <c r="E37" s="7" t="s">
        <v>74</v>
      </c>
      <c r="F37" s="7" t="s">
        <v>9</v>
      </c>
      <c r="G37" s="7" t="s">
        <v>9</v>
      </c>
      <c r="H37" s="7" t="s">
        <v>9</v>
      </c>
      <c r="I37" s="7" t="s">
        <v>75</v>
      </c>
      <c r="J37" s="7" t="s">
        <v>76</v>
      </c>
      <c r="K37" s="7" t="s">
        <v>77</v>
      </c>
      <c r="N37" s="39"/>
      <c r="O37" s="39"/>
      <c r="P37" s="40"/>
      <c r="Q37" s="37"/>
      <c r="R37" s="40"/>
      <c r="S37" s="74"/>
      <c r="T37" s="29"/>
      <c r="V37" s="29"/>
      <c r="W37" s="39"/>
      <c r="X37" s="40"/>
      <c r="Y37" s="37"/>
      <c r="Z37" s="40"/>
      <c r="AA37" s="74"/>
      <c r="AB37" s="80" t="s">
        <v>502</v>
      </c>
      <c r="AC37" s="35">
        <v>1</v>
      </c>
      <c r="AD37" s="44">
        <v>3.18</v>
      </c>
      <c r="AE37" s="52">
        <f t="shared" si="23"/>
        <v>28.810800000000004</v>
      </c>
      <c r="AF37" s="40">
        <f t="shared" si="26"/>
        <v>2</v>
      </c>
      <c r="AG37" s="37">
        <v>8</v>
      </c>
      <c r="AH37" s="40" t="s">
        <v>559</v>
      </c>
      <c r="AI37" s="75"/>
      <c r="AL37" s="39"/>
      <c r="AM37" s="40">
        <f t="shared" si="22"/>
        <v>2</v>
      </c>
      <c r="AN37" s="37">
        <v>8</v>
      </c>
      <c r="AO37" s="40" t="s">
        <v>559</v>
      </c>
      <c r="AP37" s="77"/>
      <c r="AQ37" s="40"/>
      <c r="AR37" s="42"/>
      <c r="AS37" s="40">
        <f t="shared" si="28"/>
        <v>2</v>
      </c>
      <c r="AT37" s="37">
        <v>8</v>
      </c>
      <c r="AU37" s="40" t="s">
        <v>559</v>
      </c>
      <c r="AV37" s="74"/>
      <c r="AW37" s="82" t="s">
        <v>464</v>
      </c>
      <c r="AX37" s="50">
        <v>1</v>
      </c>
      <c r="AY37" s="39">
        <v>2.42</v>
      </c>
      <c r="AZ37" s="39">
        <f t="shared" ref="AZ37" si="34">AY37*$F$5</f>
        <v>21.9252</v>
      </c>
      <c r="BA37" s="40">
        <f>$F$4*B37</f>
        <v>2</v>
      </c>
      <c r="BB37" s="37">
        <v>8</v>
      </c>
      <c r="BC37" s="40" t="s">
        <v>559</v>
      </c>
      <c r="BD37" s="108"/>
      <c r="BE37" s="40"/>
      <c r="BF37" s="45"/>
      <c r="BG37" s="40"/>
      <c r="BH37" s="37"/>
      <c r="BI37" s="40"/>
      <c r="BJ37" s="106"/>
      <c r="BK37" s="78">
        <v>34.151000000000003</v>
      </c>
      <c r="BL37" s="40">
        <f t="shared" si="32"/>
        <v>2</v>
      </c>
      <c r="BM37" s="40" t="s">
        <v>559</v>
      </c>
      <c r="BN37" s="74"/>
      <c r="BO37" s="63"/>
      <c r="BP37" s="42"/>
      <c r="BQ37" s="40">
        <f t="shared" si="6"/>
        <v>2</v>
      </c>
      <c r="BR37" s="40"/>
      <c r="BS37" s="18">
        <f t="shared" si="12"/>
        <v>0</v>
      </c>
      <c r="BT37" s="42"/>
      <c r="BU37" s="40"/>
      <c r="BV37" s="40"/>
      <c r="BW37" s="18"/>
    </row>
    <row r="38" spans="1:76" s="94" customFormat="1" ht="15" customHeight="1" x14ac:dyDescent="0.25">
      <c r="A38" s="54">
        <v>31</v>
      </c>
      <c r="B38" s="55">
        <v>1</v>
      </c>
      <c r="C38" s="56" t="s">
        <v>180</v>
      </c>
      <c r="D38" s="57" t="s">
        <v>181</v>
      </c>
      <c r="E38" s="57" t="s">
        <v>182</v>
      </c>
      <c r="F38" s="57" t="s">
        <v>9</v>
      </c>
      <c r="G38" s="57" t="s">
        <v>9</v>
      </c>
      <c r="H38" s="57" t="s">
        <v>9</v>
      </c>
      <c r="I38" s="57" t="s">
        <v>298</v>
      </c>
      <c r="J38" s="57" t="s">
        <v>326</v>
      </c>
      <c r="K38" s="57" t="s">
        <v>12</v>
      </c>
      <c r="L38" s="60"/>
      <c r="M38" s="66"/>
      <c r="N38" s="60"/>
      <c r="O38" s="60"/>
      <c r="P38" s="66"/>
      <c r="Q38" s="61"/>
      <c r="R38" s="66"/>
      <c r="S38" s="91"/>
      <c r="T38" s="58"/>
      <c r="U38" s="112"/>
      <c r="V38" s="58"/>
      <c r="W38" s="60"/>
      <c r="X38" s="66"/>
      <c r="Y38" s="61"/>
      <c r="Z38" s="66"/>
      <c r="AA38" s="91"/>
      <c r="AB38" s="60"/>
      <c r="AC38" s="59"/>
      <c r="AD38" s="60"/>
      <c r="AE38" s="65"/>
      <c r="AF38" s="66"/>
      <c r="AG38" s="61"/>
      <c r="AH38" s="66"/>
      <c r="AI38" s="91"/>
      <c r="AJ38" s="60"/>
      <c r="AK38" s="59"/>
      <c r="AL38" s="60"/>
      <c r="AM38" s="66"/>
      <c r="AN38" s="61"/>
      <c r="AO38" s="66"/>
      <c r="AP38" s="91"/>
      <c r="AQ38" s="66"/>
      <c r="AR38" s="65"/>
      <c r="AS38" s="66"/>
      <c r="AT38" s="61"/>
      <c r="AU38" s="66"/>
      <c r="AV38" s="91"/>
      <c r="AW38" s="93"/>
      <c r="AX38" s="59"/>
      <c r="AY38" s="60"/>
      <c r="AZ38" s="60"/>
      <c r="BA38" s="66"/>
      <c r="BB38" s="61"/>
      <c r="BC38" s="66"/>
      <c r="BD38" s="91"/>
      <c r="BE38" s="66"/>
      <c r="BF38" s="105"/>
      <c r="BG38" s="66"/>
      <c r="BH38" s="61"/>
      <c r="BI38" s="66"/>
      <c r="BJ38" s="91"/>
      <c r="BK38" s="93">
        <v>1.98</v>
      </c>
      <c r="BL38" s="66">
        <f t="shared" si="32"/>
        <v>2</v>
      </c>
      <c r="BM38" s="66"/>
      <c r="BN38" s="91">
        <f t="shared" si="20"/>
        <v>0</v>
      </c>
      <c r="BO38" s="64"/>
      <c r="BP38" s="65"/>
      <c r="BQ38" s="66">
        <f t="shared" si="6"/>
        <v>2</v>
      </c>
      <c r="BR38" s="66"/>
      <c r="BS38" s="62">
        <f t="shared" si="12"/>
        <v>0</v>
      </c>
      <c r="BT38" s="65"/>
      <c r="BU38" s="66"/>
      <c r="BV38" s="66"/>
      <c r="BW38" s="62"/>
    </row>
    <row r="39" spans="1:76" s="94" customFormat="1" ht="15" customHeight="1" x14ac:dyDescent="0.25">
      <c r="A39" s="54">
        <v>32</v>
      </c>
      <c r="B39" s="55">
        <v>2</v>
      </c>
      <c r="C39" s="56" t="s">
        <v>183</v>
      </c>
      <c r="D39" s="57" t="s">
        <v>181</v>
      </c>
      <c r="E39" s="57" t="s">
        <v>184</v>
      </c>
      <c r="F39" s="57" t="s">
        <v>9</v>
      </c>
      <c r="G39" s="57" t="s">
        <v>9</v>
      </c>
      <c r="H39" s="57" t="s">
        <v>9</v>
      </c>
      <c r="I39" s="57" t="s">
        <v>299</v>
      </c>
      <c r="J39" s="57" t="s">
        <v>327</v>
      </c>
      <c r="K39" s="57" t="s">
        <v>12</v>
      </c>
      <c r="L39" s="60"/>
      <c r="M39" s="66"/>
      <c r="N39" s="60"/>
      <c r="O39" s="60"/>
      <c r="P39" s="66"/>
      <c r="Q39" s="61"/>
      <c r="R39" s="66"/>
      <c r="S39" s="91"/>
      <c r="T39" s="58"/>
      <c r="U39" s="112"/>
      <c r="V39" s="58"/>
      <c r="W39" s="60"/>
      <c r="X39" s="66"/>
      <c r="Y39" s="61"/>
      <c r="Z39" s="66"/>
      <c r="AA39" s="91"/>
      <c r="AB39" s="60"/>
      <c r="AC39" s="59"/>
      <c r="AD39" s="60"/>
      <c r="AE39" s="65"/>
      <c r="AF39" s="66"/>
      <c r="AG39" s="61"/>
      <c r="AH39" s="66"/>
      <c r="AI39" s="91"/>
      <c r="AJ39" s="60"/>
      <c r="AK39" s="59"/>
      <c r="AL39" s="60"/>
      <c r="AM39" s="66"/>
      <c r="AN39" s="61"/>
      <c r="AO39" s="66"/>
      <c r="AP39" s="91"/>
      <c r="AQ39" s="66"/>
      <c r="AR39" s="65"/>
      <c r="AS39" s="66"/>
      <c r="AT39" s="61"/>
      <c r="AU39" s="66"/>
      <c r="AV39" s="91"/>
      <c r="AW39" s="93"/>
      <c r="AX39" s="59"/>
      <c r="AY39" s="60"/>
      <c r="AZ39" s="60"/>
      <c r="BA39" s="66"/>
      <c r="BB39" s="61"/>
      <c r="BC39" s="66"/>
      <c r="BD39" s="91"/>
      <c r="BE39" s="66"/>
      <c r="BF39" s="105"/>
      <c r="BG39" s="66"/>
      <c r="BH39" s="61"/>
      <c r="BI39" s="66"/>
      <c r="BJ39" s="91"/>
      <c r="BK39" s="93">
        <v>1.82</v>
      </c>
      <c r="BL39" s="66">
        <f t="shared" si="32"/>
        <v>4</v>
      </c>
      <c r="BM39" s="66"/>
      <c r="BN39" s="91">
        <f t="shared" si="20"/>
        <v>0</v>
      </c>
      <c r="BO39" s="64"/>
      <c r="BP39" s="65"/>
      <c r="BQ39" s="66">
        <f t="shared" si="6"/>
        <v>4</v>
      </c>
      <c r="BR39" s="66"/>
      <c r="BS39" s="62">
        <f t="shared" si="12"/>
        <v>0</v>
      </c>
      <c r="BT39" s="65"/>
      <c r="BU39" s="66"/>
      <c r="BV39" s="66"/>
      <c r="BW39" s="62"/>
    </row>
    <row r="40" spans="1:76" ht="15" customHeight="1" x14ac:dyDescent="0.25">
      <c r="A40" s="10">
        <v>33</v>
      </c>
      <c r="B40" s="9">
        <v>1</v>
      </c>
      <c r="C40" s="8" t="s">
        <v>185</v>
      </c>
      <c r="D40" s="7" t="s">
        <v>186</v>
      </c>
      <c r="E40" s="7" t="s">
        <v>187</v>
      </c>
      <c r="F40" s="7" t="s">
        <v>9</v>
      </c>
      <c r="G40" s="7" t="s">
        <v>9</v>
      </c>
      <c r="H40" s="7" t="s">
        <v>9</v>
      </c>
      <c r="I40" s="7" t="s">
        <v>187</v>
      </c>
      <c r="J40" s="7" t="s">
        <v>328</v>
      </c>
      <c r="K40" s="7" t="s">
        <v>352</v>
      </c>
      <c r="L40" s="95" t="s">
        <v>401</v>
      </c>
      <c r="M40" s="100">
        <v>15</v>
      </c>
      <c r="N40" s="39">
        <v>0.33439999999999998</v>
      </c>
      <c r="O40" s="39">
        <f>N40*$F$5</f>
        <v>3.0296639999999999</v>
      </c>
      <c r="P40" s="40">
        <f t="shared" si="14"/>
        <v>2</v>
      </c>
      <c r="Q40" s="37"/>
      <c r="R40" s="40"/>
      <c r="S40" s="74">
        <f>R40*O40</f>
        <v>0</v>
      </c>
      <c r="T40" s="80" t="s">
        <v>404</v>
      </c>
      <c r="U40" s="115">
        <v>1</v>
      </c>
      <c r="V40" s="29">
        <v>0.43009999999999998</v>
      </c>
      <c r="W40" s="39">
        <f>V40*$F$5</f>
        <v>3.896706</v>
      </c>
      <c r="X40" s="40">
        <f>$F$4*B40</f>
        <v>2</v>
      </c>
      <c r="Y40" s="37"/>
      <c r="Z40" s="116" t="s">
        <v>568</v>
      </c>
      <c r="AA40" s="74"/>
      <c r="AB40" s="80" t="s">
        <v>521</v>
      </c>
      <c r="AC40" s="49">
        <v>1</v>
      </c>
      <c r="AD40" s="39">
        <v>0.85</v>
      </c>
      <c r="AE40" s="52">
        <f t="shared" si="23"/>
        <v>7.7010000000000005</v>
      </c>
      <c r="AF40" s="40">
        <f t="shared" ref="AF40:AF57" si="35">$F$4*B40</f>
        <v>2</v>
      </c>
      <c r="AG40" s="37"/>
      <c r="AH40" s="40"/>
      <c r="AI40" s="75">
        <f t="shared" ref="AI40:AI76" si="36">AH40*AE40</f>
        <v>0</v>
      </c>
      <c r="AJ40" s="80" t="s">
        <v>544</v>
      </c>
      <c r="AK40" s="208">
        <v>5</v>
      </c>
      <c r="AL40" s="209">
        <v>0.82</v>
      </c>
      <c r="AM40" s="199">
        <f t="shared" ref="AM40:AM48" si="37">$F$4*B40</f>
        <v>2</v>
      </c>
      <c r="AN40" s="199"/>
      <c r="AO40" s="199">
        <v>5</v>
      </c>
      <c r="AP40" s="217">
        <f t="shared" ref="AP40:AP58" si="38">AO40*AL40</f>
        <v>4.0999999999999996</v>
      </c>
      <c r="AQ40" s="40">
        <v>5</v>
      </c>
      <c r="AR40" s="42">
        <v>8.59</v>
      </c>
      <c r="AS40" s="40">
        <f t="shared" ref="AS40:AS45" si="39">$F$4*B40</f>
        <v>2</v>
      </c>
      <c r="AT40" s="37"/>
      <c r="AU40" s="40"/>
      <c r="AV40" s="74">
        <f t="shared" si="16"/>
        <v>0</v>
      </c>
      <c r="AW40" s="82" t="s">
        <v>389</v>
      </c>
      <c r="AX40" s="50">
        <v>1</v>
      </c>
      <c r="AY40" s="39">
        <v>0.98299999999999998</v>
      </c>
      <c r="AZ40" s="39">
        <f t="shared" ref="AZ40:AZ41" si="40">AY40*$F$5</f>
        <v>8.9059799999999996</v>
      </c>
      <c r="BA40" s="40">
        <f t="shared" ref="BA40:BA46" si="41">$F$4*B40</f>
        <v>2</v>
      </c>
      <c r="BB40" s="37"/>
      <c r="BC40" s="40"/>
      <c r="BD40" s="108">
        <f>BC40*AZ40</f>
        <v>0</v>
      </c>
      <c r="BE40" s="40">
        <v>100</v>
      </c>
      <c r="BF40" s="45">
        <v>0.63539999999999996</v>
      </c>
      <c r="BG40" s="40">
        <f>$F$4*B40</f>
        <v>2</v>
      </c>
      <c r="BH40" s="37"/>
      <c r="BI40" s="40"/>
      <c r="BJ40" s="106">
        <f t="shared" si="33"/>
        <v>0</v>
      </c>
      <c r="BK40" s="78"/>
      <c r="BL40" s="40"/>
      <c r="BM40" s="40"/>
      <c r="BN40" s="74">
        <f t="shared" si="20"/>
        <v>0</v>
      </c>
      <c r="BO40" s="63"/>
      <c r="BP40" s="42"/>
      <c r="BQ40" s="40">
        <f t="shared" ref="BQ40:BQ71" si="42">$F$4*B40</f>
        <v>2</v>
      </c>
      <c r="BR40" s="40"/>
      <c r="BS40" s="18">
        <f t="shared" si="12"/>
        <v>0</v>
      </c>
      <c r="BT40" s="42"/>
      <c r="BU40" s="40"/>
      <c r="BV40" s="40"/>
      <c r="BW40" s="18"/>
    </row>
    <row r="41" spans="1:76" ht="15" customHeight="1" x14ac:dyDescent="0.25">
      <c r="A41" s="10">
        <v>34</v>
      </c>
      <c r="B41" s="9">
        <v>2</v>
      </c>
      <c r="C41" s="8" t="s">
        <v>188</v>
      </c>
      <c r="D41" s="7" t="s">
        <v>186</v>
      </c>
      <c r="E41" s="7" t="s">
        <v>189</v>
      </c>
      <c r="F41" s="7" t="s">
        <v>9</v>
      </c>
      <c r="G41" s="7" t="s">
        <v>9</v>
      </c>
      <c r="H41" s="7" t="s">
        <v>9</v>
      </c>
      <c r="I41" s="7" t="s">
        <v>189</v>
      </c>
      <c r="J41" s="7" t="s">
        <v>329</v>
      </c>
      <c r="K41" s="7" t="s">
        <v>352</v>
      </c>
      <c r="L41" s="95" t="s">
        <v>402</v>
      </c>
      <c r="M41" s="100">
        <v>120</v>
      </c>
      <c r="N41" s="39">
        <v>0.55559999999999998</v>
      </c>
      <c r="O41" s="39">
        <f>N41*$F$5</f>
        <v>5.0337360000000002</v>
      </c>
      <c r="P41" s="40">
        <f t="shared" si="14"/>
        <v>4</v>
      </c>
      <c r="Q41" s="37"/>
      <c r="R41" s="40"/>
      <c r="S41" s="74">
        <f t="shared" ref="S41:S51" si="43">R41*O41</f>
        <v>0</v>
      </c>
      <c r="T41" s="80" t="s">
        <v>403</v>
      </c>
      <c r="U41" s="115">
        <v>1</v>
      </c>
      <c r="V41" s="29">
        <v>0.57279999999999998</v>
      </c>
      <c r="W41" s="39">
        <f>V41*$F$5</f>
        <v>5.1895680000000004</v>
      </c>
      <c r="X41" s="40">
        <f>$F$4*B41</f>
        <v>4</v>
      </c>
      <c r="Y41" s="37"/>
      <c r="Z41" s="116" t="s">
        <v>568</v>
      </c>
      <c r="AA41" s="74"/>
      <c r="AB41" s="80" t="s">
        <v>520</v>
      </c>
      <c r="AC41" s="49">
        <v>1</v>
      </c>
      <c r="AD41" s="39">
        <v>1.19</v>
      </c>
      <c r="AE41" s="52">
        <f t="shared" si="23"/>
        <v>10.7814</v>
      </c>
      <c r="AF41" s="40">
        <f t="shared" si="35"/>
        <v>4</v>
      </c>
      <c r="AG41" s="37"/>
      <c r="AH41" s="40"/>
      <c r="AI41" s="75">
        <f t="shared" si="36"/>
        <v>0</v>
      </c>
      <c r="AJ41" s="80" t="s">
        <v>545</v>
      </c>
      <c r="AK41" s="208">
        <v>5</v>
      </c>
      <c r="AL41" s="209">
        <v>1.35</v>
      </c>
      <c r="AM41" s="199">
        <f t="shared" si="37"/>
        <v>4</v>
      </c>
      <c r="AN41" s="199"/>
      <c r="AO41" s="199">
        <v>5</v>
      </c>
      <c r="AP41" s="217">
        <f t="shared" si="38"/>
        <v>6.75</v>
      </c>
      <c r="AQ41" s="40">
        <v>5</v>
      </c>
      <c r="AR41" s="42">
        <v>11.98</v>
      </c>
      <c r="AS41" s="40">
        <f t="shared" si="39"/>
        <v>4</v>
      </c>
      <c r="AT41" s="37"/>
      <c r="AU41" s="40"/>
      <c r="AV41" s="74">
        <f t="shared" si="16"/>
        <v>0</v>
      </c>
      <c r="AW41" s="82" t="s">
        <v>390</v>
      </c>
      <c r="AX41" s="50">
        <v>1</v>
      </c>
      <c r="AY41" s="39">
        <v>1.59</v>
      </c>
      <c r="AZ41" s="39">
        <f t="shared" si="40"/>
        <v>14.405400000000002</v>
      </c>
      <c r="BA41" s="40">
        <f t="shared" si="41"/>
        <v>4</v>
      </c>
      <c r="BB41" s="37"/>
      <c r="BC41" s="40"/>
      <c r="BD41" s="108">
        <f>BC41*AZ41</f>
        <v>0</v>
      </c>
      <c r="BE41" s="40">
        <v>100</v>
      </c>
      <c r="BF41" s="45">
        <v>1.1278999999999999</v>
      </c>
      <c r="BG41" s="40">
        <f>$F$4*B41</f>
        <v>4</v>
      </c>
      <c r="BH41" s="37"/>
      <c r="BI41" s="40"/>
      <c r="BJ41" s="106">
        <f t="shared" si="33"/>
        <v>0</v>
      </c>
      <c r="BK41" s="78"/>
      <c r="BL41" s="40"/>
      <c r="BM41" s="40"/>
      <c r="BN41" s="74">
        <f t="shared" si="20"/>
        <v>0</v>
      </c>
      <c r="BO41" s="63"/>
      <c r="BP41" s="42"/>
      <c r="BQ41" s="40">
        <f t="shared" si="42"/>
        <v>4</v>
      </c>
      <c r="BR41" s="40"/>
      <c r="BS41" s="18">
        <f t="shared" si="12"/>
        <v>0</v>
      </c>
      <c r="BT41" s="42"/>
      <c r="BU41" s="40"/>
      <c r="BV41" s="40"/>
      <c r="BW41" s="18"/>
    </row>
    <row r="42" spans="1:76" s="233" customFormat="1" ht="15" customHeight="1" x14ac:dyDescent="0.25">
      <c r="A42" s="218">
        <v>35</v>
      </c>
      <c r="B42" s="219">
        <v>1</v>
      </c>
      <c r="C42" s="220" t="s">
        <v>190</v>
      </c>
      <c r="D42" s="221" t="s">
        <v>78</v>
      </c>
      <c r="E42" s="221" t="s">
        <v>79</v>
      </c>
      <c r="F42" s="221" t="s">
        <v>9</v>
      </c>
      <c r="G42" s="221" t="s">
        <v>9</v>
      </c>
      <c r="H42" s="221" t="s">
        <v>9</v>
      </c>
      <c r="I42" s="221" t="s">
        <v>79</v>
      </c>
      <c r="J42" s="221" t="s">
        <v>79</v>
      </c>
      <c r="K42" s="221" t="s">
        <v>12</v>
      </c>
      <c r="L42" s="222"/>
      <c r="M42" s="223"/>
      <c r="N42" s="222"/>
      <c r="O42" s="222"/>
      <c r="P42" s="223">
        <f t="shared" si="14"/>
        <v>2</v>
      </c>
      <c r="Q42" s="224">
        <v>8</v>
      </c>
      <c r="R42" s="223" t="s">
        <v>559</v>
      </c>
      <c r="S42" s="106"/>
      <c r="T42" s="225"/>
      <c r="U42" s="226"/>
      <c r="V42" s="225"/>
      <c r="W42" s="222"/>
      <c r="X42" s="223">
        <f>$F$4*B42</f>
        <v>2</v>
      </c>
      <c r="Y42" s="224">
        <v>8</v>
      </c>
      <c r="Z42" s="223" t="s">
        <v>559</v>
      </c>
      <c r="AA42" s="106"/>
      <c r="AB42" s="222"/>
      <c r="AC42" s="227"/>
      <c r="AD42" s="222"/>
      <c r="AE42" s="228"/>
      <c r="AF42" s="223">
        <f t="shared" si="35"/>
        <v>2</v>
      </c>
      <c r="AG42" s="224">
        <v>8</v>
      </c>
      <c r="AH42" s="223" t="s">
        <v>559</v>
      </c>
      <c r="AI42" s="106"/>
      <c r="AJ42" s="222"/>
      <c r="AK42" s="227"/>
      <c r="AL42" s="222"/>
      <c r="AM42" s="223">
        <f t="shared" si="37"/>
        <v>2</v>
      </c>
      <c r="AN42" s="224">
        <v>8</v>
      </c>
      <c r="AO42" s="223" t="s">
        <v>559</v>
      </c>
      <c r="AP42" s="106"/>
      <c r="AQ42" s="223"/>
      <c r="AR42" s="228"/>
      <c r="AS42" s="223">
        <f t="shared" si="39"/>
        <v>2</v>
      </c>
      <c r="AT42" s="224">
        <v>8</v>
      </c>
      <c r="AU42" s="223" t="s">
        <v>559</v>
      </c>
      <c r="AV42" s="106"/>
      <c r="AW42" s="229"/>
      <c r="AX42" s="227"/>
      <c r="AY42" s="222"/>
      <c r="AZ42" s="222"/>
      <c r="BA42" s="223">
        <f t="shared" si="41"/>
        <v>2</v>
      </c>
      <c r="BB42" s="224">
        <v>8</v>
      </c>
      <c r="BC42" s="223"/>
      <c r="BD42" s="106">
        <f>BC42*AZ42</f>
        <v>0</v>
      </c>
      <c r="BE42" s="223"/>
      <c r="BF42" s="230"/>
      <c r="BG42" s="223"/>
      <c r="BH42" s="224"/>
      <c r="BI42" s="223"/>
      <c r="BJ42" s="106"/>
      <c r="BK42" s="229">
        <v>0.83199999999999996</v>
      </c>
      <c r="BL42" s="223">
        <f>$F$4*B42</f>
        <v>2</v>
      </c>
      <c r="BM42" s="223"/>
      <c r="BN42" s="106">
        <f t="shared" si="20"/>
        <v>0</v>
      </c>
      <c r="BO42" s="231"/>
      <c r="BP42" s="228"/>
      <c r="BQ42" s="223">
        <f t="shared" si="42"/>
        <v>2</v>
      </c>
      <c r="BR42" s="223"/>
      <c r="BS42" s="232">
        <f t="shared" si="12"/>
        <v>0</v>
      </c>
      <c r="BT42" s="228"/>
      <c r="BU42" s="223"/>
      <c r="BV42" s="223"/>
      <c r="BW42" s="232"/>
      <c r="BX42" s="233" t="s">
        <v>465</v>
      </c>
    </row>
    <row r="43" spans="1:76" s="233" customFormat="1" ht="15" customHeight="1" x14ac:dyDescent="0.25">
      <c r="A43" s="218">
        <v>36</v>
      </c>
      <c r="B43" s="219">
        <v>1</v>
      </c>
      <c r="C43" s="220" t="s">
        <v>17</v>
      </c>
      <c r="D43" s="221" t="s">
        <v>78</v>
      </c>
      <c r="E43" s="221" t="s">
        <v>81</v>
      </c>
      <c r="F43" s="221" t="s">
        <v>9</v>
      </c>
      <c r="G43" s="221" t="s">
        <v>9</v>
      </c>
      <c r="H43" s="221" t="s">
        <v>9</v>
      </c>
      <c r="I43" s="221" t="s">
        <v>81</v>
      </c>
      <c r="J43" s="221" t="s">
        <v>81</v>
      </c>
      <c r="K43" s="221" t="s">
        <v>12</v>
      </c>
      <c r="L43" s="222"/>
      <c r="M43" s="223"/>
      <c r="N43" s="222"/>
      <c r="O43" s="222"/>
      <c r="P43" s="223">
        <f t="shared" si="14"/>
        <v>2</v>
      </c>
      <c r="Q43" s="224">
        <v>8</v>
      </c>
      <c r="R43" s="223" t="s">
        <v>559</v>
      </c>
      <c r="S43" s="106"/>
      <c r="T43" s="225"/>
      <c r="U43" s="226"/>
      <c r="V43" s="225"/>
      <c r="W43" s="222"/>
      <c r="X43" s="223">
        <f>$F$4*B43</f>
        <v>2</v>
      </c>
      <c r="Y43" s="224">
        <v>8</v>
      </c>
      <c r="Z43" s="223" t="s">
        <v>559</v>
      </c>
      <c r="AA43" s="106"/>
      <c r="AB43" s="222"/>
      <c r="AC43" s="227"/>
      <c r="AD43" s="222"/>
      <c r="AE43" s="228"/>
      <c r="AF43" s="223">
        <f t="shared" si="35"/>
        <v>2</v>
      </c>
      <c r="AG43" s="224">
        <v>8</v>
      </c>
      <c r="AH43" s="223" t="s">
        <v>559</v>
      </c>
      <c r="AI43" s="106"/>
      <c r="AJ43" s="222"/>
      <c r="AK43" s="227"/>
      <c r="AL43" s="222"/>
      <c r="AM43" s="223">
        <f t="shared" si="37"/>
        <v>2</v>
      </c>
      <c r="AN43" s="224">
        <v>8</v>
      </c>
      <c r="AO43" s="223" t="s">
        <v>559</v>
      </c>
      <c r="AP43" s="106"/>
      <c r="AQ43" s="223"/>
      <c r="AR43" s="228"/>
      <c r="AS43" s="223">
        <f t="shared" si="39"/>
        <v>2</v>
      </c>
      <c r="AT43" s="224">
        <v>8</v>
      </c>
      <c r="AU43" s="223" t="s">
        <v>559</v>
      </c>
      <c r="AV43" s="106"/>
      <c r="AW43" s="229"/>
      <c r="AX43" s="227"/>
      <c r="AY43" s="222"/>
      <c r="AZ43" s="222"/>
      <c r="BA43" s="223">
        <f t="shared" si="41"/>
        <v>2</v>
      </c>
      <c r="BB43" s="224">
        <v>8</v>
      </c>
      <c r="BC43" s="223"/>
      <c r="BD43" s="106">
        <f>BC43*AZ43</f>
        <v>0</v>
      </c>
      <c r="BE43" s="223"/>
      <c r="BF43" s="230"/>
      <c r="BG43" s="223"/>
      <c r="BH43" s="224"/>
      <c r="BI43" s="223"/>
      <c r="BJ43" s="106"/>
      <c r="BK43" s="229"/>
      <c r="BL43" s="223"/>
      <c r="BM43" s="223"/>
      <c r="BN43" s="106">
        <f t="shared" si="20"/>
        <v>0</v>
      </c>
      <c r="BO43" s="231"/>
      <c r="BP43" s="228"/>
      <c r="BQ43" s="223">
        <f t="shared" si="42"/>
        <v>2</v>
      </c>
      <c r="BR43" s="223"/>
      <c r="BS43" s="232">
        <f t="shared" si="12"/>
        <v>0</v>
      </c>
      <c r="BT43" s="228"/>
      <c r="BU43" s="223"/>
      <c r="BV43" s="223"/>
      <c r="BW43" s="232"/>
    </row>
    <row r="44" spans="1:76" s="233" customFormat="1" ht="15" customHeight="1" x14ac:dyDescent="0.25">
      <c r="A44" s="218">
        <v>37</v>
      </c>
      <c r="B44" s="219">
        <v>1</v>
      </c>
      <c r="C44" s="220" t="s">
        <v>80</v>
      </c>
      <c r="D44" s="221" t="s">
        <v>78</v>
      </c>
      <c r="E44" s="221" t="s">
        <v>191</v>
      </c>
      <c r="F44" s="221" t="s">
        <v>9</v>
      </c>
      <c r="G44" s="221" t="s">
        <v>9</v>
      </c>
      <c r="H44" s="221" t="s">
        <v>9</v>
      </c>
      <c r="I44" s="221" t="s">
        <v>191</v>
      </c>
      <c r="J44" s="221" t="s">
        <v>191</v>
      </c>
      <c r="K44" s="221" t="s">
        <v>12</v>
      </c>
      <c r="L44" s="222"/>
      <c r="M44" s="223"/>
      <c r="N44" s="222"/>
      <c r="O44" s="222"/>
      <c r="P44" s="223"/>
      <c r="Q44" s="224"/>
      <c r="R44" s="223"/>
      <c r="S44" s="106"/>
      <c r="T44" s="225"/>
      <c r="U44" s="226"/>
      <c r="V44" s="225"/>
      <c r="W44" s="222"/>
      <c r="X44" s="223"/>
      <c r="Y44" s="224"/>
      <c r="Z44" s="223"/>
      <c r="AA44" s="106"/>
      <c r="AB44" s="222"/>
      <c r="AC44" s="227"/>
      <c r="AD44" s="222"/>
      <c r="AE44" s="228"/>
      <c r="AF44" s="223">
        <f t="shared" si="35"/>
        <v>2</v>
      </c>
      <c r="AG44" s="224"/>
      <c r="AH44" s="223"/>
      <c r="AI44" s="106"/>
      <c r="AJ44" s="222"/>
      <c r="AK44" s="227"/>
      <c r="AL44" s="222"/>
      <c r="AM44" s="223">
        <f t="shared" si="37"/>
        <v>2</v>
      </c>
      <c r="AN44" s="224"/>
      <c r="AO44" s="223"/>
      <c r="AP44" s="106">
        <f t="shared" si="38"/>
        <v>0</v>
      </c>
      <c r="AQ44" s="223"/>
      <c r="AR44" s="228"/>
      <c r="AS44" s="223">
        <f t="shared" si="39"/>
        <v>2</v>
      </c>
      <c r="AT44" s="224"/>
      <c r="AU44" s="223"/>
      <c r="AV44" s="106">
        <f t="shared" si="16"/>
        <v>0</v>
      </c>
      <c r="AW44" s="229"/>
      <c r="AX44" s="227"/>
      <c r="AY44" s="222"/>
      <c r="AZ44" s="222"/>
      <c r="BA44" s="223">
        <f t="shared" si="41"/>
        <v>2</v>
      </c>
      <c r="BB44" s="224"/>
      <c r="BC44" s="223"/>
      <c r="BD44" s="106">
        <f>BC44*AZ44</f>
        <v>0</v>
      </c>
      <c r="BE44" s="223"/>
      <c r="BF44" s="230"/>
      <c r="BG44" s="223"/>
      <c r="BH44" s="224"/>
      <c r="BI44" s="223"/>
      <c r="BJ44" s="106">
        <f t="shared" ref="BJ44" si="44">BI44*BF44</f>
        <v>0</v>
      </c>
      <c r="BK44" s="229"/>
      <c r="BL44" s="223"/>
      <c r="BM44" s="223"/>
      <c r="BN44" s="106">
        <f t="shared" si="20"/>
        <v>0</v>
      </c>
      <c r="BO44" s="231"/>
      <c r="BP44" s="228"/>
      <c r="BQ44" s="223">
        <f t="shared" si="42"/>
        <v>2</v>
      </c>
      <c r="BR44" s="223"/>
      <c r="BS44" s="232">
        <f t="shared" si="12"/>
        <v>0</v>
      </c>
      <c r="BT44" s="228"/>
      <c r="BU44" s="223"/>
      <c r="BV44" s="223"/>
      <c r="BW44" s="232"/>
    </row>
    <row r="45" spans="1:76" ht="15" customHeight="1" x14ac:dyDescent="0.25">
      <c r="A45" s="10">
        <v>38</v>
      </c>
      <c r="B45" s="9">
        <v>2</v>
      </c>
      <c r="C45" s="8" t="s">
        <v>195</v>
      </c>
      <c r="D45" s="7" t="s">
        <v>82</v>
      </c>
      <c r="E45" s="7" t="s">
        <v>83</v>
      </c>
      <c r="F45" s="7" t="s">
        <v>9</v>
      </c>
      <c r="G45" s="7" t="s">
        <v>9</v>
      </c>
      <c r="H45" s="7" t="s">
        <v>9</v>
      </c>
      <c r="I45" s="7" t="s">
        <v>39</v>
      </c>
      <c r="J45" s="7" t="s">
        <v>83</v>
      </c>
      <c r="K45" s="7" t="s">
        <v>84</v>
      </c>
      <c r="L45" s="80" t="s">
        <v>83</v>
      </c>
      <c r="M45" s="100">
        <v>1</v>
      </c>
      <c r="N45" s="39">
        <v>0.54569999999999996</v>
      </c>
      <c r="O45" s="39">
        <f>N45*$F$5</f>
        <v>4.9440419999999996</v>
      </c>
      <c r="P45" s="40">
        <f t="shared" si="14"/>
        <v>4</v>
      </c>
      <c r="Q45" s="37">
        <v>8</v>
      </c>
      <c r="R45" s="40" t="s">
        <v>559</v>
      </c>
      <c r="S45" s="74"/>
      <c r="T45" s="80" t="s">
        <v>405</v>
      </c>
      <c r="U45" s="115">
        <v>1</v>
      </c>
      <c r="V45" s="29">
        <v>0.64249999999999996</v>
      </c>
      <c r="W45" s="39">
        <f>V45*$F$5</f>
        <v>5.8210499999999996</v>
      </c>
      <c r="X45" s="40">
        <f t="shared" ref="X45:X51" si="45">$F$4*B45</f>
        <v>4</v>
      </c>
      <c r="Y45" s="37">
        <v>8</v>
      </c>
      <c r="Z45" s="116" t="s">
        <v>569</v>
      </c>
      <c r="AA45" s="74"/>
      <c r="AB45" s="80" t="s">
        <v>501</v>
      </c>
      <c r="AC45" s="35">
        <v>10</v>
      </c>
      <c r="AD45" s="43">
        <v>1.849</v>
      </c>
      <c r="AE45" s="52">
        <f t="shared" si="23"/>
        <v>16.751940000000001</v>
      </c>
      <c r="AF45" s="40">
        <f t="shared" si="35"/>
        <v>4</v>
      </c>
      <c r="AG45" s="37">
        <v>8</v>
      </c>
      <c r="AH45" s="40" t="s">
        <v>559</v>
      </c>
      <c r="AI45" s="75"/>
      <c r="AJ45" s="80" t="s">
        <v>546</v>
      </c>
      <c r="AK45" s="49">
        <v>5</v>
      </c>
      <c r="AL45" s="52">
        <v>15</v>
      </c>
      <c r="AM45" s="40">
        <f t="shared" si="37"/>
        <v>4</v>
      </c>
      <c r="AN45" s="37">
        <v>8</v>
      </c>
      <c r="AO45" s="40" t="s">
        <v>559</v>
      </c>
      <c r="AP45" s="77"/>
      <c r="AQ45" s="40"/>
      <c r="AR45" s="42"/>
      <c r="AS45" s="40">
        <f t="shared" si="39"/>
        <v>4</v>
      </c>
      <c r="AT45" s="37">
        <v>8</v>
      </c>
      <c r="AU45" s="40" t="s">
        <v>559</v>
      </c>
      <c r="AV45" s="74"/>
      <c r="AW45" s="78"/>
      <c r="AZ45" s="39"/>
      <c r="BA45" s="40">
        <f t="shared" si="41"/>
        <v>4</v>
      </c>
      <c r="BB45" s="37">
        <v>8</v>
      </c>
      <c r="BC45" s="40" t="s">
        <v>559</v>
      </c>
      <c r="BD45" s="108"/>
      <c r="BE45" s="40">
        <v>95</v>
      </c>
      <c r="BF45" s="45">
        <v>4.8705999999999996</v>
      </c>
      <c r="BG45" s="40">
        <f>$F$4*B45</f>
        <v>4</v>
      </c>
      <c r="BH45" s="37">
        <v>8</v>
      </c>
      <c r="BI45" s="40" t="s">
        <v>559</v>
      </c>
      <c r="BJ45" s="106"/>
      <c r="BK45" s="78">
        <v>31.59</v>
      </c>
      <c r="BL45" s="40">
        <f t="shared" ref="BL45:BL77" si="46">$F$4*B45</f>
        <v>4</v>
      </c>
      <c r="BM45" s="40" t="s">
        <v>559</v>
      </c>
      <c r="BN45" s="74"/>
      <c r="BO45" s="63">
        <v>95</v>
      </c>
      <c r="BP45" s="42">
        <v>5.6425999999999998</v>
      </c>
      <c r="BQ45" s="40">
        <f t="shared" si="42"/>
        <v>4</v>
      </c>
      <c r="BR45" s="40">
        <v>95</v>
      </c>
      <c r="BS45" s="18">
        <f t="shared" si="12"/>
        <v>536.04700000000003</v>
      </c>
      <c r="BT45" s="42"/>
      <c r="BU45" s="40"/>
      <c r="BV45" s="40"/>
      <c r="BW45" s="18"/>
    </row>
    <row r="46" spans="1:76" ht="15" customHeight="1" x14ac:dyDescent="0.25">
      <c r="A46" s="10">
        <v>39</v>
      </c>
      <c r="B46" s="9">
        <v>1</v>
      </c>
      <c r="C46" s="8" t="s">
        <v>192</v>
      </c>
      <c r="D46" s="7" t="s">
        <v>193</v>
      </c>
      <c r="E46" s="7" t="s">
        <v>194</v>
      </c>
      <c r="F46" s="7" t="s">
        <v>9</v>
      </c>
      <c r="G46" s="7" t="s">
        <v>9</v>
      </c>
      <c r="H46" s="7" t="s">
        <v>9</v>
      </c>
      <c r="I46" s="7" t="s">
        <v>300</v>
      </c>
      <c r="J46" s="7" t="s">
        <v>194</v>
      </c>
      <c r="K46" s="7" t="s">
        <v>357</v>
      </c>
      <c r="L46" s="80" t="s">
        <v>194</v>
      </c>
      <c r="M46" s="208">
        <v>250</v>
      </c>
      <c r="N46" s="209">
        <v>0.10059999999999999</v>
      </c>
      <c r="O46" s="209">
        <f>N46*$F$5</f>
        <v>0.91143600000000002</v>
      </c>
      <c r="P46" s="199">
        <f t="shared" si="14"/>
        <v>2</v>
      </c>
      <c r="Q46" s="199"/>
      <c r="R46" s="199">
        <v>2</v>
      </c>
      <c r="S46" s="200">
        <f t="shared" si="43"/>
        <v>1.822872</v>
      </c>
      <c r="T46" s="80" t="s">
        <v>466</v>
      </c>
      <c r="U46" s="115">
        <v>50</v>
      </c>
      <c r="V46" s="29">
        <v>0.12709999999999999</v>
      </c>
      <c r="W46" s="39">
        <f>V46*$F$5</f>
        <v>1.151526</v>
      </c>
      <c r="X46" s="40">
        <f t="shared" si="45"/>
        <v>2</v>
      </c>
      <c r="Y46" s="37"/>
      <c r="Z46" s="116" t="s">
        <v>570</v>
      </c>
      <c r="AA46" s="74"/>
      <c r="AB46" s="80" t="s">
        <v>522</v>
      </c>
      <c r="AC46" s="49">
        <v>1</v>
      </c>
      <c r="AD46" s="39">
        <v>0.48</v>
      </c>
      <c r="AE46" s="52">
        <f t="shared" si="23"/>
        <v>4.3487999999999998</v>
      </c>
      <c r="AF46" s="40">
        <f t="shared" si="35"/>
        <v>2</v>
      </c>
      <c r="AG46" s="37"/>
      <c r="AH46" s="40"/>
      <c r="AI46" s="75">
        <f t="shared" si="36"/>
        <v>0</v>
      </c>
      <c r="AJ46" s="80" t="s">
        <v>547</v>
      </c>
      <c r="AK46" s="49">
        <v>1</v>
      </c>
      <c r="AL46" s="39">
        <v>2.64</v>
      </c>
      <c r="AM46" s="40">
        <f t="shared" si="37"/>
        <v>2</v>
      </c>
      <c r="AN46" s="37"/>
      <c r="AO46" s="40"/>
      <c r="AP46" s="77">
        <f t="shared" si="38"/>
        <v>0</v>
      </c>
      <c r="AQ46" s="40"/>
      <c r="AR46" s="42"/>
      <c r="AS46" s="40"/>
      <c r="AT46" s="37"/>
      <c r="AU46" s="40"/>
      <c r="AV46" s="74">
        <f t="shared" si="16"/>
        <v>0</v>
      </c>
      <c r="AW46" s="82" t="s">
        <v>391</v>
      </c>
      <c r="AX46" s="50"/>
      <c r="AY46" s="23" t="s">
        <v>387</v>
      </c>
      <c r="AZ46" s="39"/>
      <c r="BA46" s="40">
        <f t="shared" si="41"/>
        <v>2</v>
      </c>
      <c r="BB46" s="37"/>
      <c r="BC46" s="40"/>
      <c r="BD46" s="108">
        <f>BC46*AZ46</f>
        <v>0</v>
      </c>
      <c r="BE46" s="40">
        <v>50</v>
      </c>
      <c r="BF46" s="45">
        <v>0.9788</v>
      </c>
      <c r="BG46" s="40">
        <f>$F$4*B46</f>
        <v>2</v>
      </c>
      <c r="BH46" s="37"/>
      <c r="BI46" s="40"/>
      <c r="BJ46" s="106">
        <f t="shared" ref="BJ46:BJ48" si="47">BI46*BF46</f>
        <v>0</v>
      </c>
      <c r="BK46" s="78">
        <v>4.3029999999999999</v>
      </c>
      <c r="BL46" s="40">
        <f t="shared" si="46"/>
        <v>2</v>
      </c>
      <c r="BM46" s="40"/>
      <c r="BN46" s="74">
        <f t="shared" si="20"/>
        <v>0</v>
      </c>
      <c r="BO46" s="63">
        <v>40</v>
      </c>
      <c r="BP46" s="42">
        <v>6.992</v>
      </c>
      <c r="BQ46" s="40">
        <f t="shared" si="42"/>
        <v>2</v>
      </c>
      <c r="BR46" s="40">
        <v>40</v>
      </c>
      <c r="BS46" s="18">
        <f t="shared" si="12"/>
        <v>279.68</v>
      </c>
      <c r="BT46" s="42"/>
      <c r="BU46" s="40"/>
      <c r="BV46" s="40"/>
      <c r="BW46" s="18"/>
    </row>
    <row r="47" spans="1:76" ht="15" customHeight="1" x14ac:dyDescent="0.25">
      <c r="A47" s="10">
        <v>40</v>
      </c>
      <c r="B47" s="9">
        <v>8</v>
      </c>
      <c r="C47" s="8" t="s">
        <v>196</v>
      </c>
      <c r="D47" s="7" t="s">
        <v>197</v>
      </c>
      <c r="E47" s="7" t="s">
        <v>198</v>
      </c>
      <c r="F47" s="7" t="s">
        <v>9</v>
      </c>
      <c r="G47" s="7" t="s">
        <v>9</v>
      </c>
      <c r="H47" s="7" t="s">
        <v>9</v>
      </c>
      <c r="I47" s="7" t="s">
        <v>301</v>
      </c>
      <c r="J47" s="7" t="s">
        <v>330</v>
      </c>
      <c r="K47" s="7" t="s">
        <v>358</v>
      </c>
      <c r="L47" s="80" t="s">
        <v>330</v>
      </c>
      <c r="M47" s="208">
        <v>18</v>
      </c>
      <c r="N47" s="209">
        <v>2.8250999999999999</v>
      </c>
      <c r="O47" s="209">
        <f>N47*$F$5</f>
        <v>25.595406000000001</v>
      </c>
      <c r="P47" s="199">
        <f t="shared" si="14"/>
        <v>16</v>
      </c>
      <c r="Q47" s="199"/>
      <c r="R47" s="199">
        <v>18</v>
      </c>
      <c r="S47" s="200">
        <f t="shared" si="43"/>
        <v>460.717308</v>
      </c>
      <c r="T47" s="29"/>
      <c r="V47" s="29"/>
      <c r="W47" s="39"/>
      <c r="X47" s="40">
        <f t="shared" si="45"/>
        <v>16</v>
      </c>
      <c r="Y47" s="37"/>
      <c r="Z47" s="40"/>
      <c r="AA47" s="74"/>
      <c r="AB47" s="80" t="s">
        <v>523</v>
      </c>
      <c r="AC47" s="49">
        <v>1</v>
      </c>
      <c r="AD47" s="39">
        <v>6.45</v>
      </c>
      <c r="AE47" s="52">
        <f t="shared" si="23"/>
        <v>58.437000000000005</v>
      </c>
      <c r="AF47" s="40">
        <f t="shared" si="35"/>
        <v>16</v>
      </c>
      <c r="AG47" s="37"/>
      <c r="AH47" s="40"/>
      <c r="AI47" s="75">
        <f t="shared" si="36"/>
        <v>0</v>
      </c>
      <c r="AJ47" s="80" t="s">
        <v>548</v>
      </c>
      <c r="AK47" s="49">
        <v>5</v>
      </c>
      <c r="AL47" s="52">
        <v>59.5</v>
      </c>
      <c r="AM47" s="40">
        <f t="shared" si="37"/>
        <v>16</v>
      </c>
      <c r="AN47" s="37"/>
      <c r="AO47" s="40">
        <v>20</v>
      </c>
      <c r="AP47" s="77">
        <f t="shared" si="38"/>
        <v>1190</v>
      </c>
      <c r="AQ47" s="40"/>
      <c r="AR47" s="42"/>
      <c r="AS47" s="40"/>
      <c r="AT47" s="37"/>
      <c r="AU47" s="40"/>
      <c r="AV47" s="74">
        <f t="shared" si="16"/>
        <v>0</v>
      </c>
      <c r="AW47" s="78"/>
      <c r="AZ47" s="39"/>
      <c r="BA47" s="40"/>
      <c r="BB47" s="37"/>
      <c r="BC47" s="40"/>
      <c r="BD47" s="108"/>
      <c r="BE47" s="40"/>
      <c r="BF47" s="45"/>
      <c r="BG47" s="40"/>
      <c r="BH47" s="37"/>
      <c r="BI47" s="40"/>
      <c r="BJ47" s="106">
        <f t="shared" si="47"/>
        <v>0</v>
      </c>
      <c r="BK47" s="78">
        <v>422.13600000000002</v>
      </c>
      <c r="BL47" s="40">
        <f t="shared" si="46"/>
        <v>16</v>
      </c>
      <c r="BM47" s="40"/>
      <c r="BN47" s="74">
        <f t="shared" si="20"/>
        <v>0</v>
      </c>
      <c r="BO47" s="63">
        <v>338</v>
      </c>
      <c r="BP47" s="42">
        <v>29.147099999999998</v>
      </c>
      <c r="BQ47" s="40">
        <f t="shared" si="42"/>
        <v>16</v>
      </c>
      <c r="BR47" s="40">
        <v>338</v>
      </c>
      <c r="BS47" s="18">
        <f t="shared" si="12"/>
        <v>9851.7197999999989</v>
      </c>
      <c r="BT47" s="42"/>
      <c r="BU47" s="40"/>
      <c r="BV47" s="40"/>
      <c r="BW47" s="18"/>
    </row>
    <row r="48" spans="1:76" ht="15" customHeight="1" x14ac:dyDescent="0.25">
      <c r="A48" s="10">
        <v>41</v>
      </c>
      <c r="B48" s="9">
        <v>1</v>
      </c>
      <c r="C48" s="8" t="s">
        <v>199</v>
      </c>
      <c r="D48" s="7" t="s">
        <v>200</v>
      </c>
      <c r="E48" s="7" t="s">
        <v>201</v>
      </c>
      <c r="F48" s="7" t="s">
        <v>9</v>
      </c>
      <c r="G48" s="7" t="s">
        <v>9</v>
      </c>
      <c r="H48" s="7" t="s">
        <v>9</v>
      </c>
      <c r="I48" s="7" t="s">
        <v>302</v>
      </c>
      <c r="J48" s="7" t="s">
        <v>201</v>
      </c>
      <c r="K48" s="7" t="s">
        <v>359</v>
      </c>
      <c r="L48" s="80"/>
      <c r="N48" s="39"/>
      <c r="O48" s="39"/>
      <c r="P48" s="40"/>
      <c r="Q48" s="37"/>
      <c r="R48" s="40"/>
      <c r="S48" s="74">
        <f t="shared" si="43"/>
        <v>0</v>
      </c>
      <c r="T48" s="80" t="s">
        <v>397</v>
      </c>
      <c r="U48" s="115">
        <v>1</v>
      </c>
      <c r="V48" s="29">
        <v>10.9</v>
      </c>
      <c r="W48" s="39">
        <f>V48*$F$5</f>
        <v>98.754000000000005</v>
      </c>
      <c r="X48" s="40">
        <f t="shared" si="45"/>
        <v>2</v>
      </c>
      <c r="Y48" s="37"/>
      <c r="Z48" s="40"/>
      <c r="AA48" s="74">
        <f>Z48*W48</f>
        <v>0</v>
      </c>
      <c r="AB48" s="80" t="s">
        <v>524</v>
      </c>
      <c r="AC48" s="208">
        <v>1</v>
      </c>
      <c r="AD48" s="209">
        <v>10.9</v>
      </c>
      <c r="AE48" s="210">
        <f t="shared" si="23"/>
        <v>98.754000000000005</v>
      </c>
      <c r="AF48" s="199">
        <f t="shared" si="35"/>
        <v>2</v>
      </c>
      <c r="AG48" s="199"/>
      <c r="AH48" s="199">
        <v>2</v>
      </c>
      <c r="AI48" s="205">
        <f t="shared" si="36"/>
        <v>197.50800000000001</v>
      </c>
      <c r="AJ48" s="80" t="s">
        <v>549</v>
      </c>
      <c r="AK48" s="49">
        <v>1</v>
      </c>
      <c r="AL48" s="39">
        <v>166.93</v>
      </c>
      <c r="AM48" s="40">
        <f t="shared" si="37"/>
        <v>2</v>
      </c>
      <c r="AN48" s="37"/>
      <c r="AO48" s="40"/>
      <c r="AP48" s="77">
        <f t="shared" si="38"/>
        <v>0</v>
      </c>
      <c r="AQ48" s="40">
        <v>1</v>
      </c>
      <c r="AR48" s="42">
        <v>122</v>
      </c>
      <c r="AS48" s="40">
        <f>$F$4*B48</f>
        <v>2</v>
      </c>
      <c r="AT48" s="37"/>
      <c r="AU48" s="40"/>
      <c r="AV48" s="74">
        <f t="shared" si="16"/>
        <v>0</v>
      </c>
      <c r="AW48" s="78"/>
      <c r="AZ48" s="39"/>
      <c r="BA48" s="40"/>
      <c r="BB48" s="37"/>
      <c r="BC48" s="40"/>
      <c r="BD48" s="108"/>
      <c r="BE48" s="40"/>
      <c r="BF48" s="45"/>
      <c r="BG48" s="40"/>
      <c r="BH48" s="37"/>
      <c r="BI48" s="40"/>
      <c r="BJ48" s="106">
        <f t="shared" si="47"/>
        <v>0</v>
      </c>
      <c r="BK48" s="78">
        <v>144.14400000000001</v>
      </c>
      <c r="BL48" s="40">
        <f t="shared" si="46"/>
        <v>2</v>
      </c>
      <c r="BM48" s="40"/>
      <c r="BN48" s="74">
        <f t="shared" si="20"/>
        <v>0</v>
      </c>
      <c r="BO48" s="63"/>
      <c r="BP48" s="42"/>
      <c r="BQ48" s="40">
        <f t="shared" si="42"/>
        <v>2</v>
      </c>
      <c r="BR48" s="40"/>
      <c r="BS48" s="18">
        <f t="shared" si="12"/>
        <v>0</v>
      </c>
      <c r="BT48" s="42"/>
      <c r="BU48" s="40"/>
      <c r="BV48" s="40"/>
      <c r="BW48" s="18"/>
    </row>
    <row r="49" spans="1:75" ht="15" customHeight="1" x14ac:dyDescent="0.25">
      <c r="A49" s="10">
        <v>42</v>
      </c>
      <c r="B49" s="9">
        <v>1</v>
      </c>
      <c r="C49" s="8" t="s">
        <v>31</v>
      </c>
      <c r="D49" s="7" t="s">
        <v>202</v>
      </c>
      <c r="E49" s="7" t="s">
        <v>203</v>
      </c>
      <c r="F49" s="7" t="s">
        <v>9</v>
      </c>
      <c r="G49" s="7" t="s">
        <v>9</v>
      </c>
      <c r="H49" s="7" t="s">
        <v>9</v>
      </c>
      <c r="I49" s="7" t="s">
        <v>303</v>
      </c>
      <c r="J49" s="7" t="s">
        <v>203</v>
      </c>
      <c r="K49" s="7" t="s">
        <v>25</v>
      </c>
      <c r="N49" s="39"/>
      <c r="O49" s="39"/>
      <c r="P49" s="40"/>
      <c r="Q49" s="37"/>
      <c r="R49" s="40"/>
      <c r="S49" s="74">
        <f t="shared" si="43"/>
        <v>0</v>
      </c>
      <c r="T49" s="80" t="s">
        <v>406</v>
      </c>
      <c r="U49" s="115">
        <v>1</v>
      </c>
      <c r="V49" s="29">
        <v>9.58</v>
      </c>
      <c r="W49" s="39">
        <f>V49*$F$5</f>
        <v>86.794800000000009</v>
      </c>
      <c r="X49" s="40">
        <f t="shared" si="45"/>
        <v>2</v>
      </c>
      <c r="Y49" s="37"/>
      <c r="Z49" s="116" t="s">
        <v>568</v>
      </c>
      <c r="AA49" s="74"/>
      <c r="AB49" s="80" t="s">
        <v>525</v>
      </c>
      <c r="AC49" s="49">
        <v>1</v>
      </c>
      <c r="AD49" s="39">
        <v>11.5</v>
      </c>
      <c r="AE49" s="52">
        <f t="shared" si="23"/>
        <v>104.19000000000001</v>
      </c>
      <c r="AF49" s="40">
        <f t="shared" si="35"/>
        <v>2</v>
      </c>
      <c r="AG49" s="37"/>
      <c r="AH49" s="40"/>
      <c r="AI49" s="75">
        <f t="shared" si="36"/>
        <v>0</v>
      </c>
      <c r="AL49" s="39"/>
      <c r="AM49" s="40"/>
      <c r="AN49" s="37"/>
      <c r="AO49" s="40"/>
      <c r="AP49" s="77">
        <f t="shared" si="38"/>
        <v>0</v>
      </c>
      <c r="AQ49" s="199">
        <v>1</v>
      </c>
      <c r="AR49" s="207">
        <v>67.06</v>
      </c>
      <c r="AS49" s="199">
        <f>$F$4*B49</f>
        <v>2</v>
      </c>
      <c r="AT49" s="199"/>
      <c r="AU49" s="199">
        <v>2</v>
      </c>
      <c r="AV49" s="200">
        <f t="shared" si="16"/>
        <v>134.12</v>
      </c>
      <c r="AW49" s="78"/>
      <c r="AZ49" s="39"/>
      <c r="BA49" s="40"/>
      <c r="BB49" s="37"/>
      <c r="BC49" s="40"/>
      <c r="BD49" s="108"/>
      <c r="BE49" s="40">
        <v>60</v>
      </c>
      <c r="BF49" s="45">
        <v>78.552800000000005</v>
      </c>
      <c r="BG49" s="40">
        <f>$F$4*B49</f>
        <v>2</v>
      </c>
      <c r="BH49" s="37"/>
      <c r="BI49" s="40"/>
      <c r="BJ49" s="106"/>
      <c r="BK49" s="78">
        <v>114.66</v>
      </c>
      <c r="BL49" s="40">
        <f t="shared" si="46"/>
        <v>2</v>
      </c>
      <c r="BM49" s="40"/>
      <c r="BN49" s="74">
        <f t="shared" si="20"/>
        <v>0</v>
      </c>
      <c r="BO49" s="63"/>
      <c r="BP49" s="42"/>
      <c r="BQ49" s="40">
        <f t="shared" si="42"/>
        <v>2</v>
      </c>
      <c r="BR49" s="40"/>
      <c r="BS49" s="18">
        <f t="shared" si="12"/>
        <v>0</v>
      </c>
      <c r="BT49" s="42"/>
      <c r="BU49" s="40"/>
      <c r="BV49" s="40"/>
      <c r="BW49" s="18"/>
    </row>
    <row r="50" spans="1:75" ht="15" customHeight="1" x14ac:dyDescent="0.25">
      <c r="A50" s="10">
        <v>43</v>
      </c>
      <c r="B50" s="9">
        <v>2</v>
      </c>
      <c r="C50" s="8" t="s">
        <v>204</v>
      </c>
      <c r="D50" s="7" t="s">
        <v>85</v>
      </c>
      <c r="E50" s="7" t="s">
        <v>86</v>
      </c>
      <c r="F50" s="7" t="s">
        <v>9</v>
      </c>
      <c r="G50" s="7" t="s">
        <v>9</v>
      </c>
      <c r="H50" s="7" t="s">
        <v>9</v>
      </c>
      <c r="I50" s="7" t="s">
        <v>87</v>
      </c>
      <c r="J50" s="7" t="s">
        <v>88</v>
      </c>
      <c r="K50" s="7" t="s">
        <v>32</v>
      </c>
      <c r="L50" s="80" t="s">
        <v>88</v>
      </c>
      <c r="M50" s="100">
        <v>35</v>
      </c>
      <c r="N50" s="39">
        <v>1.4462999999999999</v>
      </c>
      <c r="O50" s="39">
        <f>N50*$F$5</f>
        <v>13.103478000000001</v>
      </c>
      <c r="P50" s="40">
        <f t="shared" si="14"/>
        <v>4</v>
      </c>
      <c r="Q50" s="37">
        <v>8</v>
      </c>
      <c r="R50" s="117" t="s">
        <v>559</v>
      </c>
      <c r="S50" s="74"/>
      <c r="T50" s="80" t="s">
        <v>407</v>
      </c>
      <c r="U50" s="115">
        <v>1</v>
      </c>
      <c r="V50" s="29">
        <v>1.77</v>
      </c>
      <c r="W50" s="39">
        <f>V50*$F$5</f>
        <v>16.036200000000001</v>
      </c>
      <c r="X50" s="40">
        <f t="shared" si="45"/>
        <v>4</v>
      </c>
      <c r="Y50" s="37">
        <v>8</v>
      </c>
      <c r="Z50" s="116" t="s">
        <v>571</v>
      </c>
      <c r="AA50" s="74"/>
      <c r="AB50" s="80" t="s">
        <v>500</v>
      </c>
      <c r="AC50" s="35">
        <v>10</v>
      </c>
      <c r="AD50" s="43">
        <v>2.9359999999999999</v>
      </c>
      <c r="AE50" s="52">
        <f t="shared" si="23"/>
        <v>26.600160000000002</v>
      </c>
      <c r="AF50" s="40">
        <f t="shared" si="35"/>
        <v>4</v>
      </c>
      <c r="AG50" s="37">
        <v>8</v>
      </c>
      <c r="AH50" s="40" t="s">
        <v>559</v>
      </c>
      <c r="AI50" s="75"/>
      <c r="AJ50" s="80" t="s">
        <v>550</v>
      </c>
      <c r="AK50" s="49">
        <v>5</v>
      </c>
      <c r="AL50" s="39">
        <v>25.52</v>
      </c>
      <c r="AM50" s="40">
        <f t="shared" ref="AM50:AM57" si="48">$F$4*B50</f>
        <v>4</v>
      </c>
      <c r="AN50" s="37">
        <v>8</v>
      </c>
      <c r="AO50" s="40" t="s">
        <v>559</v>
      </c>
      <c r="AP50" s="77"/>
      <c r="AQ50" s="40">
        <v>1</v>
      </c>
      <c r="AR50" s="42">
        <v>13.5</v>
      </c>
      <c r="AS50" s="40">
        <f>$F$4*B50</f>
        <v>4</v>
      </c>
      <c r="AT50" s="37">
        <v>8</v>
      </c>
      <c r="AU50" s="40" t="s">
        <v>559</v>
      </c>
      <c r="AV50" s="74"/>
      <c r="AW50" s="78"/>
      <c r="AZ50" s="39"/>
      <c r="BA50" s="40"/>
      <c r="BB50" s="37"/>
      <c r="BC50" s="40"/>
      <c r="BD50" s="108"/>
      <c r="BE50" s="40">
        <v>100</v>
      </c>
      <c r="BF50" s="45">
        <v>11.6478</v>
      </c>
      <c r="BG50" s="40">
        <f>$F$4*B50</f>
        <v>4</v>
      </c>
      <c r="BH50" s="37">
        <v>8</v>
      </c>
      <c r="BI50" s="40" t="s">
        <v>559</v>
      </c>
      <c r="BJ50" s="106"/>
      <c r="BK50" s="78">
        <v>70.251999999999995</v>
      </c>
      <c r="BL50" s="40">
        <f t="shared" si="46"/>
        <v>4</v>
      </c>
      <c r="BM50" s="40" t="s">
        <v>559</v>
      </c>
      <c r="BN50" s="74"/>
      <c r="BO50" s="63">
        <v>100</v>
      </c>
      <c r="BP50" s="42">
        <v>11.4541</v>
      </c>
      <c r="BQ50" s="40">
        <f t="shared" si="42"/>
        <v>4</v>
      </c>
      <c r="BR50" s="40"/>
      <c r="BS50" s="18">
        <f t="shared" si="12"/>
        <v>0</v>
      </c>
      <c r="BT50" s="42"/>
      <c r="BU50" s="40"/>
      <c r="BV50" s="40"/>
      <c r="BW50" s="18"/>
    </row>
    <row r="51" spans="1:75" s="251" customFormat="1" ht="15" customHeight="1" x14ac:dyDescent="0.25">
      <c r="A51" s="234">
        <v>44</v>
      </c>
      <c r="B51" s="235">
        <v>1</v>
      </c>
      <c r="C51" s="236" t="s">
        <v>205</v>
      </c>
      <c r="D51" s="237" t="s">
        <v>206</v>
      </c>
      <c r="E51" s="237" t="s">
        <v>207</v>
      </c>
      <c r="F51" s="237" t="s">
        <v>9</v>
      </c>
      <c r="G51" s="237" t="s">
        <v>9</v>
      </c>
      <c r="H51" s="237" t="s">
        <v>9</v>
      </c>
      <c r="I51" s="237" t="s">
        <v>304</v>
      </c>
      <c r="J51" s="237" t="s">
        <v>207</v>
      </c>
      <c r="K51" s="237" t="s">
        <v>359</v>
      </c>
      <c r="L51" s="238" t="s">
        <v>408</v>
      </c>
      <c r="M51" s="239">
        <v>12</v>
      </c>
      <c r="N51" s="240">
        <v>4.5</v>
      </c>
      <c r="O51" s="240">
        <f>N51*$F$5</f>
        <v>40.770000000000003</v>
      </c>
      <c r="P51" s="239">
        <f t="shared" si="14"/>
        <v>2</v>
      </c>
      <c r="Q51" s="241"/>
      <c r="R51" s="239"/>
      <c r="S51" s="242">
        <f t="shared" si="43"/>
        <v>0</v>
      </c>
      <c r="T51" s="238" t="s">
        <v>409</v>
      </c>
      <c r="U51" s="243">
        <v>1</v>
      </c>
      <c r="V51" s="244">
        <v>4.5</v>
      </c>
      <c r="W51" s="240">
        <f>V51*$F$5</f>
        <v>40.770000000000003</v>
      </c>
      <c r="X51" s="239">
        <f t="shared" si="45"/>
        <v>2</v>
      </c>
      <c r="Y51" s="241"/>
      <c r="Z51" s="239">
        <v>2</v>
      </c>
      <c r="AA51" s="256">
        <f>Z51*W51</f>
        <v>81.540000000000006</v>
      </c>
      <c r="AB51" s="238" t="s">
        <v>526</v>
      </c>
      <c r="AC51" s="245">
        <v>1</v>
      </c>
      <c r="AD51" s="240">
        <v>5.75</v>
      </c>
      <c r="AE51" s="246">
        <f t="shared" si="23"/>
        <v>52.095000000000006</v>
      </c>
      <c r="AF51" s="239">
        <f t="shared" si="35"/>
        <v>2</v>
      </c>
      <c r="AG51" s="241"/>
      <c r="AH51" s="239"/>
      <c r="AI51" s="242">
        <f t="shared" si="36"/>
        <v>0</v>
      </c>
      <c r="AJ51" s="238" t="s">
        <v>551</v>
      </c>
      <c r="AK51" s="245">
        <v>1</v>
      </c>
      <c r="AL51" s="240">
        <v>48.56</v>
      </c>
      <c r="AM51" s="239">
        <f t="shared" si="48"/>
        <v>2</v>
      </c>
      <c r="AN51" s="241"/>
      <c r="AO51" s="239">
        <v>2</v>
      </c>
      <c r="AP51" s="256">
        <f t="shared" si="38"/>
        <v>97.12</v>
      </c>
      <c r="AQ51" s="239"/>
      <c r="AR51" s="246"/>
      <c r="AS51" s="239"/>
      <c r="AT51" s="241"/>
      <c r="AU51" s="239"/>
      <c r="AV51" s="242">
        <f t="shared" si="16"/>
        <v>0</v>
      </c>
      <c r="AW51" s="247"/>
      <c r="AX51" s="245"/>
      <c r="AY51" s="240"/>
      <c r="AZ51" s="240"/>
      <c r="BA51" s="239"/>
      <c r="BB51" s="241"/>
      <c r="BC51" s="239"/>
      <c r="BD51" s="242"/>
      <c r="BE51" s="239"/>
      <c r="BF51" s="248"/>
      <c r="BG51" s="239"/>
      <c r="BH51" s="241"/>
      <c r="BI51" s="239"/>
      <c r="BJ51" s="242">
        <f t="shared" ref="BJ51:BJ53" si="49">BI51*BF51</f>
        <v>0</v>
      </c>
      <c r="BK51" s="247">
        <v>47.384999999999998</v>
      </c>
      <c r="BL51" s="239">
        <f t="shared" si="46"/>
        <v>2</v>
      </c>
      <c r="BM51" s="239">
        <v>2</v>
      </c>
      <c r="BN51" s="256">
        <f t="shared" si="20"/>
        <v>94.77</v>
      </c>
      <c r="BO51" s="249"/>
      <c r="BP51" s="246"/>
      <c r="BQ51" s="239">
        <f t="shared" si="42"/>
        <v>2</v>
      </c>
      <c r="BR51" s="239"/>
      <c r="BS51" s="250">
        <f t="shared" si="12"/>
        <v>0</v>
      </c>
      <c r="BT51" s="246"/>
      <c r="BU51" s="239"/>
      <c r="BV51" s="239"/>
      <c r="BW51" s="250"/>
    </row>
    <row r="52" spans="1:75" ht="15" customHeight="1" x14ac:dyDescent="0.25">
      <c r="A52" s="10">
        <v>45</v>
      </c>
      <c r="B52" s="9">
        <v>6</v>
      </c>
      <c r="C52" s="8" t="s">
        <v>211</v>
      </c>
      <c r="D52" s="7" t="s">
        <v>209</v>
      </c>
      <c r="E52" s="7" t="s">
        <v>212</v>
      </c>
      <c r="F52" s="7" t="s">
        <v>9</v>
      </c>
      <c r="G52" s="7" t="s">
        <v>13</v>
      </c>
      <c r="H52" s="7" t="s">
        <v>9</v>
      </c>
      <c r="I52" s="7" t="s">
        <v>306</v>
      </c>
      <c r="J52" s="7" t="s">
        <v>332</v>
      </c>
      <c r="K52" s="7" t="s">
        <v>12</v>
      </c>
      <c r="N52" s="39"/>
      <c r="O52" s="39"/>
      <c r="P52" s="40"/>
      <c r="Q52" s="37"/>
      <c r="R52" s="40"/>
      <c r="S52" s="74"/>
      <c r="T52" s="29"/>
      <c r="V52" s="29"/>
      <c r="W52" s="39"/>
      <c r="X52" s="40"/>
      <c r="Y52" s="37"/>
      <c r="Z52" s="40"/>
      <c r="AA52" s="74"/>
      <c r="AB52" s="80" t="s">
        <v>527</v>
      </c>
      <c r="AC52" s="208">
        <v>1</v>
      </c>
      <c r="AD52" s="209">
        <v>0.15</v>
      </c>
      <c r="AE52" s="210">
        <f t="shared" si="23"/>
        <v>1.359</v>
      </c>
      <c r="AF52" s="199">
        <f t="shared" si="35"/>
        <v>12</v>
      </c>
      <c r="AG52" s="199"/>
      <c r="AH52" s="199">
        <v>12</v>
      </c>
      <c r="AI52" s="205">
        <f t="shared" si="36"/>
        <v>16.308</v>
      </c>
      <c r="AJ52" s="80" t="s">
        <v>467</v>
      </c>
      <c r="AK52" s="50">
        <v>10</v>
      </c>
      <c r="AL52" s="52">
        <v>1.3</v>
      </c>
      <c r="AM52" s="40">
        <f t="shared" si="48"/>
        <v>12</v>
      </c>
      <c r="AN52" s="37"/>
      <c r="AO52" s="40"/>
      <c r="AP52" s="77">
        <f t="shared" si="38"/>
        <v>0</v>
      </c>
      <c r="AQ52" s="40"/>
      <c r="AR52" s="42"/>
      <c r="AS52" s="40"/>
      <c r="AT52" s="37"/>
      <c r="AU52" s="40"/>
      <c r="AV52" s="74">
        <f t="shared" si="16"/>
        <v>0</v>
      </c>
      <c r="AW52" s="78"/>
      <c r="AZ52" s="39"/>
      <c r="BA52" s="40"/>
      <c r="BB52" s="37"/>
      <c r="BC52" s="40"/>
      <c r="BD52" s="108"/>
      <c r="BE52" s="40"/>
      <c r="BF52" s="45"/>
      <c r="BG52" s="40"/>
      <c r="BH52" s="37"/>
      <c r="BI52" s="40"/>
      <c r="BJ52" s="106">
        <f t="shared" si="49"/>
        <v>0</v>
      </c>
      <c r="BK52" s="78">
        <v>7.3319999999999999</v>
      </c>
      <c r="BL52" s="40">
        <f t="shared" si="46"/>
        <v>12</v>
      </c>
      <c r="BM52" s="40"/>
      <c r="BN52" s="74">
        <f t="shared" si="20"/>
        <v>0</v>
      </c>
      <c r="BO52" s="63"/>
      <c r="BP52" s="42"/>
      <c r="BQ52" s="40">
        <f t="shared" si="42"/>
        <v>12</v>
      </c>
      <c r="BR52" s="40"/>
      <c r="BS52" s="18">
        <f t="shared" si="12"/>
        <v>0</v>
      </c>
      <c r="BT52" s="42"/>
      <c r="BU52" s="40"/>
      <c r="BV52" s="40"/>
      <c r="BW52" s="18"/>
    </row>
    <row r="53" spans="1:75" ht="15" customHeight="1" x14ac:dyDescent="0.25">
      <c r="A53" s="10">
        <v>46</v>
      </c>
      <c r="B53" s="9">
        <v>1</v>
      </c>
      <c r="C53" s="8" t="s">
        <v>208</v>
      </c>
      <c r="D53" s="7" t="s">
        <v>209</v>
      </c>
      <c r="E53" s="7" t="s">
        <v>210</v>
      </c>
      <c r="F53" s="7" t="s">
        <v>9</v>
      </c>
      <c r="G53" s="7" t="s">
        <v>13</v>
      </c>
      <c r="H53" s="7" t="s">
        <v>9</v>
      </c>
      <c r="I53" s="7" t="s">
        <v>305</v>
      </c>
      <c r="J53" s="7" t="s">
        <v>331</v>
      </c>
      <c r="K53" s="7" t="s">
        <v>360</v>
      </c>
      <c r="N53" s="39"/>
      <c r="O53" s="39"/>
      <c r="P53" s="40"/>
      <c r="Q53" s="37"/>
      <c r="R53" s="40"/>
      <c r="S53" s="74"/>
      <c r="W53" s="39"/>
      <c r="X53" s="40"/>
      <c r="Y53" s="37"/>
      <c r="Z53" s="40"/>
      <c r="AA53" s="74"/>
      <c r="AB53" s="80" t="s">
        <v>528</v>
      </c>
      <c r="AC53" s="49">
        <v>1</v>
      </c>
      <c r="AD53" s="39">
        <v>0.4</v>
      </c>
      <c r="AE53" s="52">
        <f t="shared" si="23"/>
        <v>3.6240000000000006</v>
      </c>
      <c r="AF53" s="40">
        <f t="shared" si="35"/>
        <v>2</v>
      </c>
      <c r="AG53" s="37"/>
      <c r="AH53" s="40"/>
      <c r="AI53" s="75">
        <f t="shared" si="36"/>
        <v>0</v>
      </c>
      <c r="AJ53" s="79" t="s">
        <v>552</v>
      </c>
      <c r="AK53" s="252">
        <v>5</v>
      </c>
      <c r="AL53" s="209">
        <v>0.68</v>
      </c>
      <c r="AM53" s="199">
        <f t="shared" si="48"/>
        <v>2</v>
      </c>
      <c r="AN53" s="199"/>
      <c r="AO53" s="199">
        <v>5</v>
      </c>
      <c r="AP53" s="217">
        <f t="shared" si="38"/>
        <v>3.4000000000000004</v>
      </c>
      <c r="AQ53" s="40"/>
      <c r="AR53" s="42"/>
      <c r="AS53" s="40"/>
      <c r="AT53" s="37"/>
      <c r="AU53" s="40"/>
      <c r="AV53" s="74">
        <f t="shared" si="16"/>
        <v>0</v>
      </c>
      <c r="AW53" s="78"/>
      <c r="AZ53" s="39"/>
      <c r="BA53" s="40"/>
      <c r="BB53" s="37"/>
      <c r="BC53" s="40"/>
      <c r="BD53" s="108"/>
      <c r="BE53" s="40"/>
      <c r="BF53" s="45"/>
      <c r="BG53" s="40"/>
      <c r="BH53" s="37"/>
      <c r="BI53" s="40"/>
      <c r="BJ53" s="106">
        <f t="shared" si="49"/>
        <v>0</v>
      </c>
      <c r="BK53" s="78">
        <v>9.75</v>
      </c>
      <c r="BL53" s="40">
        <f t="shared" si="46"/>
        <v>2</v>
      </c>
      <c r="BM53" s="40"/>
      <c r="BN53" s="74">
        <f t="shared" si="20"/>
        <v>0</v>
      </c>
      <c r="BO53" s="63"/>
      <c r="BP53" s="42"/>
      <c r="BQ53" s="40">
        <f t="shared" si="42"/>
        <v>2</v>
      </c>
      <c r="BR53" s="40"/>
      <c r="BS53" s="18">
        <f t="shared" si="12"/>
        <v>0</v>
      </c>
      <c r="BT53" s="42"/>
      <c r="BU53" s="40"/>
      <c r="BV53" s="40"/>
      <c r="BW53" s="18"/>
    </row>
    <row r="54" spans="1:75" ht="15" customHeight="1" x14ac:dyDescent="0.25">
      <c r="A54" s="10">
        <v>47</v>
      </c>
      <c r="B54" s="9">
        <v>2</v>
      </c>
      <c r="C54" s="8" t="s">
        <v>213</v>
      </c>
      <c r="D54" s="7" t="s">
        <v>89</v>
      </c>
      <c r="E54" s="7" t="s">
        <v>90</v>
      </c>
      <c r="F54" s="7" t="s">
        <v>9</v>
      </c>
      <c r="G54" s="7" t="s">
        <v>11</v>
      </c>
      <c r="H54" s="7" t="s">
        <v>9</v>
      </c>
      <c r="I54" s="7" t="s">
        <v>91</v>
      </c>
      <c r="J54" s="7" t="s">
        <v>92</v>
      </c>
      <c r="K54" s="7" t="s">
        <v>93</v>
      </c>
      <c r="N54" s="39"/>
      <c r="O54" s="39"/>
      <c r="P54" s="40"/>
      <c r="Q54" s="37"/>
      <c r="R54" s="40"/>
      <c r="S54" s="74"/>
      <c r="W54" s="39"/>
      <c r="X54" s="40"/>
      <c r="Y54" s="37"/>
      <c r="Z54" s="40"/>
      <c r="AA54" s="74"/>
      <c r="AB54" s="80" t="s">
        <v>499</v>
      </c>
      <c r="AC54" s="35">
        <v>10</v>
      </c>
      <c r="AD54" s="43">
        <v>0.57099999999999995</v>
      </c>
      <c r="AE54" s="52">
        <f t="shared" si="23"/>
        <v>5.17326</v>
      </c>
      <c r="AF54" s="40">
        <f t="shared" si="35"/>
        <v>4</v>
      </c>
      <c r="AG54" s="37">
        <v>8</v>
      </c>
      <c r="AH54" s="40" t="s">
        <v>559</v>
      </c>
      <c r="AI54" s="75"/>
      <c r="AJ54" s="80" t="s">
        <v>433</v>
      </c>
      <c r="AK54" s="50">
        <v>10</v>
      </c>
      <c r="AL54" s="39">
        <v>3.36</v>
      </c>
      <c r="AM54" s="40">
        <f t="shared" si="48"/>
        <v>4</v>
      </c>
      <c r="AN54" s="37">
        <v>8</v>
      </c>
      <c r="AO54" s="40" t="s">
        <v>559</v>
      </c>
      <c r="AP54" s="77"/>
      <c r="AQ54" s="40"/>
      <c r="AR54" s="42"/>
      <c r="AS54" s="40">
        <f t="shared" ref="AS54:AS61" si="50">$F$4*B54</f>
        <v>4</v>
      </c>
      <c r="AT54" s="37">
        <v>8</v>
      </c>
      <c r="AU54" s="40" t="s">
        <v>559</v>
      </c>
      <c r="AV54" s="74"/>
      <c r="AW54" s="78"/>
      <c r="AZ54" s="39"/>
      <c r="BA54" s="40"/>
      <c r="BB54" s="37"/>
      <c r="BC54" s="40"/>
      <c r="BD54" s="108"/>
      <c r="BE54" s="40"/>
      <c r="BF54" s="45"/>
      <c r="BG54" s="40"/>
      <c r="BH54" s="37"/>
      <c r="BI54" s="40"/>
      <c r="BJ54" s="106"/>
      <c r="BK54" s="78">
        <v>11.492000000000001</v>
      </c>
      <c r="BL54" s="40">
        <f t="shared" si="46"/>
        <v>4</v>
      </c>
      <c r="BM54" s="40"/>
      <c r="BN54" s="74">
        <f t="shared" si="20"/>
        <v>0</v>
      </c>
      <c r="BO54" s="63"/>
      <c r="BP54" s="42"/>
      <c r="BQ54" s="40">
        <f t="shared" si="42"/>
        <v>4</v>
      </c>
      <c r="BR54" s="40"/>
      <c r="BS54" s="18">
        <f t="shared" si="12"/>
        <v>0</v>
      </c>
      <c r="BT54" s="42"/>
      <c r="BU54" s="40"/>
      <c r="BV54" s="40"/>
      <c r="BW54" s="18"/>
    </row>
    <row r="55" spans="1:75" ht="15" customHeight="1" x14ac:dyDescent="0.25">
      <c r="A55" s="10">
        <v>48</v>
      </c>
      <c r="B55" s="9">
        <v>2</v>
      </c>
      <c r="C55" s="8" t="s">
        <v>214</v>
      </c>
      <c r="D55" s="7" t="s">
        <v>94</v>
      </c>
      <c r="E55" s="7" t="s">
        <v>95</v>
      </c>
      <c r="F55" s="7" t="s">
        <v>9</v>
      </c>
      <c r="G55" s="7" t="s">
        <v>9</v>
      </c>
      <c r="H55" s="7" t="s">
        <v>9</v>
      </c>
      <c r="I55" s="7" t="s">
        <v>96</v>
      </c>
      <c r="J55" s="7" t="s">
        <v>97</v>
      </c>
      <c r="K55" s="7" t="s">
        <v>12</v>
      </c>
      <c r="N55" s="39"/>
      <c r="O55" s="39"/>
      <c r="P55" s="40"/>
      <c r="Q55" s="37"/>
      <c r="R55" s="40"/>
      <c r="S55" s="74"/>
      <c r="W55" s="39"/>
      <c r="X55" s="40"/>
      <c r="Y55" s="37"/>
      <c r="Z55" s="40"/>
      <c r="AA55" s="74"/>
      <c r="AB55" s="80" t="s">
        <v>498</v>
      </c>
      <c r="AC55" s="35">
        <v>100</v>
      </c>
      <c r="AD55" s="43">
        <v>0.13500000000000001</v>
      </c>
      <c r="AE55" s="52">
        <f t="shared" si="23"/>
        <v>1.2231000000000001</v>
      </c>
      <c r="AF55" s="40">
        <f t="shared" si="35"/>
        <v>4</v>
      </c>
      <c r="AG55" s="37">
        <v>8</v>
      </c>
      <c r="AH55" s="40" t="s">
        <v>559</v>
      </c>
      <c r="AI55" s="75"/>
      <c r="AJ55" s="80" t="s">
        <v>434</v>
      </c>
      <c r="AK55" s="50">
        <v>50</v>
      </c>
      <c r="AL55" s="39">
        <v>0.98</v>
      </c>
      <c r="AM55" s="40">
        <f t="shared" si="48"/>
        <v>4</v>
      </c>
      <c r="AN55" s="37">
        <v>8</v>
      </c>
      <c r="AO55" s="40" t="s">
        <v>559</v>
      </c>
      <c r="AP55" s="77"/>
      <c r="AQ55" s="40">
        <v>100</v>
      </c>
      <c r="AR55" s="42">
        <v>0.47</v>
      </c>
      <c r="AS55" s="40">
        <f t="shared" si="50"/>
        <v>4</v>
      </c>
      <c r="AT55" s="37">
        <v>8</v>
      </c>
      <c r="AU55" s="40" t="s">
        <v>559</v>
      </c>
      <c r="AV55" s="74"/>
      <c r="AW55" s="78"/>
      <c r="AZ55" s="39"/>
      <c r="BA55" s="40"/>
      <c r="BB55" s="37"/>
      <c r="BC55" s="40"/>
      <c r="BD55" s="108"/>
      <c r="BE55" s="40">
        <v>3000</v>
      </c>
      <c r="BF55" s="45">
        <v>0.62119999999999997</v>
      </c>
      <c r="BG55" s="40">
        <f>$F$4*B55</f>
        <v>4</v>
      </c>
      <c r="BH55" s="37">
        <v>8</v>
      </c>
      <c r="BI55" s="40" t="s">
        <v>559</v>
      </c>
      <c r="BJ55" s="106"/>
      <c r="BK55" s="78">
        <v>3.12</v>
      </c>
      <c r="BL55" s="40">
        <f t="shared" si="46"/>
        <v>4</v>
      </c>
      <c r="BM55" s="40" t="s">
        <v>559</v>
      </c>
      <c r="BN55" s="74"/>
      <c r="BO55" s="63">
        <v>4000</v>
      </c>
      <c r="BP55" s="42">
        <v>0.1812</v>
      </c>
      <c r="BQ55" s="40">
        <f t="shared" si="42"/>
        <v>4</v>
      </c>
      <c r="BR55" s="40"/>
      <c r="BS55" s="18">
        <f t="shared" si="12"/>
        <v>0</v>
      </c>
      <c r="BT55" s="42"/>
      <c r="BU55" s="40"/>
      <c r="BV55" s="40"/>
      <c r="BW55" s="18"/>
    </row>
    <row r="56" spans="1:75" ht="15" customHeight="1" x14ac:dyDescent="0.25">
      <c r="A56" s="10">
        <v>49</v>
      </c>
      <c r="B56" s="9">
        <v>2</v>
      </c>
      <c r="C56" s="8" t="s">
        <v>215</v>
      </c>
      <c r="D56" s="7" t="s">
        <v>98</v>
      </c>
      <c r="E56" s="7" t="s">
        <v>99</v>
      </c>
      <c r="F56" s="7" t="s">
        <v>9</v>
      </c>
      <c r="G56" s="7" t="s">
        <v>9</v>
      </c>
      <c r="H56" s="7" t="s">
        <v>9</v>
      </c>
      <c r="I56" s="7" t="s">
        <v>100</v>
      </c>
      <c r="J56" s="7" t="s">
        <v>101</v>
      </c>
      <c r="K56" s="7" t="s">
        <v>12</v>
      </c>
      <c r="N56" s="39"/>
      <c r="O56" s="39"/>
      <c r="P56" s="40"/>
      <c r="Q56" s="37"/>
      <c r="R56" s="40"/>
      <c r="S56" s="74"/>
      <c r="T56" s="80" t="s">
        <v>410</v>
      </c>
      <c r="U56" s="115">
        <v>1</v>
      </c>
      <c r="V56" s="39">
        <v>1.44</v>
      </c>
      <c r="W56" s="39">
        <f>V56*$F$5</f>
        <v>13.0464</v>
      </c>
      <c r="X56" s="40">
        <f>$F$4*B56</f>
        <v>4</v>
      </c>
      <c r="Y56" s="37">
        <v>8</v>
      </c>
      <c r="Z56" s="116" t="s">
        <v>573</v>
      </c>
      <c r="AA56" s="74"/>
      <c r="AB56" s="80" t="s">
        <v>497</v>
      </c>
      <c r="AC56" s="35">
        <v>100</v>
      </c>
      <c r="AD56" s="43">
        <v>0.1431</v>
      </c>
      <c r="AE56" s="52">
        <f t="shared" si="23"/>
        <v>1.296486</v>
      </c>
      <c r="AF56" s="40">
        <f t="shared" si="35"/>
        <v>4</v>
      </c>
      <c r="AG56" s="37">
        <v>8</v>
      </c>
      <c r="AH56" s="40" t="s">
        <v>559</v>
      </c>
      <c r="AI56" s="75"/>
      <c r="AJ56" s="80" t="s">
        <v>435</v>
      </c>
      <c r="AK56" s="50">
        <v>50</v>
      </c>
      <c r="AL56" s="39">
        <v>0.9</v>
      </c>
      <c r="AM56" s="40">
        <f t="shared" si="48"/>
        <v>4</v>
      </c>
      <c r="AN56" s="37">
        <v>8</v>
      </c>
      <c r="AO56" s="40" t="s">
        <v>559</v>
      </c>
      <c r="AP56" s="77"/>
      <c r="AQ56" s="40">
        <v>100</v>
      </c>
      <c r="AR56" s="42">
        <v>0.7</v>
      </c>
      <c r="AS56" s="40">
        <f t="shared" si="50"/>
        <v>4</v>
      </c>
      <c r="AT56" s="37">
        <v>8</v>
      </c>
      <c r="AU56" s="40" t="s">
        <v>559</v>
      </c>
      <c r="AV56" s="74"/>
      <c r="AW56" s="78"/>
      <c r="AZ56" s="39"/>
      <c r="BA56" s="40"/>
      <c r="BB56" s="37"/>
      <c r="BC56" s="40"/>
      <c r="BD56" s="108"/>
      <c r="BE56" s="40">
        <v>3000</v>
      </c>
      <c r="BF56" s="45">
        <v>0.64670000000000005</v>
      </c>
      <c r="BG56" s="40">
        <f>$F$4*B56</f>
        <v>4</v>
      </c>
      <c r="BH56" s="37">
        <v>8</v>
      </c>
      <c r="BI56" s="40" t="s">
        <v>559</v>
      </c>
      <c r="BJ56" s="106"/>
      <c r="BK56" s="78">
        <v>1.3</v>
      </c>
      <c r="BL56" s="40">
        <f t="shared" si="46"/>
        <v>4</v>
      </c>
      <c r="BM56" s="40" t="s">
        <v>559</v>
      </c>
      <c r="BN56" s="74"/>
      <c r="BO56" s="63">
        <v>4000</v>
      </c>
      <c r="BP56" s="42">
        <v>0.25369999999999998</v>
      </c>
      <c r="BQ56" s="40">
        <f t="shared" si="42"/>
        <v>4</v>
      </c>
      <c r="BR56" s="40"/>
      <c r="BS56" s="18">
        <f t="shared" si="12"/>
        <v>0</v>
      </c>
      <c r="BT56" s="42"/>
      <c r="BU56" s="40"/>
      <c r="BV56" s="40"/>
      <c r="BW56" s="18"/>
    </row>
    <row r="57" spans="1:75" ht="15" customHeight="1" x14ac:dyDescent="0.25">
      <c r="A57" s="10">
        <v>50</v>
      </c>
      <c r="B57" s="9">
        <v>1</v>
      </c>
      <c r="C57" s="8" t="s">
        <v>216</v>
      </c>
      <c r="D57" s="7" t="s">
        <v>217</v>
      </c>
      <c r="E57" s="7" t="s">
        <v>218</v>
      </c>
      <c r="F57" s="7" t="s">
        <v>9</v>
      </c>
      <c r="G57" s="7" t="s">
        <v>9</v>
      </c>
      <c r="H57" s="7" t="s">
        <v>9</v>
      </c>
      <c r="I57" s="7" t="s">
        <v>307</v>
      </c>
      <c r="J57" s="7" t="s">
        <v>333</v>
      </c>
      <c r="K57" s="7" t="s">
        <v>12</v>
      </c>
      <c r="N57" s="39"/>
      <c r="O57" s="39"/>
      <c r="P57" s="40"/>
      <c r="Q57" s="37"/>
      <c r="R57" s="40"/>
      <c r="S57" s="74"/>
      <c r="W57" s="39"/>
      <c r="X57" s="40"/>
      <c r="Y57" s="37"/>
      <c r="Z57" s="40"/>
      <c r="AA57" s="74"/>
      <c r="AB57" s="80" t="s">
        <v>529</v>
      </c>
      <c r="AC57" s="49">
        <v>100</v>
      </c>
      <c r="AD57" s="53">
        <v>0.1431</v>
      </c>
      <c r="AE57" s="52">
        <f t="shared" si="23"/>
        <v>1.296486</v>
      </c>
      <c r="AF57" s="40">
        <f t="shared" si="35"/>
        <v>2</v>
      </c>
      <c r="AG57" s="37"/>
      <c r="AH57" s="40"/>
      <c r="AI57" s="75">
        <f t="shared" si="36"/>
        <v>0</v>
      </c>
      <c r="AJ57" s="80" t="s">
        <v>436</v>
      </c>
      <c r="AK57" s="50">
        <v>50</v>
      </c>
      <c r="AL57" s="39">
        <v>0.54</v>
      </c>
      <c r="AM57" s="40">
        <f t="shared" si="48"/>
        <v>2</v>
      </c>
      <c r="AN57" s="37"/>
      <c r="AO57" s="40"/>
      <c r="AP57" s="77">
        <f t="shared" si="38"/>
        <v>0</v>
      </c>
      <c r="AQ57" s="199">
        <v>100</v>
      </c>
      <c r="AR57" s="207">
        <v>0.55000000000000004</v>
      </c>
      <c r="AS57" s="199">
        <f t="shared" si="50"/>
        <v>2</v>
      </c>
      <c r="AT57" s="199"/>
      <c r="AU57" s="199">
        <v>100</v>
      </c>
      <c r="AV57" s="200">
        <f t="shared" si="16"/>
        <v>55.000000000000007</v>
      </c>
      <c r="AW57" s="78"/>
      <c r="AZ57" s="39"/>
      <c r="BA57" s="40"/>
      <c r="BB57" s="37"/>
      <c r="BC57" s="40"/>
      <c r="BD57" s="108"/>
      <c r="BE57" s="40">
        <v>3000</v>
      </c>
      <c r="BF57" s="45">
        <v>1.4419999999999999</v>
      </c>
      <c r="BG57" s="40">
        <f>$F$4*B57</f>
        <v>2</v>
      </c>
      <c r="BH57" s="37"/>
      <c r="BI57" s="40"/>
      <c r="BJ57" s="106">
        <f t="shared" ref="BJ57:BJ77" si="51">BI57*BF57</f>
        <v>0</v>
      </c>
      <c r="BK57" s="78">
        <v>1.0009999999999999</v>
      </c>
      <c r="BL57" s="40">
        <f t="shared" si="46"/>
        <v>2</v>
      </c>
      <c r="BM57" s="40"/>
      <c r="BN57" s="74">
        <f t="shared" si="20"/>
        <v>0</v>
      </c>
      <c r="BO57" s="63">
        <v>4000</v>
      </c>
      <c r="BP57" s="42">
        <v>0.1943</v>
      </c>
      <c r="BQ57" s="40">
        <f t="shared" si="42"/>
        <v>2</v>
      </c>
      <c r="BR57" s="40"/>
      <c r="BS57" s="18">
        <f t="shared" si="12"/>
        <v>0</v>
      </c>
      <c r="BT57" s="42"/>
      <c r="BU57" s="40"/>
      <c r="BV57" s="40"/>
      <c r="BW57" s="18"/>
    </row>
    <row r="58" spans="1:75" ht="15" customHeight="1" x14ac:dyDescent="0.25">
      <c r="A58" s="10">
        <v>51</v>
      </c>
      <c r="B58" s="9">
        <v>1</v>
      </c>
      <c r="C58" s="8" t="s">
        <v>219</v>
      </c>
      <c r="D58" s="7" t="s">
        <v>220</v>
      </c>
      <c r="E58" s="7" t="s">
        <v>221</v>
      </c>
      <c r="F58" s="7" t="s">
        <v>9</v>
      </c>
      <c r="G58" s="7" t="s">
        <v>9</v>
      </c>
      <c r="H58" s="7" t="s">
        <v>9</v>
      </c>
      <c r="I58" s="7" t="s">
        <v>221</v>
      </c>
      <c r="J58" s="7" t="s">
        <v>221</v>
      </c>
      <c r="K58" s="7" t="s">
        <v>361</v>
      </c>
      <c r="N58" s="39"/>
      <c r="O58" s="39"/>
      <c r="P58" s="40"/>
      <c r="Q58" s="37"/>
      <c r="R58" s="40"/>
      <c r="S58" s="74"/>
      <c r="W58" s="39"/>
      <c r="X58" s="40"/>
      <c r="Y58" s="37"/>
      <c r="Z58" s="40"/>
      <c r="AA58" s="74"/>
      <c r="AE58" s="52"/>
      <c r="AF58" s="40"/>
      <c r="AG58" s="37"/>
      <c r="AH58" s="40"/>
      <c r="AI58" s="75"/>
      <c r="AL58" s="39"/>
      <c r="AM58" s="40"/>
      <c r="AN58" s="37"/>
      <c r="AO58" s="40"/>
      <c r="AP58" s="77">
        <f t="shared" si="38"/>
        <v>0</v>
      </c>
      <c r="AQ58" s="40"/>
      <c r="AR58" s="42"/>
      <c r="AS58" s="40">
        <f t="shared" si="50"/>
        <v>2</v>
      </c>
      <c r="AT58" s="37"/>
      <c r="AU58" s="40"/>
      <c r="AV58" s="74">
        <f t="shared" si="16"/>
        <v>0</v>
      </c>
      <c r="AW58" s="78"/>
      <c r="AZ58" s="39"/>
      <c r="BA58" s="40"/>
      <c r="BB58" s="37"/>
      <c r="BC58" s="40"/>
      <c r="BD58" s="108"/>
      <c r="BE58" s="40"/>
      <c r="BF58" s="45"/>
      <c r="BG58" s="40"/>
      <c r="BH58" s="37"/>
      <c r="BI58" s="40"/>
      <c r="BJ58" s="106">
        <f t="shared" si="51"/>
        <v>0</v>
      </c>
      <c r="BK58" s="78">
        <v>123.24</v>
      </c>
      <c r="BL58" s="40">
        <f t="shared" si="46"/>
        <v>2</v>
      </c>
      <c r="BM58" s="40"/>
      <c r="BN58" s="74">
        <f t="shared" si="20"/>
        <v>0</v>
      </c>
      <c r="BO58" s="63"/>
      <c r="BP58" s="42"/>
      <c r="BQ58" s="40">
        <f t="shared" si="42"/>
        <v>2</v>
      </c>
      <c r="BR58" s="40"/>
      <c r="BS58" s="18">
        <f t="shared" si="12"/>
        <v>0</v>
      </c>
      <c r="BT58" s="207">
        <v>80</v>
      </c>
      <c r="BU58" s="199">
        <f>$F$4*B58</f>
        <v>2</v>
      </c>
      <c r="BV58" s="199">
        <v>2</v>
      </c>
      <c r="BW58" s="216">
        <f t="shared" si="21"/>
        <v>160</v>
      </c>
    </row>
    <row r="59" spans="1:75" s="146" customFormat="1" ht="15" customHeight="1" thickBot="1" x14ac:dyDescent="0.3">
      <c r="A59" s="122">
        <v>52</v>
      </c>
      <c r="B59" s="123">
        <v>2</v>
      </c>
      <c r="C59" s="124" t="s">
        <v>222</v>
      </c>
      <c r="D59" s="125" t="s">
        <v>102</v>
      </c>
      <c r="E59" s="125" t="s">
        <v>103</v>
      </c>
      <c r="F59" s="125" t="s">
        <v>9</v>
      </c>
      <c r="G59" s="125" t="s">
        <v>9</v>
      </c>
      <c r="H59" s="125" t="s">
        <v>9</v>
      </c>
      <c r="I59" s="125" t="s">
        <v>104</v>
      </c>
      <c r="J59" s="125" t="s">
        <v>103</v>
      </c>
      <c r="K59" s="125" t="s">
        <v>105</v>
      </c>
      <c r="L59" s="126"/>
      <c r="M59" s="127"/>
      <c r="N59" s="126"/>
      <c r="O59" s="126"/>
      <c r="P59" s="128"/>
      <c r="Q59" s="129"/>
      <c r="R59" s="128"/>
      <c r="S59" s="130"/>
      <c r="T59" s="126"/>
      <c r="U59" s="131"/>
      <c r="V59" s="126"/>
      <c r="W59" s="126"/>
      <c r="X59" s="128"/>
      <c r="Y59" s="129"/>
      <c r="Z59" s="128"/>
      <c r="AA59" s="130"/>
      <c r="AB59" s="132" t="s">
        <v>496</v>
      </c>
      <c r="AC59" s="133">
        <v>1</v>
      </c>
      <c r="AD59" s="134">
        <v>2.62</v>
      </c>
      <c r="AE59" s="135">
        <f t="shared" si="23"/>
        <v>23.737200000000001</v>
      </c>
      <c r="AF59" s="128">
        <f t="shared" ref="AF59:AF77" si="52">$F$4*B59</f>
        <v>4</v>
      </c>
      <c r="AG59" s="129">
        <v>8</v>
      </c>
      <c r="AH59" s="128" t="s">
        <v>559</v>
      </c>
      <c r="AI59" s="136"/>
      <c r="AJ59" s="132" t="s">
        <v>432</v>
      </c>
      <c r="AK59" s="137">
        <v>1</v>
      </c>
      <c r="AL59" s="126">
        <v>22.64</v>
      </c>
      <c r="AM59" s="128">
        <f t="shared" ref="AM59:AM77" si="53">$F$4*B59</f>
        <v>4</v>
      </c>
      <c r="AN59" s="129">
        <v>8</v>
      </c>
      <c r="AO59" s="128" t="s">
        <v>559</v>
      </c>
      <c r="AP59" s="138"/>
      <c r="AQ59" s="128"/>
      <c r="AR59" s="139"/>
      <c r="AS59" s="128">
        <f t="shared" si="50"/>
        <v>4</v>
      </c>
      <c r="AT59" s="129">
        <v>8</v>
      </c>
      <c r="AU59" s="128" t="s">
        <v>559</v>
      </c>
      <c r="AV59" s="130"/>
      <c r="AW59" s="140"/>
      <c r="AX59" s="141"/>
      <c r="AY59" s="126"/>
      <c r="AZ59" s="126"/>
      <c r="BA59" s="128"/>
      <c r="BB59" s="129"/>
      <c r="BC59" s="128"/>
      <c r="BD59" s="142"/>
      <c r="BE59" s="128"/>
      <c r="BF59" s="134"/>
      <c r="BG59" s="128"/>
      <c r="BH59" s="129"/>
      <c r="BI59" s="128"/>
      <c r="BJ59" s="143">
        <f t="shared" si="51"/>
        <v>0</v>
      </c>
      <c r="BK59" s="140">
        <v>46.201999999999998</v>
      </c>
      <c r="BL59" s="128">
        <f t="shared" si="46"/>
        <v>4</v>
      </c>
      <c r="BM59" s="128" t="s">
        <v>559</v>
      </c>
      <c r="BN59" s="130"/>
      <c r="BO59" s="144"/>
      <c r="BP59" s="139"/>
      <c r="BQ59" s="128">
        <f t="shared" si="42"/>
        <v>4</v>
      </c>
      <c r="BR59" s="128"/>
      <c r="BS59" s="145">
        <f t="shared" si="12"/>
        <v>0</v>
      </c>
      <c r="BT59" s="139"/>
      <c r="BU59" s="128"/>
      <c r="BV59" s="128"/>
      <c r="BW59" s="145"/>
    </row>
    <row r="60" spans="1:75" s="164" customFormat="1" ht="15" customHeight="1" x14ac:dyDescent="0.25">
      <c r="A60" s="147">
        <v>53</v>
      </c>
      <c r="B60" s="148">
        <v>7</v>
      </c>
      <c r="C60" s="149" t="s">
        <v>249</v>
      </c>
      <c r="D60" s="150" t="s">
        <v>20</v>
      </c>
      <c r="E60" s="150" t="s">
        <v>37</v>
      </c>
      <c r="F60" s="150" t="s">
        <v>9</v>
      </c>
      <c r="G60" s="150" t="s">
        <v>21</v>
      </c>
      <c r="H60" s="150" t="s">
        <v>107</v>
      </c>
      <c r="I60" s="150" t="s">
        <v>108</v>
      </c>
      <c r="J60" s="150" t="s">
        <v>118</v>
      </c>
      <c r="K60" s="150" t="s">
        <v>12</v>
      </c>
      <c r="L60" s="151"/>
      <c r="M60" s="152"/>
      <c r="N60" s="151"/>
      <c r="O60" s="151"/>
      <c r="P60" s="152"/>
      <c r="Q60" s="153"/>
      <c r="R60" s="152"/>
      <c r="S60" s="154"/>
      <c r="T60" s="151"/>
      <c r="U60" s="155"/>
      <c r="V60" s="151"/>
      <c r="W60" s="151"/>
      <c r="X60" s="152"/>
      <c r="Y60" s="153"/>
      <c r="Z60" s="152"/>
      <c r="AA60" s="154"/>
      <c r="AB60" s="156" t="s">
        <v>489</v>
      </c>
      <c r="AC60" s="157">
        <v>100</v>
      </c>
      <c r="AD60" s="158">
        <v>1.0500000000000001E-2</v>
      </c>
      <c r="AE60" s="159">
        <f t="shared" si="23"/>
        <v>9.5130000000000006E-2</v>
      </c>
      <c r="AF60" s="152">
        <f t="shared" si="52"/>
        <v>14</v>
      </c>
      <c r="AG60" s="153">
        <v>24</v>
      </c>
      <c r="AH60" s="152" t="s">
        <v>559</v>
      </c>
      <c r="AI60" s="75"/>
      <c r="AJ60" s="156" t="s">
        <v>431</v>
      </c>
      <c r="AK60" s="160">
        <v>50</v>
      </c>
      <c r="AL60" s="151">
        <v>0.05</v>
      </c>
      <c r="AM60" s="152">
        <f t="shared" si="53"/>
        <v>14</v>
      </c>
      <c r="AN60" s="153">
        <v>24</v>
      </c>
      <c r="AO60" s="152">
        <v>250</v>
      </c>
      <c r="AP60" s="77">
        <f>AO60*AL60</f>
        <v>12.5</v>
      </c>
      <c r="AQ60" s="152"/>
      <c r="AR60" s="159"/>
      <c r="AS60" s="152">
        <f t="shared" si="50"/>
        <v>14</v>
      </c>
      <c r="AT60" s="153">
        <v>24</v>
      </c>
      <c r="AU60" s="152" t="s">
        <v>559</v>
      </c>
      <c r="AV60" s="74"/>
      <c r="AW60" s="161"/>
      <c r="AX60" s="157"/>
      <c r="AY60" s="151"/>
      <c r="AZ60" s="151"/>
      <c r="BA60" s="152"/>
      <c r="BB60" s="153"/>
      <c r="BC60" s="152"/>
      <c r="BD60" s="154"/>
      <c r="BE60" s="152">
        <v>5000</v>
      </c>
      <c r="BF60" s="158">
        <v>5.4999999999999997E-3</v>
      </c>
      <c r="BG60" s="152">
        <f>$F$4*B60</f>
        <v>14</v>
      </c>
      <c r="BH60" s="153">
        <v>24</v>
      </c>
      <c r="BI60" s="152">
        <v>5000</v>
      </c>
      <c r="BJ60" s="106">
        <f t="shared" si="51"/>
        <v>27.5</v>
      </c>
      <c r="BK60" s="161">
        <v>4.5499999999999999E-2</v>
      </c>
      <c r="BL60" s="152">
        <f t="shared" si="46"/>
        <v>14</v>
      </c>
      <c r="BM60" s="152" t="s">
        <v>559</v>
      </c>
      <c r="BN60" s="154"/>
      <c r="BO60" s="162"/>
      <c r="BP60" s="159"/>
      <c r="BQ60" s="152">
        <f t="shared" si="42"/>
        <v>14</v>
      </c>
      <c r="BR60" s="152"/>
      <c r="BS60" s="163">
        <f t="shared" si="12"/>
        <v>0</v>
      </c>
      <c r="BT60" s="159"/>
      <c r="BU60" s="152"/>
      <c r="BV60" s="152"/>
      <c r="BW60" s="163"/>
    </row>
    <row r="61" spans="1:75" s="164" customFormat="1" ht="15" customHeight="1" x14ac:dyDescent="0.25">
      <c r="A61" s="165">
        <v>54</v>
      </c>
      <c r="B61" s="166">
        <v>38</v>
      </c>
      <c r="C61" s="167" t="s">
        <v>241</v>
      </c>
      <c r="D61" s="168" t="s">
        <v>20</v>
      </c>
      <c r="E61" s="168" t="s">
        <v>22</v>
      </c>
      <c r="F61" s="168" t="s">
        <v>9</v>
      </c>
      <c r="G61" s="168" t="s">
        <v>21</v>
      </c>
      <c r="H61" s="168" t="s">
        <v>107</v>
      </c>
      <c r="I61" s="168" t="s">
        <v>108</v>
      </c>
      <c r="J61" s="168" t="s">
        <v>123</v>
      </c>
      <c r="K61" s="168" t="s">
        <v>12</v>
      </c>
      <c r="L61" s="151"/>
      <c r="M61" s="152"/>
      <c r="N61" s="151"/>
      <c r="O61" s="151"/>
      <c r="P61" s="152"/>
      <c r="Q61" s="153"/>
      <c r="R61" s="152"/>
      <c r="S61" s="154"/>
      <c r="T61" s="151"/>
      <c r="U61" s="155"/>
      <c r="V61" s="151"/>
      <c r="W61" s="151"/>
      <c r="X61" s="152"/>
      <c r="Y61" s="153"/>
      <c r="Z61" s="152"/>
      <c r="AA61" s="154"/>
      <c r="AB61" s="156" t="s">
        <v>487</v>
      </c>
      <c r="AC61" s="157">
        <v>100</v>
      </c>
      <c r="AD61" s="158">
        <v>1.0500000000000001E-2</v>
      </c>
      <c r="AE61" s="159">
        <f t="shared" si="23"/>
        <v>9.5130000000000006E-2</v>
      </c>
      <c r="AF61" s="152">
        <f t="shared" si="52"/>
        <v>76</v>
      </c>
      <c r="AG61" s="153">
        <v>48</v>
      </c>
      <c r="AH61" s="152" t="s">
        <v>559</v>
      </c>
      <c r="AI61" s="75"/>
      <c r="AJ61" s="156" t="s">
        <v>430</v>
      </c>
      <c r="AK61" s="152">
        <v>5000</v>
      </c>
      <c r="AL61" s="158">
        <f>109.36/AK61</f>
        <v>2.1871999999999999E-2</v>
      </c>
      <c r="AM61" s="152">
        <f t="shared" si="53"/>
        <v>76</v>
      </c>
      <c r="AN61" s="153">
        <v>48</v>
      </c>
      <c r="AO61" s="152">
        <v>5000</v>
      </c>
      <c r="AP61" s="77">
        <v>109.36</v>
      </c>
      <c r="AQ61" s="152">
        <v>100</v>
      </c>
      <c r="AR61" s="159">
        <v>0.02</v>
      </c>
      <c r="AS61" s="152">
        <f t="shared" si="50"/>
        <v>76</v>
      </c>
      <c r="AT61" s="153">
        <v>48</v>
      </c>
      <c r="AU61" s="152" t="s">
        <v>559</v>
      </c>
      <c r="AV61" s="74"/>
      <c r="AW61" s="161"/>
      <c r="AX61" s="157"/>
      <c r="AY61" s="151"/>
      <c r="AZ61" s="151"/>
      <c r="BA61" s="152"/>
      <c r="BB61" s="153"/>
      <c r="BC61" s="152"/>
      <c r="BD61" s="154"/>
      <c r="BE61" s="152"/>
      <c r="BF61" s="158"/>
      <c r="BG61" s="152"/>
      <c r="BH61" s="153"/>
      <c r="BI61" s="152">
        <v>5000</v>
      </c>
      <c r="BJ61" s="106">
        <f t="shared" si="51"/>
        <v>0</v>
      </c>
      <c r="BK61" s="151">
        <v>0.75582000000000005</v>
      </c>
      <c r="BL61" s="152">
        <f t="shared" si="46"/>
        <v>76</v>
      </c>
      <c r="BM61" s="152" t="s">
        <v>559</v>
      </c>
      <c r="BN61" s="154"/>
      <c r="BO61" s="162"/>
      <c r="BP61" s="159"/>
      <c r="BQ61" s="152">
        <f t="shared" si="42"/>
        <v>76</v>
      </c>
      <c r="BR61" s="152"/>
      <c r="BS61" s="163">
        <f t="shared" si="12"/>
        <v>0</v>
      </c>
      <c r="BT61" s="159"/>
      <c r="BU61" s="152"/>
      <c r="BV61" s="152"/>
      <c r="BW61" s="163"/>
    </row>
    <row r="62" spans="1:75" s="164" customFormat="1" ht="15" customHeight="1" x14ac:dyDescent="0.25">
      <c r="A62" s="165">
        <v>55</v>
      </c>
      <c r="B62" s="166">
        <v>1</v>
      </c>
      <c r="C62" s="167" t="s">
        <v>227</v>
      </c>
      <c r="D62" s="168" t="s">
        <v>20</v>
      </c>
      <c r="E62" s="168" t="s">
        <v>228</v>
      </c>
      <c r="F62" s="168" t="s">
        <v>9</v>
      </c>
      <c r="G62" s="168" t="s">
        <v>21</v>
      </c>
      <c r="H62" s="168" t="s">
        <v>119</v>
      </c>
      <c r="I62" s="168" t="s">
        <v>120</v>
      </c>
      <c r="J62" s="168" t="s">
        <v>336</v>
      </c>
      <c r="K62" s="168" t="s">
        <v>12</v>
      </c>
      <c r="L62" s="151"/>
      <c r="M62" s="152"/>
      <c r="N62" s="151"/>
      <c r="O62" s="151"/>
      <c r="P62" s="152"/>
      <c r="Q62" s="153"/>
      <c r="R62" s="152"/>
      <c r="S62" s="154"/>
      <c r="T62" s="151"/>
      <c r="U62" s="155"/>
      <c r="V62" s="151"/>
      <c r="W62" s="151"/>
      <c r="X62" s="152"/>
      <c r="Y62" s="153"/>
      <c r="Z62" s="152"/>
      <c r="AA62" s="154"/>
      <c r="AB62" s="156" t="s">
        <v>530</v>
      </c>
      <c r="AC62" s="157">
        <v>100</v>
      </c>
      <c r="AD62" s="158">
        <v>2.8000000000000001E-2</v>
      </c>
      <c r="AE62" s="159">
        <f t="shared" si="23"/>
        <v>0.25368000000000002</v>
      </c>
      <c r="AF62" s="152">
        <f t="shared" si="52"/>
        <v>2</v>
      </c>
      <c r="AG62" s="153"/>
      <c r="AH62" s="152"/>
      <c r="AI62" s="75">
        <f t="shared" si="36"/>
        <v>0</v>
      </c>
      <c r="AJ62" s="156" t="s">
        <v>437</v>
      </c>
      <c r="AK62" s="152">
        <v>5000</v>
      </c>
      <c r="AL62" s="151">
        <f>268.15/AK62</f>
        <v>5.3629999999999997E-2</v>
      </c>
      <c r="AM62" s="152">
        <f t="shared" si="53"/>
        <v>2</v>
      </c>
      <c r="AN62" s="153"/>
      <c r="AO62" s="152">
        <v>5000</v>
      </c>
      <c r="AP62" s="77">
        <v>268.14999999999998</v>
      </c>
      <c r="AQ62" s="152"/>
      <c r="AR62" s="159"/>
      <c r="AS62" s="152"/>
      <c r="AT62" s="153"/>
      <c r="AU62" s="152"/>
      <c r="AV62" s="74">
        <f t="shared" si="16"/>
        <v>0</v>
      </c>
      <c r="AW62" s="161"/>
      <c r="AX62" s="157"/>
      <c r="AY62" s="151"/>
      <c r="AZ62" s="151"/>
      <c r="BA62" s="152"/>
      <c r="BB62" s="153"/>
      <c r="BC62" s="152"/>
      <c r="BD62" s="154"/>
      <c r="BE62" s="152">
        <v>5000</v>
      </c>
      <c r="BF62" s="158">
        <v>1.7100000000000001E-2</v>
      </c>
      <c r="BG62" s="152">
        <f t="shared" ref="BG62:BG68" si="54">$F$4*B62</f>
        <v>2</v>
      </c>
      <c r="BH62" s="153"/>
      <c r="BI62" s="152">
        <v>5000</v>
      </c>
      <c r="BJ62" s="106">
        <f t="shared" si="51"/>
        <v>85.5</v>
      </c>
      <c r="BK62" s="259">
        <v>2.5999999999999999E-2</v>
      </c>
      <c r="BL62" s="254">
        <f t="shared" si="46"/>
        <v>2</v>
      </c>
      <c r="BM62" s="254">
        <v>100</v>
      </c>
      <c r="BN62" s="255">
        <f t="shared" si="20"/>
        <v>2.6</v>
      </c>
      <c r="BO62" s="162"/>
      <c r="BP62" s="159"/>
      <c r="BQ62" s="152">
        <f t="shared" si="42"/>
        <v>2</v>
      </c>
      <c r="BR62" s="152"/>
      <c r="BS62" s="163">
        <f t="shared" si="12"/>
        <v>0</v>
      </c>
      <c r="BT62" s="159"/>
      <c r="BU62" s="152"/>
      <c r="BV62" s="152"/>
      <c r="BW62" s="163"/>
    </row>
    <row r="63" spans="1:75" s="164" customFormat="1" ht="15" customHeight="1" x14ac:dyDescent="0.25">
      <c r="A63" s="165">
        <v>56</v>
      </c>
      <c r="B63" s="166">
        <v>6</v>
      </c>
      <c r="C63" s="167" t="s">
        <v>244</v>
      </c>
      <c r="D63" s="168" t="s">
        <v>20</v>
      </c>
      <c r="E63" s="168" t="s">
        <v>245</v>
      </c>
      <c r="F63" s="168" t="s">
        <v>9</v>
      </c>
      <c r="G63" s="168" t="s">
        <v>21</v>
      </c>
      <c r="H63" s="168" t="s">
        <v>119</v>
      </c>
      <c r="I63" s="168" t="s">
        <v>120</v>
      </c>
      <c r="J63" s="168" t="s">
        <v>342</v>
      </c>
      <c r="K63" s="168" t="s">
        <v>12</v>
      </c>
      <c r="L63" s="151"/>
      <c r="M63" s="152"/>
      <c r="N63" s="151"/>
      <c r="O63" s="151"/>
      <c r="P63" s="152"/>
      <c r="Q63" s="153"/>
      <c r="R63" s="152"/>
      <c r="S63" s="154"/>
      <c r="T63" s="151"/>
      <c r="U63" s="155"/>
      <c r="V63" s="151"/>
      <c r="W63" s="151"/>
      <c r="X63" s="152"/>
      <c r="Y63" s="153"/>
      <c r="Z63" s="152"/>
      <c r="AA63" s="154"/>
      <c r="AB63" s="156" t="s">
        <v>531</v>
      </c>
      <c r="AC63" s="157">
        <v>100</v>
      </c>
      <c r="AD63" s="158">
        <v>2.8000000000000001E-2</v>
      </c>
      <c r="AE63" s="159">
        <f t="shared" si="23"/>
        <v>0.25368000000000002</v>
      </c>
      <c r="AF63" s="152">
        <f t="shared" si="52"/>
        <v>12</v>
      </c>
      <c r="AG63" s="153"/>
      <c r="AH63" s="152"/>
      <c r="AI63" s="75">
        <f t="shared" si="36"/>
        <v>0</v>
      </c>
      <c r="AJ63" s="156" t="s">
        <v>438</v>
      </c>
      <c r="AK63" s="152">
        <v>5000</v>
      </c>
      <c r="AL63" s="151">
        <f>268.15/AK63</f>
        <v>5.3629999999999997E-2</v>
      </c>
      <c r="AM63" s="152">
        <f t="shared" si="53"/>
        <v>12</v>
      </c>
      <c r="AN63" s="153"/>
      <c r="AO63" s="152">
        <v>5000</v>
      </c>
      <c r="AP63" s="77">
        <v>268.14999999999998</v>
      </c>
      <c r="AQ63" s="152"/>
      <c r="AR63" s="159"/>
      <c r="AS63" s="152"/>
      <c r="AT63" s="153"/>
      <c r="AU63" s="152"/>
      <c r="AV63" s="74">
        <f t="shared" si="16"/>
        <v>0</v>
      </c>
      <c r="AW63" s="161"/>
      <c r="AX63" s="157"/>
      <c r="AY63" s="151"/>
      <c r="AZ63" s="151"/>
      <c r="BA63" s="152"/>
      <c r="BB63" s="153"/>
      <c r="BC63" s="152"/>
      <c r="BD63" s="154"/>
      <c r="BE63" s="152">
        <v>5000</v>
      </c>
      <c r="BF63" s="158">
        <v>1.7100000000000001E-2</v>
      </c>
      <c r="BG63" s="152">
        <f t="shared" si="54"/>
        <v>12</v>
      </c>
      <c r="BH63" s="153"/>
      <c r="BI63" s="152">
        <v>5000</v>
      </c>
      <c r="BJ63" s="106">
        <f t="shared" si="51"/>
        <v>85.5</v>
      </c>
      <c r="BK63" s="259">
        <v>0.11466</v>
      </c>
      <c r="BL63" s="254">
        <f t="shared" si="46"/>
        <v>12</v>
      </c>
      <c r="BM63" s="254">
        <v>100</v>
      </c>
      <c r="BN63" s="255">
        <f t="shared" si="20"/>
        <v>11.465999999999999</v>
      </c>
      <c r="BO63" s="162"/>
      <c r="BP63" s="159"/>
      <c r="BQ63" s="152">
        <f t="shared" si="42"/>
        <v>12</v>
      </c>
      <c r="BR63" s="152"/>
      <c r="BS63" s="163">
        <f t="shared" si="12"/>
        <v>0</v>
      </c>
      <c r="BT63" s="159"/>
      <c r="BU63" s="152"/>
      <c r="BV63" s="152"/>
      <c r="BW63" s="163"/>
    </row>
    <row r="64" spans="1:75" s="164" customFormat="1" ht="15" customHeight="1" x14ac:dyDescent="0.25">
      <c r="A64" s="165">
        <v>57</v>
      </c>
      <c r="B64" s="166">
        <v>1</v>
      </c>
      <c r="C64" s="167" t="s">
        <v>223</v>
      </c>
      <c r="D64" s="168" t="s">
        <v>20</v>
      </c>
      <c r="E64" s="168" t="s">
        <v>224</v>
      </c>
      <c r="F64" s="168" t="s">
        <v>9</v>
      </c>
      <c r="G64" s="168" t="s">
        <v>21</v>
      </c>
      <c r="H64" s="168" t="s">
        <v>107</v>
      </c>
      <c r="I64" s="168" t="s">
        <v>108</v>
      </c>
      <c r="J64" s="168" t="s">
        <v>334</v>
      </c>
      <c r="K64" s="168" t="s">
        <v>12</v>
      </c>
      <c r="L64" s="151"/>
      <c r="M64" s="152"/>
      <c r="N64" s="151"/>
      <c r="O64" s="151"/>
      <c r="P64" s="152"/>
      <c r="Q64" s="153"/>
      <c r="R64" s="152"/>
      <c r="S64" s="154"/>
      <c r="T64" s="151"/>
      <c r="U64" s="155"/>
      <c r="V64" s="151"/>
      <c r="W64" s="151"/>
      <c r="X64" s="152"/>
      <c r="Y64" s="153"/>
      <c r="Z64" s="152"/>
      <c r="AA64" s="154"/>
      <c r="AB64" s="156" t="s">
        <v>532</v>
      </c>
      <c r="AC64" s="157">
        <v>100</v>
      </c>
      <c r="AD64" s="158">
        <v>1.0500000000000001E-2</v>
      </c>
      <c r="AE64" s="159">
        <f t="shared" si="23"/>
        <v>9.5130000000000006E-2</v>
      </c>
      <c r="AF64" s="152">
        <f t="shared" si="52"/>
        <v>2</v>
      </c>
      <c r="AG64" s="153"/>
      <c r="AH64" s="152"/>
      <c r="AI64" s="75">
        <f t="shared" si="36"/>
        <v>0</v>
      </c>
      <c r="AJ64" s="156" t="s">
        <v>439</v>
      </c>
      <c r="AK64" s="152">
        <v>5000</v>
      </c>
      <c r="AL64" s="151">
        <f>110.42/AK64</f>
        <v>2.2083999999999999E-2</v>
      </c>
      <c r="AM64" s="152">
        <f t="shared" si="53"/>
        <v>2</v>
      </c>
      <c r="AN64" s="153"/>
      <c r="AO64" s="152">
        <v>5000</v>
      </c>
      <c r="AP64" s="77">
        <v>110.42</v>
      </c>
      <c r="AQ64" s="152"/>
      <c r="AR64" s="159"/>
      <c r="AS64" s="152"/>
      <c r="AT64" s="153"/>
      <c r="AU64" s="152"/>
      <c r="AV64" s="74">
        <f t="shared" si="16"/>
        <v>0</v>
      </c>
      <c r="AW64" s="161"/>
      <c r="AX64" s="157"/>
      <c r="AY64" s="151"/>
      <c r="AZ64" s="151"/>
      <c r="BA64" s="152"/>
      <c r="BB64" s="153"/>
      <c r="BC64" s="152"/>
      <c r="BD64" s="154"/>
      <c r="BE64" s="152">
        <v>5000</v>
      </c>
      <c r="BF64" s="158">
        <v>6.7000000000000002E-3</v>
      </c>
      <c r="BG64" s="152">
        <f t="shared" si="54"/>
        <v>2</v>
      </c>
      <c r="BH64" s="153"/>
      <c r="BI64" s="152">
        <v>5000</v>
      </c>
      <c r="BJ64" s="106">
        <f t="shared" si="51"/>
        <v>33.5</v>
      </c>
      <c r="BK64" s="253">
        <v>1.2999999999999999E-2</v>
      </c>
      <c r="BL64" s="254">
        <f t="shared" si="46"/>
        <v>2</v>
      </c>
      <c r="BM64" s="254">
        <v>100</v>
      </c>
      <c r="BN64" s="255">
        <f t="shared" si="20"/>
        <v>1.3</v>
      </c>
      <c r="BO64" s="162"/>
      <c r="BP64" s="159"/>
      <c r="BQ64" s="152">
        <f t="shared" si="42"/>
        <v>2</v>
      </c>
      <c r="BR64" s="152"/>
      <c r="BS64" s="163">
        <f t="shared" si="12"/>
        <v>0</v>
      </c>
      <c r="BT64" s="159"/>
      <c r="BU64" s="152"/>
      <c r="BV64" s="152"/>
      <c r="BW64" s="163"/>
    </row>
    <row r="65" spans="1:75" s="164" customFormat="1" ht="15" customHeight="1" x14ac:dyDescent="0.25">
      <c r="A65" s="165">
        <v>58</v>
      </c>
      <c r="B65" s="166">
        <v>9</v>
      </c>
      <c r="C65" s="167" t="s">
        <v>250</v>
      </c>
      <c r="D65" s="168" t="s">
        <v>20</v>
      </c>
      <c r="E65" s="168" t="s">
        <v>24</v>
      </c>
      <c r="F65" s="168" t="s">
        <v>9</v>
      </c>
      <c r="G65" s="168" t="s">
        <v>21</v>
      </c>
      <c r="H65" s="168" t="s">
        <v>107</v>
      </c>
      <c r="I65" s="168" t="s">
        <v>108</v>
      </c>
      <c r="J65" s="168" t="s">
        <v>112</v>
      </c>
      <c r="K65" s="168" t="s">
        <v>12</v>
      </c>
      <c r="L65" s="151"/>
      <c r="M65" s="152"/>
      <c r="N65" s="151"/>
      <c r="O65" s="151"/>
      <c r="P65" s="152"/>
      <c r="Q65" s="153"/>
      <c r="R65" s="152"/>
      <c r="S65" s="154"/>
      <c r="T65" s="151"/>
      <c r="U65" s="155"/>
      <c r="V65" s="151"/>
      <c r="W65" s="151"/>
      <c r="X65" s="152"/>
      <c r="Y65" s="153"/>
      <c r="Z65" s="152"/>
      <c r="AA65" s="154"/>
      <c r="AB65" s="156" t="s">
        <v>493</v>
      </c>
      <c r="AC65" s="157">
        <v>500</v>
      </c>
      <c r="AD65" s="158">
        <v>2.66E-3</v>
      </c>
      <c r="AE65" s="159">
        <f t="shared" si="23"/>
        <v>2.4099600000000002E-2</v>
      </c>
      <c r="AF65" s="152">
        <f t="shared" si="52"/>
        <v>18</v>
      </c>
      <c r="AG65" s="153">
        <v>104</v>
      </c>
      <c r="AH65" s="152" t="s">
        <v>559</v>
      </c>
      <c r="AI65" s="75"/>
      <c r="AJ65" s="156" t="s">
        <v>440</v>
      </c>
      <c r="AK65" s="152">
        <v>5000</v>
      </c>
      <c r="AL65" s="158">
        <f>109.36/AK65</f>
        <v>2.1871999999999999E-2</v>
      </c>
      <c r="AM65" s="152">
        <f t="shared" si="53"/>
        <v>18</v>
      </c>
      <c r="AN65" s="153">
        <v>104</v>
      </c>
      <c r="AO65" s="152">
        <v>5000</v>
      </c>
      <c r="AP65" s="77">
        <v>109.36</v>
      </c>
      <c r="AQ65" s="152">
        <v>100</v>
      </c>
      <c r="AR65" s="159">
        <v>0.01</v>
      </c>
      <c r="AS65" s="152">
        <f>$F$4*B65</f>
        <v>18</v>
      </c>
      <c r="AT65" s="153">
        <v>104</v>
      </c>
      <c r="AU65" s="152" t="s">
        <v>559</v>
      </c>
      <c r="AV65" s="74"/>
      <c r="AW65" s="161"/>
      <c r="AX65" s="157"/>
      <c r="AY65" s="151"/>
      <c r="AZ65" s="151"/>
      <c r="BA65" s="152"/>
      <c r="BB65" s="153"/>
      <c r="BC65" s="152"/>
      <c r="BD65" s="154"/>
      <c r="BE65" s="152">
        <v>5000</v>
      </c>
      <c r="BF65" s="158">
        <v>0.36430000000000001</v>
      </c>
      <c r="BG65" s="152">
        <f t="shared" si="54"/>
        <v>18</v>
      </c>
      <c r="BH65" s="153">
        <v>104</v>
      </c>
      <c r="BI65" s="152"/>
      <c r="BJ65" s="106">
        <f t="shared" si="51"/>
        <v>0</v>
      </c>
      <c r="BK65" s="161">
        <v>7.6050000000000006E-2</v>
      </c>
      <c r="BL65" s="152">
        <f t="shared" si="46"/>
        <v>18</v>
      </c>
      <c r="BM65" s="152" t="s">
        <v>559</v>
      </c>
      <c r="BN65" s="154"/>
      <c r="BO65" s="162"/>
      <c r="BP65" s="159"/>
      <c r="BQ65" s="152">
        <f t="shared" si="42"/>
        <v>18</v>
      </c>
      <c r="BR65" s="152"/>
      <c r="BS65" s="163">
        <f t="shared" si="12"/>
        <v>0</v>
      </c>
      <c r="BT65" s="159"/>
      <c r="BU65" s="152"/>
      <c r="BV65" s="152"/>
      <c r="BW65" s="163"/>
    </row>
    <row r="66" spans="1:75" s="164" customFormat="1" ht="15" customHeight="1" x14ac:dyDescent="0.25">
      <c r="A66" s="165">
        <v>59</v>
      </c>
      <c r="B66" s="166">
        <v>6</v>
      </c>
      <c r="C66" s="167" t="s">
        <v>246</v>
      </c>
      <c r="D66" s="168" t="s">
        <v>20</v>
      </c>
      <c r="E66" s="168" t="s">
        <v>106</v>
      </c>
      <c r="F66" s="168" t="s">
        <v>9</v>
      </c>
      <c r="G66" s="168" t="s">
        <v>21</v>
      </c>
      <c r="H66" s="168" t="s">
        <v>107</v>
      </c>
      <c r="I66" s="168" t="s">
        <v>108</v>
      </c>
      <c r="J66" s="168" t="s">
        <v>109</v>
      </c>
      <c r="K66" s="168" t="s">
        <v>12</v>
      </c>
      <c r="L66" s="151"/>
      <c r="M66" s="152"/>
      <c r="N66" s="151"/>
      <c r="O66" s="151"/>
      <c r="P66" s="152"/>
      <c r="Q66" s="153"/>
      <c r="R66" s="152"/>
      <c r="S66" s="154"/>
      <c r="T66" s="151"/>
      <c r="U66" s="155"/>
      <c r="V66" s="151"/>
      <c r="W66" s="151"/>
      <c r="X66" s="152"/>
      <c r="Y66" s="153"/>
      <c r="Z66" s="152"/>
      <c r="AA66" s="154"/>
      <c r="AB66" s="156" t="s">
        <v>495</v>
      </c>
      <c r="AC66" s="157">
        <v>200</v>
      </c>
      <c r="AD66" s="158">
        <v>2.5100000000000001E-2</v>
      </c>
      <c r="AE66" s="159">
        <f t="shared" si="23"/>
        <v>0.22740600000000002</v>
      </c>
      <c r="AF66" s="152">
        <f t="shared" si="52"/>
        <v>12</v>
      </c>
      <c r="AG66" s="153">
        <v>8</v>
      </c>
      <c r="AH66" s="152" t="s">
        <v>559</v>
      </c>
      <c r="AI66" s="75"/>
      <c r="AJ66" s="156" t="s">
        <v>441</v>
      </c>
      <c r="AK66" s="152">
        <v>5000</v>
      </c>
      <c r="AL66" s="158">
        <f>110.42/AK66</f>
        <v>2.2083999999999999E-2</v>
      </c>
      <c r="AM66" s="152">
        <f t="shared" si="53"/>
        <v>12</v>
      </c>
      <c r="AN66" s="153">
        <v>8</v>
      </c>
      <c r="AO66" s="152">
        <v>5000</v>
      </c>
      <c r="AP66" s="77">
        <v>110.42</v>
      </c>
      <c r="AQ66" s="152">
        <v>100</v>
      </c>
      <c r="AR66" s="159">
        <v>0.01</v>
      </c>
      <c r="AS66" s="152">
        <f>$F$4*B66</f>
        <v>12</v>
      </c>
      <c r="AT66" s="153">
        <v>8</v>
      </c>
      <c r="AU66" s="152" t="s">
        <v>559</v>
      </c>
      <c r="AV66" s="74"/>
      <c r="AW66" s="161"/>
      <c r="AX66" s="157"/>
      <c r="AY66" s="151"/>
      <c r="AZ66" s="151"/>
      <c r="BA66" s="152"/>
      <c r="BB66" s="153"/>
      <c r="BC66" s="152"/>
      <c r="BD66" s="154"/>
      <c r="BE66" s="152">
        <v>5000</v>
      </c>
      <c r="BF66" s="158">
        <v>6.7000000000000002E-3</v>
      </c>
      <c r="BG66" s="152">
        <f t="shared" si="54"/>
        <v>12</v>
      </c>
      <c r="BH66" s="153">
        <v>8</v>
      </c>
      <c r="BI66" s="152">
        <v>5000</v>
      </c>
      <c r="BJ66" s="106">
        <f t="shared" si="51"/>
        <v>33.5</v>
      </c>
      <c r="BK66" s="161">
        <v>0.156</v>
      </c>
      <c r="BL66" s="152">
        <f t="shared" si="46"/>
        <v>12</v>
      </c>
      <c r="BM66" s="152" t="s">
        <v>559</v>
      </c>
      <c r="BN66" s="154"/>
      <c r="BO66" s="162"/>
      <c r="BP66" s="159"/>
      <c r="BQ66" s="152">
        <f t="shared" si="42"/>
        <v>12</v>
      </c>
      <c r="BR66" s="152"/>
      <c r="BS66" s="163">
        <f t="shared" si="12"/>
        <v>0</v>
      </c>
      <c r="BT66" s="159"/>
      <c r="BU66" s="152"/>
      <c r="BV66" s="152"/>
      <c r="BW66" s="163"/>
    </row>
    <row r="67" spans="1:75" s="164" customFormat="1" ht="15" customHeight="1" x14ac:dyDescent="0.25">
      <c r="A67" s="165">
        <v>60</v>
      </c>
      <c r="B67" s="166">
        <v>1</v>
      </c>
      <c r="C67" s="167" t="s">
        <v>225</v>
      </c>
      <c r="D67" s="168" t="s">
        <v>20</v>
      </c>
      <c r="E67" s="168" t="s">
        <v>226</v>
      </c>
      <c r="F67" s="168" t="s">
        <v>9</v>
      </c>
      <c r="G67" s="168" t="s">
        <v>21</v>
      </c>
      <c r="H67" s="168" t="s">
        <v>107</v>
      </c>
      <c r="I67" s="168" t="s">
        <v>108</v>
      </c>
      <c r="J67" s="168" t="s">
        <v>335</v>
      </c>
      <c r="K67" s="168" t="s">
        <v>12</v>
      </c>
      <c r="L67" s="151"/>
      <c r="M67" s="152"/>
      <c r="N67" s="151"/>
      <c r="O67" s="151"/>
      <c r="P67" s="152"/>
      <c r="Q67" s="153"/>
      <c r="R67" s="152"/>
      <c r="S67" s="154"/>
      <c r="T67" s="151"/>
      <c r="U67" s="155"/>
      <c r="V67" s="151"/>
      <c r="W67" s="151"/>
      <c r="X67" s="152"/>
      <c r="Y67" s="153"/>
      <c r="Z67" s="152"/>
      <c r="AA67" s="154"/>
      <c r="AB67" s="156" t="s">
        <v>533</v>
      </c>
      <c r="AC67" s="157">
        <v>100</v>
      </c>
      <c r="AD67" s="158">
        <v>1.0500000000000001E-2</v>
      </c>
      <c r="AE67" s="159">
        <f t="shared" si="23"/>
        <v>9.5130000000000006E-2</v>
      </c>
      <c r="AF67" s="152">
        <f t="shared" si="52"/>
        <v>2</v>
      </c>
      <c r="AG67" s="153"/>
      <c r="AH67" s="152"/>
      <c r="AI67" s="75">
        <f t="shared" si="36"/>
        <v>0</v>
      </c>
      <c r="AJ67" s="156" t="s">
        <v>442</v>
      </c>
      <c r="AK67" s="152">
        <v>5000</v>
      </c>
      <c r="AL67" s="151">
        <f>230.48/AK67</f>
        <v>4.6095999999999998E-2</v>
      </c>
      <c r="AM67" s="152">
        <f t="shared" si="53"/>
        <v>2</v>
      </c>
      <c r="AN67" s="153"/>
      <c r="AO67" s="152">
        <v>5000</v>
      </c>
      <c r="AP67" s="77">
        <v>230.48</v>
      </c>
      <c r="AQ67" s="152"/>
      <c r="AR67" s="159"/>
      <c r="AS67" s="152"/>
      <c r="AT67" s="153"/>
      <c r="AU67" s="152"/>
      <c r="AV67" s="74">
        <f t="shared" si="16"/>
        <v>0</v>
      </c>
      <c r="AW67" s="161"/>
      <c r="AX67" s="157"/>
      <c r="AY67" s="151"/>
      <c r="AZ67" s="151"/>
      <c r="BA67" s="152"/>
      <c r="BB67" s="153"/>
      <c r="BC67" s="152"/>
      <c r="BD67" s="154"/>
      <c r="BE67" s="152">
        <v>5000</v>
      </c>
      <c r="BF67" s="158">
        <v>6.7000000000000002E-3</v>
      </c>
      <c r="BG67" s="152">
        <f t="shared" si="54"/>
        <v>2</v>
      </c>
      <c r="BH67" s="153"/>
      <c r="BI67" s="152">
        <v>5000</v>
      </c>
      <c r="BJ67" s="106">
        <f t="shared" si="51"/>
        <v>33.5</v>
      </c>
      <c r="BK67" s="253">
        <v>1.2999999999999999E-2</v>
      </c>
      <c r="BL67" s="254">
        <f t="shared" si="46"/>
        <v>2</v>
      </c>
      <c r="BM67" s="254">
        <v>100</v>
      </c>
      <c r="BN67" s="255">
        <f t="shared" si="20"/>
        <v>1.3</v>
      </c>
      <c r="BO67" s="162"/>
      <c r="BP67" s="159"/>
      <c r="BQ67" s="152">
        <f t="shared" si="42"/>
        <v>2</v>
      </c>
      <c r="BR67" s="152"/>
      <c r="BS67" s="163">
        <f t="shared" si="12"/>
        <v>0</v>
      </c>
      <c r="BT67" s="159"/>
      <c r="BU67" s="152"/>
      <c r="BV67" s="152"/>
      <c r="BW67" s="163"/>
    </row>
    <row r="68" spans="1:75" s="164" customFormat="1" ht="15" customHeight="1" x14ac:dyDescent="0.25">
      <c r="A68" s="165">
        <v>61</v>
      </c>
      <c r="B68" s="166">
        <v>2</v>
      </c>
      <c r="C68" s="167" t="s">
        <v>232</v>
      </c>
      <c r="D68" s="168" t="s">
        <v>20</v>
      </c>
      <c r="E68" s="168" t="s">
        <v>233</v>
      </c>
      <c r="F68" s="168" t="s">
        <v>9</v>
      </c>
      <c r="G68" s="168" t="s">
        <v>21</v>
      </c>
      <c r="H68" s="168" t="s">
        <v>107</v>
      </c>
      <c r="I68" s="168" t="s">
        <v>108</v>
      </c>
      <c r="J68" s="168" t="s">
        <v>337</v>
      </c>
      <c r="K68" s="168" t="s">
        <v>12</v>
      </c>
      <c r="L68" s="151"/>
      <c r="M68" s="152"/>
      <c r="N68" s="151"/>
      <c r="O68" s="151"/>
      <c r="P68" s="152"/>
      <c r="Q68" s="153"/>
      <c r="R68" s="152"/>
      <c r="S68" s="154"/>
      <c r="T68" s="151"/>
      <c r="U68" s="155"/>
      <c r="V68" s="151"/>
      <c r="W68" s="151"/>
      <c r="X68" s="152"/>
      <c r="Y68" s="153"/>
      <c r="Z68" s="152"/>
      <c r="AA68" s="154"/>
      <c r="AB68" s="156" t="s">
        <v>534</v>
      </c>
      <c r="AC68" s="157">
        <v>100</v>
      </c>
      <c r="AD68" s="158">
        <v>1.0500000000000001E-2</v>
      </c>
      <c r="AE68" s="159">
        <f t="shared" si="23"/>
        <v>9.5130000000000006E-2</v>
      </c>
      <c r="AF68" s="152">
        <f t="shared" si="52"/>
        <v>4</v>
      </c>
      <c r="AG68" s="153"/>
      <c r="AH68" s="152"/>
      <c r="AI68" s="75">
        <f t="shared" si="36"/>
        <v>0</v>
      </c>
      <c r="AJ68" s="156" t="s">
        <v>443</v>
      </c>
      <c r="AK68" s="152">
        <v>5000</v>
      </c>
      <c r="AL68" s="151">
        <f>100.42/AK68</f>
        <v>2.0084000000000001E-2</v>
      </c>
      <c r="AM68" s="152">
        <f t="shared" si="53"/>
        <v>4</v>
      </c>
      <c r="AN68" s="153"/>
      <c r="AO68" s="152">
        <v>5000</v>
      </c>
      <c r="AP68" s="77">
        <v>110.42</v>
      </c>
      <c r="AQ68" s="152"/>
      <c r="AR68" s="159"/>
      <c r="AS68" s="152"/>
      <c r="AT68" s="153"/>
      <c r="AU68" s="152"/>
      <c r="AV68" s="74">
        <f t="shared" si="16"/>
        <v>0</v>
      </c>
      <c r="AW68" s="161"/>
      <c r="AX68" s="157"/>
      <c r="AY68" s="151"/>
      <c r="AZ68" s="151"/>
      <c r="BA68" s="152"/>
      <c r="BB68" s="153"/>
      <c r="BC68" s="152"/>
      <c r="BD68" s="154"/>
      <c r="BE68" s="152">
        <v>5000</v>
      </c>
      <c r="BF68" s="158">
        <v>6.7000000000000002E-3</v>
      </c>
      <c r="BG68" s="152">
        <f t="shared" si="54"/>
        <v>4</v>
      </c>
      <c r="BH68" s="153"/>
      <c r="BI68" s="152">
        <v>5000</v>
      </c>
      <c r="BJ68" s="106">
        <f t="shared" si="51"/>
        <v>33.5</v>
      </c>
      <c r="BK68" s="253">
        <v>7.8E-2</v>
      </c>
      <c r="BL68" s="254">
        <f t="shared" si="46"/>
        <v>4</v>
      </c>
      <c r="BM68" s="254">
        <v>100</v>
      </c>
      <c r="BN68" s="255">
        <f t="shared" si="20"/>
        <v>7.8</v>
      </c>
      <c r="BO68" s="162"/>
      <c r="BP68" s="159"/>
      <c r="BQ68" s="152">
        <f t="shared" si="42"/>
        <v>4</v>
      </c>
      <c r="BR68" s="152"/>
      <c r="BS68" s="163">
        <f t="shared" si="12"/>
        <v>0</v>
      </c>
      <c r="BT68" s="159"/>
      <c r="BU68" s="152"/>
      <c r="BV68" s="152"/>
      <c r="BW68" s="163"/>
    </row>
    <row r="69" spans="1:75" s="164" customFormat="1" ht="15" customHeight="1" x14ac:dyDescent="0.25">
      <c r="A69" s="165">
        <v>62</v>
      </c>
      <c r="B69" s="166">
        <v>12</v>
      </c>
      <c r="C69" s="167" t="s">
        <v>230</v>
      </c>
      <c r="D69" s="168" t="s">
        <v>20</v>
      </c>
      <c r="E69" s="168" t="s">
        <v>121</v>
      </c>
      <c r="F69" s="168" t="s">
        <v>9</v>
      </c>
      <c r="G69" s="168" t="s">
        <v>21</v>
      </c>
      <c r="H69" s="168" t="s">
        <v>107</v>
      </c>
      <c r="I69" s="168" t="s">
        <v>108</v>
      </c>
      <c r="J69" s="168" t="s">
        <v>122</v>
      </c>
      <c r="K69" s="168" t="s">
        <v>12</v>
      </c>
      <c r="L69" s="151"/>
      <c r="M69" s="152"/>
      <c r="N69" s="151"/>
      <c r="O69" s="151"/>
      <c r="P69" s="152"/>
      <c r="Q69" s="153"/>
      <c r="R69" s="152"/>
      <c r="S69" s="154"/>
      <c r="T69" s="151"/>
      <c r="U69" s="155"/>
      <c r="V69" s="151"/>
      <c r="W69" s="151"/>
      <c r="X69" s="152"/>
      <c r="Y69" s="153"/>
      <c r="Z69" s="152"/>
      <c r="AA69" s="154"/>
      <c r="AB69" s="156" t="s">
        <v>488</v>
      </c>
      <c r="AC69" s="157">
        <v>200</v>
      </c>
      <c r="AD69" s="158">
        <v>2.5100000000000001E-2</v>
      </c>
      <c r="AE69" s="159">
        <f t="shared" si="23"/>
        <v>0.22740600000000002</v>
      </c>
      <c r="AF69" s="152">
        <f t="shared" si="52"/>
        <v>24</v>
      </c>
      <c r="AG69" s="153">
        <v>40</v>
      </c>
      <c r="AH69" s="152" t="s">
        <v>559</v>
      </c>
      <c r="AI69" s="75"/>
      <c r="AJ69" s="156" t="s">
        <v>444</v>
      </c>
      <c r="AK69" s="152">
        <v>5000</v>
      </c>
      <c r="AL69" s="158">
        <f>110.42/AK69</f>
        <v>2.2083999999999999E-2</v>
      </c>
      <c r="AM69" s="152">
        <f t="shared" si="53"/>
        <v>24</v>
      </c>
      <c r="AN69" s="153">
        <v>40</v>
      </c>
      <c r="AO69" s="152">
        <v>5000</v>
      </c>
      <c r="AP69" s="77">
        <v>110.42</v>
      </c>
      <c r="AQ69" s="152">
        <v>100</v>
      </c>
      <c r="AR69" s="159">
        <v>0.02</v>
      </c>
      <c r="AS69" s="152">
        <f>$F$4*B69</f>
        <v>24</v>
      </c>
      <c r="AT69" s="153">
        <v>40</v>
      </c>
      <c r="AU69" s="152" t="s">
        <v>559</v>
      </c>
      <c r="AV69" s="74"/>
      <c r="AW69" s="161"/>
      <c r="AX69" s="157"/>
      <c r="AY69" s="151"/>
      <c r="AZ69" s="151"/>
      <c r="BA69" s="152"/>
      <c r="BB69" s="153"/>
      <c r="BC69" s="152"/>
      <c r="BD69" s="154"/>
      <c r="BE69" s="152"/>
      <c r="BF69" s="158"/>
      <c r="BG69" s="152"/>
      <c r="BH69" s="153"/>
      <c r="BI69" s="152">
        <v>5000</v>
      </c>
      <c r="BJ69" s="106">
        <f t="shared" si="51"/>
        <v>0</v>
      </c>
      <c r="BK69" s="161">
        <v>0.312</v>
      </c>
      <c r="BL69" s="152">
        <f t="shared" si="46"/>
        <v>24</v>
      </c>
      <c r="BM69" s="152" t="s">
        <v>559</v>
      </c>
      <c r="BN69" s="154"/>
      <c r="BO69" s="162"/>
      <c r="BP69" s="159"/>
      <c r="BQ69" s="152">
        <f t="shared" si="42"/>
        <v>24</v>
      </c>
      <c r="BR69" s="152"/>
      <c r="BS69" s="163">
        <f t="shared" si="12"/>
        <v>0</v>
      </c>
      <c r="BT69" s="159"/>
      <c r="BU69" s="152"/>
      <c r="BV69" s="152"/>
      <c r="BW69" s="163"/>
    </row>
    <row r="70" spans="1:75" s="164" customFormat="1" ht="15" customHeight="1" x14ac:dyDescent="0.25">
      <c r="A70" s="165">
        <v>63</v>
      </c>
      <c r="B70" s="166">
        <v>2</v>
      </c>
      <c r="C70" s="167" t="s">
        <v>234</v>
      </c>
      <c r="D70" s="168" t="s">
        <v>20</v>
      </c>
      <c r="E70" s="168" t="s">
        <v>235</v>
      </c>
      <c r="F70" s="168" t="s">
        <v>9</v>
      </c>
      <c r="G70" s="168" t="s">
        <v>21</v>
      </c>
      <c r="H70" s="168" t="s">
        <v>107</v>
      </c>
      <c r="I70" s="168" t="s">
        <v>108</v>
      </c>
      <c r="J70" s="168" t="s">
        <v>338</v>
      </c>
      <c r="K70" s="168" t="s">
        <v>12</v>
      </c>
      <c r="L70" s="151"/>
      <c r="M70" s="152"/>
      <c r="N70" s="151"/>
      <c r="O70" s="151"/>
      <c r="P70" s="152"/>
      <c r="Q70" s="153"/>
      <c r="R70" s="152"/>
      <c r="S70" s="154"/>
      <c r="T70" s="151"/>
      <c r="U70" s="155"/>
      <c r="V70" s="151"/>
      <c r="W70" s="151"/>
      <c r="X70" s="152"/>
      <c r="Y70" s="153"/>
      <c r="Z70" s="152"/>
      <c r="AA70" s="154"/>
      <c r="AB70" s="156" t="s">
        <v>535</v>
      </c>
      <c r="AC70" s="157">
        <v>100</v>
      </c>
      <c r="AD70" s="158">
        <v>1.0500000000000001E-2</v>
      </c>
      <c r="AE70" s="159">
        <f t="shared" si="23"/>
        <v>9.5130000000000006E-2</v>
      </c>
      <c r="AF70" s="152">
        <f t="shared" si="52"/>
        <v>4</v>
      </c>
      <c r="AG70" s="153"/>
      <c r="AH70" s="152"/>
      <c r="AI70" s="75">
        <f t="shared" si="36"/>
        <v>0</v>
      </c>
      <c r="AJ70" s="156" t="s">
        <v>445</v>
      </c>
      <c r="AK70" s="152">
        <v>5000</v>
      </c>
      <c r="AL70" s="151">
        <f>110.42/AK70</f>
        <v>2.2083999999999999E-2</v>
      </c>
      <c r="AM70" s="152">
        <f t="shared" si="53"/>
        <v>4</v>
      </c>
      <c r="AN70" s="153"/>
      <c r="AO70" s="152">
        <v>5000</v>
      </c>
      <c r="AP70" s="77">
        <v>110.42</v>
      </c>
      <c r="AQ70" s="152"/>
      <c r="AR70" s="159"/>
      <c r="AS70" s="152"/>
      <c r="AT70" s="153"/>
      <c r="AU70" s="152"/>
      <c r="AV70" s="74">
        <f t="shared" si="16"/>
        <v>0</v>
      </c>
      <c r="AW70" s="161"/>
      <c r="AX70" s="157"/>
      <c r="AY70" s="151"/>
      <c r="AZ70" s="151"/>
      <c r="BA70" s="152"/>
      <c r="BB70" s="153"/>
      <c r="BC70" s="152"/>
      <c r="BD70" s="154"/>
      <c r="BE70" s="152">
        <v>5000</v>
      </c>
      <c r="BF70" s="158">
        <v>6.7000000000000002E-3</v>
      </c>
      <c r="BG70" s="152">
        <f t="shared" ref="BG70:BG77" si="55">$F$4*B70</f>
        <v>4</v>
      </c>
      <c r="BH70" s="153"/>
      <c r="BI70" s="152">
        <v>5000</v>
      </c>
      <c r="BJ70" s="106">
        <f t="shared" si="51"/>
        <v>33.5</v>
      </c>
      <c r="BK70" s="253">
        <v>2.0799999999999999E-2</v>
      </c>
      <c r="BL70" s="254">
        <f t="shared" si="46"/>
        <v>4</v>
      </c>
      <c r="BM70" s="254">
        <v>100</v>
      </c>
      <c r="BN70" s="255">
        <f t="shared" si="20"/>
        <v>2.08</v>
      </c>
      <c r="BO70" s="162"/>
      <c r="BP70" s="159"/>
      <c r="BQ70" s="152">
        <f t="shared" si="42"/>
        <v>4</v>
      </c>
      <c r="BR70" s="152"/>
      <c r="BS70" s="163">
        <f t="shared" si="12"/>
        <v>0</v>
      </c>
      <c r="BT70" s="159"/>
      <c r="BU70" s="152"/>
      <c r="BV70" s="152"/>
      <c r="BW70" s="163"/>
    </row>
    <row r="71" spans="1:75" s="164" customFormat="1" ht="15" customHeight="1" x14ac:dyDescent="0.25">
      <c r="A71" s="165">
        <v>64</v>
      </c>
      <c r="B71" s="166">
        <v>2</v>
      </c>
      <c r="C71" s="167" t="s">
        <v>237</v>
      </c>
      <c r="D71" s="168" t="s">
        <v>20</v>
      </c>
      <c r="E71" s="168" t="s">
        <v>238</v>
      </c>
      <c r="F71" s="168" t="s">
        <v>9</v>
      </c>
      <c r="G71" s="168" t="s">
        <v>21</v>
      </c>
      <c r="H71" s="168" t="s">
        <v>107</v>
      </c>
      <c r="I71" s="168" t="s">
        <v>108</v>
      </c>
      <c r="J71" s="168" t="s">
        <v>339</v>
      </c>
      <c r="K71" s="168" t="s">
        <v>12</v>
      </c>
      <c r="L71" s="151"/>
      <c r="M71" s="152"/>
      <c r="N71" s="151"/>
      <c r="O71" s="151"/>
      <c r="P71" s="152"/>
      <c r="Q71" s="153"/>
      <c r="R71" s="152"/>
      <c r="S71" s="154"/>
      <c r="T71" s="151"/>
      <c r="U71" s="155"/>
      <c r="V71" s="151"/>
      <c r="W71" s="151"/>
      <c r="X71" s="152"/>
      <c r="Y71" s="153"/>
      <c r="Z71" s="152"/>
      <c r="AA71" s="154"/>
      <c r="AB71" s="151"/>
      <c r="AC71" s="157"/>
      <c r="AD71" s="151"/>
      <c r="AE71" s="159"/>
      <c r="AF71" s="152">
        <f t="shared" si="52"/>
        <v>4</v>
      </c>
      <c r="AG71" s="153"/>
      <c r="AH71" s="152"/>
      <c r="AI71" s="75">
        <f t="shared" si="36"/>
        <v>0</v>
      </c>
      <c r="AJ71" s="156" t="s">
        <v>446</v>
      </c>
      <c r="AK71" s="152">
        <v>5000</v>
      </c>
      <c r="AL71" s="151">
        <f>110.42/AK71</f>
        <v>2.2083999999999999E-2</v>
      </c>
      <c r="AM71" s="152">
        <f t="shared" si="53"/>
        <v>4</v>
      </c>
      <c r="AN71" s="153"/>
      <c r="AO71" s="152">
        <v>5000</v>
      </c>
      <c r="AP71" s="77">
        <v>110.42</v>
      </c>
      <c r="AQ71" s="152"/>
      <c r="AR71" s="159"/>
      <c r="AS71" s="152"/>
      <c r="AT71" s="153"/>
      <c r="AU71" s="152"/>
      <c r="AV71" s="74">
        <f t="shared" si="16"/>
        <v>0</v>
      </c>
      <c r="AW71" s="161"/>
      <c r="AX71" s="157"/>
      <c r="AY71" s="151"/>
      <c r="AZ71" s="151"/>
      <c r="BA71" s="152"/>
      <c r="BB71" s="153"/>
      <c r="BC71" s="152"/>
      <c r="BD71" s="154"/>
      <c r="BE71" s="152">
        <v>5000</v>
      </c>
      <c r="BF71" s="158">
        <v>6.7000000000000002E-3</v>
      </c>
      <c r="BG71" s="152">
        <f t="shared" si="55"/>
        <v>4</v>
      </c>
      <c r="BH71" s="153"/>
      <c r="BI71" s="152">
        <v>5000</v>
      </c>
      <c r="BJ71" s="106">
        <f t="shared" si="51"/>
        <v>33.5</v>
      </c>
      <c r="BK71" s="253">
        <v>3.9780000000000003E-2</v>
      </c>
      <c r="BL71" s="254">
        <f t="shared" si="46"/>
        <v>4</v>
      </c>
      <c r="BM71" s="254">
        <v>100</v>
      </c>
      <c r="BN71" s="255">
        <f t="shared" si="20"/>
        <v>3.9780000000000002</v>
      </c>
      <c r="BO71" s="162"/>
      <c r="BP71" s="159"/>
      <c r="BQ71" s="152">
        <f t="shared" si="42"/>
        <v>4</v>
      </c>
      <c r="BR71" s="152"/>
      <c r="BS71" s="163">
        <f t="shared" si="12"/>
        <v>0</v>
      </c>
      <c r="BT71" s="159"/>
      <c r="BU71" s="152"/>
      <c r="BV71" s="152"/>
      <c r="BW71" s="163"/>
    </row>
    <row r="72" spans="1:75" s="164" customFormat="1" ht="15" customHeight="1" x14ac:dyDescent="0.25">
      <c r="A72" s="165">
        <v>65</v>
      </c>
      <c r="B72" s="166">
        <v>6</v>
      </c>
      <c r="C72" s="167" t="s">
        <v>248</v>
      </c>
      <c r="D72" s="168" t="s">
        <v>20</v>
      </c>
      <c r="E72" s="168" t="s">
        <v>110</v>
      </c>
      <c r="F72" s="168" t="s">
        <v>9</v>
      </c>
      <c r="G72" s="168" t="s">
        <v>21</v>
      </c>
      <c r="H72" s="168" t="s">
        <v>107</v>
      </c>
      <c r="I72" s="168" t="s">
        <v>108</v>
      </c>
      <c r="J72" s="168" t="s">
        <v>111</v>
      </c>
      <c r="K72" s="168" t="s">
        <v>12</v>
      </c>
      <c r="L72" s="151"/>
      <c r="M72" s="152"/>
      <c r="N72" s="151"/>
      <c r="O72" s="151"/>
      <c r="P72" s="152"/>
      <c r="Q72" s="153"/>
      <c r="R72" s="152"/>
      <c r="S72" s="154"/>
      <c r="T72" s="151"/>
      <c r="U72" s="155"/>
      <c r="V72" s="151"/>
      <c r="W72" s="151"/>
      <c r="X72" s="152"/>
      <c r="Y72" s="153"/>
      <c r="Z72" s="152"/>
      <c r="AA72" s="154"/>
      <c r="AB72" s="156" t="s">
        <v>494</v>
      </c>
      <c r="AC72" s="157">
        <v>200</v>
      </c>
      <c r="AD72" s="158">
        <v>8.1600000000000006E-2</v>
      </c>
      <c r="AE72" s="159">
        <f t="shared" si="23"/>
        <v>0.73929600000000006</v>
      </c>
      <c r="AF72" s="152">
        <f t="shared" si="52"/>
        <v>12</v>
      </c>
      <c r="AG72" s="153">
        <v>8</v>
      </c>
      <c r="AH72" s="152" t="s">
        <v>559</v>
      </c>
      <c r="AI72" s="75"/>
      <c r="AJ72" s="156" t="s">
        <v>447</v>
      </c>
      <c r="AK72" s="152">
        <v>5000</v>
      </c>
      <c r="AL72" s="158">
        <f>110.42/AK72</f>
        <v>2.2083999999999999E-2</v>
      </c>
      <c r="AM72" s="152">
        <f t="shared" si="53"/>
        <v>12</v>
      </c>
      <c r="AN72" s="153">
        <v>8</v>
      </c>
      <c r="AO72" s="152">
        <v>5000</v>
      </c>
      <c r="AP72" s="77">
        <v>110.42</v>
      </c>
      <c r="AQ72" s="152">
        <v>100</v>
      </c>
      <c r="AR72" s="159">
        <v>0.01</v>
      </c>
      <c r="AS72" s="152">
        <f>$F$4*B72</f>
        <v>12</v>
      </c>
      <c r="AT72" s="153">
        <v>8</v>
      </c>
      <c r="AU72" s="152" t="s">
        <v>559</v>
      </c>
      <c r="AV72" s="74"/>
      <c r="AW72" s="161"/>
      <c r="AX72" s="157"/>
      <c r="AY72" s="151"/>
      <c r="AZ72" s="151"/>
      <c r="BA72" s="152"/>
      <c r="BB72" s="153"/>
      <c r="BC72" s="152"/>
      <c r="BD72" s="154"/>
      <c r="BE72" s="152">
        <v>5000</v>
      </c>
      <c r="BF72" s="158">
        <v>6.7000000000000002E-3</v>
      </c>
      <c r="BG72" s="152">
        <f t="shared" si="55"/>
        <v>12</v>
      </c>
      <c r="BH72" s="153">
        <v>8</v>
      </c>
      <c r="BI72" s="152">
        <v>5000</v>
      </c>
      <c r="BJ72" s="106">
        <f t="shared" si="51"/>
        <v>33.5</v>
      </c>
      <c r="BK72" s="161">
        <v>7.8E-2</v>
      </c>
      <c r="BL72" s="152">
        <f t="shared" si="46"/>
        <v>12</v>
      </c>
      <c r="BM72" s="152" t="s">
        <v>559</v>
      </c>
      <c r="BN72" s="154"/>
      <c r="BO72" s="162"/>
      <c r="BP72" s="159"/>
      <c r="BQ72" s="152">
        <f t="shared" ref="BQ72:BQ77" si="56">$F$4*B72</f>
        <v>12</v>
      </c>
      <c r="BR72" s="152"/>
      <c r="BS72" s="163">
        <f t="shared" si="12"/>
        <v>0</v>
      </c>
      <c r="BT72" s="159"/>
      <c r="BU72" s="152"/>
      <c r="BV72" s="152"/>
      <c r="BW72" s="163"/>
    </row>
    <row r="73" spans="1:75" s="164" customFormat="1" ht="15" customHeight="1" x14ac:dyDescent="0.25">
      <c r="A73" s="165">
        <v>66</v>
      </c>
      <c r="B73" s="166">
        <v>2</v>
      </c>
      <c r="C73" s="167" t="s">
        <v>236</v>
      </c>
      <c r="D73" s="168" t="s">
        <v>20</v>
      </c>
      <c r="E73" s="168" t="s">
        <v>23</v>
      </c>
      <c r="F73" s="168" t="s">
        <v>9</v>
      </c>
      <c r="G73" s="168" t="s">
        <v>21</v>
      </c>
      <c r="H73" s="168" t="s">
        <v>107</v>
      </c>
      <c r="I73" s="168" t="s">
        <v>108</v>
      </c>
      <c r="J73" s="168" t="s">
        <v>115</v>
      </c>
      <c r="K73" s="168" t="s">
        <v>12</v>
      </c>
      <c r="L73" s="151"/>
      <c r="M73" s="152"/>
      <c r="N73" s="151"/>
      <c r="O73" s="151"/>
      <c r="P73" s="152"/>
      <c r="Q73" s="153"/>
      <c r="R73" s="152"/>
      <c r="S73" s="154"/>
      <c r="T73" s="151"/>
      <c r="U73" s="155"/>
      <c r="V73" s="151"/>
      <c r="W73" s="151"/>
      <c r="X73" s="152"/>
      <c r="Y73" s="153"/>
      <c r="Z73" s="152"/>
      <c r="AA73" s="154"/>
      <c r="AB73" s="156" t="s">
        <v>491</v>
      </c>
      <c r="AC73" s="157">
        <v>200</v>
      </c>
      <c r="AD73" s="158">
        <v>2.5100000000000001E-2</v>
      </c>
      <c r="AE73" s="159">
        <f t="shared" si="23"/>
        <v>0.22740600000000002</v>
      </c>
      <c r="AF73" s="152">
        <f t="shared" si="52"/>
        <v>4</v>
      </c>
      <c r="AG73" s="153">
        <v>24</v>
      </c>
      <c r="AH73" s="152" t="s">
        <v>559</v>
      </c>
      <c r="AI73" s="75"/>
      <c r="AJ73" s="156" t="s">
        <v>448</v>
      </c>
      <c r="AK73" s="152">
        <v>5000</v>
      </c>
      <c r="AL73" s="158">
        <f>109.36/AK73</f>
        <v>2.1871999999999999E-2</v>
      </c>
      <c r="AM73" s="152">
        <f t="shared" si="53"/>
        <v>4</v>
      </c>
      <c r="AN73" s="153">
        <v>24</v>
      </c>
      <c r="AO73" s="152">
        <v>5000</v>
      </c>
      <c r="AP73" s="77">
        <v>109.36</v>
      </c>
      <c r="AQ73" s="152">
        <v>100</v>
      </c>
      <c r="AR73" s="159">
        <v>0.02</v>
      </c>
      <c r="AS73" s="152">
        <f>$F$4*B73</f>
        <v>4</v>
      </c>
      <c r="AT73" s="153">
        <v>24</v>
      </c>
      <c r="AU73" s="152" t="s">
        <v>559</v>
      </c>
      <c r="AV73" s="74"/>
      <c r="AW73" s="161"/>
      <c r="AX73" s="157"/>
      <c r="AY73" s="151"/>
      <c r="AZ73" s="151"/>
      <c r="BA73" s="152"/>
      <c r="BB73" s="153"/>
      <c r="BC73" s="152"/>
      <c r="BD73" s="154"/>
      <c r="BE73" s="152">
        <v>5000</v>
      </c>
      <c r="BF73" s="158">
        <v>6.7000000000000002E-3</v>
      </c>
      <c r="BG73" s="152">
        <f t="shared" si="55"/>
        <v>4</v>
      </c>
      <c r="BH73" s="153">
        <v>24</v>
      </c>
      <c r="BI73" s="152">
        <v>5000</v>
      </c>
      <c r="BJ73" s="106">
        <f t="shared" si="51"/>
        <v>33.5</v>
      </c>
      <c r="BK73" s="161">
        <v>3.9780000000000003E-2</v>
      </c>
      <c r="BL73" s="152">
        <f t="shared" si="46"/>
        <v>4</v>
      </c>
      <c r="BM73" s="152" t="s">
        <v>559</v>
      </c>
      <c r="BN73" s="154"/>
      <c r="BO73" s="162"/>
      <c r="BP73" s="159"/>
      <c r="BQ73" s="152">
        <f t="shared" si="56"/>
        <v>4</v>
      </c>
      <c r="BR73" s="152"/>
      <c r="BS73" s="163">
        <f t="shared" ref="BS73:BS93" si="57">BR73*BP73</f>
        <v>0</v>
      </c>
      <c r="BT73" s="159"/>
      <c r="BU73" s="152"/>
      <c r="BV73" s="152"/>
      <c r="BW73" s="163"/>
    </row>
    <row r="74" spans="1:75" s="164" customFormat="1" ht="15" customHeight="1" x14ac:dyDescent="0.25">
      <c r="A74" s="165">
        <v>67</v>
      </c>
      <c r="B74" s="166">
        <v>3</v>
      </c>
      <c r="C74" s="167" t="s">
        <v>239</v>
      </c>
      <c r="D74" s="168" t="s">
        <v>20</v>
      </c>
      <c r="E74" s="168" t="s">
        <v>240</v>
      </c>
      <c r="F74" s="168" t="s">
        <v>9</v>
      </c>
      <c r="G74" s="168" t="s">
        <v>21</v>
      </c>
      <c r="H74" s="168" t="s">
        <v>107</v>
      </c>
      <c r="I74" s="168" t="s">
        <v>108</v>
      </c>
      <c r="J74" s="168" t="s">
        <v>340</v>
      </c>
      <c r="K74" s="168" t="s">
        <v>12</v>
      </c>
      <c r="L74" s="151"/>
      <c r="M74" s="152"/>
      <c r="N74" s="151"/>
      <c r="O74" s="151"/>
      <c r="P74" s="152"/>
      <c r="Q74" s="153"/>
      <c r="R74" s="152"/>
      <c r="S74" s="154"/>
      <c r="T74" s="151"/>
      <c r="U74" s="155"/>
      <c r="V74" s="151"/>
      <c r="W74" s="151"/>
      <c r="X74" s="152"/>
      <c r="Y74" s="153"/>
      <c r="Z74" s="152"/>
      <c r="AA74" s="154"/>
      <c r="AB74" s="156" t="s">
        <v>536</v>
      </c>
      <c r="AC74" s="157">
        <v>100</v>
      </c>
      <c r="AD74" s="158">
        <v>1.0500000000000001E-2</v>
      </c>
      <c r="AE74" s="159">
        <f t="shared" si="23"/>
        <v>9.5130000000000006E-2</v>
      </c>
      <c r="AF74" s="152">
        <f t="shared" si="52"/>
        <v>6</v>
      </c>
      <c r="AG74" s="153"/>
      <c r="AH74" s="152"/>
      <c r="AI74" s="75">
        <f t="shared" si="36"/>
        <v>0</v>
      </c>
      <c r="AJ74" s="156" t="s">
        <v>449</v>
      </c>
      <c r="AK74" s="152">
        <v>5000</v>
      </c>
      <c r="AL74" s="158">
        <f>109.36/AK74</f>
        <v>2.1871999999999999E-2</v>
      </c>
      <c r="AM74" s="152">
        <f t="shared" si="53"/>
        <v>6</v>
      </c>
      <c r="AN74" s="153"/>
      <c r="AO74" s="152">
        <v>5000</v>
      </c>
      <c r="AP74" s="77">
        <v>109.36</v>
      </c>
      <c r="AQ74" s="152"/>
      <c r="AR74" s="159"/>
      <c r="AS74" s="152"/>
      <c r="AT74" s="153"/>
      <c r="AU74" s="152"/>
      <c r="AV74" s="74">
        <f t="shared" ref="AV74:AV76" si="58">AU74*AR74</f>
        <v>0</v>
      </c>
      <c r="AW74" s="161"/>
      <c r="AX74" s="157"/>
      <c r="AY74" s="151"/>
      <c r="AZ74" s="151"/>
      <c r="BA74" s="152"/>
      <c r="BB74" s="153"/>
      <c r="BC74" s="152"/>
      <c r="BD74" s="154"/>
      <c r="BE74" s="152">
        <v>5000</v>
      </c>
      <c r="BF74" s="158">
        <v>6.7000000000000002E-3</v>
      </c>
      <c r="BG74" s="152">
        <f t="shared" si="55"/>
        <v>6</v>
      </c>
      <c r="BH74" s="153"/>
      <c r="BI74" s="152">
        <v>5000</v>
      </c>
      <c r="BJ74" s="106">
        <f t="shared" si="51"/>
        <v>33.5</v>
      </c>
      <c r="BK74" s="253">
        <v>0.12831000000000001</v>
      </c>
      <c r="BL74" s="254">
        <f t="shared" si="46"/>
        <v>6</v>
      </c>
      <c r="BM74" s="254">
        <v>100</v>
      </c>
      <c r="BN74" s="255">
        <f t="shared" ref="BN74:BN93" si="59">BM74*BK74</f>
        <v>12.831000000000001</v>
      </c>
      <c r="BO74" s="162"/>
      <c r="BP74" s="159"/>
      <c r="BQ74" s="152">
        <f t="shared" si="56"/>
        <v>6</v>
      </c>
      <c r="BR74" s="152"/>
      <c r="BS74" s="163">
        <f t="shared" si="57"/>
        <v>0</v>
      </c>
      <c r="BT74" s="159"/>
      <c r="BU74" s="152"/>
      <c r="BV74" s="152"/>
      <c r="BW74" s="163"/>
    </row>
    <row r="75" spans="1:75" s="164" customFormat="1" ht="15" customHeight="1" x14ac:dyDescent="0.25">
      <c r="A75" s="165">
        <v>68</v>
      </c>
      <c r="B75" s="166">
        <v>6</v>
      </c>
      <c r="C75" s="167" t="s">
        <v>247</v>
      </c>
      <c r="D75" s="168" t="s">
        <v>20</v>
      </c>
      <c r="E75" s="168" t="s">
        <v>116</v>
      </c>
      <c r="F75" s="168" t="s">
        <v>9</v>
      </c>
      <c r="G75" s="168" t="s">
        <v>21</v>
      </c>
      <c r="H75" s="168" t="s">
        <v>107</v>
      </c>
      <c r="I75" s="168" t="s">
        <v>108</v>
      </c>
      <c r="J75" s="168" t="s">
        <v>117</v>
      </c>
      <c r="K75" s="168" t="s">
        <v>12</v>
      </c>
      <c r="L75" s="151"/>
      <c r="M75" s="152"/>
      <c r="N75" s="151"/>
      <c r="O75" s="151"/>
      <c r="P75" s="152"/>
      <c r="Q75" s="153"/>
      <c r="R75" s="152"/>
      <c r="S75" s="154"/>
      <c r="T75" s="151"/>
      <c r="U75" s="155"/>
      <c r="V75" s="151"/>
      <c r="W75" s="151"/>
      <c r="X75" s="152"/>
      <c r="Y75" s="153"/>
      <c r="Z75" s="152"/>
      <c r="AA75" s="154"/>
      <c r="AB75" s="156" t="s">
        <v>490</v>
      </c>
      <c r="AC75" s="157">
        <v>100</v>
      </c>
      <c r="AD75" s="158">
        <v>3.2000000000000002E-3</v>
      </c>
      <c r="AE75" s="159">
        <f t="shared" si="23"/>
        <v>2.8992000000000004E-2</v>
      </c>
      <c r="AF75" s="152">
        <f t="shared" si="52"/>
        <v>12</v>
      </c>
      <c r="AG75" s="153">
        <v>24</v>
      </c>
      <c r="AH75" s="152" t="s">
        <v>559</v>
      </c>
      <c r="AI75" s="75"/>
      <c r="AJ75" s="156" t="s">
        <v>450</v>
      </c>
      <c r="AK75" s="152">
        <v>5000</v>
      </c>
      <c r="AL75" s="158">
        <f>109.36/AK75</f>
        <v>2.1871999999999999E-2</v>
      </c>
      <c r="AM75" s="152">
        <f t="shared" si="53"/>
        <v>12</v>
      </c>
      <c r="AN75" s="153">
        <v>24</v>
      </c>
      <c r="AO75" s="152">
        <v>5000</v>
      </c>
      <c r="AP75" s="77">
        <v>109.36</v>
      </c>
      <c r="AQ75" s="152">
        <v>100</v>
      </c>
      <c r="AR75" s="159">
        <v>0.02</v>
      </c>
      <c r="AS75" s="152">
        <f>$F$4*B75</f>
        <v>12</v>
      </c>
      <c r="AT75" s="153">
        <v>24</v>
      </c>
      <c r="AU75" s="152" t="s">
        <v>559</v>
      </c>
      <c r="AV75" s="74"/>
      <c r="AW75" s="161"/>
      <c r="AX75" s="157"/>
      <c r="AY75" s="151"/>
      <c r="AZ75" s="151"/>
      <c r="BA75" s="152"/>
      <c r="BB75" s="153"/>
      <c r="BC75" s="152"/>
      <c r="BD75" s="154"/>
      <c r="BE75" s="152">
        <v>5000</v>
      </c>
      <c r="BF75" s="158">
        <v>6.7000000000000002E-3</v>
      </c>
      <c r="BG75" s="152">
        <f t="shared" si="55"/>
        <v>12</v>
      </c>
      <c r="BH75" s="153">
        <v>24</v>
      </c>
      <c r="BI75" s="152">
        <v>5000</v>
      </c>
      <c r="BJ75" s="106">
        <f t="shared" si="51"/>
        <v>33.5</v>
      </c>
      <c r="BK75" s="161">
        <v>7.0199999999999999E-2</v>
      </c>
      <c r="BL75" s="152">
        <f t="shared" si="46"/>
        <v>12</v>
      </c>
      <c r="BM75" s="152" t="s">
        <v>559</v>
      </c>
      <c r="BN75" s="154"/>
      <c r="BO75" s="162"/>
      <c r="BP75" s="159"/>
      <c r="BQ75" s="152">
        <f t="shared" si="56"/>
        <v>12</v>
      </c>
      <c r="BR75" s="152"/>
      <c r="BS75" s="163">
        <f t="shared" si="57"/>
        <v>0</v>
      </c>
      <c r="BT75" s="159"/>
      <c r="BU75" s="152"/>
      <c r="BV75" s="152"/>
      <c r="BW75" s="163"/>
    </row>
    <row r="76" spans="1:75" s="164" customFormat="1" ht="15" customHeight="1" x14ac:dyDescent="0.25">
      <c r="A76" s="165">
        <v>69</v>
      </c>
      <c r="B76" s="166">
        <v>4</v>
      </c>
      <c r="C76" s="167" t="s">
        <v>242</v>
      </c>
      <c r="D76" s="168" t="s">
        <v>20</v>
      </c>
      <c r="E76" s="168" t="s">
        <v>243</v>
      </c>
      <c r="F76" s="168" t="s">
        <v>9</v>
      </c>
      <c r="G76" s="168" t="s">
        <v>21</v>
      </c>
      <c r="H76" s="168" t="s">
        <v>107</v>
      </c>
      <c r="I76" s="168" t="s">
        <v>108</v>
      </c>
      <c r="J76" s="168" t="s">
        <v>341</v>
      </c>
      <c r="K76" s="168" t="s">
        <v>12</v>
      </c>
      <c r="L76" s="151"/>
      <c r="M76" s="152"/>
      <c r="N76" s="151"/>
      <c r="O76" s="151"/>
      <c r="P76" s="152"/>
      <c r="Q76" s="153"/>
      <c r="R76" s="152"/>
      <c r="S76" s="154"/>
      <c r="T76" s="151"/>
      <c r="U76" s="155"/>
      <c r="V76" s="151"/>
      <c r="W76" s="151"/>
      <c r="X76" s="152"/>
      <c r="Y76" s="153"/>
      <c r="Z76" s="152"/>
      <c r="AA76" s="154"/>
      <c r="AB76" s="156" t="s">
        <v>537</v>
      </c>
      <c r="AC76" s="157">
        <v>100</v>
      </c>
      <c r="AD76" s="158">
        <v>1.0500000000000001E-2</v>
      </c>
      <c r="AE76" s="159">
        <f t="shared" si="23"/>
        <v>9.5130000000000006E-2</v>
      </c>
      <c r="AF76" s="152">
        <f t="shared" si="52"/>
        <v>8</v>
      </c>
      <c r="AG76" s="153"/>
      <c r="AH76" s="152"/>
      <c r="AI76" s="75">
        <f t="shared" si="36"/>
        <v>0</v>
      </c>
      <c r="AJ76" s="156" t="s">
        <v>451</v>
      </c>
      <c r="AK76" s="152">
        <v>5000</v>
      </c>
      <c r="AL76" s="151">
        <f>110.42/AK76</f>
        <v>2.2083999999999999E-2</v>
      </c>
      <c r="AM76" s="152">
        <f t="shared" si="53"/>
        <v>8</v>
      </c>
      <c r="AN76" s="153"/>
      <c r="AO76" s="152">
        <v>5000</v>
      </c>
      <c r="AP76" s="77">
        <v>110.42</v>
      </c>
      <c r="AQ76" s="152"/>
      <c r="AR76" s="159"/>
      <c r="AS76" s="152"/>
      <c r="AT76" s="153"/>
      <c r="AU76" s="152"/>
      <c r="AV76" s="74">
        <f t="shared" si="58"/>
        <v>0</v>
      </c>
      <c r="AW76" s="161"/>
      <c r="AX76" s="157"/>
      <c r="AY76" s="151"/>
      <c r="AZ76" s="151"/>
      <c r="BA76" s="152"/>
      <c r="BB76" s="153"/>
      <c r="BC76" s="152"/>
      <c r="BD76" s="154"/>
      <c r="BE76" s="152">
        <v>5000</v>
      </c>
      <c r="BF76" s="158">
        <v>6.7000000000000002E-3</v>
      </c>
      <c r="BG76" s="152">
        <f t="shared" si="55"/>
        <v>8</v>
      </c>
      <c r="BH76" s="153"/>
      <c r="BI76" s="152">
        <v>5000</v>
      </c>
      <c r="BJ76" s="106">
        <f t="shared" si="51"/>
        <v>33.5</v>
      </c>
      <c r="BK76" s="253">
        <v>0.104</v>
      </c>
      <c r="BL76" s="254">
        <f t="shared" si="46"/>
        <v>8</v>
      </c>
      <c r="BM76" s="254">
        <v>100</v>
      </c>
      <c r="BN76" s="255">
        <f t="shared" si="59"/>
        <v>10.4</v>
      </c>
      <c r="BO76" s="162"/>
      <c r="BP76" s="159"/>
      <c r="BQ76" s="152">
        <f t="shared" si="56"/>
        <v>8</v>
      </c>
      <c r="BR76" s="152"/>
      <c r="BS76" s="163">
        <f t="shared" si="57"/>
        <v>0</v>
      </c>
      <c r="BT76" s="159"/>
      <c r="BU76" s="152"/>
      <c r="BV76" s="152"/>
      <c r="BW76" s="163"/>
    </row>
    <row r="77" spans="1:75" s="164" customFormat="1" ht="15" customHeight="1" x14ac:dyDescent="0.25">
      <c r="A77" s="165">
        <v>70</v>
      </c>
      <c r="B77" s="166">
        <v>1</v>
      </c>
      <c r="C77" s="167" t="s">
        <v>229</v>
      </c>
      <c r="D77" s="168" t="s">
        <v>20</v>
      </c>
      <c r="E77" s="168" t="s">
        <v>113</v>
      </c>
      <c r="F77" s="168" t="s">
        <v>9</v>
      </c>
      <c r="G77" s="168" t="s">
        <v>21</v>
      </c>
      <c r="H77" s="168" t="s">
        <v>107</v>
      </c>
      <c r="I77" s="168" t="s">
        <v>108</v>
      </c>
      <c r="J77" s="168" t="s">
        <v>114</v>
      </c>
      <c r="K77" s="168" t="s">
        <v>12</v>
      </c>
      <c r="L77" s="151"/>
      <c r="M77" s="152"/>
      <c r="N77" s="151"/>
      <c r="O77" s="151"/>
      <c r="P77" s="152"/>
      <c r="Q77" s="153"/>
      <c r="R77" s="152"/>
      <c r="S77" s="154"/>
      <c r="T77" s="151"/>
      <c r="U77" s="155"/>
      <c r="V77" s="151"/>
      <c r="W77" s="151"/>
      <c r="X77" s="152"/>
      <c r="Y77" s="153"/>
      <c r="Z77" s="152"/>
      <c r="AA77" s="154"/>
      <c r="AB77" s="156" t="s">
        <v>492</v>
      </c>
      <c r="AC77" s="157">
        <v>200</v>
      </c>
      <c r="AD77" s="158">
        <v>2.5100000000000001E-2</v>
      </c>
      <c r="AE77" s="159">
        <f t="shared" si="23"/>
        <v>0.22740600000000002</v>
      </c>
      <c r="AF77" s="152">
        <f t="shared" si="52"/>
        <v>2</v>
      </c>
      <c r="AG77" s="153">
        <v>16</v>
      </c>
      <c r="AH77" s="152" t="s">
        <v>559</v>
      </c>
      <c r="AI77" s="75"/>
      <c r="AJ77" s="156" t="s">
        <v>452</v>
      </c>
      <c r="AK77" s="152">
        <v>5000</v>
      </c>
      <c r="AL77" s="158">
        <f>110.42/AK77</f>
        <v>2.2083999999999999E-2</v>
      </c>
      <c r="AM77" s="152">
        <f t="shared" si="53"/>
        <v>2</v>
      </c>
      <c r="AN77" s="153">
        <v>16</v>
      </c>
      <c r="AO77" s="152">
        <v>5000</v>
      </c>
      <c r="AP77" s="77">
        <v>110.42</v>
      </c>
      <c r="AQ77" s="152">
        <v>100</v>
      </c>
      <c r="AR77" s="159">
        <v>0.02</v>
      </c>
      <c r="AS77" s="152">
        <f>$F$4*B77</f>
        <v>2</v>
      </c>
      <c r="AT77" s="153">
        <v>16</v>
      </c>
      <c r="AU77" s="152" t="s">
        <v>559</v>
      </c>
      <c r="AV77" s="74"/>
      <c r="AW77" s="161"/>
      <c r="AX77" s="157"/>
      <c r="AY77" s="151"/>
      <c r="AZ77" s="151"/>
      <c r="BA77" s="152"/>
      <c r="BB77" s="153"/>
      <c r="BC77" s="152"/>
      <c r="BD77" s="154"/>
      <c r="BE77" s="152">
        <v>5000</v>
      </c>
      <c r="BF77" s="158">
        <v>6.7000000000000002E-3</v>
      </c>
      <c r="BG77" s="152">
        <f t="shared" si="55"/>
        <v>2</v>
      </c>
      <c r="BH77" s="153">
        <v>16</v>
      </c>
      <c r="BI77" s="152">
        <v>5000</v>
      </c>
      <c r="BJ77" s="106">
        <f t="shared" si="51"/>
        <v>33.5</v>
      </c>
      <c r="BK77" s="161">
        <v>1.1050000000000001E-2</v>
      </c>
      <c r="BL77" s="152">
        <f t="shared" si="46"/>
        <v>2</v>
      </c>
      <c r="BM77" s="152" t="s">
        <v>559</v>
      </c>
      <c r="BN77" s="154"/>
      <c r="BO77" s="162"/>
      <c r="BP77" s="159"/>
      <c r="BQ77" s="152">
        <f t="shared" si="56"/>
        <v>2</v>
      </c>
      <c r="BR77" s="152"/>
      <c r="BS77" s="163">
        <f t="shared" si="57"/>
        <v>0</v>
      </c>
      <c r="BT77" s="159"/>
      <c r="BU77" s="152"/>
      <c r="BV77" s="152"/>
      <c r="BW77" s="163"/>
    </row>
    <row r="78" spans="1:75" s="88" customFormat="1" ht="15" customHeight="1" x14ac:dyDescent="0.25">
      <c r="A78" s="30">
        <v>71</v>
      </c>
      <c r="B78" s="31">
        <v>14</v>
      </c>
      <c r="C78" s="32" t="s">
        <v>231</v>
      </c>
      <c r="D78" s="33" t="s">
        <v>20</v>
      </c>
      <c r="E78" s="33" t="s">
        <v>36</v>
      </c>
      <c r="F78" s="33" t="s">
        <v>9</v>
      </c>
      <c r="G78" s="33" t="s">
        <v>21</v>
      </c>
      <c r="H78" s="33" t="s">
        <v>107</v>
      </c>
      <c r="I78" s="33" t="s">
        <v>108</v>
      </c>
      <c r="J78" s="33" t="s">
        <v>36</v>
      </c>
      <c r="K78" s="33" t="s">
        <v>12</v>
      </c>
      <c r="L78" s="41"/>
      <c r="M78" s="83"/>
      <c r="N78" s="41"/>
      <c r="O78" s="41"/>
      <c r="P78" s="83"/>
      <c r="Q78" s="38"/>
      <c r="R78" s="83"/>
      <c r="S78" s="84"/>
      <c r="T78" s="41"/>
      <c r="U78" s="114"/>
      <c r="V78" s="41"/>
      <c r="W78" s="41"/>
      <c r="X78" s="83"/>
      <c r="Y78" s="38"/>
      <c r="Z78" s="83"/>
      <c r="AA78" s="84"/>
      <c r="AB78" s="41"/>
      <c r="AC78" s="51"/>
      <c r="AD78" s="41"/>
      <c r="AE78" s="41"/>
      <c r="AF78" s="83"/>
      <c r="AG78" s="38"/>
      <c r="AH78" s="83"/>
      <c r="AI78" s="84"/>
      <c r="AJ78" s="41"/>
      <c r="AK78" s="51"/>
      <c r="AL78" s="41"/>
      <c r="AM78" s="41"/>
      <c r="AN78" s="38"/>
      <c r="AO78" s="83"/>
      <c r="AP78" s="84"/>
      <c r="AQ78" s="83"/>
      <c r="AR78" s="86"/>
      <c r="AS78" s="83"/>
      <c r="AT78" s="38"/>
      <c r="AU78" s="83"/>
      <c r="AV78" s="84"/>
      <c r="AW78" s="87"/>
      <c r="AX78" s="51"/>
      <c r="AY78" s="41"/>
      <c r="AZ78" s="41"/>
      <c r="BA78" s="83"/>
      <c r="BB78" s="38"/>
      <c r="BC78" s="83"/>
      <c r="BD78" s="84"/>
      <c r="BE78" s="83"/>
      <c r="BF78" s="104"/>
      <c r="BG78" s="83"/>
      <c r="BH78" s="38"/>
      <c r="BI78" s="83"/>
      <c r="BJ78" s="84"/>
      <c r="BK78" s="87"/>
      <c r="BL78" s="83"/>
      <c r="BM78" s="83"/>
      <c r="BN78" s="84"/>
      <c r="BO78" s="89"/>
      <c r="BP78" s="86"/>
      <c r="BQ78" s="83"/>
      <c r="BR78" s="83"/>
      <c r="BS78" s="34"/>
      <c r="BT78" s="86"/>
      <c r="BU78" s="83"/>
      <c r="BV78" s="83"/>
      <c r="BW78" s="34"/>
    </row>
    <row r="79" spans="1:75" s="94" customFormat="1" ht="15" customHeight="1" x14ac:dyDescent="0.25">
      <c r="A79" s="54">
        <v>72</v>
      </c>
      <c r="B79" s="55">
        <v>1</v>
      </c>
      <c r="C79" s="56" t="s">
        <v>251</v>
      </c>
      <c r="D79" s="57" t="s">
        <v>252</v>
      </c>
      <c r="E79" s="57" t="s">
        <v>253</v>
      </c>
      <c r="F79" s="57" t="s">
        <v>9</v>
      </c>
      <c r="G79" s="57" t="s">
        <v>21</v>
      </c>
      <c r="H79" s="57" t="s">
        <v>107</v>
      </c>
      <c r="I79" s="57" t="s">
        <v>108</v>
      </c>
      <c r="J79" s="57" t="s">
        <v>343</v>
      </c>
      <c r="K79" s="57" t="s">
        <v>12</v>
      </c>
      <c r="L79" s="60"/>
      <c r="M79" s="66"/>
      <c r="N79" s="60"/>
      <c r="O79" s="60"/>
      <c r="P79" s="66"/>
      <c r="Q79" s="61"/>
      <c r="R79" s="66"/>
      <c r="S79" s="91"/>
      <c r="T79" s="60"/>
      <c r="U79" s="112"/>
      <c r="V79" s="60"/>
      <c r="W79" s="60"/>
      <c r="X79" s="66"/>
      <c r="Y79" s="61"/>
      <c r="Z79" s="66"/>
      <c r="AA79" s="91"/>
      <c r="AB79" s="60"/>
      <c r="AC79" s="59"/>
      <c r="AD79" s="60"/>
      <c r="AE79" s="65"/>
      <c r="AF79" s="66"/>
      <c r="AG79" s="61"/>
      <c r="AH79" s="66"/>
      <c r="AI79" s="91"/>
      <c r="AJ79" s="60"/>
      <c r="AK79" s="59"/>
      <c r="AL79" s="60"/>
      <c r="AM79" s="66"/>
      <c r="AN79" s="61"/>
      <c r="AO79" s="66"/>
      <c r="AP79" s="91"/>
      <c r="AQ79" s="66"/>
      <c r="AR79" s="65"/>
      <c r="AS79" s="66"/>
      <c r="AT79" s="61"/>
      <c r="AU79" s="66"/>
      <c r="AV79" s="91"/>
      <c r="AW79" s="93"/>
      <c r="AX79" s="59"/>
      <c r="AY79" s="60"/>
      <c r="AZ79" s="60"/>
      <c r="BA79" s="66"/>
      <c r="BB79" s="61"/>
      <c r="BC79" s="66"/>
      <c r="BD79" s="91"/>
      <c r="BE79" s="66"/>
      <c r="BF79" s="105"/>
      <c r="BG79" s="66"/>
      <c r="BH79" s="61"/>
      <c r="BI79" s="66"/>
      <c r="BJ79" s="91"/>
      <c r="BK79" s="93"/>
      <c r="BL79" s="66"/>
      <c r="BM79" s="66"/>
      <c r="BN79" s="91"/>
      <c r="BO79" s="64"/>
      <c r="BP79" s="65"/>
      <c r="BQ79" s="66"/>
      <c r="BR79" s="66"/>
      <c r="BS79" s="62"/>
      <c r="BT79" s="65"/>
      <c r="BU79" s="66"/>
      <c r="BV79" s="66"/>
      <c r="BW79" s="62"/>
    </row>
    <row r="80" spans="1:75" s="94" customFormat="1" ht="15" customHeight="1" x14ac:dyDescent="0.25">
      <c r="A80" s="54">
        <v>73</v>
      </c>
      <c r="B80" s="55">
        <v>2</v>
      </c>
      <c r="C80" s="56" t="s">
        <v>255</v>
      </c>
      <c r="D80" s="57" t="s">
        <v>252</v>
      </c>
      <c r="E80" s="57" t="s">
        <v>256</v>
      </c>
      <c r="F80" s="57" t="s">
        <v>9</v>
      </c>
      <c r="G80" s="57" t="s">
        <v>21</v>
      </c>
      <c r="H80" s="57" t="s">
        <v>119</v>
      </c>
      <c r="I80" s="57" t="s">
        <v>120</v>
      </c>
      <c r="J80" s="57" t="s">
        <v>344</v>
      </c>
      <c r="K80" s="57" t="s">
        <v>12</v>
      </c>
      <c r="L80" s="60"/>
      <c r="M80" s="66"/>
      <c r="N80" s="60"/>
      <c r="O80" s="60"/>
      <c r="P80" s="66"/>
      <c r="Q80" s="61"/>
      <c r="R80" s="66"/>
      <c r="S80" s="91"/>
      <c r="T80" s="60"/>
      <c r="U80" s="112"/>
      <c r="V80" s="60"/>
      <c r="W80" s="60"/>
      <c r="X80" s="66"/>
      <c r="Y80" s="61"/>
      <c r="Z80" s="66"/>
      <c r="AA80" s="91"/>
      <c r="AB80" s="60"/>
      <c r="AC80" s="59"/>
      <c r="AD80" s="60"/>
      <c r="AE80" s="65"/>
      <c r="AF80" s="66"/>
      <c r="AG80" s="61"/>
      <c r="AH80" s="66"/>
      <c r="AI80" s="91"/>
      <c r="AJ80" s="60"/>
      <c r="AK80" s="59"/>
      <c r="AL80" s="60"/>
      <c r="AM80" s="66"/>
      <c r="AN80" s="61"/>
      <c r="AO80" s="66"/>
      <c r="AP80" s="91"/>
      <c r="AQ80" s="66"/>
      <c r="AR80" s="65"/>
      <c r="AS80" s="66"/>
      <c r="AT80" s="61"/>
      <c r="AU80" s="66"/>
      <c r="AV80" s="91"/>
      <c r="AW80" s="93"/>
      <c r="AX80" s="59"/>
      <c r="AY80" s="60"/>
      <c r="AZ80" s="60"/>
      <c r="BA80" s="66"/>
      <c r="BB80" s="61"/>
      <c r="BC80" s="66"/>
      <c r="BD80" s="91"/>
      <c r="BE80" s="66"/>
      <c r="BF80" s="105"/>
      <c r="BG80" s="66"/>
      <c r="BH80" s="61"/>
      <c r="BI80" s="66"/>
      <c r="BJ80" s="91"/>
      <c r="BK80" s="93"/>
      <c r="BL80" s="66"/>
      <c r="BM80" s="66"/>
      <c r="BN80" s="91"/>
      <c r="BO80" s="64"/>
      <c r="BP80" s="65"/>
      <c r="BQ80" s="66"/>
      <c r="BR80" s="66"/>
      <c r="BS80" s="62"/>
      <c r="BT80" s="65"/>
      <c r="BU80" s="66"/>
      <c r="BV80" s="66"/>
      <c r="BW80" s="62"/>
    </row>
    <row r="81" spans="1:76" s="88" customFormat="1" ht="15" customHeight="1" x14ac:dyDescent="0.25">
      <c r="A81" s="30">
        <v>74</v>
      </c>
      <c r="B81" s="31">
        <v>2</v>
      </c>
      <c r="C81" s="32" t="s">
        <v>254</v>
      </c>
      <c r="D81" s="33" t="s">
        <v>252</v>
      </c>
      <c r="E81" s="33" t="s">
        <v>71</v>
      </c>
      <c r="F81" s="33" t="s">
        <v>9</v>
      </c>
      <c r="G81" s="33" t="s">
        <v>21</v>
      </c>
      <c r="H81" s="33" t="s">
        <v>107</v>
      </c>
      <c r="I81" s="33" t="s">
        <v>108</v>
      </c>
      <c r="J81" s="33" t="s">
        <v>71</v>
      </c>
      <c r="K81" s="33" t="s">
        <v>12</v>
      </c>
      <c r="L81" s="41"/>
      <c r="M81" s="83"/>
      <c r="N81" s="41"/>
      <c r="O81" s="41"/>
      <c r="P81" s="83"/>
      <c r="Q81" s="38"/>
      <c r="R81" s="83"/>
      <c r="S81" s="84"/>
      <c r="T81" s="41"/>
      <c r="U81" s="114"/>
      <c r="V81" s="41"/>
      <c r="W81" s="41"/>
      <c r="X81" s="83"/>
      <c r="Y81" s="38"/>
      <c r="Z81" s="83"/>
      <c r="AA81" s="84"/>
      <c r="AB81" s="41"/>
      <c r="AC81" s="51"/>
      <c r="AD81" s="41"/>
      <c r="AE81" s="41"/>
      <c r="AF81" s="83"/>
      <c r="AG81" s="38"/>
      <c r="AH81" s="83"/>
      <c r="AI81" s="84"/>
      <c r="AJ81" s="41"/>
      <c r="AK81" s="51"/>
      <c r="AL81" s="41"/>
      <c r="AM81" s="41"/>
      <c r="AN81" s="38"/>
      <c r="AO81" s="83"/>
      <c r="AP81" s="84"/>
      <c r="AQ81" s="83"/>
      <c r="AR81" s="86"/>
      <c r="AS81" s="83"/>
      <c r="AT81" s="38"/>
      <c r="AU81" s="83"/>
      <c r="AV81" s="84"/>
      <c r="AW81" s="87"/>
      <c r="AX81" s="51"/>
      <c r="AY81" s="41"/>
      <c r="AZ81" s="41"/>
      <c r="BA81" s="83"/>
      <c r="BB81" s="38"/>
      <c r="BC81" s="83"/>
      <c r="BD81" s="84"/>
      <c r="BE81" s="83"/>
      <c r="BF81" s="104"/>
      <c r="BG81" s="83"/>
      <c r="BH81" s="38"/>
      <c r="BI81" s="83"/>
      <c r="BJ81" s="84"/>
      <c r="BK81" s="87"/>
      <c r="BL81" s="83"/>
      <c r="BM81" s="83"/>
      <c r="BN81" s="84"/>
      <c r="BO81" s="89"/>
      <c r="BP81" s="86"/>
      <c r="BQ81" s="83"/>
      <c r="BR81" s="83"/>
      <c r="BS81" s="34"/>
      <c r="BT81" s="86"/>
      <c r="BU81" s="83"/>
      <c r="BV81" s="83"/>
      <c r="BW81" s="34"/>
    </row>
    <row r="82" spans="1:76" s="233" customFormat="1" ht="15" customHeight="1" x14ac:dyDescent="0.25">
      <c r="A82" s="218">
        <v>75</v>
      </c>
      <c r="B82" s="219">
        <v>1</v>
      </c>
      <c r="C82" s="220" t="s">
        <v>257</v>
      </c>
      <c r="D82" s="221" t="s">
        <v>258</v>
      </c>
      <c r="E82" s="221" t="s">
        <v>259</v>
      </c>
      <c r="F82" s="221" t="s">
        <v>9</v>
      </c>
      <c r="G82" s="221" t="s">
        <v>9</v>
      </c>
      <c r="H82" s="221" t="s">
        <v>9</v>
      </c>
      <c r="I82" s="221" t="s">
        <v>308</v>
      </c>
      <c r="J82" s="221" t="s">
        <v>345</v>
      </c>
      <c r="K82" s="221" t="s">
        <v>362</v>
      </c>
      <c r="L82" s="222"/>
      <c r="M82" s="223"/>
      <c r="N82" s="222"/>
      <c r="O82" s="222"/>
      <c r="P82" s="223">
        <f t="shared" ref="P82:P83" si="60">$F$4*B82</f>
        <v>2</v>
      </c>
      <c r="Q82" s="224"/>
      <c r="R82" s="223"/>
      <c r="S82" s="106">
        <f>R82*N82</f>
        <v>0</v>
      </c>
      <c r="T82" s="222"/>
      <c r="U82" s="226"/>
      <c r="V82" s="222"/>
      <c r="W82" s="222"/>
      <c r="X82" s="223">
        <f>$F$4*B82</f>
        <v>2</v>
      </c>
      <c r="Y82" s="224"/>
      <c r="Z82" s="223"/>
      <c r="AA82" s="106">
        <f t="shared" ref="AA82:AA83" si="61">Z82*W82</f>
        <v>0</v>
      </c>
      <c r="AB82" s="222"/>
      <c r="AC82" s="227"/>
      <c r="AD82" s="222"/>
      <c r="AE82" s="228"/>
      <c r="AF82" s="223">
        <f>$F$4*B82</f>
        <v>2</v>
      </c>
      <c r="AG82" s="224"/>
      <c r="AH82" s="223"/>
      <c r="AI82" s="106">
        <f t="shared" ref="AI82:AI93" si="62">AH82*AE82</f>
        <v>0</v>
      </c>
      <c r="AJ82" s="222"/>
      <c r="AK82" s="227"/>
      <c r="AL82" s="222"/>
      <c r="AM82" s="223">
        <f>$F$4*B82</f>
        <v>2</v>
      </c>
      <c r="AN82" s="224"/>
      <c r="AO82" s="223"/>
      <c r="AP82" s="106">
        <f t="shared" ref="AP82:AP93" si="63">AO82*AL82</f>
        <v>0</v>
      </c>
      <c r="AQ82" s="223"/>
      <c r="AR82" s="228"/>
      <c r="AS82" s="223">
        <f t="shared" ref="AS82:AS92" si="64">$F$4*B82</f>
        <v>2</v>
      </c>
      <c r="AT82" s="224"/>
      <c r="AU82" s="223"/>
      <c r="AV82" s="106">
        <f t="shared" ref="AV82:AV93" si="65">AU82*AR82</f>
        <v>0</v>
      </c>
      <c r="AW82" s="229"/>
      <c r="AX82" s="227"/>
      <c r="AY82" s="222"/>
      <c r="AZ82" s="222"/>
      <c r="BA82" s="223">
        <f>$F$4*B82</f>
        <v>2</v>
      </c>
      <c r="BB82" s="224"/>
      <c r="BC82" s="223"/>
      <c r="BD82" s="106">
        <f>BC82*AZ82</f>
        <v>0</v>
      </c>
      <c r="BE82" s="223"/>
      <c r="BF82" s="230"/>
      <c r="BG82" s="223"/>
      <c r="BH82" s="224"/>
      <c r="BI82" s="223"/>
      <c r="BJ82" s="106">
        <f t="shared" ref="BJ82:BJ86" si="66">BI82*BF82</f>
        <v>0</v>
      </c>
      <c r="BK82" s="229"/>
      <c r="BL82" s="223"/>
      <c r="BM82" s="223"/>
      <c r="BN82" s="106">
        <f t="shared" si="59"/>
        <v>0</v>
      </c>
      <c r="BO82" s="231"/>
      <c r="BP82" s="228"/>
      <c r="BQ82" s="223">
        <f t="shared" ref="BQ82:BQ93" si="67">$F$4*B82</f>
        <v>2</v>
      </c>
      <c r="BR82" s="223"/>
      <c r="BS82" s="232">
        <f t="shared" si="57"/>
        <v>0</v>
      </c>
      <c r="BT82" s="228"/>
      <c r="BU82" s="223"/>
      <c r="BV82" s="223"/>
      <c r="BW82" s="232"/>
      <c r="BX82" s="233" t="s">
        <v>469</v>
      </c>
    </row>
    <row r="83" spans="1:76" s="233" customFormat="1" ht="15" customHeight="1" x14ac:dyDescent="0.25">
      <c r="A83" s="218">
        <v>76</v>
      </c>
      <c r="B83" s="219">
        <v>2</v>
      </c>
      <c r="C83" s="220" t="s">
        <v>260</v>
      </c>
      <c r="D83" s="221" t="s">
        <v>258</v>
      </c>
      <c r="E83" s="221" t="s">
        <v>261</v>
      </c>
      <c r="F83" s="221" t="s">
        <v>9</v>
      </c>
      <c r="G83" s="221" t="s">
        <v>9</v>
      </c>
      <c r="H83" s="221" t="s">
        <v>9</v>
      </c>
      <c r="I83" s="221" t="s">
        <v>309</v>
      </c>
      <c r="J83" s="221" t="s">
        <v>346</v>
      </c>
      <c r="K83" s="221" t="s">
        <v>362</v>
      </c>
      <c r="L83" s="222"/>
      <c r="M83" s="223"/>
      <c r="N83" s="222"/>
      <c r="O83" s="222"/>
      <c r="P83" s="223">
        <f t="shared" si="60"/>
        <v>4</v>
      </c>
      <c r="Q83" s="224"/>
      <c r="R83" s="223"/>
      <c r="S83" s="106">
        <f>R83*N83</f>
        <v>0</v>
      </c>
      <c r="T83" s="222"/>
      <c r="U83" s="226"/>
      <c r="V83" s="222"/>
      <c r="W83" s="222"/>
      <c r="X83" s="223">
        <f>$F$4*B83</f>
        <v>4</v>
      </c>
      <c r="Y83" s="224"/>
      <c r="Z83" s="223"/>
      <c r="AA83" s="106">
        <f t="shared" si="61"/>
        <v>0</v>
      </c>
      <c r="AB83" s="222"/>
      <c r="AC83" s="227"/>
      <c r="AD83" s="222"/>
      <c r="AE83" s="228"/>
      <c r="AF83" s="223">
        <f>$F$4*B83</f>
        <v>4</v>
      </c>
      <c r="AG83" s="224"/>
      <c r="AH83" s="223"/>
      <c r="AI83" s="106">
        <f t="shared" si="62"/>
        <v>0</v>
      </c>
      <c r="AJ83" s="222"/>
      <c r="AK83" s="227"/>
      <c r="AL83" s="222"/>
      <c r="AM83" s="223">
        <f>$F$4*B83</f>
        <v>4</v>
      </c>
      <c r="AN83" s="224"/>
      <c r="AO83" s="223"/>
      <c r="AP83" s="106">
        <f t="shared" si="63"/>
        <v>0</v>
      </c>
      <c r="AQ83" s="223"/>
      <c r="AR83" s="228"/>
      <c r="AS83" s="223">
        <f t="shared" si="64"/>
        <v>4</v>
      </c>
      <c r="AT83" s="224"/>
      <c r="AU83" s="223"/>
      <c r="AV83" s="106">
        <f t="shared" si="65"/>
        <v>0</v>
      </c>
      <c r="AW83" s="229"/>
      <c r="AX83" s="227"/>
      <c r="AY83" s="222"/>
      <c r="AZ83" s="222"/>
      <c r="BA83" s="223">
        <f>$F$4*B83</f>
        <v>4</v>
      </c>
      <c r="BB83" s="224"/>
      <c r="BC83" s="223"/>
      <c r="BD83" s="106">
        <f>BC83*AZ83</f>
        <v>0</v>
      </c>
      <c r="BE83" s="223"/>
      <c r="BF83" s="230"/>
      <c r="BG83" s="223"/>
      <c r="BH83" s="224"/>
      <c r="BI83" s="223"/>
      <c r="BJ83" s="106">
        <f t="shared" si="66"/>
        <v>0</v>
      </c>
      <c r="BK83" s="229"/>
      <c r="BL83" s="223"/>
      <c r="BM83" s="223"/>
      <c r="BN83" s="106">
        <f t="shared" si="59"/>
        <v>0</v>
      </c>
      <c r="BO83" s="231"/>
      <c r="BP83" s="228"/>
      <c r="BQ83" s="223">
        <f t="shared" si="67"/>
        <v>4</v>
      </c>
      <c r="BR83" s="223"/>
      <c r="BS83" s="232">
        <f t="shared" si="57"/>
        <v>0</v>
      </c>
      <c r="BT83" s="228"/>
      <c r="BU83" s="223"/>
      <c r="BV83" s="223"/>
      <c r="BW83" s="232"/>
    </row>
    <row r="84" spans="1:76" ht="15" customHeight="1" x14ac:dyDescent="0.25">
      <c r="A84" s="10">
        <v>77</v>
      </c>
      <c r="B84" s="9">
        <v>1</v>
      </c>
      <c r="C84" s="8" t="s">
        <v>262</v>
      </c>
      <c r="D84" s="7" t="s">
        <v>263</v>
      </c>
      <c r="E84" s="7" t="s">
        <v>264</v>
      </c>
      <c r="F84" s="7" t="s">
        <v>9</v>
      </c>
      <c r="G84" s="7" t="s">
        <v>9</v>
      </c>
      <c r="H84" s="7" t="s">
        <v>9</v>
      </c>
      <c r="I84" s="7" t="s">
        <v>264</v>
      </c>
      <c r="J84" s="7" t="s">
        <v>264</v>
      </c>
      <c r="K84" s="7" t="s">
        <v>363</v>
      </c>
      <c r="N84" s="39"/>
      <c r="O84" s="39"/>
      <c r="P84" s="40"/>
      <c r="Q84" s="37"/>
      <c r="R84" s="40"/>
      <c r="S84" s="74"/>
      <c r="W84" s="39"/>
      <c r="X84" s="40"/>
      <c r="Y84" s="37"/>
      <c r="Z84" s="40"/>
      <c r="AA84" s="74"/>
      <c r="AE84" s="52"/>
      <c r="AF84" s="40">
        <f>$F$4*B84</f>
        <v>2</v>
      </c>
      <c r="AG84" s="37"/>
      <c r="AH84" s="40"/>
      <c r="AI84" s="75">
        <f t="shared" si="62"/>
        <v>0</v>
      </c>
      <c r="AL84" s="39"/>
      <c r="AM84" s="40">
        <f>$F$4*B84</f>
        <v>2</v>
      </c>
      <c r="AN84" s="37"/>
      <c r="AO84" s="40"/>
      <c r="AP84" s="77">
        <f t="shared" si="63"/>
        <v>0</v>
      </c>
      <c r="AQ84" s="40"/>
      <c r="AR84" s="42"/>
      <c r="AS84" s="40">
        <f t="shared" si="64"/>
        <v>2</v>
      </c>
      <c r="AT84" s="37"/>
      <c r="AU84" s="40"/>
      <c r="AV84" s="74">
        <f t="shared" si="65"/>
        <v>0</v>
      </c>
      <c r="AW84" s="78"/>
      <c r="AZ84" s="39"/>
      <c r="BA84" s="40">
        <f>$F$4*B84</f>
        <v>2</v>
      </c>
      <c r="BB84" s="37"/>
      <c r="BC84" s="40"/>
      <c r="BD84" s="108">
        <f>BC84*AZ84</f>
        <v>0</v>
      </c>
      <c r="BE84" s="40"/>
      <c r="BF84" s="45"/>
      <c r="BG84" s="40"/>
      <c r="BH84" s="37"/>
      <c r="BI84" s="40"/>
      <c r="BJ84" s="106">
        <f t="shared" si="66"/>
        <v>0</v>
      </c>
      <c r="BK84" s="198">
        <v>17.341999999999999</v>
      </c>
      <c r="BL84" s="199">
        <f>$F$4*B84</f>
        <v>2</v>
      </c>
      <c r="BM84" s="199">
        <v>2</v>
      </c>
      <c r="BN84" s="200">
        <f t="shared" si="59"/>
        <v>34.683999999999997</v>
      </c>
      <c r="BO84" s="63"/>
      <c r="BP84" s="42"/>
      <c r="BQ84" s="40">
        <f t="shared" si="67"/>
        <v>2</v>
      </c>
      <c r="BR84" s="40"/>
      <c r="BS84" s="18">
        <f t="shared" si="57"/>
        <v>0</v>
      </c>
      <c r="BT84" s="42"/>
      <c r="BU84" s="40"/>
      <c r="BV84" s="40"/>
      <c r="BW84" s="18"/>
      <c r="BX84" s="79" t="s">
        <v>470</v>
      </c>
    </row>
    <row r="85" spans="1:76" s="233" customFormat="1" ht="15" customHeight="1" x14ac:dyDescent="0.25">
      <c r="A85" s="218">
        <v>78</v>
      </c>
      <c r="B85" s="219">
        <v>2</v>
      </c>
      <c r="C85" s="220" t="s">
        <v>265</v>
      </c>
      <c r="D85" s="221" t="s">
        <v>266</v>
      </c>
      <c r="E85" s="221" t="s">
        <v>267</v>
      </c>
      <c r="F85" s="221" t="s">
        <v>9</v>
      </c>
      <c r="G85" s="221" t="s">
        <v>9</v>
      </c>
      <c r="H85" s="221" t="s">
        <v>9</v>
      </c>
      <c r="I85" s="221" t="s">
        <v>267</v>
      </c>
      <c r="J85" s="221" t="s">
        <v>347</v>
      </c>
      <c r="K85" s="221" t="s">
        <v>364</v>
      </c>
      <c r="L85" s="222"/>
      <c r="M85" s="223"/>
      <c r="N85" s="222"/>
      <c r="O85" s="222"/>
      <c r="P85" s="223"/>
      <c r="Q85" s="224"/>
      <c r="R85" s="223"/>
      <c r="S85" s="106"/>
      <c r="T85" s="222"/>
      <c r="U85" s="226"/>
      <c r="V85" s="222"/>
      <c r="W85" s="222"/>
      <c r="X85" s="223"/>
      <c r="Y85" s="224"/>
      <c r="Z85" s="223"/>
      <c r="AA85" s="106"/>
      <c r="AB85" s="222"/>
      <c r="AC85" s="227"/>
      <c r="AD85" s="222"/>
      <c r="AE85" s="228"/>
      <c r="AF85" s="223">
        <f>$F$4*B85</f>
        <v>4</v>
      </c>
      <c r="AG85" s="224"/>
      <c r="AH85" s="223"/>
      <c r="AI85" s="106">
        <f t="shared" si="62"/>
        <v>0</v>
      </c>
      <c r="AJ85" s="222"/>
      <c r="AK85" s="227"/>
      <c r="AL85" s="222"/>
      <c r="AM85" s="223">
        <f>$F$4*B85</f>
        <v>4</v>
      </c>
      <c r="AN85" s="224"/>
      <c r="AO85" s="223"/>
      <c r="AP85" s="106">
        <f t="shared" si="63"/>
        <v>0</v>
      </c>
      <c r="AQ85" s="223"/>
      <c r="AR85" s="228"/>
      <c r="AS85" s="223">
        <f t="shared" si="64"/>
        <v>4</v>
      </c>
      <c r="AT85" s="224"/>
      <c r="AU85" s="223"/>
      <c r="AV85" s="106">
        <f t="shared" si="65"/>
        <v>0</v>
      </c>
      <c r="AW85" s="229"/>
      <c r="AX85" s="227"/>
      <c r="AY85" s="222"/>
      <c r="AZ85" s="222"/>
      <c r="BA85" s="223">
        <f>$F$4*B85</f>
        <v>4</v>
      </c>
      <c r="BB85" s="224"/>
      <c r="BC85" s="223"/>
      <c r="BD85" s="106">
        <f>BC85*AZ85</f>
        <v>0</v>
      </c>
      <c r="BE85" s="223"/>
      <c r="BF85" s="230"/>
      <c r="BG85" s="223"/>
      <c r="BH85" s="224"/>
      <c r="BI85" s="223"/>
      <c r="BJ85" s="106">
        <f t="shared" si="66"/>
        <v>0</v>
      </c>
      <c r="BK85" s="229"/>
      <c r="BL85" s="223"/>
      <c r="BM85" s="223"/>
      <c r="BN85" s="106">
        <f t="shared" si="59"/>
        <v>0</v>
      </c>
      <c r="BO85" s="231"/>
      <c r="BP85" s="228"/>
      <c r="BQ85" s="223">
        <f t="shared" si="67"/>
        <v>4</v>
      </c>
      <c r="BR85" s="223"/>
      <c r="BS85" s="232">
        <f t="shared" si="57"/>
        <v>0</v>
      </c>
      <c r="BT85" s="228"/>
      <c r="BU85" s="223"/>
      <c r="BV85" s="223"/>
      <c r="BW85" s="232"/>
    </row>
    <row r="86" spans="1:76" s="94" customFormat="1" ht="15" customHeight="1" x14ac:dyDescent="0.25">
      <c r="A86" s="54">
        <v>79</v>
      </c>
      <c r="B86" s="55">
        <v>1</v>
      </c>
      <c r="C86" s="56" t="s">
        <v>268</v>
      </c>
      <c r="D86" s="57" t="s">
        <v>269</v>
      </c>
      <c r="E86" s="57" t="s">
        <v>270</v>
      </c>
      <c r="F86" s="57" t="s">
        <v>9</v>
      </c>
      <c r="G86" s="57" t="s">
        <v>9</v>
      </c>
      <c r="H86" s="57" t="s">
        <v>9</v>
      </c>
      <c r="I86" s="57" t="s">
        <v>310</v>
      </c>
      <c r="J86" s="57" t="s">
        <v>348</v>
      </c>
      <c r="K86" s="57" t="s">
        <v>40</v>
      </c>
      <c r="L86" s="60"/>
      <c r="M86" s="66"/>
      <c r="N86" s="60"/>
      <c r="O86" s="60"/>
      <c r="P86" s="66"/>
      <c r="Q86" s="61"/>
      <c r="R86" s="66"/>
      <c r="S86" s="91"/>
      <c r="T86" s="60"/>
      <c r="U86" s="112"/>
      <c r="V86" s="60"/>
      <c r="W86" s="60"/>
      <c r="X86" s="66"/>
      <c r="Y86" s="61"/>
      <c r="Z86" s="66"/>
      <c r="AA86" s="91"/>
      <c r="AB86" s="60"/>
      <c r="AC86" s="59"/>
      <c r="AD86" s="60"/>
      <c r="AE86" s="65"/>
      <c r="AF86" s="66"/>
      <c r="AG86" s="61"/>
      <c r="AH86" s="66"/>
      <c r="AI86" s="91"/>
      <c r="AJ86" s="60"/>
      <c r="AK86" s="59"/>
      <c r="AL86" s="60"/>
      <c r="AM86" s="66"/>
      <c r="AN86" s="61"/>
      <c r="AO86" s="66"/>
      <c r="AP86" s="91"/>
      <c r="AQ86" s="66"/>
      <c r="AR86" s="65"/>
      <c r="AS86" s="66">
        <f t="shared" si="64"/>
        <v>2</v>
      </c>
      <c r="AT86" s="61"/>
      <c r="AU86" s="66"/>
      <c r="AV86" s="91">
        <f t="shared" si="65"/>
        <v>0</v>
      </c>
      <c r="AW86" s="93"/>
      <c r="AX86" s="59"/>
      <c r="AY86" s="60"/>
      <c r="AZ86" s="60"/>
      <c r="BA86" s="66"/>
      <c r="BB86" s="61"/>
      <c r="BC86" s="66"/>
      <c r="BD86" s="91"/>
      <c r="BE86" s="66">
        <v>2000</v>
      </c>
      <c r="BF86" s="105">
        <v>0.254</v>
      </c>
      <c r="BG86" s="66">
        <f>$F$4*O86</f>
        <v>0</v>
      </c>
      <c r="BH86" s="61"/>
      <c r="BI86" s="66"/>
      <c r="BJ86" s="91">
        <f t="shared" si="66"/>
        <v>0</v>
      </c>
      <c r="BK86" s="93"/>
      <c r="BL86" s="66"/>
      <c r="BM86" s="66"/>
      <c r="BN86" s="91"/>
      <c r="BO86" s="64"/>
      <c r="BP86" s="65"/>
      <c r="BQ86" s="66">
        <f t="shared" si="67"/>
        <v>2</v>
      </c>
      <c r="BR86" s="66"/>
      <c r="BS86" s="62">
        <f t="shared" si="57"/>
        <v>0</v>
      </c>
      <c r="BT86" s="65"/>
      <c r="BU86" s="66"/>
      <c r="BV86" s="66"/>
      <c r="BW86" s="62"/>
    </row>
    <row r="87" spans="1:76" ht="15" customHeight="1" x14ac:dyDescent="0.25">
      <c r="A87" s="10">
        <v>80</v>
      </c>
      <c r="B87" s="9">
        <v>15</v>
      </c>
      <c r="C87" s="8" t="s">
        <v>271</v>
      </c>
      <c r="D87" s="7" t="s">
        <v>18</v>
      </c>
      <c r="E87" s="7" t="s">
        <v>19</v>
      </c>
      <c r="F87" s="7" t="s">
        <v>9</v>
      </c>
      <c r="G87" s="7" t="s">
        <v>9</v>
      </c>
      <c r="H87" s="7" t="s">
        <v>9</v>
      </c>
      <c r="I87" s="7" t="s">
        <v>15</v>
      </c>
      <c r="J87" s="7" t="s">
        <v>19</v>
      </c>
      <c r="K87" s="7" t="s">
        <v>12</v>
      </c>
      <c r="N87" s="39"/>
      <c r="O87" s="39"/>
      <c r="P87" s="40"/>
      <c r="Q87" s="37"/>
      <c r="R87" s="40"/>
      <c r="S87" s="74"/>
      <c r="W87" s="39"/>
      <c r="X87" s="40"/>
      <c r="Y87" s="37"/>
      <c r="Z87" s="40"/>
      <c r="AA87" s="74"/>
      <c r="AB87" s="80" t="s">
        <v>538</v>
      </c>
      <c r="AC87" s="49">
        <v>10</v>
      </c>
      <c r="AD87" s="39">
        <v>0.255</v>
      </c>
      <c r="AE87" s="52">
        <f t="shared" ref="AE87" si="68">AD87*$F$5</f>
        <v>2.3103000000000002</v>
      </c>
      <c r="AF87" s="40">
        <f>$F$4*B87</f>
        <v>30</v>
      </c>
      <c r="AG87" s="37">
        <v>8</v>
      </c>
      <c r="AH87" s="40" t="s">
        <v>559</v>
      </c>
      <c r="AI87" s="75"/>
      <c r="AJ87" s="80" t="s">
        <v>486</v>
      </c>
      <c r="AK87" s="35">
        <v>20</v>
      </c>
      <c r="AL87" s="39">
        <v>0.26</v>
      </c>
      <c r="AM87" s="40">
        <f>$F$4*B87</f>
        <v>30</v>
      </c>
      <c r="AN87" s="37">
        <v>8</v>
      </c>
      <c r="AO87" s="40" t="s">
        <v>559</v>
      </c>
      <c r="AP87" s="77"/>
      <c r="AQ87" s="40">
        <v>5</v>
      </c>
      <c r="AR87" s="42">
        <v>0.13</v>
      </c>
      <c r="AS87" s="40">
        <f t="shared" si="64"/>
        <v>30</v>
      </c>
      <c r="AT87" s="37">
        <v>8</v>
      </c>
      <c r="AU87" s="40" t="s">
        <v>559</v>
      </c>
      <c r="AV87" s="74"/>
      <c r="AW87" s="78"/>
      <c r="AZ87" s="39"/>
      <c r="BA87" s="40"/>
      <c r="BB87" s="37"/>
      <c r="BC87" s="40"/>
      <c r="BD87" s="108"/>
      <c r="BE87" s="40">
        <v>3000</v>
      </c>
      <c r="BF87" s="45">
        <v>7.6499999999999999E-2</v>
      </c>
      <c r="BG87" s="40">
        <f>$F$4*B87</f>
        <v>30</v>
      </c>
      <c r="BH87" s="37">
        <v>8</v>
      </c>
      <c r="BI87" s="40"/>
      <c r="BJ87" s="106"/>
      <c r="BK87" s="78">
        <v>1.7549999999999999</v>
      </c>
      <c r="BL87" s="40">
        <f>$F$4*B87</f>
        <v>30</v>
      </c>
      <c r="BM87" s="40" t="s">
        <v>559</v>
      </c>
      <c r="BN87" s="74"/>
      <c r="BO87" s="63">
        <v>3000</v>
      </c>
      <c r="BP87" s="42">
        <v>0.11070000000000001</v>
      </c>
      <c r="BQ87" s="40">
        <f t="shared" si="67"/>
        <v>30</v>
      </c>
      <c r="BR87" s="40"/>
      <c r="BS87" s="18">
        <f t="shared" si="57"/>
        <v>0</v>
      </c>
      <c r="BT87" s="42"/>
      <c r="BU87" s="40"/>
      <c r="BV87" s="40"/>
      <c r="BW87" s="18"/>
    </row>
    <row r="88" spans="1:76" s="94" customFormat="1" ht="15" customHeight="1" x14ac:dyDescent="0.25">
      <c r="A88" s="54">
        <v>81</v>
      </c>
      <c r="B88" s="55">
        <v>4</v>
      </c>
      <c r="C88" s="56" t="s">
        <v>272</v>
      </c>
      <c r="D88" s="57" t="s">
        <v>273</v>
      </c>
      <c r="E88" s="57" t="s">
        <v>274</v>
      </c>
      <c r="F88" s="57" t="s">
        <v>9</v>
      </c>
      <c r="G88" s="57" t="s">
        <v>9</v>
      </c>
      <c r="H88" s="57" t="s">
        <v>9</v>
      </c>
      <c r="I88" s="57" t="s">
        <v>15</v>
      </c>
      <c r="J88" s="57" t="s">
        <v>349</v>
      </c>
      <c r="K88" s="57" t="s">
        <v>12</v>
      </c>
      <c r="L88" s="60"/>
      <c r="M88" s="66"/>
      <c r="N88" s="60"/>
      <c r="O88" s="60"/>
      <c r="P88" s="66"/>
      <c r="Q88" s="61"/>
      <c r="R88" s="66"/>
      <c r="S88" s="91"/>
      <c r="T88" s="60"/>
      <c r="U88" s="112"/>
      <c r="V88" s="60"/>
      <c r="W88" s="60"/>
      <c r="X88" s="66"/>
      <c r="Y88" s="61"/>
      <c r="Z88" s="66"/>
      <c r="AA88" s="91"/>
      <c r="AB88" s="60"/>
      <c r="AC88" s="59"/>
      <c r="AD88" s="60"/>
      <c r="AE88" s="65"/>
      <c r="AF88" s="66"/>
      <c r="AG88" s="61"/>
      <c r="AH88" s="66"/>
      <c r="AI88" s="91"/>
      <c r="AJ88" s="60"/>
      <c r="AK88" s="59"/>
      <c r="AL88" s="60"/>
      <c r="AM88" s="66"/>
      <c r="AN88" s="61"/>
      <c r="AO88" s="66"/>
      <c r="AP88" s="91"/>
      <c r="AQ88" s="66">
        <v>5</v>
      </c>
      <c r="AR88" s="65">
        <v>0.13</v>
      </c>
      <c r="AS88" s="66">
        <f t="shared" si="64"/>
        <v>8</v>
      </c>
      <c r="AT88" s="61"/>
      <c r="AU88" s="66"/>
      <c r="AV88" s="91">
        <f t="shared" si="65"/>
        <v>0</v>
      </c>
      <c r="AW88" s="93"/>
      <c r="AX88" s="59"/>
      <c r="AY88" s="60"/>
      <c r="AZ88" s="60"/>
      <c r="BA88" s="66"/>
      <c r="BB88" s="61"/>
      <c r="BC88" s="66"/>
      <c r="BD88" s="91"/>
      <c r="BE88" s="66"/>
      <c r="BF88" s="105"/>
      <c r="BG88" s="66">
        <f>$F$4*O88</f>
        <v>0</v>
      </c>
      <c r="BH88" s="61"/>
      <c r="BI88" s="66"/>
      <c r="BJ88" s="91">
        <f t="shared" ref="BJ88:BJ90" si="69">BI88*BF88</f>
        <v>0</v>
      </c>
      <c r="BK88" s="93"/>
      <c r="BL88" s="66"/>
      <c r="BM88" s="66"/>
      <c r="BN88" s="91"/>
      <c r="BO88" s="64">
        <v>3000</v>
      </c>
      <c r="BP88" s="65">
        <v>0.11070000000000001</v>
      </c>
      <c r="BQ88" s="66">
        <f t="shared" si="67"/>
        <v>8</v>
      </c>
      <c r="BR88" s="66"/>
      <c r="BS88" s="62">
        <f t="shared" si="57"/>
        <v>0</v>
      </c>
      <c r="BT88" s="65"/>
      <c r="BU88" s="66"/>
      <c r="BV88" s="66"/>
      <c r="BW88" s="62"/>
    </row>
    <row r="89" spans="1:76" s="94" customFormat="1" ht="15" customHeight="1" x14ac:dyDescent="0.25">
      <c r="A89" s="54">
        <v>82</v>
      </c>
      <c r="B89" s="55">
        <v>1</v>
      </c>
      <c r="C89" s="56" t="s">
        <v>275</v>
      </c>
      <c r="D89" s="57" t="s">
        <v>276</v>
      </c>
      <c r="E89" s="57" t="s">
        <v>277</v>
      </c>
      <c r="F89" s="57" t="s">
        <v>9</v>
      </c>
      <c r="G89" s="57" t="s">
        <v>9</v>
      </c>
      <c r="H89" s="57" t="s">
        <v>9</v>
      </c>
      <c r="I89" s="57" t="s">
        <v>310</v>
      </c>
      <c r="J89" s="57" t="s">
        <v>350</v>
      </c>
      <c r="K89" s="57" t="s">
        <v>40</v>
      </c>
      <c r="L89" s="60"/>
      <c r="M89" s="66"/>
      <c r="N89" s="60"/>
      <c r="O89" s="60"/>
      <c r="P89" s="66"/>
      <c r="Q89" s="61"/>
      <c r="R89" s="66"/>
      <c r="S89" s="91"/>
      <c r="T89" s="60"/>
      <c r="U89" s="112"/>
      <c r="V89" s="60"/>
      <c r="W89" s="60"/>
      <c r="X89" s="66"/>
      <c r="Y89" s="61"/>
      <c r="Z89" s="66"/>
      <c r="AA89" s="91"/>
      <c r="AB89" s="60"/>
      <c r="AC89" s="59"/>
      <c r="AD89" s="60"/>
      <c r="AE89" s="65"/>
      <c r="AF89" s="66"/>
      <c r="AG89" s="61"/>
      <c r="AH89" s="66"/>
      <c r="AI89" s="91"/>
      <c r="AJ89" s="60"/>
      <c r="AK89" s="59"/>
      <c r="AL89" s="60"/>
      <c r="AM89" s="66"/>
      <c r="AN89" s="61"/>
      <c r="AO89" s="66"/>
      <c r="AP89" s="91"/>
      <c r="AQ89" s="66">
        <v>1</v>
      </c>
      <c r="AR89" s="65">
        <v>0.22</v>
      </c>
      <c r="AS89" s="66">
        <f t="shared" si="64"/>
        <v>2</v>
      </c>
      <c r="AT89" s="61"/>
      <c r="AU89" s="66"/>
      <c r="AV89" s="91">
        <f t="shared" si="65"/>
        <v>0</v>
      </c>
      <c r="AW89" s="93"/>
      <c r="AX89" s="59"/>
      <c r="AY89" s="60"/>
      <c r="AZ89" s="60"/>
      <c r="BA89" s="66"/>
      <c r="BB89" s="61"/>
      <c r="BC89" s="66"/>
      <c r="BD89" s="91"/>
      <c r="BE89" s="66">
        <v>5000</v>
      </c>
      <c r="BF89" s="105">
        <v>0.24909999999999999</v>
      </c>
      <c r="BG89" s="66">
        <f>$F$4*O89</f>
        <v>0</v>
      </c>
      <c r="BH89" s="61"/>
      <c r="BI89" s="66"/>
      <c r="BJ89" s="91">
        <f t="shared" si="69"/>
        <v>0</v>
      </c>
      <c r="BK89" s="93"/>
      <c r="BL89" s="66"/>
      <c r="BM89" s="66"/>
      <c r="BN89" s="91"/>
      <c r="BO89" s="64">
        <v>2000</v>
      </c>
      <c r="BP89" s="65">
        <v>0.26869999999999999</v>
      </c>
      <c r="BQ89" s="66">
        <f t="shared" si="67"/>
        <v>2</v>
      </c>
      <c r="BR89" s="66"/>
      <c r="BS89" s="62">
        <f t="shared" si="57"/>
        <v>0</v>
      </c>
      <c r="BT89" s="65"/>
      <c r="BU89" s="66"/>
      <c r="BV89" s="66"/>
      <c r="BW89" s="62"/>
    </row>
    <row r="90" spans="1:76" ht="15" customHeight="1" x14ac:dyDescent="0.25">
      <c r="A90" s="10">
        <v>83</v>
      </c>
      <c r="B90" s="9">
        <v>2</v>
      </c>
      <c r="C90" s="8" t="s">
        <v>278</v>
      </c>
      <c r="D90" s="7" t="s">
        <v>279</v>
      </c>
      <c r="E90" s="7" t="s">
        <v>280</v>
      </c>
      <c r="F90" s="7" t="s">
        <v>9</v>
      </c>
      <c r="G90" s="7" t="s">
        <v>9</v>
      </c>
      <c r="H90" s="7" t="s">
        <v>9</v>
      </c>
      <c r="I90" s="7" t="s">
        <v>15</v>
      </c>
      <c r="J90" s="7" t="s">
        <v>280</v>
      </c>
      <c r="K90" s="7" t="s">
        <v>357</v>
      </c>
      <c r="N90" s="39"/>
      <c r="O90" s="39"/>
      <c r="P90" s="40"/>
      <c r="Q90" s="37"/>
      <c r="R90" s="40"/>
      <c r="S90" s="74"/>
      <c r="W90" s="39"/>
      <c r="X90" s="40"/>
      <c r="Y90" s="37"/>
      <c r="Z90" s="40"/>
      <c r="AA90" s="74"/>
      <c r="AB90" s="80" t="s">
        <v>539</v>
      </c>
      <c r="AC90" s="49">
        <v>10</v>
      </c>
      <c r="AD90" s="39">
        <v>0.255</v>
      </c>
      <c r="AE90" s="52">
        <f t="shared" ref="AE90:AE92" si="70">AD90*$F$5</f>
        <v>2.3103000000000002</v>
      </c>
      <c r="AF90" s="40">
        <f>$F$4*B90</f>
        <v>4</v>
      </c>
      <c r="AG90" s="37"/>
      <c r="AH90" s="40"/>
      <c r="AI90" s="75">
        <f t="shared" si="62"/>
        <v>0</v>
      </c>
      <c r="AJ90" s="80" t="s">
        <v>471</v>
      </c>
      <c r="AK90" s="50">
        <v>200</v>
      </c>
      <c r="AL90" s="39">
        <v>0.3</v>
      </c>
      <c r="AM90" s="40">
        <f>$F$4*B90</f>
        <v>4</v>
      </c>
      <c r="AN90" s="37"/>
      <c r="AO90" s="40"/>
      <c r="AP90" s="77">
        <f t="shared" si="63"/>
        <v>0</v>
      </c>
      <c r="AQ90" s="199">
        <v>5</v>
      </c>
      <c r="AR90" s="207">
        <v>0.14000000000000001</v>
      </c>
      <c r="AS90" s="199">
        <f t="shared" si="64"/>
        <v>4</v>
      </c>
      <c r="AT90" s="199"/>
      <c r="AU90" s="199">
        <v>5</v>
      </c>
      <c r="AV90" s="200">
        <f t="shared" si="65"/>
        <v>0.70000000000000007</v>
      </c>
      <c r="AW90" s="78"/>
      <c r="AZ90" s="39"/>
      <c r="BA90" s="40"/>
      <c r="BB90" s="37"/>
      <c r="BC90" s="40"/>
      <c r="BD90" s="108"/>
      <c r="BE90" s="40">
        <v>3000</v>
      </c>
      <c r="BF90" s="45">
        <v>7.6499999999999999E-2</v>
      </c>
      <c r="BG90" s="40">
        <f>$F$4*B90</f>
        <v>4</v>
      </c>
      <c r="BH90" s="37"/>
      <c r="BI90" s="40"/>
      <c r="BJ90" s="106">
        <f t="shared" si="69"/>
        <v>0</v>
      </c>
      <c r="BK90" s="78">
        <v>0.46800000000000003</v>
      </c>
      <c r="BL90" s="40">
        <f>$F$4*B90</f>
        <v>4</v>
      </c>
      <c r="BM90" s="40"/>
      <c r="BN90" s="74">
        <f t="shared" si="59"/>
        <v>0</v>
      </c>
      <c r="BO90" s="63">
        <v>3000</v>
      </c>
      <c r="BP90" s="42">
        <v>0.14449999999999999</v>
      </c>
      <c r="BQ90" s="40">
        <f t="shared" si="67"/>
        <v>4</v>
      </c>
      <c r="BR90" s="40"/>
      <c r="BS90" s="18">
        <f t="shared" si="57"/>
        <v>0</v>
      </c>
      <c r="BT90" s="42"/>
      <c r="BU90" s="40"/>
      <c r="BV90" s="40"/>
      <c r="BW90" s="18"/>
    </row>
    <row r="91" spans="1:76" ht="15" customHeight="1" x14ac:dyDescent="0.25">
      <c r="A91" s="10">
        <v>84</v>
      </c>
      <c r="B91" s="9">
        <v>3</v>
      </c>
      <c r="C91" s="8" t="s">
        <v>281</v>
      </c>
      <c r="D91" s="7" t="s">
        <v>124</v>
      </c>
      <c r="E91" s="7" t="s">
        <v>125</v>
      </c>
      <c r="F91" s="7" t="s">
        <v>9</v>
      </c>
      <c r="G91" s="7" t="s">
        <v>9</v>
      </c>
      <c r="H91" s="7" t="s">
        <v>9</v>
      </c>
      <c r="I91" s="7" t="s">
        <v>64</v>
      </c>
      <c r="J91" s="7" t="s">
        <v>125</v>
      </c>
      <c r="K91" s="7" t="s">
        <v>12</v>
      </c>
      <c r="N91" s="39"/>
      <c r="O91" s="39"/>
      <c r="P91" s="40"/>
      <c r="Q91" s="37"/>
      <c r="R91" s="40"/>
      <c r="S91" s="74"/>
      <c r="W91" s="39"/>
      <c r="X91" s="40"/>
      <c r="Y91" s="37"/>
      <c r="Z91" s="40"/>
      <c r="AA91" s="74"/>
      <c r="AB91" s="80" t="s">
        <v>540</v>
      </c>
      <c r="AC91" s="49">
        <v>10</v>
      </c>
      <c r="AD91" s="39">
        <v>0.58599999999999997</v>
      </c>
      <c r="AE91" s="52">
        <f t="shared" si="70"/>
        <v>5.3091600000000003</v>
      </c>
      <c r="AF91" s="40">
        <f>$F$4*B91</f>
        <v>6</v>
      </c>
      <c r="AG91" s="37">
        <v>16</v>
      </c>
      <c r="AH91" s="40" t="s">
        <v>559</v>
      </c>
      <c r="AI91" s="75"/>
      <c r="AJ91" s="80" t="s">
        <v>472</v>
      </c>
      <c r="AK91" s="35">
        <v>20</v>
      </c>
      <c r="AL91" s="39">
        <v>2.5</v>
      </c>
      <c r="AM91" s="40">
        <f>$F$4*B91</f>
        <v>6</v>
      </c>
      <c r="AN91" s="37">
        <v>16</v>
      </c>
      <c r="AO91" s="40" t="s">
        <v>559</v>
      </c>
      <c r="AP91" s="77"/>
      <c r="AQ91" s="40">
        <v>5</v>
      </c>
      <c r="AR91" s="42">
        <v>7.83</v>
      </c>
      <c r="AS91" s="40">
        <f t="shared" si="64"/>
        <v>6</v>
      </c>
      <c r="AT91" s="37">
        <v>16</v>
      </c>
      <c r="AU91" s="40" t="s">
        <v>559</v>
      </c>
      <c r="AV91" s="74"/>
      <c r="AW91" s="78"/>
      <c r="AZ91" s="39"/>
      <c r="BA91" s="40"/>
      <c r="BB91" s="37"/>
      <c r="BC91" s="40"/>
      <c r="BD91" s="108"/>
      <c r="BE91" s="40">
        <v>2500</v>
      </c>
      <c r="BF91" s="45">
        <v>1.1720999999999999</v>
      </c>
      <c r="BG91" s="40">
        <f>$F$4*B91</f>
        <v>6</v>
      </c>
      <c r="BH91" s="37">
        <v>16</v>
      </c>
      <c r="BI91" s="40" t="s">
        <v>559</v>
      </c>
      <c r="BJ91" s="106"/>
      <c r="BK91" s="78">
        <v>12.714</v>
      </c>
      <c r="BL91" s="40">
        <f>$F$4*B91</f>
        <v>6</v>
      </c>
      <c r="BM91" s="40" t="s">
        <v>559</v>
      </c>
      <c r="BN91" s="74"/>
      <c r="BO91" s="63">
        <v>850</v>
      </c>
      <c r="BP91" s="42">
        <v>1.3903000000000001</v>
      </c>
      <c r="BQ91" s="40">
        <f t="shared" si="67"/>
        <v>6</v>
      </c>
      <c r="BR91" s="40"/>
      <c r="BS91" s="18">
        <f t="shared" si="57"/>
        <v>0</v>
      </c>
      <c r="BT91" s="42"/>
      <c r="BU91" s="40"/>
      <c r="BV91" s="40"/>
      <c r="BW91" s="18"/>
    </row>
    <row r="92" spans="1:76" ht="15" customHeight="1" x14ac:dyDescent="0.25">
      <c r="A92" s="10">
        <v>85</v>
      </c>
      <c r="B92" s="9">
        <v>1</v>
      </c>
      <c r="C92" s="8" t="s">
        <v>282</v>
      </c>
      <c r="D92" s="7" t="s">
        <v>126</v>
      </c>
      <c r="E92" s="7" t="s">
        <v>22</v>
      </c>
      <c r="F92" s="7" t="s">
        <v>9</v>
      </c>
      <c r="G92" s="7" t="s">
        <v>9</v>
      </c>
      <c r="H92" s="7" t="s">
        <v>9</v>
      </c>
      <c r="I92" s="7" t="s">
        <v>311</v>
      </c>
      <c r="J92" s="7" t="s">
        <v>351</v>
      </c>
      <c r="K92" s="7" t="s">
        <v>127</v>
      </c>
      <c r="N92" s="39"/>
      <c r="O92" s="39"/>
      <c r="P92" s="40"/>
      <c r="Q92" s="37"/>
      <c r="R92" s="40"/>
      <c r="S92" s="74"/>
      <c r="W92" s="39"/>
      <c r="X92" s="40"/>
      <c r="Y92" s="37"/>
      <c r="Z92" s="40"/>
      <c r="AA92" s="74"/>
      <c r="AB92" s="80" t="s">
        <v>541</v>
      </c>
      <c r="AC92" s="49">
        <v>1</v>
      </c>
      <c r="AD92" s="39">
        <v>4.49</v>
      </c>
      <c r="AE92" s="52">
        <f t="shared" si="70"/>
        <v>40.679400000000001</v>
      </c>
      <c r="AF92" s="40">
        <f>$F$4*B92</f>
        <v>2</v>
      </c>
      <c r="AG92" s="37"/>
      <c r="AH92" s="40"/>
      <c r="AI92" s="75">
        <f t="shared" si="62"/>
        <v>0</v>
      </c>
      <c r="AJ92" s="80" t="s">
        <v>453</v>
      </c>
      <c r="AK92" s="50">
        <v>1</v>
      </c>
      <c r="AL92" s="39">
        <v>31.34</v>
      </c>
      <c r="AM92" s="40">
        <f>$F$4*B92</f>
        <v>2</v>
      </c>
      <c r="AN92" s="37"/>
      <c r="AO92" s="40"/>
      <c r="AP92" s="77">
        <f t="shared" si="63"/>
        <v>0</v>
      </c>
      <c r="AQ92" s="40">
        <v>1</v>
      </c>
      <c r="AR92" s="42">
        <v>7.4</v>
      </c>
      <c r="AS92" s="40">
        <f t="shared" si="64"/>
        <v>2</v>
      </c>
      <c r="AT92" s="37"/>
      <c r="AU92" s="40"/>
      <c r="AV92" s="74">
        <f t="shared" si="65"/>
        <v>0</v>
      </c>
      <c r="AW92" s="78"/>
      <c r="AZ92" s="39"/>
      <c r="BA92" s="40"/>
      <c r="BB92" s="37"/>
      <c r="BC92" s="40"/>
      <c r="BD92" s="108"/>
      <c r="BE92" s="40">
        <v>50</v>
      </c>
      <c r="BF92" s="45">
        <v>7.5358999999999998</v>
      </c>
      <c r="BG92" s="40">
        <f>$F$4*B92</f>
        <v>2</v>
      </c>
      <c r="BH92" s="37"/>
      <c r="BI92" s="40"/>
      <c r="BJ92" s="106">
        <f t="shared" ref="BJ92:BJ93" si="71">BI92*BF92</f>
        <v>0</v>
      </c>
      <c r="BK92" s="198">
        <v>3.3279999999999998</v>
      </c>
      <c r="BL92" s="199">
        <f>$F$4*B92</f>
        <v>2</v>
      </c>
      <c r="BM92" s="199">
        <v>2</v>
      </c>
      <c r="BN92" s="200">
        <f t="shared" si="59"/>
        <v>6.6559999999999997</v>
      </c>
      <c r="BO92" s="63"/>
      <c r="BP92" s="42"/>
      <c r="BQ92" s="40">
        <f t="shared" si="67"/>
        <v>2</v>
      </c>
      <c r="BR92" s="40"/>
      <c r="BS92" s="18">
        <f t="shared" si="57"/>
        <v>0</v>
      </c>
      <c r="BT92" s="42"/>
      <c r="BU92" s="40"/>
      <c r="BV92" s="40"/>
      <c r="BW92" s="18"/>
    </row>
    <row r="93" spans="1:76" ht="15" customHeight="1" x14ac:dyDescent="0.25">
      <c r="A93" s="10">
        <v>86</v>
      </c>
      <c r="B93" s="9">
        <v>1</v>
      </c>
      <c r="C93" s="8" t="s">
        <v>283</v>
      </c>
      <c r="D93" s="7" t="s">
        <v>284</v>
      </c>
      <c r="E93" s="7" t="s">
        <v>285</v>
      </c>
      <c r="F93" s="7" t="s">
        <v>9</v>
      </c>
      <c r="G93" s="7" t="s">
        <v>9</v>
      </c>
      <c r="H93" s="7" t="s">
        <v>9</v>
      </c>
      <c r="I93" s="7" t="s">
        <v>312</v>
      </c>
      <c r="J93" s="7" t="s">
        <v>285</v>
      </c>
      <c r="K93" s="7" t="s">
        <v>365</v>
      </c>
      <c r="N93" s="39"/>
      <c r="O93" s="39"/>
      <c r="P93" s="40"/>
      <c r="Q93" s="37"/>
      <c r="R93" s="40"/>
      <c r="S93" s="74"/>
      <c r="W93" s="39"/>
      <c r="X93" s="40"/>
      <c r="Y93" s="37"/>
      <c r="Z93" s="40"/>
      <c r="AA93" s="74"/>
      <c r="AB93" s="80" t="s">
        <v>542</v>
      </c>
      <c r="AE93" s="52"/>
      <c r="AF93" s="40"/>
      <c r="AG93" s="37"/>
      <c r="AH93" s="40"/>
      <c r="AI93" s="75">
        <f t="shared" si="62"/>
        <v>0</v>
      </c>
      <c r="AL93" s="39"/>
      <c r="AM93" s="40"/>
      <c r="AN93" s="37"/>
      <c r="AO93" s="40"/>
      <c r="AP93" s="77">
        <f t="shared" si="63"/>
        <v>0</v>
      </c>
      <c r="AQ93" s="40"/>
      <c r="AR93" s="42"/>
      <c r="AS93" s="40"/>
      <c r="AT93" s="37"/>
      <c r="AU93" s="40"/>
      <c r="AV93" s="74">
        <f t="shared" si="65"/>
        <v>0</v>
      </c>
      <c r="AW93" s="78"/>
      <c r="AZ93" s="39"/>
      <c r="BA93" s="40"/>
      <c r="BB93" s="37"/>
      <c r="BC93" s="40"/>
      <c r="BD93" s="108"/>
      <c r="BE93" s="40"/>
      <c r="BF93" s="45"/>
      <c r="BG93" s="40"/>
      <c r="BH93" s="37"/>
      <c r="BI93" s="40"/>
      <c r="BJ93" s="106">
        <f t="shared" si="71"/>
        <v>0</v>
      </c>
      <c r="BK93" s="78">
        <v>12.48</v>
      </c>
      <c r="BL93" s="40">
        <f>$F$4*B93</f>
        <v>2</v>
      </c>
      <c r="BM93" s="40"/>
      <c r="BN93" s="74">
        <f t="shared" si="59"/>
        <v>0</v>
      </c>
      <c r="BO93" s="63"/>
      <c r="BP93" s="42"/>
      <c r="BQ93" s="40">
        <f t="shared" si="67"/>
        <v>2</v>
      </c>
      <c r="BR93" s="40"/>
      <c r="BS93" s="18">
        <f t="shared" si="57"/>
        <v>0</v>
      </c>
      <c r="BT93" s="207">
        <v>4.5</v>
      </c>
      <c r="BU93" s="199">
        <f>$F$4*B93</f>
        <v>2</v>
      </c>
      <c r="BV93" s="199">
        <v>2</v>
      </c>
      <c r="BW93" s="216">
        <f t="shared" ref="BW93" si="72">BV93*BT93</f>
        <v>9</v>
      </c>
    </row>
    <row r="94" spans="1:76" ht="15" customHeight="1" thickBot="1" x14ac:dyDescent="0.3">
      <c r="A94" s="10">
        <v>87</v>
      </c>
      <c r="B94" s="10">
        <v>1</v>
      </c>
      <c r="C94" s="6"/>
      <c r="D94" s="1" t="s">
        <v>368</v>
      </c>
      <c r="E94" s="2"/>
      <c r="F94" s="2" t="s">
        <v>9</v>
      </c>
      <c r="G94" s="2" t="s">
        <v>9</v>
      </c>
      <c r="H94" s="2" t="s">
        <v>9</v>
      </c>
      <c r="I94" s="2"/>
      <c r="J94" s="1"/>
      <c r="K94" s="1" t="s">
        <v>30</v>
      </c>
      <c r="N94" s="264"/>
      <c r="O94" s="264"/>
      <c r="P94" s="264"/>
      <c r="Q94" s="264"/>
      <c r="R94" s="264"/>
      <c r="S94" s="265"/>
      <c r="W94" s="264"/>
      <c r="X94" s="264"/>
      <c r="Y94" s="264"/>
      <c r="Z94" s="264"/>
      <c r="AA94" s="265"/>
      <c r="AE94" s="264"/>
      <c r="AF94" s="264"/>
      <c r="AG94" s="264"/>
      <c r="AH94" s="264"/>
      <c r="AI94" s="265"/>
      <c r="AL94" s="264"/>
      <c r="AM94" s="264"/>
      <c r="AN94" s="264"/>
      <c r="AO94" s="264"/>
      <c r="AP94" s="265"/>
      <c r="AQ94" s="264"/>
      <c r="AR94" s="264"/>
      <c r="AS94" s="264"/>
      <c r="AT94" s="264"/>
      <c r="AU94" s="264"/>
      <c r="AV94" s="265"/>
      <c r="AW94" s="78"/>
      <c r="AZ94" s="264"/>
      <c r="BA94" s="264"/>
      <c r="BB94" s="264"/>
      <c r="BC94" s="264"/>
      <c r="BD94" s="265"/>
      <c r="BE94" s="264"/>
      <c r="BF94" s="264"/>
      <c r="BG94" s="264"/>
      <c r="BH94" s="264"/>
      <c r="BI94" s="264"/>
      <c r="BJ94" s="265"/>
      <c r="BK94" s="263"/>
      <c r="BL94" s="264"/>
      <c r="BM94" s="264"/>
      <c r="BN94" s="265"/>
      <c r="BO94" s="263"/>
      <c r="BP94" s="264"/>
      <c r="BQ94" s="264"/>
      <c r="BR94" s="264"/>
      <c r="BS94" s="265"/>
      <c r="BT94" s="264"/>
      <c r="BU94" s="264"/>
      <c r="BV94" s="264"/>
      <c r="BW94" s="265"/>
    </row>
    <row r="95" spans="1:76" ht="15" customHeight="1" thickBot="1" x14ac:dyDescent="0.3">
      <c r="Q95" s="47"/>
      <c r="S95" s="96">
        <f>SUM(S43:S94)</f>
        <v>462.54018000000002</v>
      </c>
      <c r="Y95" s="47"/>
      <c r="AA95" s="96">
        <f>SUM(AA43:AA94)</f>
        <v>81.540000000000006</v>
      </c>
      <c r="AF95" s="281"/>
      <c r="AG95" s="281"/>
      <c r="AI95" s="97">
        <f>SUM(AI8:AI94)</f>
        <v>582.01440000000002</v>
      </c>
      <c r="AN95" s="47"/>
      <c r="AP95" s="98">
        <f>SUM(AP8:AP94)</f>
        <v>3621.2300000000009</v>
      </c>
      <c r="AT95" s="47"/>
      <c r="AV95" s="96">
        <f>SUM(AV8:AV94)</f>
        <v>246.66</v>
      </c>
      <c r="BB95" s="47"/>
      <c r="BD95" s="109">
        <f>SUM(BD8:BD93)</f>
        <v>0</v>
      </c>
      <c r="BH95" s="47"/>
      <c r="BJ95" s="107">
        <f>SUM(BJ8:BJ94)</f>
        <v>600.5</v>
      </c>
      <c r="BN95" s="96">
        <f>SUM(BN8:BN94)</f>
        <v>205.62100000000001</v>
      </c>
      <c r="BO95" s="47"/>
      <c r="BQ95" s="47"/>
      <c r="BR95" s="47"/>
      <c r="BS95" s="19">
        <f>SUM(BS8:BS94)</f>
        <v>14676.966799999998</v>
      </c>
      <c r="BU95" s="47"/>
      <c r="BV95" s="47"/>
      <c r="BW95" s="19">
        <f>SUM(BW8:BW94)</f>
        <v>186.44</v>
      </c>
    </row>
    <row r="97" spans="17:18" ht="15" customHeight="1" thickBot="1" x14ac:dyDescent="0.3">
      <c r="Q97" s="257" t="s">
        <v>575</v>
      </c>
      <c r="R97" s="258">
        <f>S95+AA95+AI95+AP95+AV95+BD95+BJ95+BN95+BW95</f>
        <v>5986.54558</v>
      </c>
    </row>
    <row r="98" spans="17:18" ht="15" customHeight="1" thickTop="1" x14ac:dyDescent="0.25"/>
  </sheetData>
  <sortState ref="B9:K95">
    <sortCondition ref="D10:D95"/>
    <sortCondition ref="E10:E95"/>
    <sortCondition ref="F10:F95"/>
    <sortCondition ref="G10:G95"/>
    <sortCondition ref="H10:H95"/>
    <sortCondition ref="I10:I95"/>
    <sortCondition ref="J10:J95"/>
  </sortState>
  <mergeCells count="25">
    <mergeCell ref="AF95:AG95"/>
    <mergeCell ref="AQ6:AV6"/>
    <mergeCell ref="AQ94:AV94"/>
    <mergeCell ref="P7:Q7"/>
    <mergeCell ref="BA7:BB7"/>
    <mergeCell ref="W94:AA94"/>
    <mergeCell ref="T6:AA6"/>
    <mergeCell ref="AF7:AG7"/>
    <mergeCell ref="X7:Y7"/>
    <mergeCell ref="BO6:BS6"/>
    <mergeCell ref="BO94:BS94"/>
    <mergeCell ref="BT6:BW6"/>
    <mergeCell ref="BT94:BW94"/>
    <mergeCell ref="N94:S94"/>
    <mergeCell ref="L6:S6"/>
    <mergeCell ref="BK6:BN6"/>
    <mergeCell ref="BK94:BN94"/>
    <mergeCell ref="AZ94:BD94"/>
    <mergeCell ref="AW6:BD6"/>
    <mergeCell ref="AE94:AI94"/>
    <mergeCell ref="AB6:AI6"/>
    <mergeCell ref="AJ6:AP6"/>
    <mergeCell ref="AL94:AP94"/>
    <mergeCell ref="BE6:BJ6"/>
    <mergeCell ref="BE94:BJ94"/>
  </mergeCells>
  <hyperlinks>
    <hyperlink ref="T48" r:id="rId1"/>
    <hyperlink ref="T26" r:id="rId2"/>
    <hyperlink ref="T36" r:id="rId3"/>
    <hyperlink ref="L36" r:id="rId4" location="landingPage=catalogItemView&amp;searchCriterion=mpnIDs&amp;searchName=&amp;_i_=15&amp;searchTerm=89874"/>
    <hyperlink ref="L40" r:id="rId5" location="landingPage=catalogItemView&amp;searchCriterion=mpnIDs&amp;searchName=&amp;_i_=18&amp;searchTerm=168625" display="https://www.verical.com/ - landingPage=catalogItemView&amp;searchCriterion=mpnIDs&amp;searchName=&amp;_i_=18&amp;searchTerm=168625"/>
    <hyperlink ref="L41" r:id="rId6" location="landingPage=catalogItemView&amp;searchCriterion=mpnIDs&amp;searchName=&amp;_i_=20&amp;searchTerm=176796" display="https://www.verical.com/ - landingPage=catalogItemView&amp;searchCriterion=mpnIDs&amp;searchName=&amp;_i_=20&amp;searchTerm=176796"/>
    <hyperlink ref="T41" r:id="rId7"/>
    <hyperlink ref="T40" r:id="rId8"/>
    <hyperlink ref="L45" r:id="rId9" location="landingPage=catalogItemView&amp;searchCriterion=mpnIDs&amp;searchName=&amp;_i_=25&amp;searchTerm=659149"/>
    <hyperlink ref="T45" r:id="rId10"/>
    <hyperlink ref="T46" r:id="rId11" display="74LVC138AD"/>
    <hyperlink ref="L46" r:id="rId12" location="landingPage=catalogMpnView&amp;searchCriterion=1&amp;searchName=&amp;_i_=26&amp;searchTerm=74LVC138AD"/>
    <hyperlink ref="L47" r:id="rId13" location="landingPage=catalogItemView&amp;searchCriterion=mpnIDs&amp;searchName=&amp;_i_=28&amp;searchTerm=310749"/>
    <hyperlink ref="T49" r:id="rId14"/>
    <hyperlink ref="L50" r:id="rId15" location="landingPage=catalogItemView&amp;searchCriterion=mpnIDs&amp;searchName=&amp;_i_=36&amp;searchTerm=112263"/>
    <hyperlink ref="T50" r:id="rId16"/>
    <hyperlink ref="L51" r:id="rId17" location="landingPage=catalogItemView&amp;searchCriterion=mpnIDs&amp;searchName=&amp;_i_=42&amp;searchTerm=646043"/>
    <hyperlink ref="T51" r:id="rId18"/>
    <hyperlink ref="T56" r:id="rId19"/>
    <hyperlink ref="AB19" r:id="rId20"/>
    <hyperlink ref="AB22" r:id="rId21"/>
    <hyperlink ref="T29" r:id="rId22"/>
    <hyperlink ref="AW37" r:id="rId23"/>
    <hyperlink ref="AW19" r:id="rId24" tooltip="Click to view additional information on this product." display="http://za.mouser.com/ProductDetail/Nichicon/UWX1H2R2MCL1GB/?qs=sGAEpiMZZMtZ1n0r9vR22czTsj81kxXYAe%2fq4z7I8Kw%3d"/>
    <hyperlink ref="AW9" r:id="rId25"/>
    <hyperlink ref="AW10" r:id="rId26"/>
    <hyperlink ref="AW11" r:id="rId27"/>
    <hyperlink ref="AW12" r:id="rId28"/>
    <hyperlink ref="AW13" r:id="rId29" tooltip="Click to view additional information on this product." display="http://za.mouser.com/ProductDetail/AVX/06035A470KAT2A/?qs=sGAEpiMZZMvQvaS66kI3Tr4TIUUi1FocEt9yVz6RUy0%3d"/>
    <hyperlink ref="AW14" r:id="rId30" tooltip="Click to view additional information on this product." display="http://za.mouser.com/ProductDetail/Kemet/C0603C102K5GACTU/?qs=sGAEpiMZZMvQvaS66kI3Tiq%252bPeHxQZBd7SVufrWyOT8%3d"/>
    <hyperlink ref="AW15" r:id="rId31" tooltip="Click to view additional information on this product." display="http://za.mouser.com/ProductDetail/Kemet/C0603C104J5RACTU/?qs=sGAEpiMZZMvQvaS66kI3TqUSFNCchtCPRGzPhlj4%2fn4%3d"/>
    <hyperlink ref="AW16" r:id="rId32" tooltip="Click to view additional information on this product." display="http://za.mouser.com/ProductDetail/TDK/CEU3E2X7R1H103K/?qs=sGAEpiMZZMvQvaS66kI3TsXrxDUb6kFj%2fQ3O7FUWhVE%3d"/>
    <hyperlink ref="AW17" r:id="rId33" tooltip="Click to view additional information on this product." display="http://za.mouser.com/ProductDetail/AVX/06035C223KAT2A/?qs=sGAEpiMZZMvQvaS66kI3TmFlbhiZuIe5HGaxVLxeplQ%3d"/>
    <hyperlink ref="AW20" r:id="rId34"/>
    <hyperlink ref="AW26" r:id="rId35"/>
    <hyperlink ref="AW23" r:id="rId36"/>
    <hyperlink ref="AW25" r:id="rId37" display="http://za.mouser.com/ProductDetail/AVX/TPSD476M025R0250/?qs=sGAEpiMZZMtZ1n0r9vR22VsNnMB89ZxICaaA3gXbzzo%3d"/>
    <hyperlink ref="AB9" r:id="rId38"/>
    <hyperlink ref="AB10" r:id="rId39"/>
    <hyperlink ref="AB11" r:id="rId40" display="http://www.digikey.com/product-detail/en/C1608C0G1H150J080AA/445-1271-1-ND/567673"/>
    <hyperlink ref="AB13" r:id="rId41"/>
    <hyperlink ref="AB14" r:id="rId42" display="http://www.digikey.com/product-detail/en/06035A102KAT2A/478-3718-1-ND/1116416"/>
    <hyperlink ref="AW40" r:id="rId43"/>
    <hyperlink ref="AW41" r:id="rId44"/>
    <hyperlink ref="AW46" r:id="rId45"/>
    <hyperlink ref="AJ9" r:id="rId46"/>
    <hyperlink ref="AJ10" r:id="rId47"/>
    <hyperlink ref="AJ11" r:id="rId48"/>
    <hyperlink ref="AJ13" r:id="rId49" display="?625-0273"/>
    <hyperlink ref="AJ14" r:id="rId50"/>
    <hyperlink ref="AJ15" r:id="rId51"/>
    <hyperlink ref="AJ16" r:id="rId52"/>
    <hyperlink ref="AJ17" r:id="rId53"/>
    <hyperlink ref="AJ22" r:id="rId54"/>
    <hyperlink ref="AJ24" r:id="rId55"/>
    <hyperlink ref="AJ30" r:id="rId56"/>
    <hyperlink ref="AJ60" r:id="rId57"/>
    <hyperlink ref="AJ59" r:id="rId58"/>
    <hyperlink ref="AJ54" r:id="rId59"/>
    <hyperlink ref="AJ52" r:id="rId60" display="?701-7018"/>
    <hyperlink ref="AJ55" r:id="rId61"/>
    <hyperlink ref="AJ56" r:id="rId62"/>
    <hyperlink ref="AJ57" r:id="rId63"/>
    <hyperlink ref="AJ62" r:id="rId64"/>
    <hyperlink ref="AJ63" r:id="rId65"/>
    <hyperlink ref="AJ64" r:id="rId66"/>
    <hyperlink ref="AJ67" r:id="rId67"/>
    <hyperlink ref="AJ68" r:id="rId68"/>
    <hyperlink ref="AJ70" r:id="rId69"/>
    <hyperlink ref="AJ71" r:id="rId70"/>
    <hyperlink ref="AJ74" r:id="rId71"/>
    <hyperlink ref="AJ76" r:id="rId72"/>
    <hyperlink ref="AJ92" r:id="rId73"/>
    <hyperlink ref="AJ19" r:id="rId74" display="?739-5608"/>
    <hyperlink ref="AJ20" r:id="rId75" display="?520-2188"/>
    <hyperlink ref="AJ21" r:id="rId76" display="???737-2927"/>
    <hyperlink ref="AJ27" r:id="rId77"/>
    <hyperlink ref="AJ28" r:id="rId78"/>
    <hyperlink ref="AJ31" r:id="rId79"/>
    <hyperlink ref="AJ32" r:id="rId80"/>
    <hyperlink ref="AJ34" r:id="rId81"/>
    <hyperlink ref="AJ35" r:id="rId82"/>
    <hyperlink ref="AJ90" r:id="rId83"/>
    <hyperlink ref="AJ91" r:id="rId84"/>
    <hyperlink ref="AJ87" r:id="rId85"/>
    <hyperlink ref="AB61" r:id="rId86"/>
    <hyperlink ref="AB69" r:id="rId87"/>
    <hyperlink ref="AB60" r:id="rId88"/>
    <hyperlink ref="AB75" r:id="rId89"/>
    <hyperlink ref="AB73" r:id="rId90"/>
    <hyperlink ref="AB77" r:id="rId91"/>
    <hyperlink ref="AB65" r:id="rId92"/>
    <hyperlink ref="AB72" r:id="rId93"/>
    <hyperlink ref="AB66" r:id="rId94"/>
    <hyperlink ref="AB59" r:id="rId95"/>
    <hyperlink ref="AB56" r:id="rId96"/>
    <hyperlink ref="AB55" r:id="rId97"/>
    <hyperlink ref="AB54" r:id="rId98"/>
    <hyperlink ref="AB50" r:id="rId99"/>
    <hyperlink ref="AB45" r:id="rId100"/>
    <hyperlink ref="AB37" r:id="rId101"/>
    <hyperlink ref="AB34" r:id="rId102"/>
    <hyperlink ref="AB35" r:id="rId103"/>
    <hyperlink ref="AB31" r:id="rId104"/>
    <hyperlink ref="AB20" r:id="rId105"/>
    <hyperlink ref="AB21" r:id="rId106"/>
    <hyperlink ref="AB16" r:id="rId107"/>
    <hyperlink ref="AB17" r:id="rId108"/>
    <hyperlink ref="AB12" r:id="rId109"/>
    <hyperlink ref="AB15" r:id="rId110"/>
    <hyperlink ref="AB23" r:id="rId111"/>
    <hyperlink ref="AB25" r:id="rId112"/>
    <hyperlink ref="AJ12" r:id="rId113"/>
    <hyperlink ref="AJ23" r:id="rId114"/>
    <hyperlink ref="AJ25" r:id="rId115"/>
    <hyperlink ref="AB27" r:id="rId116"/>
    <hyperlink ref="AB28" r:id="rId117"/>
    <hyperlink ref="AB30" r:id="rId118"/>
    <hyperlink ref="AB32" r:id="rId119"/>
    <hyperlink ref="AB33" r:id="rId120"/>
    <hyperlink ref="AB36" r:id="rId121"/>
    <hyperlink ref="AB41" r:id="rId122"/>
    <hyperlink ref="AB40" r:id="rId123"/>
    <hyperlink ref="AB46" r:id="rId124"/>
    <hyperlink ref="AB47" r:id="rId125"/>
    <hyperlink ref="AB48" r:id="rId126"/>
    <hyperlink ref="AB49" r:id="rId127"/>
    <hyperlink ref="AB51" r:id="rId128"/>
    <hyperlink ref="AB52" r:id="rId129"/>
    <hyperlink ref="AB53" r:id="rId130"/>
    <hyperlink ref="AB57" r:id="rId131"/>
    <hyperlink ref="AB62" r:id="rId132"/>
    <hyperlink ref="AB63" r:id="rId133"/>
    <hyperlink ref="AB64" r:id="rId134"/>
    <hyperlink ref="AB67" r:id="rId135"/>
    <hyperlink ref="AB68" r:id="rId136"/>
    <hyperlink ref="AB70" r:id="rId137"/>
    <hyperlink ref="AB74" r:id="rId138"/>
    <hyperlink ref="AB76" r:id="rId139"/>
    <hyperlink ref="AB87" r:id="rId140"/>
    <hyperlink ref="AB90" r:id="rId141"/>
    <hyperlink ref="AB91" r:id="rId142"/>
    <hyperlink ref="AB92" r:id="rId143"/>
    <hyperlink ref="AB93" r:id="rId144"/>
    <hyperlink ref="AJ36" r:id="rId145"/>
    <hyperlink ref="AJ40" r:id="rId146"/>
    <hyperlink ref="AJ41" r:id="rId147"/>
    <hyperlink ref="AJ45" r:id="rId148"/>
    <hyperlink ref="AJ46" r:id="rId149"/>
    <hyperlink ref="AJ47" r:id="rId150"/>
    <hyperlink ref="AJ48" r:id="rId151"/>
    <hyperlink ref="AJ50" r:id="rId152"/>
    <hyperlink ref="AJ51" r:id="rId153"/>
    <hyperlink ref="AJ53" r:id="rId154"/>
    <hyperlink ref="AJ61" r:id="rId155"/>
    <hyperlink ref="AJ65" r:id="rId156"/>
    <hyperlink ref="AJ66" r:id="rId157"/>
    <hyperlink ref="AJ69" r:id="rId158"/>
    <hyperlink ref="AJ72" r:id="rId159"/>
    <hyperlink ref="AJ73" r:id="rId160"/>
    <hyperlink ref="AJ75" r:id="rId161"/>
    <hyperlink ref="AJ77" r:id="rId162"/>
    <hyperlink ref="AW27" r:id="rId163"/>
    <hyperlink ref="AW28" r:id="rId164"/>
    <hyperlink ref="AW29" r:id="rId165"/>
    <hyperlink ref="AW30" r:id="rId166"/>
    <hyperlink ref="AW32" r:id="rId167"/>
    <hyperlink ref="BX84" r:id="rId168"/>
  </hyperlinks>
  <pageMargins left="0.7" right="0.7" top="0.75" bottom="0.75" header="0.3" footer="0.3"/>
  <pageSetup paperSize="9" scale="66" orientation="landscape" r:id="rId169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Bill of Materials-NMS4x0</vt:lpstr>
    </vt:vector>
  </TitlesOfParts>
  <Company>EDM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Brian</dc:creator>
  <cp:lastModifiedBy>DG</cp:lastModifiedBy>
  <cp:lastPrinted>2012-05-24T10:07:04Z</cp:lastPrinted>
  <dcterms:created xsi:type="dcterms:W3CDTF">2012-02-02T08:02:50Z</dcterms:created>
  <dcterms:modified xsi:type="dcterms:W3CDTF">2015-12-11T09:47:02Z</dcterms:modified>
</cp:coreProperties>
</file>