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20" yWindow="-120" windowWidth="11175" windowHeight="10200"/>
  </bookViews>
  <sheets>
    <sheet name="Bill of Materials-NMS4x0" sheetId="1" r:id="rId1"/>
  </sheets>
  <calcPr calcId="145621"/>
</workbook>
</file>

<file path=xl/calcChain.xml><?xml version="1.0" encoding="utf-8"?>
<calcChain xmlns="http://schemas.openxmlformats.org/spreadsheetml/2006/main">
  <c r="AO18" i="1" l="1"/>
  <c r="AO17" i="1"/>
  <c r="AO16" i="1"/>
  <c r="AO15" i="1"/>
  <c r="AT15" i="1" s="1"/>
  <c r="AO13" i="1"/>
  <c r="AO11" i="1"/>
  <c r="AP11" i="1"/>
  <c r="AP12" i="1"/>
  <c r="AP13" i="1"/>
  <c r="AP14" i="1"/>
  <c r="AP15" i="1"/>
  <c r="AP16" i="1"/>
  <c r="AP17" i="1"/>
  <c r="AP18" i="1"/>
  <c r="AP19" i="1"/>
  <c r="AP10" i="1"/>
  <c r="AO19" i="1"/>
  <c r="AT19" i="1" s="1"/>
  <c r="AO14" i="1"/>
  <c r="AT14" i="1" s="1"/>
  <c r="AO12" i="1"/>
  <c r="AO10" i="1"/>
  <c r="AT10" i="1" s="1"/>
  <c r="AR10" i="1"/>
  <c r="AR12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2" i="1"/>
  <c r="AT31" i="1"/>
  <c r="AT30" i="1"/>
  <c r="AT29" i="1"/>
  <c r="AT28" i="1"/>
  <c r="AT27" i="1"/>
  <c r="AT25" i="1"/>
  <c r="AT24" i="1"/>
  <c r="AT23" i="1"/>
  <c r="AT22" i="1"/>
  <c r="AT21" i="1"/>
  <c r="AT20" i="1"/>
  <c r="AR19" i="1"/>
  <c r="AT18" i="1"/>
  <c r="AT17" i="1"/>
  <c r="AR17" i="1"/>
  <c r="AT16" i="1"/>
  <c r="AR14" i="1"/>
  <c r="AT13" i="1"/>
  <c r="AT12" i="1"/>
  <c r="AT11" i="1"/>
  <c r="AT62" i="1" l="1"/>
  <c r="AY35" i="1"/>
  <c r="AY34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AX35" i="1"/>
  <c r="BC34" i="1"/>
  <c r="BA34" i="1"/>
  <c r="AX34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62" i="1" l="1"/>
  <c r="AA62" i="1"/>
  <c r="T17" i="1"/>
  <c r="S62" i="1"/>
  <c r="AK56" i="1"/>
  <c r="AK57" i="1"/>
  <c r="AD56" i="1"/>
  <c r="AD57" i="1"/>
  <c r="Q60" i="1" l="1"/>
  <c r="Q59" i="1"/>
  <c r="Q58" i="1"/>
  <c r="Q57" i="1"/>
  <c r="Q56" i="1"/>
  <c r="V56" i="1" s="1"/>
  <c r="Y20" i="1" l="1"/>
  <c r="Q55" i="1"/>
  <c r="V55" i="1" s="1"/>
  <c r="Q54" i="1"/>
  <c r="Q53" i="1"/>
  <c r="Q51" i="1"/>
  <c r="Q50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21" i="1"/>
  <c r="Q20" i="1"/>
  <c r="Q19" i="1"/>
  <c r="Q18" i="1"/>
  <c r="Q17" i="1"/>
  <c r="Q16" i="1"/>
  <c r="Q15" i="1"/>
  <c r="Q14" i="1"/>
  <c r="Q13" i="1"/>
  <c r="Q12" i="1"/>
  <c r="Q11" i="1"/>
  <c r="Q10" i="1"/>
  <c r="Q25" i="1" l="1"/>
  <c r="V36" i="1" l="1"/>
  <c r="Q27" i="1"/>
  <c r="V27" i="1" s="1"/>
  <c r="Q24" i="1"/>
  <c r="V24" i="1" s="1"/>
  <c r="Q23" i="1"/>
  <c r="V23" i="1" s="1"/>
  <c r="Q22" i="1"/>
  <c r="V21" i="1"/>
  <c r="V22" i="1"/>
  <c r="V17" i="1"/>
  <c r="V12" i="1"/>
  <c r="V13" i="1"/>
  <c r="V14" i="1"/>
  <c r="V15" i="1"/>
  <c r="V16" i="1"/>
  <c r="V18" i="1"/>
  <c r="V19" i="1"/>
  <c r="V20" i="1"/>
  <c r="V25" i="1"/>
  <c r="V26" i="1"/>
  <c r="V28" i="1"/>
  <c r="V29" i="1"/>
  <c r="V30" i="1"/>
  <c r="V31" i="1"/>
  <c r="V32" i="1"/>
  <c r="V34" i="1"/>
  <c r="V35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7" i="1"/>
  <c r="V58" i="1"/>
  <c r="V59" i="1"/>
  <c r="V60" i="1"/>
  <c r="V11" i="1"/>
  <c r="V10" i="1"/>
  <c r="Y55" i="1" l="1"/>
  <c r="AD55" i="1" s="1"/>
  <c r="Y54" i="1"/>
  <c r="Y53" i="1"/>
  <c r="Y50" i="1"/>
  <c r="Y48" i="1"/>
  <c r="AD48" i="1" s="1"/>
  <c r="Y47" i="1"/>
  <c r="Y46" i="1"/>
  <c r="AD46" i="1" s="1"/>
  <c r="Y45" i="1"/>
  <c r="AD45" i="1" s="1"/>
  <c r="Y44" i="1"/>
  <c r="AD44" i="1" s="1"/>
  <c r="Y43" i="1"/>
  <c r="Y42" i="1"/>
  <c r="AD42" i="1" s="1"/>
  <c r="Y18" i="1"/>
  <c r="AD18" i="1" s="1"/>
  <c r="Y34" i="1"/>
  <c r="Y37" i="1"/>
  <c r="R12" i="1"/>
  <c r="T12" i="1" s="1"/>
  <c r="R13" i="1"/>
  <c r="R14" i="1"/>
  <c r="T14" i="1" s="1"/>
  <c r="R15" i="1"/>
  <c r="R16" i="1"/>
  <c r="R18" i="1"/>
  <c r="R19" i="1"/>
  <c r="T19" i="1" s="1"/>
  <c r="R20" i="1"/>
  <c r="R21" i="1"/>
  <c r="R22" i="1"/>
  <c r="T22" i="1" s="1"/>
  <c r="R23" i="1"/>
  <c r="T23" i="1" s="1"/>
  <c r="R24" i="1"/>
  <c r="T24" i="1" s="1"/>
  <c r="R25" i="1"/>
  <c r="R26" i="1"/>
  <c r="R27" i="1"/>
  <c r="T27" i="1" s="1"/>
  <c r="R34" i="1"/>
  <c r="T34" i="1" s="1"/>
  <c r="R35" i="1"/>
  <c r="R36" i="1"/>
  <c r="R37" i="1"/>
  <c r="T37" i="1" s="1"/>
  <c r="R38" i="1"/>
  <c r="T38" i="1" s="1"/>
  <c r="R39" i="1"/>
  <c r="T39" i="1" s="1"/>
  <c r="R40" i="1"/>
  <c r="T40" i="1" s="1"/>
  <c r="R41" i="1"/>
  <c r="T41" i="1" s="1"/>
  <c r="R42" i="1"/>
  <c r="T42" i="1" s="1"/>
  <c r="R43" i="1"/>
  <c r="T43" i="1" s="1"/>
  <c r="R44" i="1"/>
  <c r="T44" i="1" s="1"/>
  <c r="R45" i="1"/>
  <c r="R46" i="1"/>
  <c r="R47" i="1"/>
  <c r="T47" i="1" s="1"/>
  <c r="R48" i="1"/>
  <c r="T48" i="1" s="1"/>
  <c r="R49" i="1"/>
  <c r="R50" i="1"/>
  <c r="T50" i="1" s="1"/>
  <c r="R51" i="1"/>
  <c r="T51" i="1" s="1"/>
  <c r="R52" i="1"/>
  <c r="R53" i="1"/>
  <c r="R54" i="1"/>
  <c r="T54" i="1" s="1"/>
  <c r="R55" i="1"/>
  <c r="T55" i="1" s="1"/>
  <c r="R56" i="1"/>
  <c r="R57" i="1"/>
  <c r="T57" i="1" s="1"/>
  <c r="R58" i="1"/>
  <c r="T58" i="1" s="1"/>
  <c r="R59" i="1"/>
  <c r="R60" i="1"/>
  <c r="R11" i="1"/>
  <c r="R10" i="1"/>
  <c r="T10" i="1" s="1"/>
  <c r="Y16" i="1"/>
  <c r="AD16" i="1" s="1"/>
  <c r="AC15" i="1"/>
  <c r="Y14" i="1"/>
  <c r="AD14" i="1" s="1"/>
  <c r="Y13" i="1"/>
  <c r="AD13" i="1" s="1"/>
  <c r="Y12" i="1"/>
  <c r="AD12" i="1" s="1"/>
  <c r="Y11" i="1"/>
  <c r="AD11" i="1" s="1"/>
  <c r="Y10" i="1"/>
  <c r="AD10" i="1" s="1"/>
  <c r="Z12" i="1"/>
  <c r="AB12" i="1" s="1"/>
  <c r="Z13" i="1"/>
  <c r="Z14" i="1"/>
  <c r="AB14" i="1" s="1"/>
  <c r="Z15" i="1"/>
  <c r="Z16" i="1"/>
  <c r="Z18" i="1"/>
  <c r="Z19" i="1"/>
  <c r="AB19" i="1" s="1"/>
  <c r="Z20" i="1"/>
  <c r="Z25" i="1"/>
  <c r="Z26" i="1"/>
  <c r="Z34" i="1"/>
  <c r="AB34" i="1" s="1"/>
  <c r="Z35" i="1"/>
  <c r="Z36" i="1"/>
  <c r="Z37" i="1"/>
  <c r="AB37" i="1" s="1"/>
  <c r="Z38" i="1"/>
  <c r="AB38" i="1" s="1"/>
  <c r="Z41" i="1"/>
  <c r="AB41" i="1" s="1"/>
  <c r="Z42" i="1"/>
  <c r="AB42" i="1" s="1"/>
  <c r="Z43" i="1"/>
  <c r="AB43" i="1" s="1"/>
  <c r="Z44" i="1"/>
  <c r="AB44" i="1" s="1"/>
  <c r="Z45" i="1"/>
  <c r="Z46" i="1"/>
  <c r="Z47" i="1"/>
  <c r="AB47" i="1" s="1"/>
  <c r="Z48" i="1"/>
  <c r="AB48" i="1" s="1"/>
  <c r="Z49" i="1"/>
  <c r="Z50" i="1"/>
  <c r="AB50" i="1" s="1"/>
  <c r="Z51" i="1"/>
  <c r="AB51" i="1" s="1"/>
  <c r="Z52" i="1"/>
  <c r="Z53" i="1"/>
  <c r="Z54" i="1"/>
  <c r="AB54" i="1" s="1"/>
  <c r="Z55" i="1"/>
  <c r="AB55" i="1" s="1"/>
  <c r="Z56" i="1"/>
  <c r="Z57" i="1"/>
  <c r="AB57" i="1" s="1"/>
  <c r="Z58" i="1"/>
  <c r="AB58" i="1" s="1"/>
  <c r="Z59" i="1"/>
  <c r="Z60" i="1"/>
  <c r="Z11" i="1"/>
  <c r="Z10" i="1"/>
  <c r="AB10" i="1" s="1"/>
  <c r="AD60" i="1"/>
  <c r="AD59" i="1"/>
  <c r="AD58" i="1"/>
  <c r="AD54" i="1"/>
  <c r="AD53" i="1"/>
  <c r="AD52" i="1"/>
  <c r="AD51" i="1"/>
  <c r="AD50" i="1"/>
  <c r="AD49" i="1"/>
  <c r="AD47" i="1"/>
  <c r="AD43" i="1"/>
  <c r="AD41" i="1"/>
  <c r="AD40" i="1"/>
  <c r="AD39" i="1"/>
  <c r="AD38" i="1"/>
  <c r="AD37" i="1"/>
  <c r="AD36" i="1"/>
  <c r="AD35" i="1"/>
  <c r="AD34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7" i="1"/>
  <c r="AD15" i="1"/>
  <c r="V62" i="1" l="1"/>
  <c r="AD62" i="1"/>
  <c r="AG14" i="1" l="1"/>
  <c r="AI14" i="1" s="1"/>
  <c r="AG12" i="1"/>
  <c r="AI12" i="1" s="1"/>
  <c r="AG16" i="1"/>
  <c r="AG22" i="1"/>
  <c r="AI22" i="1" s="1"/>
  <c r="AG23" i="1"/>
  <c r="AI23" i="1" s="1"/>
  <c r="AG24" i="1"/>
  <c r="AI24" i="1" s="1"/>
  <c r="AG25" i="1"/>
  <c r="AG26" i="1"/>
  <c r="AG28" i="1"/>
  <c r="AG29" i="1"/>
  <c r="AG30" i="1"/>
  <c r="AG35" i="1"/>
  <c r="AG36" i="1"/>
  <c r="AG37" i="1"/>
  <c r="AI37" i="1" s="1"/>
  <c r="AG39" i="1"/>
  <c r="AI39" i="1" s="1"/>
  <c r="AG40" i="1"/>
  <c r="AI40" i="1" s="1"/>
  <c r="AG42" i="1"/>
  <c r="AI42" i="1" s="1"/>
  <c r="AG43" i="1"/>
  <c r="AI43" i="1" s="1"/>
  <c r="AG44" i="1"/>
  <c r="AI44" i="1" s="1"/>
  <c r="AG45" i="1"/>
  <c r="AG46" i="1"/>
  <c r="AG47" i="1"/>
  <c r="AI47" i="1" s="1"/>
  <c r="AG48" i="1"/>
  <c r="AI48" i="1" s="1"/>
  <c r="AG49" i="1"/>
  <c r="AG50" i="1"/>
  <c r="AI50" i="1" s="1"/>
  <c r="AG51" i="1"/>
  <c r="AI51" i="1" s="1"/>
  <c r="AG52" i="1"/>
  <c r="AG53" i="1"/>
  <c r="AG54" i="1"/>
  <c r="AI54" i="1" s="1"/>
  <c r="AG55" i="1"/>
  <c r="AI55" i="1" s="1"/>
  <c r="AG56" i="1"/>
  <c r="AG57" i="1"/>
  <c r="AI57" i="1" s="1"/>
  <c r="AG58" i="1"/>
  <c r="AI58" i="1" s="1"/>
  <c r="AG59" i="1"/>
  <c r="AG60" i="1"/>
  <c r="AK12" i="1"/>
  <c r="AK11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8" i="1"/>
  <c r="AK59" i="1"/>
  <c r="AK60" i="1"/>
  <c r="AK10" i="1"/>
  <c r="AK62" i="1" l="1"/>
  <c r="AJ64" i="1" s="1"/>
</calcChain>
</file>

<file path=xl/sharedStrings.xml><?xml version="1.0" encoding="utf-8"?>
<sst xmlns="http://schemas.openxmlformats.org/spreadsheetml/2006/main" count="616" uniqueCount="345">
  <si>
    <t>Designator</t>
  </si>
  <si>
    <t>Description</t>
  </si>
  <si>
    <t>Value</t>
  </si>
  <si>
    <t>Watt</t>
  </si>
  <si>
    <t>Voltage</t>
  </si>
  <si>
    <t>Tol</t>
  </si>
  <si>
    <t>Footprint</t>
  </si>
  <si>
    <t>Part Number</t>
  </si>
  <si>
    <t>Manufacturer</t>
  </si>
  <si>
    <t/>
  </si>
  <si>
    <t>Cap Ceramic X7R</t>
  </si>
  <si>
    <t>10%</t>
  </si>
  <si>
    <t>Various</t>
  </si>
  <si>
    <t>100nF</t>
  </si>
  <si>
    <t>5%</t>
  </si>
  <si>
    <t>20%</t>
  </si>
  <si>
    <t>SOT23</t>
  </si>
  <si>
    <t>Fairchild</t>
  </si>
  <si>
    <t>J2</t>
  </si>
  <si>
    <t>P1</t>
  </si>
  <si>
    <t>Transistor NPN General Purpose</t>
  </si>
  <si>
    <t>BC817_SOT23</t>
  </si>
  <si>
    <t>BC817</t>
  </si>
  <si>
    <t>Resistor Chip SMD</t>
  </si>
  <si>
    <t>1%</t>
  </si>
  <si>
    <t>10K</t>
  </si>
  <si>
    <t>470R</t>
  </si>
  <si>
    <t>1K</t>
  </si>
  <si>
    <t>Microchip</t>
  </si>
  <si>
    <t>U2</t>
  </si>
  <si>
    <t>X1</t>
  </si>
  <si>
    <t xml:space="preserve">    Prepared By : EDM</t>
  </si>
  <si>
    <t xml:space="preserve">    Doc Rev : 01</t>
  </si>
  <si>
    <t>Item</t>
  </si>
  <si>
    <t>EDM</t>
  </si>
  <si>
    <t>LED1</t>
  </si>
  <si>
    <t>U3</t>
  </si>
  <si>
    <t>220nF</t>
  </si>
  <si>
    <t>ST</t>
  </si>
  <si>
    <t xml:space="preserve">    Doc No : n/a</t>
  </si>
  <si>
    <t>J1</t>
  </si>
  <si>
    <t>R5</t>
  </si>
  <si>
    <t>R25</t>
  </si>
  <si>
    <t>U1</t>
  </si>
  <si>
    <t>Z1</t>
  </si>
  <si>
    <t>100uF</t>
  </si>
  <si>
    <t>33pF</t>
  </si>
  <si>
    <t>10nF</t>
  </si>
  <si>
    <t>100R</t>
  </si>
  <si>
    <t>DNP</t>
  </si>
  <si>
    <t>0R</t>
  </si>
  <si>
    <t>CAPC0603X85N</t>
  </si>
  <si>
    <t>SO8</t>
  </si>
  <si>
    <t>On Semi</t>
  </si>
  <si>
    <t>C6</t>
  </si>
  <si>
    <t>Cap Ceramic NP0</t>
  </si>
  <si>
    <t>220pF</t>
  </si>
  <si>
    <t>50V</t>
  </si>
  <si>
    <t>220pF 0603 50V 10% NP0</t>
  </si>
  <si>
    <t>C9, C10</t>
  </si>
  <si>
    <t>33pF 0603 50V 10% NP0</t>
  </si>
  <si>
    <t>C5</t>
  </si>
  <si>
    <t>22nF</t>
  </si>
  <si>
    <t>22nF 0603 50V 10% X7R</t>
  </si>
  <si>
    <t>C24, C25</t>
  </si>
  <si>
    <t>1.0nF</t>
  </si>
  <si>
    <t>1.0nF 0603 50V 10% X7R</t>
  </si>
  <si>
    <t>C11, C13, C14</t>
  </si>
  <si>
    <t>10nF 0603 50V 10% X7R</t>
  </si>
  <si>
    <t>C18, C19, C21</t>
  </si>
  <si>
    <t>220nF 0603 50V 10% X7R</t>
  </si>
  <si>
    <t>C12, C15, C20, C22, C23, C26, C27</t>
  </si>
  <si>
    <t>100nF 0603 50V 10% X7R</t>
  </si>
  <si>
    <t>C4</t>
  </si>
  <si>
    <t>Cap Electrolytic SMD Low Imp</t>
  </si>
  <si>
    <t>470uF</t>
  </si>
  <si>
    <t>35V</t>
  </si>
  <si>
    <t>CAP-EL-SMD-10x10.5</t>
  </si>
  <si>
    <t>35LZ471MLC10×10.5EC</t>
  </si>
  <si>
    <t>KJ Electronics</t>
  </si>
  <si>
    <t>C16, C17</t>
  </si>
  <si>
    <t>CAP-EL-SMD-8x10.5</t>
  </si>
  <si>
    <t>50LZ101MLC8×10.5EC</t>
  </si>
  <si>
    <t>C2, C3</t>
  </si>
  <si>
    <t>EEVFC1V101P</t>
  </si>
  <si>
    <t>Panasonic</t>
  </si>
  <si>
    <t>C1</t>
  </si>
  <si>
    <t>Cap Electrolytic THP Radial - Low Imp</t>
  </si>
  <si>
    <t>2200uF</t>
  </si>
  <si>
    <t>EL-RAD-16x31.5</t>
  </si>
  <si>
    <t>35YXF2200M</t>
  </si>
  <si>
    <t>Rubycon</t>
  </si>
  <si>
    <t>Crystal - HEX15</t>
  </si>
  <si>
    <t>XTAL_STCX15-11.0592MHz</t>
  </si>
  <si>
    <t>XT-HEX15</t>
  </si>
  <si>
    <t>STCX15-11.0592MHz</t>
  </si>
  <si>
    <t>STC</t>
  </si>
  <si>
    <t>D1, D2</t>
  </si>
  <si>
    <t>Diode Rectifier (1000V 3A)</t>
  </si>
  <si>
    <t>ER3M</t>
  </si>
  <si>
    <t>SMC</t>
  </si>
  <si>
    <t>Diotec</t>
  </si>
  <si>
    <t>D6</t>
  </si>
  <si>
    <t>Diode Schottky Rectifier 2Amp 100V</t>
  </si>
  <si>
    <t>SMS2100</t>
  </si>
  <si>
    <t>DO-213AB</t>
  </si>
  <si>
    <t>D7</t>
  </si>
  <si>
    <t>Diode Small Signal</t>
  </si>
  <si>
    <t>BAS16</t>
  </si>
  <si>
    <t>SW1</t>
  </si>
  <si>
    <t>DIP Slide Switch</t>
  </si>
  <si>
    <t>DS-06</t>
  </si>
  <si>
    <t>DIP-SW6</t>
  </si>
  <si>
    <t>Diptronics</t>
  </si>
  <si>
    <t>C7, C8</t>
  </si>
  <si>
    <t>Do not Fit - Cap Ceramic X7R</t>
  </si>
  <si>
    <t>DNF</t>
  </si>
  <si>
    <t>CAPC0805X110N</t>
  </si>
  <si>
    <t>D3</t>
  </si>
  <si>
    <t>Fuseblock with Slow-Blo Fuse</t>
  </si>
  <si>
    <t>3A</t>
  </si>
  <si>
    <t>LF-0160</t>
  </si>
  <si>
    <t>0160 003. MR</t>
  </si>
  <si>
    <t>LITTLEFUSE</t>
  </si>
  <si>
    <t>Header Pluggable 3.5mm Vertical</t>
  </si>
  <si>
    <t>MCV 1,5/3-G-3.5</t>
  </si>
  <si>
    <t>MCV350-3-V</t>
  </si>
  <si>
    <t>Phoenix</t>
  </si>
  <si>
    <t>MCV 1,5/5-G-3.5</t>
  </si>
  <si>
    <t>MCV350-5-V</t>
  </si>
  <si>
    <t>J3, J4, J5, J6, J7</t>
  </si>
  <si>
    <t>MCV 1,5/4-G-3.5</t>
  </si>
  <si>
    <t>MCV350-4-V</t>
  </si>
  <si>
    <t>Header SIL Male THP, 2.54mm Pitch</t>
  </si>
  <si>
    <t>SIL6P-2.54</t>
  </si>
  <si>
    <t>P2</t>
  </si>
  <si>
    <t>SIL7P-2.54</t>
  </si>
  <si>
    <t>HS1</t>
  </si>
  <si>
    <t>Heatsink Vertical PCB Mount A3979</t>
  </si>
  <si>
    <t>HEATSINK-A3979</t>
  </si>
  <si>
    <t>Agrigel</t>
  </si>
  <si>
    <t>IC 3.3V RS-485 Drivers and Receivers</t>
  </si>
  <si>
    <t>DS75176BM</t>
  </si>
  <si>
    <t>National</t>
  </si>
  <si>
    <t>IC Microcontroller 8-Bit</t>
  </si>
  <si>
    <t>PIC18F25K22-I/SS</t>
  </si>
  <si>
    <t>SSOP28</t>
  </si>
  <si>
    <t>U4</t>
  </si>
  <si>
    <t>IC Microstepping DMOS Driver</t>
  </si>
  <si>
    <t>A3979SLPTR</t>
  </si>
  <si>
    <t>TSSOP28-4x4-LP</t>
  </si>
  <si>
    <t>Allegro</t>
  </si>
  <si>
    <t>IC Switching Regulator 2.5A</t>
  </si>
  <si>
    <t>L5973D-HSOP8</t>
  </si>
  <si>
    <t>HSOP8</t>
  </si>
  <si>
    <t>L5973D</t>
  </si>
  <si>
    <t>L1</t>
  </si>
  <si>
    <t>Inductor Power</t>
  </si>
  <si>
    <t>33uH</t>
  </si>
  <si>
    <t>SDR0805</t>
  </si>
  <si>
    <t>SDR0805-330K</t>
  </si>
  <si>
    <t>Bourns</t>
  </si>
  <si>
    <t>LED2</t>
  </si>
  <si>
    <t>LED SMD 0805 Green</t>
  </si>
  <si>
    <t>GREEN</t>
  </si>
  <si>
    <t>LED0805-Green</t>
  </si>
  <si>
    <t>GREEN_0805_SMD</t>
  </si>
  <si>
    <t>LED SMD 0805 Red</t>
  </si>
  <si>
    <t>RED</t>
  </si>
  <si>
    <t>LED0805-Red</t>
  </si>
  <si>
    <t>RED_0805_SMD</t>
  </si>
  <si>
    <t>K1</t>
  </si>
  <si>
    <t>Relay DPDT 12V 3A</t>
  </si>
  <si>
    <t>V23105-A5003-A201</t>
  </si>
  <si>
    <t>REL-D2n</t>
  </si>
  <si>
    <t>Tyco/Axicom</t>
  </si>
  <si>
    <t>1K8</t>
  </si>
  <si>
    <t>100mW</t>
  </si>
  <si>
    <t>RESC0603X60N</t>
  </si>
  <si>
    <t>1K8 0603 1%</t>
  </si>
  <si>
    <t>3K3</t>
  </si>
  <si>
    <t>3K3 0603 1%</t>
  </si>
  <si>
    <t>R11, R12, R15, R24, R26, R29, R31, R32, R36, R45, R47, R52, R53</t>
  </si>
  <si>
    <t>1K 0603 1%</t>
  </si>
  <si>
    <t>R41, R42</t>
  </si>
  <si>
    <t>33K</t>
  </si>
  <si>
    <t>33K 0603 1%</t>
  </si>
  <si>
    <t>R43, R50</t>
  </si>
  <si>
    <t>3K9</t>
  </si>
  <si>
    <t>3K9 0603 1%</t>
  </si>
  <si>
    <t>R49, R54</t>
  </si>
  <si>
    <t>5K6</t>
  </si>
  <si>
    <t>5K6 0603 1%</t>
  </si>
  <si>
    <t>R2, R27, R28</t>
  </si>
  <si>
    <t>470R 0603 1%</t>
  </si>
  <si>
    <t>R22, R23, R30</t>
  </si>
  <si>
    <t>125mW</t>
  </si>
  <si>
    <t>RESC0805X65N</t>
  </si>
  <si>
    <t>R4, R37, R38</t>
  </si>
  <si>
    <t>4K7</t>
  </si>
  <si>
    <t>4K7 0603 1%</t>
  </si>
  <si>
    <t>R8, R14, R17</t>
  </si>
  <si>
    <t>0R 0603 1%</t>
  </si>
  <si>
    <t>R9, R18, R33</t>
  </si>
  <si>
    <t>R10, R19, R20, R21</t>
  </si>
  <si>
    <t>250mW</t>
  </si>
  <si>
    <t>RESC1206X71N</t>
  </si>
  <si>
    <t>100R 1206 1%</t>
  </si>
  <si>
    <t>R13, R34, R44, R46, R51</t>
  </si>
  <si>
    <t>2K2</t>
  </si>
  <si>
    <t>2K2 0603 1%</t>
  </si>
  <si>
    <t>R1, R3, R6, R7, R16, R48</t>
  </si>
  <si>
    <t>10K 0603 1%</t>
  </si>
  <si>
    <t>R39, R40</t>
  </si>
  <si>
    <t>Resistor Metal Film</t>
  </si>
  <si>
    <t>0R27</t>
  </si>
  <si>
    <t>0.25W</t>
  </si>
  <si>
    <t>RES-0.250W</t>
  </si>
  <si>
    <t>Q1</t>
  </si>
  <si>
    <t>D4, D5</t>
  </si>
  <si>
    <t>TVS 1500W SMC</t>
  </si>
  <si>
    <t>SMCJ26A</t>
  </si>
  <si>
    <t>R35</t>
  </si>
  <si>
    <t>Variable Resistor THP</t>
  </si>
  <si>
    <t>3296Y-THP</t>
  </si>
  <si>
    <t>BOURNS</t>
  </si>
  <si>
    <t>Zener Diode 1.5W</t>
  </si>
  <si>
    <t>5.1V</t>
  </si>
  <si>
    <t>SMA</t>
  </si>
  <si>
    <t>1SMA5918BT3</t>
  </si>
  <si>
    <t xml:space="preserve">    Title : Flow Controller ver 01.00 PCB Parts List</t>
  </si>
  <si>
    <t xml:space="preserve">    Date : 18/03/2013</t>
  </si>
  <si>
    <t>Flow Controller ver 01.00 PCB (2 Layer)</t>
  </si>
  <si>
    <t xml:space="preserve">766-5187 </t>
  </si>
  <si>
    <t xml:space="preserve">766-5070 </t>
  </si>
  <si>
    <t>766-5418</t>
  </si>
  <si>
    <t>766-5281</t>
  </si>
  <si>
    <t>766-5389</t>
  </si>
  <si>
    <t>766-5443</t>
  </si>
  <si>
    <t>493-3961-1-ND</t>
  </si>
  <si>
    <t>739-3491</t>
  </si>
  <si>
    <t>739-3330</t>
  </si>
  <si>
    <t>191-7886</t>
  </si>
  <si>
    <t>370-1093-1-ND</t>
  </si>
  <si>
    <t>ER3M-TPMSCT-ND</t>
  </si>
  <si>
    <t>SS210-TPMSCT-ND</t>
  </si>
  <si>
    <t>MMBD914-V-GS08CT-ND</t>
  </si>
  <si>
    <t>F3564CT-ND</t>
  </si>
  <si>
    <t xml:space="preserve">1843619 MCV 1,5/ 3-G-3,5  </t>
  </si>
  <si>
    <t xml:space="preserve">1843635 MCV 1,5/ 5-G-3,5  </t>
  </si>
  <si>
    <t xml:space="preserve">1843622 MCV 1,5/ 4-G-3,5  </t>
  </si>
  <si>
    <t>620-1148-1-ND</t>
  </si>
  <si>
    <t>461-008</t>
  </si>
  <si>
    <t>703-7784</t>
  </si>
  <si>
    <t>680-7217</t>
  </si>
  <si>
    <t>380-034</t>
  </si>
  <si>
    <t>736-1286</t>
  </si>
  <si>
    <t>160-1423-1-ND</t>
  </si>
  <si>
    <t>160-1415-1-ND</t>
  </si>
  <si>
    <t>196-6276</t>
  </si>
  <si>
    <t>697-9268</t>
  </si>
  <si>
    <t>697-9280</t>
  </si>
  <si>
    <t>697-9246</t>
  </si>
  <si>
    <t>697-9378</t>
  </si>
  <si>
    <t>697-9292</t>
  </si>
  <si>
    <t>697-9303</t>
  </si>
  <si>
    <t>697-9227</t>
  </si>
  <si>
    <t>697-9306</t>
  </si>
  <si>
    <t>213-1982</t>
  </si>
  <si>
    <t>697-9570</t>
  </si>
  <si>
    <t>697-9270</t>
  </si>
  <si>
    <t>697-9325</t>
  </si>
  <si>
    <t>216-9410</t>
  </si>
  <si>
    <t>631-1148</t>
  </si>
  <si>
    <t>522-0079</t>
  </si>
  <si>
    <t>687-8146</t>
  </si>
  <si>
    <t>758-3417</t>
  </si>
  <si>
    <t>712-2573</t>
  </si>
  <si>
    <t>CONNECTOR TECH</t>
  </si>
  <si>
    <t>ELECTROCOMP</t>
  </si>
  <si>
    <t>RS-COMPONENTS</t>
  </si>
  <si>
    <t>Qty</t>
  </si>
  <si>
    <t>PRICE EA</t>
  </si>
  <si>
    <t>TOTAL</t>
  </si>
  <si>
    <t>EA REQUIRED</t>
  </si>
  <si>
    <t>MIN</t>
  </si>
  <si>
    <t>QTY PURCHASE</t>
  </si>
  <si>
    <t xml:space="preserve">Boards to be made : </t>
  </si>
  <si>
    <t>LINK</t>
  </si>
  <si>
    <t>DIGIKEY</t>
  </si>
  <si>
    <t xml:space="preserve">TOTAL PURCHASES : </t>
  </si>
  <si>
    <t xml:space="preserve">EXC Rate : </t>
  </si>
  <si>
    <t>ZAR</t>
  </si>
  <si>
    <t>VERICAL</t>
  </si>
  <si>
    <t>OTHER</t>
  </si>
  <si>
    <t>720-1330-1-ND</t>
  </si>
  <si>
    <t>399-7897-1-ND</t>
  </si>
  <si>
    <t>445-1312-1-ND</t>
  </si>
  <si>
    <t>720-1253-1-ND</t>
  </si>
  <si>
    <t>445-1311-1-ND</t>
  </si>
  <si>
    <t>445-7408-1-ND</t>
  </si>
  <si>
    <t>445-1314-1-ND</t>
  </si>
  <si>
    <t>PCE3917CT-ND</t>
  </si>
  <si>
    <t>PCE3949CT-ND</t>
  </si>
  <si>
    <t>P10309-ND</t>
  </si>
  <si>
    <t>CT2066-ND</t>
  </si>
  <si>
    <t>497-2080-1-ND</t>
  </si>
  <si>
    <t>PIC18F25K22-I/SS-ND</t>
  </si>
  <si>
    <t>497-4566-1-ND</t>
  </si>
  <si>
    <t>SDR0805-330KLCT-ND</t>
  </si>
  <si>
    <t>541-1.80KHCT-ND</t>
  </si>
  <si>
    <t>541-3.30KAABCT-ND</t>
  </si>
  <si>
    <t>A106049CT-ND</t>
  </si>
  <si>
    <t>P33.0KHCT-ND</t>
  </si>
  <si>
    <t>541-3.90KHCT-ND</t>
  </si>
  <si>
    <t>541-5.60KHCT-ND</t>
  </si>
  <si>
    <t>541-470HCT-ND</t>
  </si>
  <si>
    <t>A106050CT-ND</t>
  </si>
  <si>
    <t>P10.0HCT-ND</t>
  </si>
  <si>
    <t>541-100FCT-ND</t>
  </si>
  <si>
    <t>541-2.20KHCT-ND</t>
  </si>
  <si>
    <t>P10.0KHCT-ND</t>
  </si>
  <si>
    <t>PB384-ND</t>
  </si>
  <si>
    <t>BC817-25-TPMSCT-ND</t>
  </si>
  <si>
    <t>SMCJ26ABCT-ND</t>
  </si>
  <si>
    <t>3296Y-103LF-ND</t>
  </si>
  <si>
    <t>1SMA5918BT3GOSCT-ND</t>
  </si>
  <si>
    <t>0.27WCT-ND</t>
  </si>
  <si>
    <t>747-3736</t>
  </si>
  <si>
    <t>0R27 5%  PR01/OE27</t>
  </si>
  <si>
    <t>2556-40GA @R2.51</t>
  </si>
  <si>
    <t>3296Y-1-103</t>
  </si>
  <si>
    <t>MOUSER</t>
  </si>
  <si>
    <t>81-GRM18R71H221KA01J</t>
  </si>
  <si>
    <t>581-06035C223K</t>
  </si>
  <si>
    <t>81-GRM0335C1H100JD1D</t>
  </si>
  <si>
    <t>667-EEV-FC1V101P</t>
  </si>
  <si>
    <t>N/A</t>
  </si>
  <si>
    <t>PRICE USD</t>
  </si>
  <si>
    <t>581-06035A330K</t>
  </si>
  <si>
    <t>581-06035C102K</t>
  </si>
  <si>
    <t>810-CGA3E3X7R1H224K</t>
  </si>
  <si>
    <t>810-CGA3E2X7R1H104K</t>
  </si>
  <si>
    <t>140-VZH471M1VTR1316</t>
  </si>
  <si>
    <t>80-EEV107M050A9MAA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</si>
</sst>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"/>
    <numFmt numFmtId="165" formatCode="0.0000"/>
  </numFmts>
  <fonts count="2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8"/>
      <color rgb="FF000000"/>
      <name val="MS Sans Serif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214">
    <xf numFmtId="0" fontId="0" fillId="0" borderId="0" xfId="0"/>
    <xf numFmtId="0" fontId="4" fillId="0" borderId="1" xfId="0" applyFont="1" applyBorder="1"/>
    <xf numFmtId="0" fontId="4" fillId="0" borderId="1" xfId="0" quotePrefix="1" applyFont="1" applyBorder="1"/>
    <xf numFmtId="0" fontId="1" fillId="0" borderId="4" xfId="0" applyFont="1" applyBorder="1"/>
    <xf numFmtId="0" fontId="2" fillId="2" borderId="1" xfId="0" applyFont="1" applyFill="1" applyBorder="1"/>
    <xf numFmtId="0" fontId="3" fillId="2" borderId="1" xfId="0" quotePrefix="1" applyFont="1" applyFill="1" applyBorder="1" applyAlignment="1">
      <alignment horizontal="center"/>
    </xf>
    <xf numFmtId="49" fontId="3" fillId="2" borderId="1" xfId="0" quotePrefix="1" applyNumberFormat="1" applyFont="1" applyFill="1" applyBorder="1" applyAlignment="1">
      <alignment horizontal="center" wrapText="1"/>
    </xf>
    <xf numFmtId="0" fontId="3" fillId="2" borderId="7" xfId="0" quotePrefix="1" applyFont="1" applyFill="1" applyBorder="1" applyAlignment="1">
      <alignment horizontal="center"/>
    </xf>
    <xf numFmtId="49" fontId="4" fillId="0" borderId="1" xfId="0" quotePrefix="1" applyNumberFormat="1" applyFont="1" applyBorder="1" applyAlignment="1">
      <alignment vertical="center" wrapText="1"/>
    </xf>
    <xf numFmtId="0" fontId="5" fillId="0" borderId="1" xfId="0" applyFont="1" applyBorder="1"/>
    <xf numFmtId="0" fontId="5" fillId="0" borderId="1" xfId="0" quotePrefix="1" applyFont="1" applyBorder="1"/>
    <xf numFmtId="49" fontId="5" fillId="0" borderId="1" xfId="0" quotePrefix="1" applyNumberFormat="1" applyFont="1" applyBorder="1" applyAlignment="1">
      <alignment vertical="center" wrapText="1"/>
    </xf>
    <xf numFmtId="0" fontId="5" fillId="0" borderId="0" xfId="0" applyFont="1" applyFill="1" applyBorder="1"/>
    <xf numFmtId="0" fontId="3" fillId="2" borderId="1" xfId="0" quotePrefix="1" applyFont="1" applyFill="1" applyBorder="1" applyAlignment="1">
      <alignment horizontal="left"/>
    </xf>
    <xf numFmtId="0" fontId="5" fillId="0" borderId="7" xfId="0" quotePrefix="1" applyFont="1" applyBorder="1"/>
    <xf numFmtId="0" fontId="4" fillId="0" borderId="7" xfId="0" applyFont="1" applyBorder="1"/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1" fillId="0" borderId="16" xfId="0" applyNumberFormat="1" applyFont="1" applyBorder="1" applyAlignment="1">
      <alignment horizontal="center"/>
    </xf>
    <xf numFmtId="43" fontId="0" fillId="0" borderId="0" xfId="2" applyFont="1"/>
    <xf numFmtId="43" fontId="11" fillId="0" borderId="17" xfId="2" applyFont="1" applyBorder="1" applyAlignment="1">
      <alignment horizontal="center"/>
    </xf>
    <xf numFmtId="43" fontId="0" fillId="3" borderId="11" xfId="2" applyFont="1" applyFill="1" applyBorder="1"/>
    <xf numFmtId="2" fontId="0" fillId="3" borderId="9" xfId="2" applyNumberFormat="1" applyFont="1" applyFill="1" applyBorder="1"/>
    <xf numFmtId="0" fontId="0" fillId="0" borderId="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2" fontId="0" fillId="5" borderId="9" xfId="2" applyNumberFormat="1" applyFont="1" applyFill="1" applyBorder="1"/>
    <xf numFmtId="43" fontId="0" fillId="5" borderId="11" xfId="2" applyFont="1" applyFill="1" applyBorder="1"/>
    <xf numFmtId="2" fontId="0" fillId="6" borderId="9" xfId="2" applyNumberFormat="1" applyFont="1" applyFill="1" applyBorder="1"/>
    <xf numFmtId="43" fontId="0" fillId="6" borderId="11" xfId="2" applyFont="1" applyFill="1" applyBorder="1"/>
    <xf numFmtId="0" fontId="10" fillId="0" borderId="0" xfId="0" applyFont="1" applyAlignment="1">
      <alignment horizontal="right"/>
    </xf>
    <xf numFmtId="43" fontId="10" fillId="0" borderId="18" xfId="0" applyNumberFormat="1" applyFont="1" applyBorder="1"/>
    <xf numFmtId="0" fontId="15" fillId="0" borderId="0" xfId="0" applyFont="1" applyBorder="1" applyAlignment="1">
      <alignment horizontal="center"/>
    </xf>
    <xf numFmtId="0" fontId="4" fillId="7" borderId="1" xfId="0" applyFont="1" applyFill="1" applyBorder="1"/>
    <xf numFmtId="0" fontId="5" fillId="7" borderId="1" xfId="0" applyFont="1" applyFill="1" applyBorder="1"/>
    <xf numFmtId="49" fontId="5" fillId="7" borderId="1" xfId="0" quotePrefix="1" applyNumberFormat="1" applyFont="1" applyFill="1" applyBorder="1" applyAlignment="1">
      <alignment vertical="center" wrapText="1"/>
    </xf>
    <xf numFmtId="0" fontId="5" fillId="7" borderId="1" xfId="0" quotePrefix="1" applyFont="1" applyFill="1" applyBorder="1"/>
    <xf numFmtId="0" fontId="5" fillId="7" borderId="7" xfId="0" quotePrefix="1" applyFont="1" applyFill="1" applyBorder="1"/>
    <xf numFmtId="2" fontId="0" fillId="7" borderId="9" xfId="2" applyNumberFormat="1" applyFont="1" applyFill="1" applyBorder="1"/>
    <xf numFmtId="0" fontId="0" fillId="7" borderId="4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4" fillId="4" borderId="1" xfId="0" applyFont="1" applyFill="1" applyBorder="1"/>
    <xf numFmtId="0" fontId="5" fillId="4" borderId="1" xfId="0" applyFont="1" applyFill="1" applyBorder="1"/>
    <xf numFmtId="49" fontId="5" fillId="4" borderId="1" xfId="0" quotePrefix="1" applyNumberFormat="1" applyFont="1" applyFill="1" applyBorder="1" applyAlignment="1">
      <alignment vertical="center" wrapText="1"/>
    </xf>
    <xf numFmtId="0" fontId="5" fillId="4" borderId="1" xfId="0" quotePrefix="1" applyFont="1" applyFill="1" applyBorder="1"/>
    <xf numFmtId="0" fontId="5" fillId="4" borderId="7" xfId="0" quotePrefix="1" applyFont="1" applyFill="1" applyBorder="1"/>
    <xf numFmtId="2" fontId="0" fillId="4" borderId="9" xfId="2" applyNumberFormat="1" applyFont="1" applyFill="1" applyBorder="1"/>
    <xf numFmtId="0" fontId="0" fillId="4" borderId="4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2" fontId="0" fillId="8" borderId="9" xfId="2" applyNumberFormat="1" applyFont="1" applyFill="1" applyBorder="1"/>
    <xf numFmtId="43" fontId="0" fillId="8" borderId="11" xfId="2" applyFont="1" applyFill="1" applyBorder="1"/>
    <xf numFmtId="0" fontId="5" fillId="7" borderId="4" xfId="0" applyFont="1" applyFill="1" applyBorder="1"/>
    <xf numFmtId="0" fontId="7" fillId="0" borderId="9" xfId="0" applyFont="1" applyFill="1" applyBorder="1"/>
    <xf numFmtId="0" fontId="5" fillId="7" borderId="9" xfId="0" applyFont="1" applyFill="1" applyBorder="1"/>
    <xf numFmtId="2" fontId="0" fillId="0" borderId="0" xfId="0" applyNumberFormat="1" applyFont="1" applyBorder="1"/>
    <xf numFmtId="2" fontId="17" fillId="8" borderId="9" xfId="2" applyNumberFormat="1" applyFont="1" applyFill="1" applyBorder="1"/>
    <xf numFmtId="0" fontId="17" fillId="0" borderId="0" xfId="0" applyFont="1" applyBorder="1" applyAlignment="1">
      <alignment horizontal="center"/>
    </xf>
    <xf numFmtId="2" fontId="17" fillId="0" borderId="0" xfId="0" applyNumberFormat="1" applyFont="1" applyBorder="1"/>
    <xf numFmtId="2" fontId="17" fillId="5" borderId="9" xfId="2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49" fontId="5" fillId="0" borderId="1" xfId="0" quotePrefix="1" applyNumberFormat="1" applyFont="1" applyFill="1" applyBorder="1" applyAlignment="1">
      <alignment vertical="center" wrapText="1"/>
    </xf>
    <xf numFmtId="0" fontId="5" fillId="0" borderId="1" xfId="0" quotePrefix="1" applyFont="1" applyFill="1" applyBorder="1"/>
    <xf numFmtId="0" fontId="5" fillId="0" borderId="7" xfId="0" quotePrefix="1" applyFont="1" applyFill="1" applyBorder="1"/>
    <xf numFmtId="2" fontId="0" fillId="0" borderId="9" xfId="2" applyNumberFormat="1" applyFont="1" applyFill="1" applyBorder="1"/>
    <xf numFmtId="0" fontId="0" fillId="0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17" fillId="0" borderId="0" xfId="0" applyNumberFormat="1" applyFont="1" applyBorder="1"/>
    <xf numFmtId="0" fontId="17" fillId="0" borderId="13" xfId="0" applyFont="1" applyBorder="1" applyAlignment="1">
      <alignment horizontal="center"/>
    </xf>
    <xf numFmtId="2" fontId="17" fillId="6" borderId="9" xfId="2" applyNumberFormat="1" applyFont="1" applyFill="1" applyBorder="1"/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18" fillId="7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0" fillId="0" borderId="2" xfId="0" applyFont="1" applyBorder="1"/>
    <xf numFmtId="0" fontId="0" fillId="0" borderId="3" xfId="0" applyFont="1" applyBorder="1"/>
    <xf numFmtId="49" fontId="0" fillId="0" borderId="3" xfId="0" applyNumberFormat="1" applyFont="1" applyBorder="1" applyAlignment="1">
      <alignment horizontal="left" vertical="top" wrapText="1"/>
    </xf>
    <xf numFmtId="0" fontId="0" fillId="0" borderId="8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 applyFont="1"/>
    <xf numFmtId="0" fontId="0" fillId="0" borderId="0" xfId="0" applyFont="1" applyBorder="1"/>
    <xf numFmtId="49" fontId="0" fillId="0" borderId="0" xfId="0" applyNumberFormat="1" applyFont="1" applyBorder="1" applyAlignment="1">
      <alignment horizontal="left" vertical="top" wrapText="1"/>
    </xf>
    <xf numFmtId="0" fontId="0" fillId="0" borderId="9" xfId="0" applyFont="1" applyBorder="1"/>
    <xf numFmtId="2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5" xfId="0" applyFont="1" applyBorder="1"/>
    <xf numFmtId="0" fontId="0" fillId="0" borderId="6" xfId="0" applyFont="1" applyBorder="1"/>
    <xf numFmtId="49" fontId="0" fillId="0" borderId="6" xfId="0" applyNumberFormat="1" applyFont="1" applyBorder="1" applyAlignment="1">
      <alignment horizontal="left" vertical="top" wrapText="1"/>
    </xf>
    <xf numFmtId="0" fontId="0" fillId="0" borderId="10" xfId="0" applyFont="1" applyBorder="1"/>
    <xf numFmtId="0" fontId="0" fillId="0" borderId="16" xfId="0" applyFont="1" applyBorder="1"/>
    <xf numFmtId="0" fontId="6" fillId="0" borderId="4" xfId="1" applyFont="1" applyFill="1" applyBorder="1"/>
    <xf numFmtId="165" fontId="0" fillId="0" borderId="0" xfId="0" applyNumberFormat="1" applyFont="1" applyBorder="1"/>
    <xf numFmtId="165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4" xfId="0" applyFont="1" applyBorder="1"/>
    <xf numFmtId="0" fontId="6" fillId="0" borderId="0" xfId="1" applyFont="1" applyFill="1" applyBorder="1"/>
    <xf numFmtId="0" fontId="0" fillId="4" borderId="4" xfId="0" applyFont="1" applyFill="1" applyBorder="1"/>
    <xf numFmtId="0" fontId="0" fillId="4" borderId="9" xfId="0" applyFont="1" applyFill="1" applyBorder="1"/>
    <xf numFmtId="0" fontId="0" fillId="4" borderId="0" xfId="0" applyFont="1" applyFill="1" applyBorder="1"/>
    <xf numFmtId="165" fontId="0" fillId="4" borderId="0" xfId="0" applyNumberFormat="1" applyFont="1" applyFill="1" applyBorder="1"/>
    <xf numFmtId="2" fontId="0" fillId="4" borderId="0" xfId="0" applyNumberFormat="1" applyFont="1" applyFill="1" applyBorder="1"/>
    <xf numFmtId="0" fontId="0" fillId="4" borderId="0" xfId="0" applyFont="1" applyFill="1"/>
    <xf numFmtId="0" fontId="0" fillId="7" borderId="0" xfId="0" applyFont="1" applyFill="1" applyBorder="1"/>
    <xf numFmtId="165" fontId="0" fillId="7" borderId="0" xfId="0" applyNumberFormat="1" applyFont="1" applyFill="1" applyBorder="1"/>
    <xf numFmtId="0" fontId="0" fillId="7" borderId="4" xfId="0" applyFont="1" applyFill="1" applyBorder="1"/>
    <xf numFmtId="2" fontId="0" fillId="7" borderId="0" xfId="0" applyNumberFormat="1" applyFont="1" applyFill="1" applyBorder="1"/>
    <xf numFmtId="0" fontId="0" fillId="7" borderId="0" xfId="0" applyFont="1" applyFill="1"/>
    <xf numFmtId="0" fontId="0" fillId="7" borderId="9" xfId="0" applyFont="1" applyFill="1" applyBorder="1"/>
    <xf numFmtId="0" fontId="0" fillId="0" borderId="4" xfId="0" applyFont="1" applyFill="1" applyBorder="1"/>
    <xf numFmtId="0" fontId="0" fillId="0" borderId="9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6" fillId="0" borderId="9" xfId="1" applyFont="1" applyFill="1" applyBorder="1"/>
    <xf numFmtId="0" fontId="6" fillId="0" borderId="0" xfId="1" applyFont="1"/>
    <xf numFmtId="0" fontId="0" fillId="0" borderId="0" xfId="0" applyFont="1" applyFill="1" applyBorder="1" applyAlignment="1">
      <alignment horizontal="center"/>
    </xf>
    <xf numFmtId="0" fontId="4" fillId="7" borderId="19" xfId="0" applyFont="1" applyFill="1" applyBorder="1"/>
    <xf numFmtId="0" fontId="5" fillId="7" borderId="19" xfId="0" applyFont="1" applyFill="1" applyBorder="1"/>
    <xf numFmtId="49" fontId="5" fillId="7" borderId="19" xfId="0" quotePrefix="1" applyNumberFormat="1" applyFont="1" applyFill="1" applyBorder="1" applyAlignment="1">
      <alignment vertical="center" wrapText="1"/>
    </xf>
    <xf numFmtId="0" fontId="5" fillId="7" borderId="19" xfId="0" quotePrefix="1" applyFont="1" applyFill="1" applyBorder="1"/>
    <xf numFmtId="0" fontId="5" fillId="7" borderId="5" xfId="0" quotePrefix="1" applyFont="1" applyFill="1" applyBorder="1"/>
    <xf numFmtId="0" fontId="4" fillId="0" borderId="20" xfId="0" applyFont="1" applyBorder="1"/>
    <xf numFmtId="0" fontId="5" fillId="0" borderId="20" xfId="0" applyFont="1" applyBorder="1"/>
    <xf numFmtId="49" fontId="5" fillId="0" borderId="20" xfId="0" quotePrefix="1" applyNumberFormat="1" applyFont="1" applyBorder="1" applyAlignment="1">
      <alignment vertical="center" wrapText="1"/>
    </xf>
    <xf numFmtId="0" fontId="5" fillId="0" borderId="20" xfId="0" quotePrefix="1" applyFont="1" applyBorder="1"/>
    <xf numFmtId="0" fontId="5" fillId="0" borderId="2" xfId="0" quotePrefix="1" applyFont="1" applyBorder="1"/>
    <xf numFmtId="0" fontId="0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165" fontId="20" fillId="0" borderId="0" xfId="0" applyNumberFormat="1" applyFont="1" applyBorder="1"/>
    <xf numFmtId="0" fontId="21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65" fontId="20" fillId="0" borderId="0" xfId="0" applyNumberFormat="1" applyFont="1" applyFill="1" applyBorder="1"/>
    <xf numFmtId="0" fontId="21" fillId="0" borderId="0" xfId="0" applyFont="1" applyFill="1" applyBorder="1" applyAlignment="1">
      <alignment horizontal="center"/>
    </xf>
    <xf numFmtId="2" fontId="20" fillId="0" borderId="0" xfId="0" applyNumberFormat="1" applyFont="1" applyBorder="1"/>
    <xf numFmtId="0" fontId="20" fillId="0" borderId="4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2" fontId="22" fillId="0" borderId="0" xfId="0" applyNumberFormat="1" applyFont="1" applyBorder="1"/>
    <xf numFmtId="164" fontId="20" fillId="0" borderId="0" xfId="0" applyNumberFormat="1" applyFont="1" applyBorder="1"/>
    <xf numFmtId="0" fontId="11" fillId="0" borderId="16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2" fontId="0" fillId="4" borderId="0" xfId="2" applyNumberFormat="1" applyFont="1" applyFill="1" applyBorder="1"/>
    <xf numFmtId="2" fontId="0" fillId="7" borderId="0" xfId="2" applyNumberFormat="1" applyFont="1" applyFill="1" applyBorder="1"/>
    <xf numFmtId="2" fontId="0" fillId="0" borderId="0" xfId="2" applyNumberFormat="1" applyFont="1" applyFill="1" applyBorder="1"/>
    <xf numFmtId="43" fontId="0" fillId="9" borderId="11" xfId="2" applyFont="1" applyFill="1" applyBorder="1"/>
    <xf numFmtId="2" fontId="0" fillId="9" borderId="9" xfId="2" applyNumberFormat="1" applyFont="1" applyFill="1" applyBorder="1"/>
    <xf numFmtId="2" fontId="17" fillId="9" borderId="9" xfId="2" applyNumberFormat="1" applyFont="1" applyFill="1" applyBorder="1"/>
    <xf numFmtId="43" fontId="11" fillId="0" borderId="16" xfId="2" applyFont="1" applyFill="1" applyBorder="1" applyAlignment="1">
      <alignment horizontal="center"/>
    </xf>
    <xf numFmtId="2" fontId="17" fillId="0" borderId="0" xfId="2" applyNumberFormat="1" applyFont="1" applyFill="1" applyBorder="1"/>
    <xf numFmtId="43" fontId="0" fillId="0" borderId="0" xfId="2" applyFont="1" applyFill="1" applyBorder="1"/>
    <xf numFmtId="2" fontId="24" fillId="4" borderId="0" xfId="2" applyNumberFormat="1" applyFont="1" applyFill="1" applyBorder="1"/>
    <xf numFmtId="1" fontId="11" fillId="0" borderId="16" xfId="2" applyNumberFormat="1" applyFont="1" applyFill="1" applyBorder="1" applyAlignment="1">
      <alignment horizontal="center"/>
    </xf>
    <xf numFmtId="1" fontId="17" fillId="0" borderId="0" xfId="1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0" fillId="0" borderId="0" xfId="2" applyNumberFormat="1" applyFont="1" applyFill="1" applyBorder="1" applyAlignment="1">
      <alignment horizontal="center"/>
    </xf>
    <xf numFmtId="1" fontId="0" fillId="4" borderId="0" xfId="2" applyNumberFormat="1" applyFont="1" applyFill="1" applyBorder="1" applyAlignment="1">
      <alignment horizontal="center"/>
    </xf>
    <xf numFmtId="1" fontId="0" fillId="7" borderId="0" xfId="2" applyNumberFormat="1" applyFont="1" applyFill="1" applyBorder="1" applyAlignment="1">
      <alignment horizontal="center"/>
    </xf>
    <xf numFmtId="1" fontId="24" fillId="4" borderId="0" xfId="2" applyNumberFormat="1" applyFont="1" applyFill="1" applyBorder="1" applyAlignment="1">
      <alignment horizontal="center"/>
    </xf>
    <xf numFmtId="1" fontId="17" fillId="0" borderId="0" xfId="2" applyNumberFormat="1" applyFont="1" applyFill="1" applyBorder="1" applyAlignment="1">
      <alignment horizontal="center"/>
    </xf>
    <xf numFmtId="0" fontId="11" fillId="0" borderId="16" xfId="0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4" borderId="0" xfId="0" applyFont="1" applyFill="1" applyBorder="1" applyAlignment="1">
      <alignment horizontal="right"/>
    </xf>
    <xf numFmtId="0" fontId="0" fillId="7" borderId="0" xfId="0" applyFont="1" applyFill="1" applyBorder="1" applyAlignment="1">
      <alignment horizontal="right"/>
    </xf>
    <xf numFmtId="0" fontId="24" fillId="4" borderId="0" xfId="0" applyFont="1" applyFill="1" applyBorder="1" applyAlignment="1">
      <alignment horizontal="right"/>
    </xf>
    <xf numFmtId="0" fontId="17" fillId="0" borderId="0" xfId="0" applyFont="1" applyBorder="1" applyAlignment="1">
      <alignment horizontal="right"/>
    </xf>
    <xf numFmtId="2" fontId="6" fillId="0" borderId="0" xfId="1" applyNumberFormat="1" applyFill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1" fontId="16" fillId="0" borderId="0" xfId="1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right"/>
    </xf>
    <xf numFmtId="0" fontId="16" fillId="0" borderId="0" xfId="0" applyFont="1" applyFill="1" applyBorder="1"/>
    <xf numFmtId="0" fontId="16" fillId="0" borderId="0" xfId="0" applyFont="1" applyBorder="1" applyAlignment="1">
      <alignment horizontal="center"/>
    </xf>
    <xf numFmtId="2" fontId="16" fillId="9" borderId="9" xfId="2" applyNumberFormat="1" applyFont="1" applyFill="1" applyBorder="1"/>
    <xf numFmtId="1" fontId="16" fillId="0" borderId="0" xfId="2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2" fontId="16" fillId="0" borderId="0" xfId="0" applyNumberFormat="1" applyFont="1" applyFill="1" applyBorder="1"/>
    <xf numFmtId="2" fontId="16" fillId="3" borderId="9" xfId="2" applyNumberFormat="1" applyFont="1" applyFill="1" applyBorder="1"/>
    <xf numFmtId="2" fontId="16" fillId="0" borderId="0" xfId="0" applyNumberFormat="1" applyFont="1" applyBorder="1"/>
    <xf numFmtId="2" fontId="16" fillId="5" borderId="9" xfId="2" applyNumberFormat="1" applyFont="1" applyFill="1" applyBorder="1"/>
    <xf numFmtId="164" fontId="16" fillId="0" borderId="0" xfId="0" applyNumberFormat="1" applyFont="1" applyBorder="1"/>
    <xf numFmtId="165" fontId="16" fillId="0" borderId="0" xfId="0" applyNumberFormat="1" applyFont="1" applyBorder="1"/>
    <xf numFmtId="2" fontId="16" fillId="6" borderId="9" xfId="2" applyNumberFormat="1" applyFont="1" applyFill="1" applyBorder="1"/>
    <xf numFmtId="0" fontId="16" fillId="0" borderId="0" xfId="0" applyFont="1" applyBorder="1" applyAlignment="1">
      <alignment horizontal="right"/>
    </xf>
    <xf numFmtId="2" fontId="16" fillId="0" borderId="0" xfId="0" applyNumberFormat="1" applyFont="1" applyBorder="1" applyAlignment="1">
      <alignment horizontal="right"/>
    </xf>
    <xf numFmtId="165" fontId="0" fillId="0" borderId="0" xfId="0" applyNumberFormat="1" applyFont="1"/>
    <xf numFmtId="165" fontId="11" fillId="0" borderId="16" xfId="0" applyNumberFormat="1" applyFont="1" applyBorder="1" applyAlignment="1">
      <alignment horizontal="center"/>
    </xf>
    <xf numFmtId="165" fontId="15" fillId="0" borderId="0" xfId="0" applyNumberFormat="1" applyFont="1" applyBorder="1"/>
    <xf numFmtId="2" fontId="16" fillId="8" borderId="9" xfId="2" applyNumberFormat="1" applyFont="1" applyFill="1" applyBorder="1"/>
    <xf numFmtId="0" fontId="16" fillId="0" borderId="4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za.rs-online.com/web/p/aluminium-capacitors/1917886/" TargetMode="External"/><Relationship Id="rId18" Type="http://schemas.openxmlformats.org/officeDocument/2006/relationships/hyperlink" Target="http://za.rs-online.com/web/p/wire-wound-surface-mount-inductors/7361286/?searchTerm=SDR0805-330K&amp;relevancy-data=636F3D3226696E3D4931384E4B6E6F776E41734D504E266C753D656E266D6D3D6D61746368616C6C7061727469616C26706D3D5E5B5C772D5C2E2F252C5D2B2426706F3D313326" TargetMode="External"/><Relationship Id="rId26" Type="http://schemas.openxmlformats.org/officeDocument/2006/relationships/hyperlink" Target="http://za.rs-online.com/web/p/surface-mount-fixed-resistors/6979227/?searchTerm=470R+0603+1%25&amp;relevancy-data=636F3D3126696E3D4931384E4272616E644D504E266C753D656E266D6D3D6D61746368616C6C26706D3D5E5B5C772D5C2E2F252C5C735D2B2426706F3D3526736E3D592673743D4B4" TargetMode="External"/><Relationship Id="rId39" Type="http://schemas.openxmlformats.org/officeDocument/2006/relationships/hyperlink" Target="http://www.digikey.com/product-detail/en/SS210-TP/SS210-TPMSCT-ND/2041550" TargetMode="External"/><Relationship Id="rId21" Type="http://schemas.openxmlformats.org/officeDocument/2006/relationships/hyperlink" Target="http://za.rs-online.com/web/p/surface-mount-fixed-resistors/6979280/?searchTerm=3K3+0603+1%25&amp;relevancy-data=636F3D3126696E3D4931384E4272616E644D504E266C753D656E266D6D3D6D61746368616C6C26706D3D5E5B5C772D5C2E2F252C5C735D2B2426706F3D3526736E3D592673743D4B45" TargetMode="External"/><Relationship Id="rId34" Type="http://schemas.openxmlformats.org/officeDocument/2006/relationships/hyperlink" Target="http://za.rs-online.com/web/p/trimmer-resistors/5220079/?searchTerm=3296Y-1-103&amp;relevancy-data=636F3D3226696E3D4931384E4B6E6F776E41734D504E266C753D656E266D6D3D6D61746368616C6C7061727469616C26706D3D5E5B5C772D5C2E2F252C5D2B2426706F3D313326736E3D592673743D4D" TargetMode="External"/><Relationship Id="rId42" Type="http://schemas.openxmlformats.org/officeDocument/2006/relationships/hyperlink" Target="http://www.digikey.com/product-detail/en/A3979SLPTR-T/620-1148-1-ND/1090391" TargetMode="External"/><Relationship Id="rId47" Type="http://schemas.openxmlformats.org/officeDocument/2006/relationships/hyperlink" Target="http://www.digikey.com/product-detail/en/C0603C330K5GACTU/399-7897-1-ND/3471620" TargetMode="External"/><Relationship Id="rId50" Type="http://schemas.openxmlformats.org/officeDocument/2006/relationships/hyperlink" Target="http://www.digikey.com/product-detail/en/C1608X7R1H103K080AA/445-1311-1-ND/567691" TargetMode="External"/><Relationship Id="rId55" Type="http://schemas.openxmlformats.org/officeDocument/2006/relationships/hyperlink" Target="http://www.digikey.com/product-detail/en/EEU-FC1V222/P10309-ND/266318" TargetMode="External"/><Relationship Id="rId63" Type="http://schemas.openxmlformats.org/officeDocument/2006/relationships/hyperlink" Target="http://www.digikey.com/product-detail/en/CRCW02013K30FKED/541-3.30KAABCT-ND/1968242" TargetMode="External"/><Relationship Id="rId68" Type="http://schemas.openxmlformats.org/officeDocument/2006/relationships/hyperlink" Target="http://www.digikey.com/product-detail/en/1622960-1/A106050CT-ND/3477690" TargetMode="External"/><Relationship Id="rId76" Type="http://schemas.openxmlformats.org/officeDocument/2006/relationships/hyperlink" Target="http://www.digikey.com/product-detail/en/3296Y-1-103LF/3296Y-103LF-ND/1088085" TargetMode="External"/><Relationship Id="rId84" Type="http://schemas.openxmlformats.org/officeDocument/2006/relationships/hyperlink" Target="http://za.mouser.com/ProductDetail/Murata/GRM0335C1H100JD01D/?qs=sGAEpiMZZMvQvaS66kI3TuCjAb3Pi%2fODSE6IUYnspBw%3d" TargetMode="External"/><Relationship Id="rId89" Type="http://schemas.openxmlformats.org/officeDocument/2006/relationships/hyperlink" Target="http://za.mouser.com/ProductDetail/TDK/CGA3E2X7R1H104K/?qs=sGAEpiMZZMvQvaS66kI3TpDmUigSl4RuUKij5T%2fwM3A%3d" TargetMode="External"/><Relationship Id="rId7" Type="http://schemas.openxmlformats.org/officeDocument/2006/relationships/hyperlink" Target="http://za.rs-online.com/web/p/ceramic-multilayer-capacitors/7665281/" TargetMode="External"/><Relationship Id="rId71" Type="http://schemas.openxmlformats.org/officeDocument/2006/relationships/hyperlink" Target="http://www.digikey.com/product-detail/en/CRCW06032K20FKEA/541-2.20KHCT-ND/1179845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://eshop.phoenixcontact.co.za/phoenix/logon.do?user=anonym&amp;general=zaen" TargetMode="External"/><Relationship Id="rId16" Type="http://schemas.openxmlformats.org/officeDocument/2006/relationships/hyperlink" Target="http://za.rs-online.com/web/p/microcontrollers/7037784/?searchTerm=PIC18F25K22-I%2FSS&amp;relevancy-data=636F3D3226696E3D4931384E4B6E6F776E41734D504E266C753D656E266D6D3D6D61746368616C6C7061727469616C26706D3D5E5B5C772D5C2E2F252C5D2B2426706F3D313326736E3D592673" TargetMode="External"/><Relationship Id="rId29" Type="http://schemas.openxmlformats.org/officeDocument/2006/relationships/hyperlink" Target="http://za.rs-online.com/web/p/surface-mount-fixed-resistors/6979570/?searchTerm=%27100R+1206+1%25&amp;relevancy-data=636F3D3126696E3D4931384E4272616E644D504E266C753D656E266D6D3D6D61746368616C6C26706D3D5E5B5C772D5C2E2F252C5C735D2B2426706F3D3526736E3D592673743D" TargetMode="External"/><Relationship Id="rId11" Type="http://schemas.openxmlformats.org/officeDocument/2006/relationships/hyperlink" Target="http://za.rs-online.com/web/p/aluminium-capacitors/7393491/" TargetMode="External"/><Relationship Id="rId24" Type="http://schemas.openxmlformats.org/officeDocument/2006/relationships/hyperlink" Target="http://za.rs-online.com/web/p/surface-mount-fixed-resistors/6979292/?searchTerm=3K9+0603+1%25&amp;relevancy-data=636F3D3126696E3D4931384E4272616E644D504E266C753D656E266D6D3D6D61746368616C6C26706D3D5E5B5C772D5C2E2F252C5C735D2B2426706F3D3526736E3D592673743D4B45" TargetMode="External"/><Relationship Id="rId32" Type="http://schemas.openxmlformats.org/officeDocument/2006/relationships/hyperlink" Target="http://za.rs-online.com/web/p/bipolar-transistors/2169410/" TargetMode="External"/><Relationship Id="rId37" Type="http://schemas.openxmlformats.org/officeDocument/2006/relationships/hyperlink" Target="http://www.digikey.com/product-detail/en/CSM1Z-A0B2C3-80-11.0592D18/370-1093-1-ND/3748414" TargetMode="External"/><Relationship Id="rId40" Type="http://schemas.openxmlformats.org/officeDocument/2006/relationships/hyperlink" Target="http://www.digikey.com/product-detail/en/MMBD914-V-GS08/MMBD914-V-GS08CT-ND/3104477" TargetMode="External"/><Relationship Id="rId45" Type="http://schemas.openxmlformats.org/officeDocument/2006/relationships/hyperlink" Target="http://za.rs-online.com/web/p/buck-converters/0380034/" TargetMode="External"/><Relationship Id="rId53" Type="http://schemas.openxmlformats.org/officeDocument/2006/relationships/hyperlink" Target="http://www.digikey.com/product-detail/en/EEE-1HA101UP/PCE3917CT-ND/766293" TargetMode="External"/><Relationship Id="rId58" Type="http://schemas.openxmlformats.org/officeDocument/2006/relationships/hyperlink" Target="http://www.digikey.com/product-detail/en/PIC18F25K22-I%2FSS/PIC18F25K22-I%2FSS-ND/2332848" TargetMode="External"/><Relationship Id="rId66" Type="http://schemas.openxmlformats.org/officeDocument/2006/relationships/hyperlink" Target="http://www.digikey.com/product-detail/en/CRCW06035K60FKEA/541-5.60KHCT-ND/1179894" TargetMode="External"/><Relationship Id="rId74" Type="http://schemas.openxmlformats.org/officeDocument/2006/relationships/hyperlink" Target="http://www.digikey.com/product-detail/en/BC817-25-TP/BC817-25-TPMSCT-ND/1960198" TargetMode="External"/><Relationship Id="rId79" Type="http://schemas.openxmlformats.org/officeDocument/2006/relationships/hyperlink" Target="http://za.rs-online.com/web/p/through-hole-fixed-resistors/7473736/" TargetMode="External"/><Relationship Id="rId87" Type="http://schemas.openxmlformats.org/officeDocument/2006/relationships/hyperlink" Target="http://za.mouser.com/ProductDetail/AVX/06035C102KAT2A/?qs=sGAEpiMZZMvQvaS66kI3TmUq5eG%252b91YyJYdnhB6ZxCc%3d" TargetMode="External"/><Relationship Id="rId5" Type="http://schemas.openxmlformats.org/officeDocument/2006/relationships/hyperlink" Target="http://za.rs-online.com/web/p/ceramic-multilayer-capacitors/7665070/" TargetMode="External"/><Relationship Id="rId61" Type="http://schemas.openxmlformats.org/officeDocument/2006/relationships/hyperlink" Target="http://www.digikey.com/product-detail/en/CRCW06031K80FKEA/541-1.80KHCT-ND/1179836" TargetMode="External"/><Relationship Id="rId82" Type="http://schemas.openxmlformats.org/officeDocument/2006/relationships/hyperlink" Target="http://za.mouser.com/ProductDetail/Murata/GRM188R71H221KA01J/?qs=sGAEpiMZZMvQvaS66kI3TgL8sqhetTSzAzEmKmSWuSs%3d" TargetMode="External"/><Relationship Id="rId90" Type="http://schemas.openxmlformats.org/officeDocument/2006/relationships/hyperlink" Target="http://za.mouser.com/ProductDetail/Lelon/VZH-471M1VTR-1316/?qs=sGAEpiMZZMtZ1n0r9vR22Tt8w7pgQkKXX2KkAwVa7%252bM%3d" TargetMode="External"/><Relationship Id="rId19" Type="http://schemas.openxmlformats.org/officeDocument/2006/relationships/hyperlink" Target="http://za.rs-online.com/web/p/non-latching-relays/1966276/?searchTerm=V23105-A5003-A201&amp;relevancy-data=636F3D3226696E3D4931384E4B6E6F776E41734D504E266C753D656E266D6D3D6D61746368616C6C7061727469616C26706D3D5E5B5C772D5C2E2F252C5D2B2426706F3D313326736E3D5926" TargetMode="External"/><Relationship Id="rId14" Type="http://schemas.openxmlformats.org/officeDocument/2006/relationships/hyperlink" Target="http://za.rs-online.com/web/p/dip-sip-switches/7122573/" TargetMode="External"/><Relationship Id="rId22" Type="http://schemas.openxmlformats.org/officeDocument/2006/relationships/hyperlink" Target="http://za.rs-online.com/web/p/surface-mount-fixed-resistors/6979246/?searchTerm=1K+0603+1%25&amp;relevancy-data=636F3D3126696E3D4931384E4272616E644D504E266C753D656E266D6D3D6D61746368616C6C26706D3D5E5B5C772D5C2E2F252C5C735D2B2426706F3D3526736E3D592673743D4B455" TargetMode="External"/><Relationship Id="rId27" Type="http://schemas.openxmlformats.org/officeDocument/2006/relationships/hyperlink" Target="http://za.rs-online.com/web/p/surface-mount-fixed-resistors/6979306/?searchTerm=4K7+0603+1%25&amp;relevancy-data=636F3D3126696E3D4931384E4272616E644D504E266C753D656E266D6D3D6D61746368616C6C26706D3D5E5B5C772D5C2E2F252C5C735D2B2426706F3D3526736E3D592673743D4B45" TargetMode="External"/><Relationship Id="rId30" Type="http://schemas.openxmlformats.org/officeDocument/2006/relationships/hyperlink" Target="http://za.rs-online.com/web/p/surface-mount-fixed-resistors/6979270/?searchTerm=%272K2+0603+1%25&amp;relevancy-data=636F3D3126696E3D4931384E4272616E644D504E266C753D656E266D6D3D6D61746368616C6C26706D3D5E5B5C772D5C2E2F252C5C735D2B2426706F3D3526736E3D592673743D4" TargetMode="External"/><Relationship Id="rId35" Type="http://schemas.openxmlformats.org/officeDocument/2006/relationships/hyperlink" Target="http://za.rs-online.com/web/p/zener-diodes/6878146/?searchTerm=%271SMA5918BT3&amp;relevancy-data=636F3D3226696E3D4931384E4B6E6F776E41734D504E266C753D656E266D6D3D6D61746368616C6C7061727469616C26706D3D5E5B5C772D5C2E2F252C5D2B2426706F3D313326736E3D592673743D4D41" TargetMode="External"/><Relationship Id="rId43" Type="http://schemas.openxmlformats.org/officeDocument/2006/relationships/hyperlink" Target="http://www.digikey.com/product-detail/en/LTST-C171GKT/160-1423-1-ND/386792" TargetMode="External"/><Relationship Id="rId48" Type="http://schemas.openxmlformats.org/officeDocument/2006/relationships/hyperlink" Target="http://www.digikey.com/product-detail/en/C1608X7R1H223K080AA/445-1312-1-ND/567696" TargetMode="External"/><Relationship Id="rId56" Type="http://schemas.openxmlformats.org/officeDocument/2006/relationships/hyperlink" Target="http://www.digikey.com/product-detail/en/206-6/CT2066-ND/20754" TargetMode="External"/><Relationship Id="rId64" Type="http://schemas.openxmlformats.org/officeDocument/2006/relationships/hyperlink" Target="http://www.digikey.com/product-detail/en/ERJ-3EKF3302V/P33.0KHCT-ND/1746763" TargetMode="External"/><Relationship Id="rId69" Type="http://schemas.openxmlformats.org/officeDocument/2006/relationships/hyperlink" Target="http://www.digikey.com/product-detail/en/ERJ-3EKF10R0V/P10.0HCT-ND/198100" TargetMode="External"/><Relationship Id="rId77" Type="http://schemas.openxmlformats.org/officeDocument/2006/relationships/hyperlink" Target="http://www.digikey.com/product-detail/en/1SMA5918BT3G/1SMA5918BT3GOSCT-ND/917674" TargetMode="External"/><Relationship Id="rId8" Type="http://schemas.openxmlformats.org/officeDocument/2006/relationships/hyperlink" Target="http://za.rs-online.com/web/p/ceramic-multilayer-capacitors/7665389/" TargetMode="External"/><Relationship Id="rId51" Type="http://schemas.openxmlformats.org/officeDocument/2006/relationships/hyperlink" Target="http://www.digikey.com/product-detail/en/C1608X7R1H224K080AB/445-7408-1-ND/2733480" TargetMode="External"/><Relationship Id="rId72" Type="http://schemas.openxmlformats.org/officeDocument/2006/relationships/hyperlink" Target="http://www.digikey.com/product-detail/en/ERJ-3EKF1002V/P10.0KHCT-ND/198102" TargetMode="External"/><Relationship Id="rId80" Type="http://schemas.openxmlformats.org/officeDocument/2006/relationships/hyperlink" Target="https://www.verical.com/" TargetMode="External"/><Relationship Id="rId85" Type="http://schemas.openxmlformats.org/officeDocument/2006/relationships/hyperlink" Target="http://za.mouser.com/ProductDetail/Panasonic/EEV-FC1V101P/?qs=%2fha2pyFadujKzwHlHMT3VNp%252bAb7Im3K%2fbuovKFMh9lk%3d" TargetMode="External"/><Relationship Id="rId3" Type="http://schemas.openxmlformats.org/officeDocument/2006/relationships/hyperlink" Target="http://eshop.phoenixcontact.co.za/phoenix/logon.do?user=anonym&amp;general=zaen" TargetMode="External"/><Relationship Id="rId12" Type="http://schemas.openxmlformats.org/officeDocument/2006/relationships/hyperlink" Target="http://za.rs-online.com/web/p/aluminium-capacitors/7393330/" TargetMode="External"/><Relationship Id="rId17" Type="http://schemas.openxmlformats.org/officeDocument/2006/relationships/hyperlink" Target="http://za.rs-online.com/web/p/motor-driver-ics/6807217/?searchTerm=A3979SLPTR&amp;relevancy-data=636F3D3226696E3D4931384E4B6E6F776E41734D504E266C753D656E266D6D3D6D61746368616C6C7061727469616C26706D3D5E5B5C772D5C2E2F252C5D2B2426706F3D313326736E3D592673743D4D41" TargetMode="External"/><Relationship Id="rId25" Type="http://schemas.openxmlformats.org/officeDocument/2006/relationships/hyperlink" Target="http://za.rs-online.com/web/p/surface-mount-fixed-resistors/6979303/?searchTerm=5K6+0603+1%25&amp;relevancy-data=636F3D3126696E3D4931384E4272616E644D504E266C753D656E266D6D3D6D61746368616C6C26706D3D5E5B5C772D5C2E2F252C5C735D2B2426706F3D3526736E3D592673743D4B45" TargetMode="External"/><Relationship Id="rId33" Type="http://schemas.openxmlformats.org/officeDocument/2006/relationships/hyperlink" Target="http://za.rs-online.com/web/p/tvs-diodes/6311148/" TargetMode="External"/><Relationship Id="rId38" Type="http://schemas.openxmlformats.org/officeDocument/2006/relationships/hyperlink" Target="http://www.digikey.com/product-detail/en/ER3M-TP/ER3M-TPMSCT-ND/3191610" TargetMode="External"/><Relationship Id="rId46" Type="http://schemas.openxmlformats.org/officeDocument/2006/relationships/hyperlink" Target="http://www.digikey.com/product-detail/en/VJ0603D221KXAAJ/720-1330-1-ND/3280744" TargetMode="External"/><Relationship Id="rId59" Type="http://schemas.openxmlformats.org/officeDocument/2006/relationships/hyperlink" Target="http://www.digikey.com/product-detail/en/L5973D013TR/497-4566-1-ND/806442" TargetMode="External"/><Relationship Id="rId67" Type="http://schemas.openxmlformats.org/officeDocument/2006/relationships/hyperlink" Target="http://www.digikey.com/product-detail/en/CRCW0603470RFKEA/541-470HCT-ND/1179771" TargetMode="External"/><Relationship Id="rId20" Type="http://schemas.openxmlformats.org/officeDocument/2006/relationships/hyperlink" Target="http://za.rs-online.com/web/p/surface-mount-fixed-resistors/6979268/?searchTerm=1K8+0603+1%25&amp;relevancy-data=636F3D3126696E3D4931384E4272616E644D504E266C753D656E266D6D3D6D61746368616C6C26706D3D5E5B5C772D5C2E2F252C5C735D2B2426706F3D3526736E3D592673743D4B45" TargetMode="External"/><Relationship Id="rId41" Type="http://schemas.openxmlformats.org/officeDocument/2006/relationships/hyperlink" Target="http://www.digikey.com/product-detail/en/0160003.MR/F3564CT-ND/2297760" TargetMode="External"/><Relationship Id="rId54" Type="http://schemas.openxmlformats.org/officeDocument/2006/relationships/hyperlink" Target="http://www.digikey.com/product-detail/en/EEE-1VA101P/PCE3949CT-ND/766325" TargetMode="External"/><Relationship Id="rId62" Type="http://schemas.openxmlformats.org/officeDocument/2006/relationships/hyperlink" Target="http://www.digikey.com/product-detail/en/1622866-1/A106049CT-ND/3477689" TargetMode="External"/><Relationship Id="rId70" Type="http://schemas.openxmlformats.org/officeDocument/2006/relationships/hyperlink" Target="http://www.digikey.com/product-detail/en/CRCW1206100RFKEA/541-100FCT-ND/1181646" TargetMode="External"/><Relationship Id="rId75" Type="http://schemas.openxmlformats.org/officeDocument/2006/relationships/hyperlink" Target="http://www.digikey.com/product-detail/en/SMCJ26A/SMCJ26ABCT-ND/2254146" TargetMode="External"/><Relationship Id="rId83" Type="http://schemas.openxmlformats.org/officeDocument/2006/relationships/hyperlink" Target="http://za.mouser.com/ProductDetail/AVX/06035C223KAT2A/?qs=sGAEpiMZZMvQvaS66kI3TmFlbhiZuIe5HGaxVLxeplQ%3d" TargetMode="External"/><Relationship Id="rId88" Type="http://schemas.openxmlformats.org/officeDocument/2006/relationships/hyperlink" Target="http://za.mouser.com/ProductDetail/TDK/CGA3E3X7R1H224K/?qs=sGAEpiMZZMvQvaS66kI3Tt8lwdoAYE0T7xXBP3%252bywMk%3d" TargetMode="External"/><Relationship Id="rId91" Type="http://schemas.openxmlformats.org/officeDocument/2006/relationships/hyperlink" Target="http://za.mouser.com/ProductDetail/Kemet/EEV107M050A9MAA/?qs=T9vdlufmP8yWnSu%252bhYmMGw%3d%3d" TargetMode="External"/><Relationship Id="rId1" Type="http://schemas.openxmlformats.org/officeDocument/2006/relationships/hyperlink" Target="http://eshop.phoenixcontact.co.za/phoenix/logon.do?user=anonym&amp;general=zaen" TargetMode="External"/><Relationship Id="rId6" Type="http://schemas.openxmlformats.org/officeDocument/2006/relationships/hyperlink" Target="http://za.rs-online.com/web/p/ceramic-multilayer-capacitors/7665418/" TargetMode="External"/><Relationship Id="rId15" Type="http://schemas.openxmlformats.org/officeDocument/2006/relationships/hyperlink" Target="http://za.rs-online.com/web/p/line-transceivers/0461008/?searchTerm=DS75176BM&amp;relevancy-data=636F3D3226696E3D4931384E4B6E6F776E41734D504E266C753D656E266D6D3D6D61746368616C6C7061727469616C26706D3D5E5B5C772D5C2E2F252C5D2B2426706F3D313326736E3D592673743D4D41" TargetMode="External"/><Relationship Id="rId23" Type="http://schemas.openxmlformats.org/officeDocument/2006/relationships/hyperlink" Target="http://za.rs-online.com/web/p/surface-mount-fixed-resistors/6979378/?searchTerm=33K+0603+1%25&amp;relevancy-data=636F3D3126696E3D4931384E4272616E644D504E266C753D656E266D6D3D6D61746368616C6C26706D3D5E5B5C772D5C2E2F252C5C735D2B2426706F3D3526736E3D592673743D4B45" TargetMode="External"/><Relationship Id="rId28" Type="http://schemas.openxmlformats.org/officeDocument/2006/relationships/hyperlink" Target="http://za.rs-online.com/web/p/surface-mount-fixed-resistors/2131982/?searchTerm=0R+0603+1%25&amp;relevancy-data=636F3D3226696E3D4931384E44656661756C74266C753D656E266D6D3D6D61746368616C6C7061727469616C26706D3D5E5B5C772D5C2E2F252C5C735D2B2426706F3D3926736E3D592" TargetMode="External"/><Relationship Id="rId36" Type="http://schemas.openxmlformats.org/officeDocument/2006/relationships/hyperlink" Target="http://www.digikey.com/scripts/dksearch/dksus.dll?FV=fff40002%2Cfff80009%2C3400b7%2Cfc0173&amp;vendor=0&amp;mnonly=0&amp;newproducts=0&amp;ptm=0&amp;fid=0&amp;quantity=0&amp;PV69=3&amp;PV46=13949" TargetMode="External"/><Relationship Id="rId49" Type="http://schemas.openxmlformats.org/officeDocument/2006/relationships/hyperlink" Target="http://www.digikey.com/product-detail/en/VJ0603Y102KXAAC31/720-1253-1-ND/2972243" TargetMode="External"/><Relationship Id="rId57" Type="http://schemas.openxmlformats.org/officeDocument/2006/relationships/hyperlink" Target="http://www.digikey.com/product-detail/en/ST3485EBDR/497-2080-1-ND/599097" TargetMode="External"/><Relationship Id="rId10" Type="http://schemas.openxmlformats.org/officeDocument/2006/relationships/hyperlink" Target="http://za.rs-online.com/web/p/ceramic-multilayer-capacitors/7583417/?searchTerm=%27220nF+0603+50V+10%25+X7R&amp;relevancy-data=636F3D3226696E3D4931384E44656661756C74266C753D656E266D6D3D6D61746368616C6C7061727469616C26706D3D5E5B5C772D5C2E2F252C5C735D2B2426706F" TargetMode="External"/><Relationship Id="rId31" Type="http://schemas.openxmlformats.org/officeDocument/2006/relationships/hyperlink" Target="http://za.rs-online.com/web/p/surface-mount-fixed-resistors/6979325/?searchTerm=10K+0603+1%25&amp;relevancy-data=636F3D3126696E3D4931384E4272616E644D504E266C753D656E266D6D3D6D61746368616C6C26706D3D5E5B5C772D5C2E2F252C5C735D2B2426706F3D3526736E3D592673743D4B45" TargetMode="External"/><Relationship Id="rId44" Type="http://schemas.openxmlformats.org/officeDocument/2006/relationships/hyperlink" Target="http://www.digikey.com/product-detail/en/LTST-C170KRKT/160-1415-1-ND/386778" TargetMode="External"/><Relationship Id="rId52" Type="http://schemas.openxmlformats.org/officeDocument/2006/relationships/hyperlink" Target="http://www.digikey.com/product-detail/en/C1608X7R1H104K080AA/445-1314-1-ND/567687" TargetMode="External"/><Relationship Id="rId60" Type="http://schemas.openxmlformats.org/officeDocument/2006/relationships/hyperlink" Target="http://www.digikey.com/product-detail/en/SDR0805-330KL/SDR0805-330KLCT-ND/2127167" TargetMode="External"/><Relationship Id="rId65" Type="http://schemas.openxmlformats.org/officeDocument/2006/relationships/hyperlink" Target="http://www.digikey.com/product-detail/en/CRCW06033K90FKEA/541-3.90KHCT-ND/1179875" TargetMode="External"/><Relationship Id="rId73" Type="http://schemas.openxmlformats.org/officeDocument/2006/relationships/hyperlink" Target="http://www.digikey.com/scripts/dksearch/dksus.dll?vendor=0&amp;keywords=+V23105A5003A201&amp;stock=1" TargetMode="External"/><Relationship Id="rId78" Type="http://schemas.openxmlformats.org/officeDocument/2006/relationships/hyperlink" Target="http://www.digikey.com/product-detail/en/FMP100JR-52-0R27/0.27WCT-ND/2058879" TargetMode="External"/><Relationship Id="rId81" Type="http://schemas.openxmlformats.org/officeDocument/2006/relationships/hyperlink" Target="https://www.verical.com/" TargetMode="External"/><Relationship Id="rId86" Type="http://schemas.openxmlformats.org/officeDocument/2006/relationships/hyperlink" Target="http://za.mouser.com/ProductDetail/AVX/06035A330KAT2A/?qs=sGAEpiMZZMvQvaS66kI3TgRAzWiBRzwh6NrzUA6Io4w%3d" TargetMode="External"/><Relationship Id="rId4" Type="http://schemas.openxmlformats.org/officeDocument/2006/relationships/hyperlink" Target="http://za.rs-online.com/web/p/ceramic-multilayer-capacitors/7665187/" TargetMode="External"/><Relationship Id="rId9" Type="http://schemas.openxmlformats.org/officeDocument/2006/relationships/hyperlink" Target="http://za.rs-online.com/web/p/ceramic-multilayer-capacitors/766544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5"/>
  <sheetViews>
    <sheetView tabSelected="1" topLeftCell="AD1" zoomScaleNormal="100" zoomScaleSheetLayoutView="100" workbookViewId="0">
      <pane ySplit="9" topLeftCell="A25" activePane="bottomLeft" state="frozen"/>
      <selection pane="bottomLeft" activeCell="I39" sqref="I39"/>
    </sheetView>
  </sheetViews>
  <sheetFormatPr defaultRowHeight="15" x14ac:dyDescent="0.25"/>
  <cols>
    <col min="1" max="2" width="3.85546875" style="81" customWidth="1"/>
    <col min="3" max="3" width="6.42578125" style="81" customWidth="1"/>
    <col min="4" max="4" width="28.42578125" style="81" bestFit="1" customWidth="1"/>
    <col min="5" max="5" width="19.85546875" style="81" bestFit="1" customWidth="1"/>
    <col min="6" max="6" width="4" style="81" customWidth="1"/>
    <col min="7" max="7" width="4.42578125" style="81" customWidth="1"/>
    <col min="8" max="8" width="4.85546875" style="81" bestFit="1" customWidth="1"/>
    <col min="9" max="9" width="16.140625" style="81" bestFit="1" customWidth="1"/>
    <col min="10" max="10" width="19.42578125" style="81" bestFit="1" customWidth="1"/>
    <col min="11" max="11" width="7.85546875" style="81" customWidth="1"/>
    <col min="12" max="12" width="14.85546875" style="81" customWidth="1"/>
    <col min="13" max="13" width="9" style="81" customWidth="1"/>
    <col min="14" max="14" width="6.140625" style="81" customWidth="1"/>
    <col min="15" max="15" width="5.28515625" style="82" customWidth="1"/>
    <col min="16" max="17" width="9.140625" style="83" customWidth="1"/>
    <col min="18" max="18" width="10.85546875" style="82" customWidth="1"/>
    <col min="19" max="19" width="2.85546875" style="71" customWidth="1"/>
    <col min="20" max="20" width="4.85546875" style="71" customWidth="1"/>
    <col min="21" max="21" width="11.7109375" style="82" customWidth="1"/>
    <col min="22" max="22" width="9.5703125" style="20" customWidth="1"/>
    <col min="23" max="23" width="5.7109375" style="81" customWidth="1"/>
    <col min="24" max="24" width="6.85546875" style="81" customWidth="1"/>
    <col min="25" max="25" width="10.140625" style="81" customWidth="1"/>
    <col min="26" max="26" width="13.42578125" style="81" customWidth="1"/>
    <col min="27" max="27" width="3.140625" style="71" customWidth="1"/>
    <col min="28" max="28" width="4.85546875" style="71" customWidth="1"/>
    <col min="29" max="29" width="11.7109375" style="81" customWidth="1"/>
    <col min="30" max="30" width="10.28515625" style="81" customWidth="1"/>
    <col min="31" max="32" width="9.140625" style="81" customWidth="1"/>
    <col min="33" max="33" width="9.7109375" style="81" customWidth="1"/>
    <col min="34" max="34" width="3.140625" style="71" customWidth="1"/>
    <col min="35" max="35" width="4.85546875" style="71" customWidth="1"/>
    <col min="36" max="36" width="11.28515625" style="81" customWidth="1"/>
    <col min="37" max="37" width="9.42578125" style="81" customWidth="1"/>
    <col min="38" max="38" width="8.7109375" style="115" customWidth="1"/>
    <col min="39" max="39" width="6.5703125" style="155" customWidth="1"/>
    <col min="40" max="40" width="7.28515625" style="88" customWidth="1"/>
    <col min="41" max="41" width="9.140625" style="81"/>
    <col min="42" max="42" width="9.7109375" style="81" customWidth="1"/>
    <col min="43" max="43" width="3.140625" style="71" customWidth="1"/>
    <col min="44" max="44" width="4.85546875" style="71" customWidth="1"/>
    <col min="45" max="45" width="11.28515625" style="81" customWidth="1"/>
    <col min="46" max="46" width="9.42578125" style="81" customWidth="1"/>
    <col min="47" max="47" width="6.85546875" style="81" customWidth="1"/>
    <col min="48" max="48" width="4.28515625" style="81" customWidth="1"/>
    <col min="49" max="49" width="6.7109375" style="187" customWidth="1"/>
    <col min="50" max="50" width="8" style="83" customWidth="1"/>
    <col min="51" max="51" width="4.85546875" style="81" customWidth="1"/>
    <col min="52" max="52" width="3.140625" style="71" customWidth="1"/>
    <col min="53" max="53" width="4.85546875" style="71" customWidth="1"/>
    <col min="54" max="54" width="10.5703125" style="81" customWidth="1"/>
    <col min="55" max="55" width="7.7109375" style="81" customWidth="1"/>
    <col min="56" max="16384" width="9.140625" style="81"/>
  </cols>
  <sheetData>
    <row r="1" spans="1:55" x14ac:dyDescent="0.25">
      <c r="A1" s="77"/>
      <c r="B1" s="78"/>
      <c r="C1" s="79"/>
      <c r="D1" s="78"/>
      <c r="E1" s="78"/>
      <c r="F1" s="78"/>
      <c r="G1" s="78"/>
      <c r="H1" s="78"/>
      <c r="I1" s="78"/>
      <c r="J1" s="78"/>
      <c r="K1" s="80"/>
    </row>
    <row r="2" spans="1:55" ht="15.75" x14ac:dyDescent="0.25">
      <c r="A2" s="3" t="s">
        <v>230</v>
      </c>
      <c r="B2" s="84"/>
      <c r="C2" s="85"/>
      <c r="D2" s="84"/>
      <c r="E2" s="84"/>
      <c r="F2" s="84"/>
      <c r="G2" s="84"/>
      <c r="H2" s="84"/>
      <c r="I2" s="84"/>
      <c r="J2" s="84"/>
      <c r="K2" s="86"/>
    </row>
    <row r="3" spans="1:55" ht="15.75" x14ac:dyDescent="0.25">
      <c r="A3" s="3" t="s">
        <v>39</v>
      </c>
      <c r="B3" s="84"/>
      <c r="C3" s="85"/>
      <c r="D3" s="84"/>
      <c r="E3" s="84"/>
      <c r="F3" s="84"/>
      <c r="G3" s="84"/>
      <c r="H3" s="84"/>
      <c r="I3" s="84"/>
      <c r="J3" s="84"/>
      <c r="K3" s="86"/>
    </row>
    <row r="4" spans="1:55" ht="15.75" x14ac:dyDescent="0.25">
      <c r="A4" s="3" t="s">
        <v>231</v>
      </c>
      <c r="B4" s="84"/>
      <c r="C4" s="85"/>
      <c r="D4" s="84"/>
      <c r="E4" s="84"/>
      <c r="F4" s="84"/>
      <c r="G4" s="84"/>
      <c r="H4" s="84"/>
      <c r="I4" s="84"/>
      <c r="J4" s="84"/>
      <c r="K4" s="86"/>
    </row>
    <row r="5" spans="1:55" ht="15.75" x14ac:dyDescent="0.25">
      <c r="A5" s="3" t="s">
        <v>31</v>
      </c>
      <c r="B5" s="84"/>
      <c r="C5" s="85"/>
      <c r="D5" s="84"/>
      <c r="E5" s="84"/>
      <c r="F5" s="84"/>
      <c r="G5" s="84"/>
      <c r="H5" s="84"/>
      <c r="I5" s="84"/>
      <c r="J5" s="84"/>
      <c r="K5" s="86"/>
      <c r="P5" s="87" t="s">
        <v>291</v>
      </c>
      <c r="Q5" s="82">
        <v>9.06</v>
      </c>
      <c r="U5" s="20"/>
      <c r="V5" s="81"/>
      <c r="AX5" s="82"/>
    </row>
    <row r="6" spans="1:55" ht="15.75" x14ac:dyDescent="0.25">
      <c r="A6" s="3" t="s">
        <v>32</v>
      </c>
      <c r="B6" s="84"/>
      <c r="C6" s="85"/>
      <c r="D6" s="84"/>
      <c r="E6" s="84"/>
      <c r="F6" s="84"/>
      <c r="G6" s="84"/>
      <c r="H6" s="84"/>
      <c r="I6" s="84"/>
      <c r="J6" s="84"/>
      <c r="K6" s="86"/>
      <c r="P6" s="88" t="s">
        <v>287</v>
      </c>
      <c r="Q6" s="18">
        <v>8</v>
      </c>
      <c r="R6" s="18"/>
      <c r="U6" s="20"/>
      <c r="V6" s="81"/>
      <c r="AX6" s="18"/>
    </row>
    <row r="7" spans="1:55" ht="15.75" thickBot="1" x14ac:dyDescent="0.3">
      <c r="A7" s="89"/>
      <c r="B7" s="90"/>
      <c r="C7" s="91"/>
      <c r="D7" s="90"/>
      <c r="E7" s="90"/>
      <c r="F7" s="90"/>
      <c r="G7" s="90"/>
      <c r="H7" s="90"/>
      <c r="I7" s="90"/>
      <c r="J7" s="90"/>
      <c r="K7" s="92"/>
    </row>
    <row r="8" spans="1:55" x14ac:dyDescent="0.25">
      <c r="L8" s="193" t="s">
        <v>294</v>
      </c>
      <c r="M8" s="194"/>
      <c r="N8" s="204" t="s">
        <v>289</v>
      </c>
      <c r="O8" s="205"/>
      <c r="P8" s="205"/>
      <c r="Q8" s="205"/>
      <c r="R8" s="205"/>
      <c r="S8" s="205"/>
      <c r="T8" s="205"/>
      <c r="U8" s="205"/>
      <c r="V8" s="206"/>
      <c r="W8" s="197" t="s">
        <v>280</v>
      </c>
      <c r="X8" s="198"/>
      <c r="Y8" s="198"/>
      <c r="Z8" s="198"/>
      <c r="AA8" s="198"/>
      <c r="AB8" s="198"/>
      <c r="AC8" s="198"/>
      <c r="AD8" s="199"/>
      <c r="AE8" s="200" t="s">
        <v>279</v>
      </c>
      <c r="AF8" s="201"/>
      <c r="AG8" s="201"/>
      <c r="AH8" s="201"/>
      <c r="AI8" s="201"/>
      <c r="AJ8" s="201"/>
      <c r="AK8" s="202"/>
      <c r="AL8" s="211" t="s">
        <v>332</v>
      </c>
      <c r="AM8" s="212"/>
      <c r="AN8" s="212"/>
      <c r="AO8" s="212"/>
      <c r="AP8" s="212"/>
      <c r="AQ8" s="212"/>
      <c r="AR8" s="212"/>
      <c r="AS8" s="212"/>
      <c r="AT8" s="213"/>
      <c r="AU8" s="207" t="s">
        <v>293</v>
      </c>
      <c r="AV8" s="208"/>
      <c r="AW8" s="208"/>
      <c r="AX8" s="208"/>
      <c r="AY8" s="208"/>
      <c r="AZ8" s="208"/>
      <c r="BA8" s="208"/>
      <c r="BB8" s="208"/>
      <c r="BC8" s="209"/>
    </row>
    <row r="9" spans="1:55" ht="16.5" customHeight="1" thickBot="1" x14ac:dyDescent="0.3">
      <c r="A9" s="4" t="s">
        <v>33</v>
      </c>
      <c r="B9" s="5" t="s">
        <v>281</v>
      </c>
      <c r="C9" s="6" t="s">
        <v>0</v>
      </c>
      <c r="D9" s="7" t="s">
        <v>1</v>
      </c>
      <c r="E9" s="5" t="s">
        <v>2</v>
      </c>
      <c r="F9" s="13" t="s">
        <v>4</v>
      </c>
      <c r="G9" s="5" t="s">
        <v>5</v>
      </c>
      <c r="H9" s="5" t="s">
        <v>3</v>
      </c>
      <c r="I9" s="5" t="s">
        <v>6</v>
      </c>
      <c r="J9" s="5" t="s">
        <v>7</v>
      </c>
      <c r="K9" s="7" t="s">
        <v>8</v>
      </c>
      <c r="L9" s="16" t="s">
        <v>288</v>
      </c>
      <c r="M9" s="93"/>
      <c r="N9" s="16" t="s">
        <v>288</v>
      </c>
      <c r="O9" s="17" t="s">
        <v>285</v>
      </c>
      <c r="P9" s="19" t="s">
        <v>282</v>
      </c>
      <c r="Q9" s="19" t="s">
        <v>292</v>
      </c>
      <c r="R9" s="17" t="s">
        <v>284</v>
      </c>
      <c r="S9" s="76"/>
      <c r="T9" s="76"/>
      <c r="U9" s="17" t="s">
        <v>286</v>
      </c>
      <c r="V9" s="21" t="s">
        <v>283</v>
      </c>
      <c r="W9" s="16" t="s">
        <v>288</v>
      </c>
      <c r="X9" s="17" t="s">
        <v>285</v>
      </c>
      <c r="Y9" s="19" t="s">
        <v>282</v>
      </c>
      <c r="Z9" s="17" t="s">
        <v>284</v>
      </c>
      <c r="AA9" s="76"/>
      <c r="AB9" s="76"/>
      <c r="AC9" s="17" t="s">
        <v>286</v>
      </c>
      <c r="AD9" s="21" t="s">
        <v>283</v>
      </c>
      <c r="AE9" s="16" t="s">
        <v>285</v>
      </c>
      <c r="AF9" s="19" t="s">
        <v>282</v>
      </c>
      <c r="AG9" s="17" t="s">
        <v>284</v>
      </c>
      <c r="AH9" s="76"/>
      <c r="AI9" s="76"/>
      <c r="AJ9" s="17" t="s">
        <v>286</v>
      </c>
      <c r="AK9" s="21" t="s">
        <v>283</v>
      </c>
      <c r="AL9" s="149" t="s">
        <v>288</v>
      </c>
      <c r="AM9" s="153" t="s">
        <v>285</v>
      </c>
      <c r="AN9" s="161" t="s">
        <v>338</v>
      </c>
      <c r="AO9" s="19" t="s">
        <v>282</v>
      </c>
      <c r="AP9" s="141" t="s">
        <v>284</v>
      </c>
      <c r="AQ9" s="76"/>
      <c r="AR9" s="76"/>
      <c r="AS9" s="141" t="s">
        <v>286</v>
      </c>
      <c r="AT9" s="21" t="s">
        <v>283</v>
      </c>
      <c r="AU9" s="16" t="s">
        <v>288</v>
      </c>
      <c r="AV9" s="17" t="s">
        <v>285</v>
      </c>
      <c r="AW9" s="188" t="s">
        <v>282</v>
      </c>
      <c r="AX9" s="19" t="s">
        <v>292</v>
      </c>
      <c r="AY9" s="210" t="s">
        <v>284</v>
      </c>
      <c r="AZ9" s="210"/>
      <c r="BA9" s="210"/>
      <c r="BB9" s="17" t="s">
        <v>286</v>
      </c>
      <c r="BC9" s="21" t="s">
        <v>283</v>
      </c>
    </row>
    <row r="10" spans="1:55" ht="15" customHeight="1" x14ac:dyDescent="0.25">
      <c r="A10" s="1">
        <v>1</v>
      </c>
      <c r="B10" s="9">
        <v>1</v>
      </c>
      <c r="C10" s="11" t="s">
        <v>54</v>
      </c>
      <c r="D10" s="10" t="s">
        <v>55</v>
      </c>
      <c r="E10" s="10" t="s">
        <v>56</v>
      </c>
      <c r="F10" s="10" t="s">
        <v>57</v>
      </c>
      <c r="G10" s="10" t="s">
        <v>9</v>
      </c>
      <c r="H10" s="10" t="s">
        <v>11</v>
      </c>
      <c r="I10" s="10" t="s">
        <v>51</v>
      </c>
      <c r="J10" s="10" t="s">
        <v>58</v>
      </c>
      <c r="K10" s="14" t="s">
        <v>12</v>
      </c>
      <c r="L10" s="94"/>
      <c r="M10" s="84"/>
      <c r="N10" s="94" t="s">
        <v>295</v>
      </c>
      <c r="O10" s="57">
        <v>100</v>
      </c>
      <c r="P10" s="68">
        <v>0.56059999999999999</v>
      </c>
      <c r="Q10" s="68">
        <f t="shared" ref="Q10:Q21" si="0">$Q$5*P10</f>
        <v>5.0790360000000003</v>
      </c>
      <c r="R10" s="69">
        <f t="shared" ref="R10:R41" si="1">$Q$6*B10</f>
        <v>8</v>
      </c>
      <c r="S10" s="72">
        <v>4</v>
      </c>
      <c r="T10" s="72">
        <f>SUM(R10:S10)</f>
        <v>12</v>
      </c>
      <c r="U10" s="57"/>
      <c r="V10" s="70">
        <f t="shared" ref="V10:V41" si="2">Q10*U10</f>
        <v>0</v>
      </c>
      <c r="W10" s="94" t="s">
        <v>233</v>
      </c>
      <c r="X10" s="57">
        <v>4000</v>
      </c>
      <c r="Y10" s="68">
        <f>147.5/X10</f>
        <v>3.6874999999999998E-2</v>
      </c>
      <c r="Z10" s="69">
        <f t="shared" ref="Z10:Z26" si="3">$Q$6*B10</f>
        <v>8</v>
      </c>
      <c r="AA10" s="72">
        <v>4</v>
      </c>
      <c r="AB10" s="72">
        <f>SUM(Z10:AA10)</f>
        <v>12</v>
      </c>
      <c r="AC10" s="57"/>
      <c r="AD10" s="59">
        <f t="shared" ref="AD10:AD41" si="4">Y10*AC10</f>
        <v>0</v>
      </c>
      <c r="AE10" s="24"/>
      <c r="AF10" s="55"/>
      <c r="AG10" s="25"/>
      <c r="AH10" s="72"/>
      <c r="AI10" s="72"/>
      <c r="AJ10" s="26"/>
      <c r="AK10" s="23">
        <f t="shared" ref="AK10:AK41" si="5">AF10*AJ10</f>
        <v>0</v>
      </c>
      <c r="AL10" s="94" t="s">
        <v>333</v>
      </c>
      <c r="AM10" s="171">
        <v>100</v>
      </c>
      <c r="AN10" s="172">
        <v>2.1999999999999999E-2</v>
      </c>
      <c r="AO10" s="173">
        <f t="shared" ref="AO10:AO19" si="6">AN10*$Q$6</f>
        <v>0.17599999999999999</v>
      </c>
      <c r="AP10" s="142">
        <f>B10*$Q$6</f>
        <v>8</v>
      </c>
      <c r="AQ10" s="174">
        <v>4</v>
      </c>
      <c r="AR10" s="174">
        <f>SUM(AP10:AQ10)</f>
        <v>12</v>
      </c>
      <c r="AS10" s="174">
        <v>100</v>
      </c>
      <c r="AT10" s="175">
        <f t="shared" ref="AT10:AT32" si="7">AO10*AS10</f>
        <v>17.599999999999998</v>
      </c>
      <c r="AU10" s="94"/>
      <c r="AV10" s="26"/>
      <c r="AW10" s="95"/>
      <c r="AX10" s="95"/>
      <c r="AY10" s="25"/>
      <c r="AZ10" s="72"/>
      <c r="BA10" s="72"/>
      <c r="BB10" s="26"/>
      <c r="BC10" s="50">
        <f t="shared" ref="BC10:BC60" si="8">AW10*BB10</f>
        <v>0</v>
      </c>
    </row>
    <row r="11" spans="1:55" ht="15" customHeight="1" x14ac:dyDescent="0.25">
      <c r="A11" s="1">
        <v>2</v>
      </c>
      <c r="B11" s="9">
        <v>2</v>
      </c>
      <c r="C11" s="11" t="s">
        <v>59</v>
      </c>
      <c r="D11" s="10" t="s">
        <v>55</v>
      </c>
      <c r="E11" s="10" t="s">
        <v>46</v>
      </c>
      <c r="F11" s="10" t="s">
        <v>57</v>
      </c>
      <c r="G11" s="10" t="s">
        <v>9</v>
      </c>
      <c r="H11" s="10" t="s">
        <v>11</v>
      </c>
      <c r="I11" s="10" t="s">
        <v>51</v>
      </c>
      <c r="J11" s="10" t="s">
        <v>60</v>
      </c>
      <c r="K11" s="14" t="s">
        <v>12</v>
      </c>
      <c r="L11" s="94"/>
      <c r="M11" s="84"/>
      <c r="N11" s="94" t="s">
        <v>296</v>
      </c>
      <c r="O11" s="57">
        <v>100</v>
      </c>
      <c r="P11" s="68">
        <v>8.4000000000000005E-2</v>
      </c>
      <c r="Q11" s="68">
        <f t="shared" si="0"/>
        <v>0.76104000000000005</v>
      </c>
      <c r="R11" s="57">
        <f t="shared" si="1"/>
        <v>16</v>
      </c>
      <c r="S11" s="72"/>
      <c r="T11" s="72"/>
      <c r="U11" s="57"/>
      <c r="V11" s="70">
        <f t="shared" si="2"/>
        <v>0</v>
      </c>
      <c r="W11" s="94" t="s">
        <v>234</v>
      </c>
      <c r="X11" s="57">
        <v>4000</v>
      </c>
      <c r="Y11" s="68">
        <f>105.72/X11</f>
        <v>2.6429999999999999E-2</v>
      </c>
      <c r="Z11" s="57">
        <f t="shared" si="3"/>
        <v>16</v>
      </c>
      <c r="AA11" s="72"/>
      <c r="AB11" s="72"/>
      <c r="AC11" s="57"/>
      <c r="AD11" s="59">
        <f t="shared" si="4"/>
        <v>0</v>
      </c>
      <c r="AE11" s="24"/>
      <c r="AF11" s="55"/>
      <c r="AG11" s="26"/>
      <c r="AH11" s="72"/>
      <c r="AI11" s="72"/>
      <c r="AJ11" s="26"/>
      <c r="AK11" s="23">
        <f t="shared" si="5"/>
        <v>0</v>
      </c>
      <c r="AL11" s="168" t="s">
        <v>339</v>
      </c>
      <c r="AM11" s="176">
        <v>100</v>
      </c>
      <c r="AN11" s="172">
        <v>0.11799999999999999</v>
      </c>
      <c r="AO11" s="173">
        <f t="shared" si="6"/>
        <v>0.94399999999999995</v>
      </c>
      <c r="AP11" s="174">
        <f t="shared" ref="AP11:AP19" si="9">B11*$Q$6</f>
        <v>16</v>
      </c>
      <c r="AQ11" s="174"/>
      <c r="AR11" s="174"/>
      <c r="AS11" s="174">
        <v>100</v>
      </c>
      <c r="AT11" s="175">
        <f t="shared" si="7"/>
        <v>94.399999999999991</v>
      </c>
      <c r="AU11" s="94"/>
      <c r="AV11" s="26"/>
      <c r="AW11" s="95"/>
      <c r="AX11" s="95"/>
      <c r="AY11" s="26"/>
      <c r="AZ11" s="72"/>
      <c r="BA11" s="72"/>
      <c r="BB11" s="26"/>
      <c r="BC11" s="50">
        <f t="shared" si="8"/>
        <v>0</v>
      </c>
    </row>
    <row r="12" spans="1:55" ht="15" customHeight="1" x14ac:dyDescent="0.25">
      <c r="A12" s="1">
        <v>3</v>
      </c>
      <c r="B12" s="9">
        <v>1</v>
      </c>
      <c r="C12" s="11" t="s">
        <v>61</v>
      </c>
      <c r="D12" s="10" t="s">
        <v>10</v>
      </c>
      <c r="E12" s="10" t="s">
        <v>62</v>
      </c>
      <c r="F12" s="10" t="s">
        <v>57</v>
      </c>
      <c r="G12" s="10" t="s">
        <v>9</v>
      </c>
      <c r="H12" s="10" t="s">
        <v>11</v>
      </c>
      <c r="I12" s="10" t="s">
        <v>51</v>
      </c>
      <c r="J12" s="10" t="s">
        <v>63</v>
      </c>
      <c r="K12" s="14" t="s">
        <v>12</v>
      </c>
      <c r="L12" s="94"/>
      <c r="M12" s="84"/>
      <c r="N12" s="94" t="s">
        <v>297</v>
      </c>
      <c r="O12" s="26">
        <v>100</v>
      </c>
      <c r="P12" s="96">
        <v>1.8200000000000001E-2</v>
      </c>
      <c r="Q12" s="95">
        <f t="shared" si="0"/>
        <v>0.16489200000000001</v>
      </c>
      <c r="R12" s="26">
        <f t="shared" si="1"/>
        <v>8</v>
      </c>
      <c r="S12" s="72">
        <v>4</v>
      </c>
      <c r="T12" s="72">
        <f>SUM(R12:S12)</f>
        <v>12</v>
      </c>
      <c r="U12" s="26"/>
      <c r="V12" s="29">
        <f t="shared" si="2"/>
        <v>0</v>
      </c>
      <c r="W12" s="94" t="s">
        <v>235</v>
      </c>
      <c r="X12" s="26">
        <v>4000</v>
      </c>
      <c r="Y12" s="96">
        <f>321.02/X12</f>
        <v>8.0254999999999993E-2</v>
      </c>
      <c r="Z12" s="26">
        <f t="shared" si="3"/>
        <v>8</v>
      </c>
      <c r="AA12" s="72">
        <v>4</v>
      </c>
      <c r="AB12" s="72">
        <f>SUM(Z12:AA12)</f>
        <v>12</v>
      </c>
      <c r="AC12" s="26"/>
      <c r="AD12" s="27">
        <f t="shared" si="4"/>
        <v>0</v>
      </c>
      <c r="AE12" s="177">
        <v>100</v>
      </c>
      <c r="AF12" s="178">
        <v>0.04</v>
      </c>
      <c r="AG12" s="174">
        <f t="shared" ref="AG12:AG26" si="10">$Q$6*B12</f>
        <v>8</v>
      </c>
      <c r="AH12" s="174">
        <v>4</v>
      </c>
      <c r="AI12" s="174">
        <f>SUM(AG12:AH12)</f>
        <v>12</v>
      </c>
      <c r="AJ12" s="174">
        <v>100</v>
      </c>
      <c r="AK12" s="179">
        <f t="shared" si="5"/>
        <v>4</v>
      </c>
      <c r="AL12" s="94" t="s">
        <v>334</v>
      </c>
      <c r="AM12" s="154">
        <v>100</v>
      </c>
      <c r="AN12" s="162">
        <v>0.04</v>
      </c>
      <c r="AO12" s="114">
        <f t="shared" si="6"/>
        <v>0.32</v>
      </c>
      <c r="AP12" s="26">
        <f t="shared" si="9"/>
        <v>8</v>
      </c>
      <c r="AQ12" s="72">
        <v>4</v>
      </c>
      <c r="AR12" s="72">
        <f>SUM(AP12:AQ12)</f>
        <v>12</v>
      </c>
      <c r="AS12" s="26"/>
      <c r="AT12" s="147">
        <f t="shared" si="7"/>
        <v>0</v>
      </c>
      <c r="AU12" s="94"/>
      <c r="AV12" s="26"/>
      <c r="AW12" s="96"/>
      <c r="AX12" s="96"/>
      <c r="AY12" s="26"/>
      <c r="AZ12" s="72"/>
      <c r="BA12" s="72"/>
      <c r="BB12" s="26"/>
      <c r="BC12" s="50">
        <f t="shared" si="8"/>
        <v>0</v>
      </c>
    </row>
    <row r="13" spans="1:55" ht="15" customHeight="1" x14ac:dyDescent="0.25">
      <c r="A13" s="1">
        <v>4</v>
      </c>
      <c r="B13" s="9">
        <v>2</v>
      </c>
      <c r="C13" s="11" t="s">
        <v>64</v>
      </c>
      <c r="D13" s="10" t="s">
        <v>10</v>
      </c>
      <c r="E13" s="10" t="s">
        <v>65</v>
      </c>
      <c r="F13" s="10" t="s">
        <v>57</v>
      </c>
      <c r="G13" s="10" t="s">
        <v>9</v>
      </c>
      <c r="H13" s="10" t="s">
        <v>11</v>
      </c>
      <c r="I13" s="10" t="s">
        <v>51</v>
      </c>
      <c r="J13" s="10" t="s">
        <v>66</v>
      </c>
      <c r="K13" s="14" t="s">
        <v>12</v>
      </c>
      <c r="L13" s="94"/>
      <c r="M13" s="84"/>
      <c r="N13" s="94" t="s">
        <v>298</v>
      </c>
      <c r="O13" s="26">
        <v>100</v>
      </c>
      <c r="P13" s="95">
        <v>6.6799999999999998E-2</v>
      </c>
      <c r="Q13" s="95">
        <f t="shared" si="0"/>
        <v>0.60520799999999997</v>
      </c>
      <c r="R13" s="26">
        <f t="shared" si="1"/>
        <v>16</v>
      </c>
      <c r="S13" s="72"/>
      <c r="T13" s="72"/>
      <c r="U13" s="26"/>
      <c r="V13" s="29">
        <f t="shared" si="2"/>
        <v>0</v>
      </c>
      <c r="W13" s="94" t="s">
        <v>236</v>
      </c>
      <c r="X13" s="26">
        <v>4000</v>
      </c>
      <c r="Y13" s="95">
        <f>172.47/X13</f>
        <v>4.3117500000000003E-2</v>
      </c>
      <c r="Z13" s="26">
        <f t="shared" si="3"/>
        <v>16</v>
      </c>
      <c r="AA13" s="72"/>
      <c r="AB13" s="72"/>
      <c r="AC13" s="26"/>
      <c r="AD13" s="27">
        <f t="shared" si="4"/>
        <v>0</v>
      </c>
      <c r="AE13" s="24"/>
      <c r="AF13" s="55"/>
      <c r="AG13" s="26"/>
      <c r="AH13" s="72"/>
      <c r="AI13" s="72"/>
      <c r="AJ13" s="26"/>
      <c r="AK13" s="23">
        <f t="shared" si="5"/>
        <v>0</v>
      </c>
      <c r="AL13" s="168" t="s">
        <v>340</v>
      </c>
      <c r="AM13" s="176">
        <v>100</v>
      </c>
      <c r="AN13" s="172">
        <v>8.9999999999999993E-3</v>
      </c>
      <c r="AO13" s="173">
        <f t="shared" si="6"/>
        <v>7.1999999999999995E-2</v>
      </c>
      <c r="AP13" s="174">
        <f t="shared" si="9"/>
        <v>16</v>
      </c>
      <c r="AQ13" s="174"/>
      <c r="AR13" s="174"/>
      <c r="AS13" s="174">
        <v>100</v>
      </c>
      <c r="AT13" s="175">
        <f t="shared" si="7"/>
        <v>7.1999999999999993</v>
      </c>
      <c r="AU13" s="94"/>
      <c r="AV13" s="26"/>
      <c r="AW13" s="95"/>
      <c r="AX13" s="95"/>
      <c r="AY13" s="26"/>
      <c r="AZ13" s="72"/>
      <c r="BA13" s="72"/>
      <c r="BB13" s="26"/>
      <c r="BC13" s="50">
        <f t="shared" si="8"/>
        <v>0</v>
      </c>
    </row>
    <row r="14" spans="1:55" ht="15" customHeight="1" x14ac:dyDescent="0.25">
      <c r="A14" s="1">
        <v>5</v>
      </c>
      <c r="B14" s="9">
        <v>3</v>
      </c>
      <c r="C14" s="11" t="s">
        <v>67</v>
      </c>
      <c r="D14" s="10" t="s">
        <v>10</v>
      </c>
      <c r="E14" s="10" t="s">
        <v>47</v>
      </c>
      <c r="F14" s="10" t="s">
        <v>57</v>
      </c>
      <c r="G14" s="10" t="s">
        <v>9</v>
      </c>
      <c r="H14" s="10" t="s">
        <v>11</v>
      </c>
      <c r="I14" s="10" t="s">
        <v>51</v>
      </c>
      <c r="J14" s="10" t="s">
        <v>68</v>
      </c>
      <c r="K14" s="14" t="s">
        <v>12</v>
      </c>
      <c r="L14" s="94"/>
      <c r="M14" s="84"/>
      <c r="N14" s="94" t="s">
        <v>299</v>
      </c>
      <c r="O14" s="26">
        <v>100</v>
      </c>
      <c r="P14" s="96">
        <v>1.0999999999999999E-2</v>
      </c>
      <c r="Q14" s="95">
        <f t="shared" si="0"/>
        <v>9.9659999999999999E-2</v>
      </c>
      <c r="R14" s="26">
        <f t="shared" si="1"/>
        <v>24</v>
      </c>
      <c r="S14" s="72">
        <v>34</v>
      </c>
      <c r="T14" s="72">
        <f>SUM(R14:S14)</f>
        <v>58</v>
      </c>
      <c r="U14" s="26"/>
      <c r="V14" s="29">
        <f t="shared" si="2"/>
        <v>0</v>
      </c>
      <c r="W14" s="94" t="s">
        <v>237</v>
      </c>
      <c r="X14" s="26">
        <v>4000</v>
      </c>
      <c r="Y14" s="96">
        <f>167.5/X14</f>
        <v>4.1875000000000002E-2</v>
      </c>
      <c r="Z14" s="26">
        <f t="shared" si="3"/>
        <v>24</v>
      </c>
      <c r="AA14" s="72">
        <v>34</v>
      </c>
      <c r="AB14" s="72">
        <f>SUM(Z14:AA14)</f>
        <v>58</v>
      </c>
      <c r="AC14" s="26"/>
      <c r="AD14" s="27">
        <f t="shared" si="4"/>
        <v>0</v>
      </c>
      <c r="AE14" s="177">
        <v>100</v>
      </c>
      <c r="AF14" s="178">
        <v>0.04</v>
      </c>
      <c r="AG14" s="174">
        <f t="shared" si="10"/>
        <v>24</v>
      </c>
      <c r="AH14" s="174">
        <v>34</v>
      </c>
      <c r="AI14" s="174">
        <f>SUM(AG14:AH14)</f>
        <v>58</v>
      </c>
      <c r="AJ14" s="174">
        <v>100</v>
      </c>
      <c r="AK14" s="179">
        <f t="shared" si="5"/>
        <v>4</v>
      </c>
      <c r="AL14" s="94" t="s">
        <v>335</v>
      </c>
      <c r="AM14" s="154">
        <v>100</v>
      </c>
      <c r="AN14" s="162">
        <v>8.9999999999999993E-3</v>
      </c>
      <c r="AO14" s="114">
        <f t="shared" si="6"/>
        <v>7.1999999999999995E-2</v>
      </c>
      <c r="AP14" s="26">
        <f t="shared" si="9"/>
        <v>24</v>
      </c>
      <c r="AQ14" s="72">
        <v>34</v>
      </c>
      <c r="AR14" s="72">
        <f>SUM(AP14:AQ14)</f>
        <v>58</v>
      </c>
      <c r="AS14" s="26"/>
      <c r="AT14" s="147">
        <f t="shared" si="7"/>
        <v>0</v>
      </c>
      <c r="AU14" s="94"/>
      <c r="AV14" s="26"/>
      <c r="AW14" s="96"/>
      <c r="AX14" s="96"/>
      <c r="AY14" s="26"/>
      <c r="AZ14" s="72"/>
      <c r="BA14" s="72"/>
      <c r="BB14" s="26"/>
      <c r="BC14" s="50">
        <f t="shared" si="8"/>
        <v>0</v>
      </c>
    </row>
    <row r="15" spans="1:55" ht="15" customHeight="1" x14ac:dyDescent="0.25">
      <c r="A15" s="1">
        <v>6</v>
      </c>
      <c r="B15" s="9">
        <v>3</v>
      </c>
      <c r="C15" s="11" t="s">
        <v>69</v>
      </c>
      <c r="D15" s="10" t="s">
        <v>10</v>
      </c>
      <c r="E15" s="10" t="s">
        <v>37</v>
      </c>
      <c r="F15" s="10" t="s">
        <v>57</v>
      </c>
      <c r="G15" s="10" t="s">
        <v>9</v>
      </c>
      <c r="H15" s="10" t="s">
        <v>11</v>
      </c>
      <c r="I15" s="10" t="s">
        <v>51</v>
      </c>
      <c r="J15" s="10" t="s">
        <v>70</v>
      </c>
      <c r="K15" s="14" t="s">
        <v>12</v>
      </c>
      <c r="L15" s="94"/>
      <c r="M15" s="84"/>
      <c r="N15" s="94" t="s">
        <v>300</v>
      </c>
      <c r="O15" s="26">
        <v>100</v>
      </c>
      <c r="P15" s="55">
        <v>6.3E-2</v>
      </c>
      <c r="Q15" s="95">
        <f t="shared" si="0"/>
        <v>0.57078000000000007</v>
      </c>
      <c r="R15" s="26">
        <f t="shared" si="1"/>
        <v>24</v>
      </c>
      <c r="S15" s="72"/>
      <c r="T15" s="72"/>
      <c r="U15" s="26"/>
      <c r="V15" s="29">
        <f t="shared" si="2"/>
        <v>0</v>
      </c>
      <c r="W15" s="94" t="s">
        <v>276</v>
      </c>
      <c r="X15" s="174">
        <v>100</v>
      </c>
      <c r="Y15" s="180">
        <v>0.56000000000000005</v>
      </c>
      <c r="Z15" s="174">
        <f t="shared" si="3"/>
        <v>24</v>
      </c>
      <c r="AA15" s="174"/>
      <c r="AB15" s="174"/>
      <c r="AC15" s="174">
        <f>100</f>
        <v>100</v>
      </c>
      <c r="AD15" s="181">
        <f t="shared" si="4"/>
        <v>56.000000000000007</v>
      </c>
      <c r="AE15" s="24"/>
      <c r="AF15" s="55"/>
      <c r="AG15" s="26"/>
      <c r="AH15" s="72"/>
      <c r="AI15" s="72"/>
      <c r="AJ15" s="26"/>
      <c r="AK15" s="23">
        <f t="shared" si="5"/>
        <v>0</v>
      </c>
      <c r="AL15" s="168" t="s">
        <v>341</v>
      </c>
      <c r="AM15" s="156">
        <v>100</v>
      </c>
      <c r="AN15" s="162">
        <v>9.6000000000000002E-2</v>
      </c>
      <c r="AO15" s="97">
        <f t="shared" si="6"/>
        <v>0.76800000000000002</v>
      </c>
      <c r="AP15" s="26">
        <f t="shared" si="9"/>
        <v>24</v>
      </c>
      <c r="AQ15" s="72"/>
      <c r="AR15" s="72"/>
      <c r="AS15" s="26"/>
      <c r="AT15" s="147">
        <f t="shared" si="7"/>
        <v>0</v>
      </c>
      <c r="AU15" s="94"/>
      <c r="AV15" s="26"/>
      <c r="AW15" s="95"/>
      <c r="AX15" s="55"/>
      <c r="AY15" s="26"/>
      <c r="AZ15" s="72"/>
      <c r="BA15" s="72"/>
      <c r="BB15" s="26"/>
      <c r="BC15" s="50">
        <f t="shared" si="8"/>
        <v>0</v>
      </c>
    </row>
    <row r="16" spans="1:55" ht="15" customHeight="1" x14ac:dyDescent="0.25">
      <c r="A16" s="1">
        <v>7</v>
      </c>
      <c r="B16" s="9">
        <v>7</v>
      </c>
      <c r="C16" s="11" t="s">
        <v>71</v>
      </c>
      <c r="D16" s="10" t="s">
        <v>10</v>
      </c>
      <c r="E16" s="10" t="s">
        <v>13</v>
      </c>
      <c r="F16" s="10" t="s">
        <v>57</v>
      </c>
      <c r="G16" s="10" t="s">
        <v>9</v>
      </c>
      <c r="H16" s="10" t="s">
        <v>11</v>
      </c>
      <c r="I16" s="10" t="s">
        <v>51</v>
      </c>
      <c r="J16" s="10" t="s">
        <v>72</v>
      </c>
      <c r="K16" s="14" t="s">
        <v>12</v>
      </c>
      <c r="L16" s="94"/>
      <c r="M16" s="84"/>
      <c r="N16" s="94" t="s">
        <v>301</v>
      </c>
      <c r="O16" s="26">
        <v>100</v>
      </c>
      <c r="P16" s="96">
        <v>2.1999999999999999E-2</v>
      </c>
      <c r="Q16" s="95">
        <f t="shared" si="0"/>
        <v>0.19932</v>
      </c>
      <c r="R16" s="26">
        <f t="shared" si="1"/>
        <v>56</v>
      </c>
      <c r="S16" s="72"/>
      <c r="T16" s="72"/>
      <c r="U16" s="26"/>
      <c r="V16" s="29">
        <f t="shared" si="2"/>
        <v>0</v>
      </c>
      <c r="W16" s="94" t="s">
        <v>238</v>
      </c>
      <c r="X16" s="26">
        <v>4000</v>
      </c>
      <c r="Y16" s="96">
        <f>119.16/X16</f>
        <v>2.9790000000000001E-2</v>
      </c>
      <c r="Z16" s="26">
        <f t="shared" si="3"/>
        <v>56</v>
      </c>
      <c r="AA16" s="72"/>
      <c r="AB16" s="72"/>
      <c r="AC16" s="26"/>
      <c r="AD16" s="27">
        <f t="shared" si="4"/>
        <v>0</v>
      </c>
      <c r="AE16" s="177">
        <v>100</v>
      </c>
      <c r="AF16" s="178">
        <v>0.04</v>
      </c>
      <c r="AG16" s="174">
        <f t="shared" si="10"/>
        <v>56</v>
      </c>
      <c r="AH16" s="174"/>
      <c r="AI16" s="174"/>
      <c r="AJ16" s="174">
        <v>100</v>
      </c>
      <c r="AK16" s="179">
        <f t="shared" si="5"/>
        <v>4</v>
      </c>
      <c r="AL16" s="168" t="s">
        <v>342</v>
      </c>
      <c r="AM16" s="156">
        <v>100</v>
      </c>
      <c r="AN16" s="162">
        <v>4.2000000000000003E-2</v>
      </c>
      <c r="AO16" s="97">
        <f t="shared" si="6"/>
        <v>0.33600000000000002</v>
      </c>
      <c r="AP16" s="26">
        <f t="shared" si="9"/>
        <v>56</v>
      </c>
      <c r="AQ16" s="72"/>
      <c r="AR16" s="72"/>
      <c r="AS16" s="26"/>
      <c r="AT16" s="147">
        <f t="shared" si="7"/>
        <v>0</v>
      </c>
      <c r="AU16" s="94"/>
      <c r="AV16" s="26"/>
      <c r="AW16" s="96"/>
      <c r="AX16" s="96"/>
      <c r="AY16" s="26"/>
      <c r="AZ16" s="72"/>
      <c r="BA16" s="72"/>
      <c r="BB16" s="26"/>
      <c r="BC16" s="50">
        <f t="shared" si="8"/>
        <v>0</v>
      </c>
    </row>
    <row r="17" spans="1:55" ht="15" customHeight="1" x14ac:dyDescent="0.25">
      <c r="A17" s="1">
        <v>8</v>
      </c>
      <c r="B17" s="9">
        <v>1</v>
      </c>
      <c r="C17" s="11" t="s">
        <v>73</v>
      </c>
      <c r="D17" s="10" t="s">
        <v>74</v>
      </c>
      <c r="E17" s="10" t="s">
        <v>75</v>
      </c>
      <c r="F17" s="10" t="s">
        <v>76</v>
      </c>
      <c r="G17" s="10" t="s">
        <v>9</v>
      </c>
      <c r="H17" s="10" t="s">
        <v>15</v>
      </c>
      <c r="I17" s="10" t="s">
        <v>77</v>
      </c>
      <c r="J17" s="10" t="s">
        <v>78</v>
      </c>
      <c r="K17" s="14" t="s">
        <v>79</v>
      </c>
      <c r="L17" s="94"/>
      <c r="M17" s="12"/>
      <c r="N17" s="94" t="s">
        <v>239</v>
      </c>
      <c r="O17" s="174">
        <v>10</v>
      </c>
      <c r="P17" s="182">
        <v>0.89500000000000002</v>
      </c>
      <c r="Q17" s="183">
        <f t="shared" si="0"/>
        <v>8.1087000000000007</v>
      </c>
      <c r="R17" s="174">
        <v>8</v>
      </c>
      <c r="S17" s="174">
        <v>4</v>
      </c>
      <c r="T17" s="174">
        <f>SUM(R17:S17)</f>
        <v>12</v>
      </c>
      <c r="U17" s="174">
        <v>20</v>
      </c>
      <c r="V17" s="184">
        <f t="shared" si="2"/>
        <v>162.17400000000001</v>
      </c>
      <c r="W17" s="98"/>
      <c r="X17" s="26"/>
      <c r="Y17" s="95"/>
      <c r="Z17" s="26"/>
      <c r="AA17" s="72"/>
      <c r="AB17" s="72"/>
      <c r="AC17" s="26"/>
      <c r="AD17" s="27">
        <f t="shared" si="4"/>
        <v>0</v>
      </c>
      <c r="AE17" s="24"/>
      <c r="AF17" s="55"/>
      <c r="AG17" s="26"/>
      <c r="AH17" s="72"/>
      <c r="AI17" s="72"/>
      <c r="AJ17" s="26"/>
      <c r="AK17" s="23">
        <f t="shared" si="5"/>
        <v>0</v>
      </c>
      <c r="AL17" s="168" t="s">
        <v>343</v>
      </c>
      <c r="AM17" s="156">
        <v>1</v>
      </c>
      <c r="AN17" s="163">
        <v>1.77</v>
      </c>
      <c r="AO17" s="55">
        <f t="shared" si="6"/>
        <v>14.16</v>
      </c>
      <c r="AP17" s="26">
        <f t="shared" si="9"/>
        <v>8</v>
      </c>
      <c r="AQ17" s="72">
        <v>4</v>
      </c>
      <c r="AR17" s="72">
        <f>SUM(AP17:AQ17)</f>
        <v>12</v>
      </c>
      <c r="AS17" s="26"/>
      <c r="AT17" s="147">
        <f t="shared" si="7"/>
        <v>0</v>
      </c>
      <c r="AU17" s="98"/>
      <c r="AV17" s="26"/>
      <c r="AW17" s="95"/>
      <c r="AX17" s="95"/>
      <c r="AY17" s="26"/>
      <c r="AZ17" s="72"/>
      <c r="BA17" s="72"/>
      <c r="BB17" s="26"/>
      <c r="BC17" s="50">
        <f t="shared" si="8"/>
        <v>0</v>
      </c>
    </row>
    <row r="18" spans="1:55" ht="15" customHeight="1" x14ac:dyDescent="0.25">
      <c r="A18" s="1">
        <v>9</v>
      </c>
      <c r="B18" s="9">
        <v>2</v>
      </c>
      <c r="C18" s="11" t="s">
        <v>80</v>
      </c>
      <c r="D18" s="10" t="s">
        <v>74</v>
      </c>
      <c r="E18" s="10" t="s">
        <v>45</v>
      </c>
      <c r="F18" s="10" t="s">
        <v>57</v>
      </c>
      <c r="G18" s="10" t="s">
        <v>9</v>
      </c>
      <c r="H18" s="10" t="s">
        <v>15</v>
      </c>
      <c r="I18" s="10" t="s">
        <v>81</v>
      </c>
      <c r="J18" s="10" t="s">
        <v>82</v>
      </c>
      <c r="K18" s="14" t="s">
        <v>79</v>
      </c>
      <c r="L18" s="94"/>
      <c r="M18" s="84"/>
      <c r="N18" s="94" t="s">
        <v>302</v>
      </c>
      <c r="O18" s="26">
        <v>50</v>
      </c>
      <c r="P18" s="95">
        <v>0.48720000000000002</v>
      </c>
      <c r="Q18" s="95">
        <f t="shared" si="0"/>
        <v>4.4140320000000006</v>
      </c>
      <c r="R18" s="26">
        <f t="shared" si="1"/>
        <v>16</v>
      </c>
      <c r="S18" s="72"/>
      <c r="T18" s="72"/>
      <c r="U18" s="26"/>
      <c r="V18" s="29">
        <f t="shared" si="2"/>
        <v>0</v>
      </c>
      <c r="W18" s="94" t="s">
        <v>240</v>
      </c>
      <c r="X18" s="26">
        <v>5</v>
      </c>
      <c r="Y18" s="55">
        <f>9.93</f>
        <v>9.93</v>
      </c>
      <c r="Z18" s="26">
        <f t="shared" si="3"/>
        <v>16</v>
      </c>
      <c r="AA18" s="72"/>
      <c r="AB18" s="72"/>
      <c r="AC18" s="26"/>
      <c r="AD18" s="27">
        <f t="shared" si="4"/>
        <v>0</v>
      </c>
      <c r="AE18" s="24"/>
      <c r="AF18" s="55"/>
      <c r="AG18" s="26"/>
      <c r="AH18" s="72"/>
      <c r="AI18" s="72"/>
      <c r="AJ18" s="26"/>
      <c r="AK18" s="23">
        <f t="shared" si="5"/>
        <v>0</v>
      </c>
      <c r="AL18" s="168" t="s">
        <v>344</v>
      </c>
      <c r="AM18" s="176">
        <v>10</v>
      </c>
      <c r="AN18" s="185">
        <v>0.70899999999999996</v>
      </c>
      <c r="AO18" s="180">
        <f t="shared" si="6"/>
        <v>5.6719999999999997</v>
      </c>
      <c r="AP18" s="174">
        <f t="shared" si="9"/>
        <v>16</v>
      </c>
      <c r="AQ18" s="174"/>
      <c r="AR18" s="174"/>
      <c r="AS18" s="174">
        <v>20</v>
      </c>
      <c r="AT18" s="175">
        <f t="shared" si="7"/>
        <v>113.44</v>
      </c>
      <c r="AU18" s="94"/>
      <c r="AV18" s="26"/>
      <c r="AW18" s="95"/>
      <c r="AX18" s="95"/>
      <c r="AY18" s="26"/>
      <c r="AZ18" s="72"/>
      <c r="BA18" s="72"/>
      <c r="BB18" s="26"/>
      <c r="BC18" s="50">
        <f t="shared" si="8"/>
        <v>0</v>
      </c>
    </row>
    <row r="19" spans="1:55" ht="15" customHeight="1" x14ac:dyDescent="0.25">
      <c r="A19" s="1">
        <v>10</v>
      </c>
      <c r="B19" s="9">
        <v>2</v>
      </c>
      <c r="C19" s="11" t="s">
        <v>83</v>
      </c>
      <c r="D19" s="10" t="s">
        <v>74</v>
      </c>
      <c r="E19" s="10" t="s">
        <v>45</v>
      </c>
      <c r="F19" s="10" t="s">
        <v>76</v>
      </c>
      <c r="G19" s="10" t="s">
        <v>9</v>
      </c>
      <c r="H19" s="10" t="s">
        <v>15</v>
      </c>
      <c r="I19" s="10" t="s">
        <v>77</v>
      </c>
      <c r="J19" s="10" t="s">
        <v>84</v>
      </c>
      <c r="K19" s="14" t="s">
        <v>85</v>
      </c>
      <c r="L19" s="94"/>
      <c r="M19" s="86"/>
      <c r="N19" s="99" t="s">
        <v>303</v>
      </c>
      <c r="O19" s="174">
        <v>50</v>
      </c>
      <c r="P19" s="180">
        <v>0.52600000000000002</v>
      </c>
      <c r="Q19" s="183">
        <f t="shared" si="0"/>
        <v>4.7655600000000007</v>
      </c>
      <c r="R19" s="174">
        <f t="shared" si="1"/>
        <v>16</v>
      </c>
      <c r="S19" s="174">
        <v>4</v>
      </c>
      <c r="T19" s="174">
        <f>SUM(R19:S19)</f>
        <v>20</v>
      </c>
      <c r="U19" s="174">
        <v>50</v>
      </c>
      <c r="V19" s="184">
        <f t="shared" si="2"/>
        <v>238.27800000000002</v>
      </c>
      <c r="W19" s="94" t="s">
        <v>241</v>
      </c>
      <c r="X19" s="26">
        <v>1</v>
      </c>
      <c r="Y19" s="55">
        <v>42.76</v>
      </c>
      <c r="Z19" s="26">
        <f t="shared" si="3"/>
        <v>16</v>
      </c>
      <c r="AA19" s="72">
        <v>4</v>
      </c>
      <c r="AB19" s="72">
        <f>SUM(Z19:AA19)</f>
        <v>20</v>
      </c>
      <c r="AC19" s="26"/>
      <c r="AD19" s="27">
        <f t="shared" si="4"/>
        <v>0</v>
      </c>
      <c r="AE19" s="24"/>
      <c r="AF19" s="55"/>
      <c r="AG19" s="26"/>
      <c r="AH19" s="72"/>
      <c r="AI19" s="72"/>
      <c r="AJ19" s="26"/>
      <c r="AK19" s="23">
        <f t="shared" si="5"/>
        <v>0</v>
      </c>
      <c r="AL19" s="94" t="s">
        <v>336</v>
      </c>
      <c r="AM19" s="154" t="s">
        <v>337</v>
      </c>
      <c r="AN19" s="162"/>
      <c r="AO19" s="114">
        <f t="shared" si="6"/>
        <v>0</v>
      </c>
      <c r="AP19" s="26">
        <f t="shared" si="9"/>
        <v>16</v>
      </c>
      <c r="AQ19" s="72">
        <v>4</v>
      </c>
      <c r="AR19" s="72">
        <f>SUM(AP19:AQ19)</f>
        <v>20</v>
      </c>
      <c r="AS19" s="26"/>
      <c r="AT19" s="147">
        <f t="shared" si="7"/>
        <v>0</v>
      </c>
      <c r="AU19" s="94"/>
      <c r="AV19" s="26"/>
      <c r="AW19" s="95"/>
      <c r="AX19" s="55"/>
      <c r="AY19" s="26"/>
      <c r="AZ19" s="72"/>
      <c r="BA19" s="72"/>
      <c r="BB19" s="26"/>
      <c r="BC19" s="50">
        <f t="shared" si="8"/>
        <v>0</v>
      </c>
    </row>
    <row r="20" spans="1:55" ht="15" customHeight="1" x14ac:dyDescent="0.25">
      <c r="A20" s="1">
        <v>11</v>
      </c>
      <c r="B20" s="9">
        <v>1</v>
      </c>
      <c r="C20" s="11" t="s">
        <v>86</v>
      </c>
      <c r="D20" s="10" t="s">
        <v>87</v>
      </c>
      <c r="E20" s="10" t="s">
        <v>88</v>
      </c>
      <c r="F20" s="10" t="s">
        <v>76</v>
      </c>
      <c r="G20" s="10" t="s">
        <v>9</v>
      </c>
      <c r="H20" s="10" t="s">
        <v>15</v>
      </c>
      <c r="I20" s="10" t="s">
        <v>89</v>
      </c>
      <c r="J20" s="10" t="s">
        <v>90</v>
      </c>
      <c r="K20" s="14" t="s">
        <v>91</v>
      </c>
      <c r="L20" s="94"/>
      <c r="M20" s="53"/>
      <c r="N20" s="99" t="s">
        <v>304</v>
      </c>
      <c r="O20" s="174">
        <v>1</v>
      </c>
      <c r="P20" s="183">
        <v>1.7</v>
      </c>
      <c r="Q20" s="183">
        <f t="shared" si="0"/>
        <v>15.402000000000001</v>
      </c>
      <c r="R20" s="174">
        <f t="shared" si="1"/>
        <v>8</v>
      </c>
      <c r="S20" s="174"/>
      <c r="T20" s="174"/>
      <c r="U20" s="174">
        <v>10</v>
      </c>
      <c r="V20" s="184">
        <f t="shared" si="2"/>
        <v>154.02000000000001</v>
      </c>
      <c r="W20" s="94" t="s">
        <v>242</v>
      </c>
      <c r="X20" s="26">
        <v>5</v>
      </c>
      <c r="Y20" s="95">
        <f>18.81</f>
        <v>18.809999999999999</v>
      </c>
      <c r="Z20" s="26">
        <f t="shared" si="3"/>
        <v>8</v>
      </c>
      <c r="AA20" s="72"/>
      <c r="AB20" s="72"/>
      <c r="AC20" s="26"/>
      <c r="AD20" s="27">
        <f t="shared" si="4"/>
        <v>0</v>
      </c>
      <c r="AE20" s="24"/>
      <c r="AF20" s="55"/>
      <c r="AG20" s="26"/>
      <c r="AH20" s="72"/>
      <c r="AI20" s="72"/>
      <c r="AJ20" s="26"/>
      <c r="AK20" s="23">
        <f t="shared" si="5"/>
        <v>0</v>
      </c>
      <c r="AL20" s="145"/>
      <c r="AM20" s="156"/>
      <c r="AN20" s="163"/>
      <c r="AO20" s="55"/>
      <c r="AP20" s="26"/>
      <c r="AQ20" s="72"/>
      <c r="AR20" s="72"/>
      <c r="AS20" s="26"/>
      <c r="AT20" s="147">
        <f t="shared" si="7"/>
        <v>0</v>
      </c>
      <c r="AU20" s="94"/>
      <c r="AV20" s="26"/>
      <c r="AW20" s="95"/>
      <c r="AX20" s="95"/>
      <c r="AY20" s="26"/>
      <c r="AZ20" s="72"/>
      <c r="BA20" s="72"/>
      <c r="BB20" s="26"/>
      <c r="BC20" s="50">
        <f t="shared" si="8"/>
        <v>0</v>
      </c>
    </row>
    <row r="21" spans="1:55" ht="15" customHeight="1" x14ac:dyDescent="0.25">
      <c r="A21" s="1">
        <v>12</v>
      </c>
      <c r="B21" s="9">
        <v>1</v>
      </c>
      <c r="C21" s="11" t="s">
        <v>30</v>
      </c>
      <c r="D21" s="10" t="s">
        <v>92</v>
      </c>
      <c r="E21" s="10" t="s">
        <v>93</v>
      </c>
      <c r="F21" s="10" t="s">
        <v>9</v>
      </c>
      <c r="G21" s="10" t="s">
        <v>9</v>
      </c>
      <c r="H21" s="10" t="s">
        <v>9</v>
      </c>
      <c r="I21" s="10" t="s">
        <v>94</v>
      </c>
      <c r="J21" s="10" t="s">
        <v>95</v>
      </c>
      <c r="K21" s="14" t="s">
        <v>96</v>
      </c>
      <c r="L21" s="94"/>
      <c r="M21" s="86"/>
      <c r="N21" s="99" t="s">
        <v>243</v>
      </c>
      <c r="O21" s="174">
        <v>1</v>
      </c>
      <c r="P21" s="180">
        <v>0.71</v>
      </c>
      <c r="Q21" s="183">
        <f t="shared" si="0"/>
        <v>6.4325999999999999</v>
      </c>
      <c r="R21" s="174">
        <f t="shared" si="1"/>
        <v>8</v>
      </c>
      <c r="S21" s="174"/>
      <c r="T21" s="174"/>
      <c r="U21" s="174">
        <v>10</v>
      </c>
      <c r="V21" s="184">
        <f t="shared" si="2"/>
        <v>64.325999999999993</v>
      </c>
      <c r="W21" s="98"/>
      <c r="X21" s="26"/>
      <c r="Y21" s="95"/>
      <c r="Z21" s="26"/>
      <c r="AA21" s="72"/>
      <c r="AB21" s="72"/>
      <c r="AC21" s="26"/>
      <c r="AD21" s="27">
        <f t="shared" si="4"/>
        <v>0</v>
      </c>
      <c r="AE21" s="24"/>
      <c r="AF21" s="55"/>
      <c r="AG21" s="26"/>
      <c r="AH21" s="72"/>
      <c r="AI21" s="72"/>
      <c r="AJ21" s="26"/>
      <c r="AK21" s="23">
        <f t="shared" si="5"/>
        <v>0</v>
      </c>
      <c r="AL21" s="145"/>
      <c r="AM21" s="156"/>
      <c r="AN21" s="163"/>
      <c r="AO21" s="55"/>
      <c r="AP21" s="26"/>
      <c r="AQ21" s="72"/>
      <c r="AR21" s="72"/>
      <c r="AS21" s="26"/>
      <c r="AT21" s="147">
        <f t="shared" si="7"/>
        <v>0</v>
      </c>
      <c r="AU21" s="98"/>
      <c r="AV21" s="26"/>
      <c r="AW21" s="95"/>
      <c r="AX21" s="95"/>
      <c r="AY21" s="26"/>
      <c r="AZ21" s="72"/>
      <c r="BA21" s="72"/>
      <c r="BB21" s="26"/>
      <c r="BC21" s="50">
        <f t="shared" si="8"/>
        <v>0</v>
      </c>
    </row>
    <row r="22" spans="1:55" ht="15" customHeight="1" x14ac:dyDescent="0.25">
      <c r="A22" s="1">
        <v>13</v>
      </c>
      <c r="B22" s="9">
        <v>2</v>
      </c>
      <c r="C22" s="11" t="s">
        <v>97</v>
      </c>
      <c r="D22" s="10" t="s">
        <v>98</v>
      </c>
      <c r="E22" s="10" t="s">
        <v>99</v>
      </c>
      <c r="F22" s="10" t="s">
        <v>9</v>
      </c>
      <c r="G22" s="10" t="s">
        <v>9</v>
      </c>
      <c r="H22" s="10" t="s">
        <v>9</v>
      </c>
      <c r="I22" s="10" t="s">
        <v>100</v>
      </c>
      <c r="J22" s="10" t="s">
        <v>99</v>
      </c>
      <c r="K22" s="14" t="s">
        <v>101</v>
      </c>
      <c r="L22" s="94"/>
      <c r="M22" s="86"/>
      <c r="N22" s="99" t="s">
        <v>244</v>
      </c>
      <c r="O22" s="130">
        <v>1</v>
      </c>
      <c r="P22" s="136">
        <v>0.7</v>
      </c>
      <c r="Q22" s="131">
        <f>P22*$Q$5</f>
        <v>6.3419999999999996</v>
      </c>
      <c r="R22" s="130">
        <f t="shared" si="1"/>
        <v>16</v>
      </c>
      <c r="S22" s="132">
        <v>6</v>
      </c>
      <c r="T22" s="132">
        <f>SUM(R22:S22)</f>
        <v>22</v>
      </c>
      <c r="U22" s="26"/>
      <c r="V22" s="29">
        <f t="shared" si="2"/>
        <v>0</v>
      </c>
      <c r="W22" s="98"/>
      <c r="X22" s="26"/>
      <c r="Y22" s="95"/>
      <c r="Z22" s="26"/>
      <c r="AA22" s="72"/>
      <c r="AB22" s="72"/>
      <c r="AC22" s="26"/>
      <c r="AD22" s="27">
        <f t="shared" si="4"/>
        <v>0</v>
      </c>
      <c r="AE22" s="177">
        <v>1</v>
      </c>
      <c r="AF22" s="180">
        <v>1.9</v>
      </c>
      <c r="AG22" s="174">
        <f t="shared" si="10"/>
        <v>16</v>
      </c>
      <c r="AH22" s="174">
        <v>6</v>
      </c>
      <c r="AI22" s="174">
        <f>SUM(AG22:AH22)</f>
        <v>22</v>
      </c>
      <c r="AJ22" s="174">
        <v>22</v>
      </c>
      <c r="AK22" s="179">
        <f t="shared" si="5"/>
        <v>41.8</v>
      </c>
      <c r="AL22" s="145"/>
      <c r="AM22" s="156"/>
      <c r="AN22" s="163"/>
      <c r="AO22" s="55"/>
      <c r="AP22" s="26"/>
      <c r="AQ22" s="72"/>
      <c r="AR22" s="72"/>
      <c r="AS22" s="26"/>
      <c r="AT22" s="147">
        <f t="shared" si="7"/>
        <v>0</v>
      </c>
      <c r="AU22" s="98"/>
      <c r="AV22" s="26"/>
      <c r="AW22" s="95"/>
      <c r="AX22" s="95"/>
      <c r="AY22" s="26"/>
      <c r="AZ22" s="72"/>
      <c r="BA22" s="72"/>
      <c r="BB22" s="26"/>
      <c r="BC22" s="50">
        <f t="shared" si="8"/>
        <v>0</v>
      </c>
    </row>
    <row r="23" spans="1:55" ht="15" customHeight="1" x14ac:dyDescent="0.25">
      <c r="A23" s="1">
        <v>14</v>
      </c>
      <c r="B23" s="9">
        <v>1</v>
      </c>
      <c r="C23" s="11" t="s">
        <v>102</v>
      </c>
      <c r="D23" s="10" t="s">
        <v>103</v>
      </c>
      <c r="E23" s="10" t="s">
        <v>104</v>
      </c>
      <c r="F23" s="10" t="s">
        <v>9</v>
      </c>
      <c r="G23" s="10" t="s">
        <v>9</v>
      </c>
      <c r="H23" s="10" t="s">
        <v>9</v>
      </c>
      <c r="I23" s="10" t="s">
        <v>105</v>
      </c>
      <c r="J23" s="10" t="s">
        <v>104</v>
      </c>
      <c r="K23" s="14" t="s">
        <v>101</v>
      </c>
      <c r="L23" s="94"/>
      <c r="M23" s="86"/>
      <c r="N23" s="99" t="s">
        <v>245</v>
      </c>
      <c r="O23" s="130">
        <v>1</v>
      </c>
      <c r="P23" s="136">
        <v>0.51</v>
      </c>
      <c r="Q23" s="131">
        <f>P23*$Q$5</f>
        <v>4.6206000000000005</v>
      </c>
      <c r="R23" s="130">
        <f t="shared" si="1"/>
        <v>8</v>
      </c>
      <c r="S23" s="132">
        <v>4</v>
      </c>
      <c r="T23" s="132">
        <f>SUM(R23:S23)</f>
        <v>12</v>
      </c>
      <c r="U23" s="26"/>
      <c r="V23" s="29">
        <f t="shared" si="2"/>
        <v>0</v>
      </c>
      <c r="W23" s="98"/>
      <c r="X23" s="26"/>
      <c r="Y23" s="95"/>
      <c r="Z23" s="26"/>
      <c r="AA23" s="72"/>
      <c r="AB23" s="72"/>
      <c r="AC23" s="26"/>
      <c r="AD23" s="27">
        <f t="shared" si="4"/>
        <v>0</v>
      </c>
      <c r="AE23" s="177">
        <v>1</v>
      </c>
      <c r="AF23" s="180">
        <v>1.03</v>
      </c>
      <c r="AG23" s="174">
        <f t="shared" si="10"/>
        <v>8</v>
      </c>
      <c r="AH23" s="174">
        <v>4</v>
      </c>
      <c r="AI23" s="174">
        <f>SUM(AG23:AH23)</f>
        <v>12</v>
      </c>
      <c r="AJ23" s="174">
        <v>12</v>
      </c>
      <c r="AK23" s="179">
        <f t="shared" si="5"/>
        <v>12.36</v>
      </c>
      <c r="AL23" s="145"/>
      <c r="AM23" s="156"/>
      <c r="AN23" s="163"/>
      <c r="AO23" s="55"/>
      <c r="AP23" s="26"/>
      <c r="AQ23" s="72"/>
      <c r="AR23" s="72"/>
      <c r="AS23" s="26"/>
      <c r="AT23" s="147">
        <f t="shared" si="7"/>
        <v>0</v>
      </c>
      <c r="AU23" s="98"/>
      <c r="AV23" s="26"/>
      <c r="AW23" s="95"/>
      <c r="AX23" s="95"/>
      <c r="AY23" s="26"/>
      <c r="AZ23" s="72"/>
      <c r="BA23" s="72"/>
      <c r="BB23" s="26"/>
      <c r="BC23" s="50">
        <f t="shared" si="8"/>
        <v>0</v>
      </c>
    </row>
    <row r="24" spans="1:55" ht="15" customHeight="1" x14ac:dyDescent="0.25">
      <c r="A24" s="1">
        <v>15</v>
      </c>
      <c r="B24" s="9">
        <v>1</v>
      </c>
      <c r="C24" s="11" t="s">
        <v>106</v>
      </c>
      <c r="D24" s="10" t="s">
        <v>107</v>
      </c>
      <c r="E24" s="10" t="s">
        <v>108</v>
      </c>
      <c r="F24" s="10" t="s">
        <v>9</v>
      </c>
      <c r="G24" s="10" t="s">
        <v>9</v>
      </c>
      <c r="H24" s="10" t="s">
        <v>9</v>
      </c>
      <c r="I24" s="10" t="s">
        <v>16</v>
      </c>
      <c r="J24" s="10" t="s">
        <v>108</v>
      </c>
      <c r="K24" s="14" t="s">
        <v>17</v>
      </c>
      <c r="L24" s="94"/>
      <c r="M24" s="86"/>
      <c r="N24" s="99" t="s">
        <v>246</v>
      </c>
      <c r="O24" s="130">
        <v>1</v>
      </c>
      <c r="P24" s="136">
        <v>0.38</v>
      </c>
      <c r="Q24" s="131">
        <f>P24*$Q$5</f>
        <v>3.4428000000000001</v>
      </c>
      <c r="R24" s="130">
        <f t="shared" si="1"/>
        <v>8</v>
      </c>
      <c r="S24" s="132">
        <v>4</v>
      </c>
      <c r="T24" s="132">
        <f>SUM(R24:S24)</f>
        <v>12</v>
      </c>
      <c r="U24" s="26"/>
      <c r="V24" s="29">
        <f t="shared" si="2"/>
        <v>0</v>
      </c>
      <c r="W24" s="98"/>
      <c r="X24" s="26"/>
      <c r="Y24" s="95"/>
      <c r="Z24" s="26"/>
      <c r="AA24" s="72"/>
      <c r="AB24" s="72"/>
      <c r="AC24" s="26"/>
      <c r="AD24" s="27">
        <f t="shared" si="4"/>
        <v>0</v>
      </c>
      <c r="AE24" s="177">
        <v>5</v>
      </c>
      <c r="AF24" s="180">
        <v>0.25</v>
      </c>
      <c r="AG24" s="174">
        <f t="shared" si="10"/>
        <v>8</v>
      </c>
      <c r="AH24" s="174">
        <v>4</v>
      </c>
      <c r="AI24" s="174">
        <f>SUM(AG24:AH24)</f>
        <v>12</v>
      </c>
      <c r="AJ24" s="174">
        <v>15</v>
      </c>
      <c r="AK24" s="179">
        <f t="shared" si="5"/>
        <v>3.75</v>
      </c>
      <c r="AL24" s="145"/>
      <c r="AM24" s="156"/>
      <c r="AN24" s="163"/>
      <c r="AO24" s="55"/>
      <c r="AP24" s="26"/>
      <c r="AQ24" s="72"/>
      <c r="AR24" s="72"/>
      <c r="AS24" s="26"/>
      <c r="AT24" s="147">
        <f t="shared" si="7"/>
        <v>0</v>
      </c>
      <c r="AU24" s="98"/>
      <c r="AV24" s="26"/>
      <c r="AW24" s="95"/>
      <c r="AX24" s="95"/>
      <c r="AY24" s="26"/>
      <c r="AZ24" s="72"/>
      <c r="BA24" s="72"/>
      <c r="BB24" s="26"/>
      <c r="BC24" s="50">
        <f t="shared" si="8"/>
        <v>0</v>
      </c>
    </row>
    <row r="25" spans="1:55" ht="15" customHeight="1" x14ac:dyDescent="0.25">
      <c r="A25" s="1">
        <v>16</v>
      </c>
      <c r="B25" s="9">
        <v>1</v>
      </c>
      <c r="C25" s="11" t="s">
        <v>109</v>
      </c>
      <c r="D25" s="10" t="s">
        <v>110</v>
      </c>
      <c r="E25" s="10" t="s">
        <v>111</v>
      </c>
      <c r="F25" s="10" t="s">
        <v>9</v>
      </c>
      <c r="G25" s="10" t="s">
        <v>9</v>
      </c>
      <c r="H25" s="10" t="s">
        <v>9</v>
      </c>
      <c r="I25" s="10" t="s">
        <v>112</v>
      </c>
      <c r="J25" s="10" t="s">
        <v>111</v>
      </c>
      <c r="K25" s="14" t="s">
        <v>113</v>
      </c>
      <c r="L25" s="94"/>
      <c r="M25" s="86"/>
      <c r="N25" s="99" t="s">
        <v>305</v>
      </c>
      <c r="O25" s="130">
        <v>1</v>
      </c>
      <c r="P25" s="136">
        <v>0.9</v>
      </c>
      <c r="Q25" s="136">
        <f>P25*$Q$5</f>
        <v>8.1539999999999999</v>
      </c>
      <c r="R25" s="130">
        <f t="shared" si="1"/>
        <v>8</v>
      </c>
      <c r="S25" s="132"/>
      <c r="T25" s="132"/>
      <c r="U25" s="26"/>
      <c r="V25" s="29">
        <f t="shared" si="2"/>
        <v>0</v>
      </c>
      <c r="W25" s="94" t="s">
        <v>277</v>
      </c>
      <c r="X25" s="26">
        <v>1</v>
      </c>
      <c r="Y25" s="55">
        <v>8.51</v>
      </c>
      <c r="Z25" s="26">
        <f t="shared" si="3"/>
        <v>8</v>
      </c>
      <c r="AA25" s="72"/>
      <c r="AB25" s="72"/>
      <c r="AC25" s="26"/>
      <c r="AD25" s="27">
        <f t="shared" si="4"/>
        <v>0</v>
      </c>
      <c r="AE25" s="177">
        <v>1</v>
      </c>
      <c r="AF25" s="180">
        <v>3.9</v>
      </c>
      <c r="AG25" s="174">
        <f t="shared" si="10"/>
        <v>8</v>
      </c>
      <c r="AH25" s="174"/>
      <c r="AI25" s="174"/>
      <c r="AJ25" s="174">
        <v>8</v>
      </c>
      <c r="AK25" s="179">
        <f t="shared" si="5"/>
        <v>31.2</v>
      </c>
      <c r="AL25" s="145"/>
      <c r="AM25" s="156"/>
      <c r="AN25" s="163"/>
      <c r="AO25" s="55"/>
      <c r="AP25" s="26"/>
      <c r="AQ25" s="72"/>
      <c r="AR25" s="72"/>
      <c r="AS25" s="26"/>
      <c r="AT25" s="147">
        <f t="shared" si="7"/>
        <v>0</v>
      </c>
      <c r="AU25" s="94"/>
      <c r="AV25" s="26"/>
      <c r="AW25" s="95"/>
      <c r="AX25" s="55"/>
      <c r="AY25" s="26"/>
      <c r="AZ25" s="72"/>
      <c r="BA25" s="72"/>
      <c r="BB25" s="26"/>
      <c r="BC25" s="50">
        <f t="shared" si="8"/>
        <v>0</v>
      </c>
    </row>
    <row r="26" spans="1:55" s="105" customFormat="1" ht="15" customHeight="1" x14ac:dyDescent="0.25">
      <c r="A26" s="42">
        <v>17</v>
      </c>
      <c r="B26" s="43">
        <v>2</v>
      </c>
      <c r="C26" s="44" t="s">
        <v>114</v>
      </c>
      <c r="D26" s="45" t="s">
        <v>115</v>
      </c>
      <c r="E26" s="45" t="s">
        <v>116</v>
      </c>
      <c r="F26" s="45" t="s">
        <v>57</v>
      </c>
      <c r="G26" s="45" t="s">
        <v>9</v>
      </c>
      <c r="H26" s="45" t="s">
        <v>11</v>
      </c>
      <c r="I26" s="45" t="s">
        <v>117</v>
      </c>
      <c r="J26" s="45" t="s">
        <v>116</v>
      </c>
      <c r="K26" s="46" t="s">
        <v>12</v>
      </c>
      <c r="L26" s="100"/>
      <c r="M26" s="101"/>
      <c r="N26" s="102"/>
      <c r="O26" s="49"/>
      <c r="P26" s="103"/>
      <c r="Q26" s="103"/>
      <c r="R26" s="49">
        <f t="shared" si="1"/>
        <v>16</v>
      </c>
      <c r="S26" s="73"/>
      <c r="T26" s="73"/>
      <c r="U26" s="49"/>
      <c r="V26" s="47">
        <f t="shared" si="2"/>
        <v>0</v>
      </c>
      <c r="W26" s="100"/>
      <c r="X26" s="49"/>
      <c r="Y26" s="103"/>
      <c r="Z26" s="49">
        <f t="shared" si="3"/>
        <v>16</v>
      </c>
      <c r="AA26" s="73"/>
      <c r="AB26" s="73"/>
      <c r="AC26" s="49"/>
      <c r="AD26" s="47">
        <f t="shared" si="4"/>
        <v>0</v>
      </c>
      <c r="AE26" s="48"/>
      <c r="AF26" s="104"/>
      <c r="AG26" s="49">
        <f t="shared" si="10"/>
        <v>16</v>
      </c>
      <c r="AH26" s="73"/>
      <c r="AI26" s="73"/>
      <c r="AJ26" s="49"/>
      <c r="AK26" s="47">
        <f t="shared" si="5"/>
        <v>0</v>
      </c>
      <c r="AL26" s="143"/>
      <c r="AM26" s="157"/>
      <c r="AN26" s="164"/>
      <c r="AO26" s="104"/>
      <c r="AP26" s="49"/>
      <c r="AQ26" s="73"/>
      <c r="AR26" s="73"/>
      <c r="AS26" s="49"/>
      <c r="AT26" s="49"/>
      <c r="AU26" s="100"/>
      <c r="AV26" s="49"/>
      <c r="AW26" s="103"/>
      <c r="AX26" s="103"/>
      <c r="AY26" s="49"/>
      <c r="AZ26" s="73"/>
      <c r="BA26" s="73"/>
      <c r="BB26" s="49"/>
      <c r="BC26" s="47">
        <f t="shared" si="8"/>
        <v>0</v>
      </c>
    </row>
    <row r="27" spans="1:55" ht="15" customHeight="1" x14ac:dyDescent="0.25">
      <c r="A27" s="1">
        <v>18</v>
      </c>
      <c r="B27" s="9">
        <v>1</v>
      </c>
      <c r="C27" s="11" t="s">
        <v>118</v>
      </c>
      <c r="D27" s="10" t="s">
        <v>119</v>
      </c>
      <c r="E27" s="10" t="s">
        <v>120</v>
      </c>
      <c r="F27" s="10" t="s">
        <v>9</v>
      </c>
      <c r="G27" s="10" t="s">
        <v>9</v>
      </c>
      <c r="H27" s="10" t="s">
        <v>9</v>
      </c>
      <c r="I27" s="10" t="s">
        <v>121</v>
      </c>
      <c r="J27" s="10" t="s">
        <v>122</v>
      </c>
      <c r="K27" s="14" t="s">
        <v>123</v>
      </c>
      <c r="L27" s="94"/>
      <c r="M27" s="86"/>
      <c r="N27" s="99" t="s">
        <v>247</v>
      </c>
      <c r="O27" s="174">
        <v>1</v>
      </c>
      <c r="P27" s="186">
        <v>3.18</v>
      </c>
      <c r="Q27" s="183">
        <f>P27*$Q$5</f>
        <v>28.810800000000004</v>
      </c>
      <c r="R27" s="174">
        <f t="shared" si="1"/>
        <v>8</v>
      </c>
      <c r="S27" s="174">
        <v>2</v>
      </c>
      <c r="T27" s="174">
        <f>SUM(R27:S27)</f>
        <v>10</v>
      </c>
      <c r="U27" s="174">
        <v>10</v>
      </c>
      <c r="V27" s="184">
        <f t="shared" si="2"/>
        <v>288.10800000000006</v>
      </c>
      <c r="W27" s="98"/>
      <c r="X27" s="26"/>
      <c r="Y27" s="95"/>
      <c r="Z27" s="26"/>
      <c r="AA27" s="72"/>
      <c r="AB27" s="72"/>
      <c r="AC27" s="26"/>
      <c r="AD27" s="27">
        <f t="shared" si="4"/>
        <v>0</v>
      </c>
      <c r="AE27" s="24"/>
      <c r="AF27" s="55"/>
      <c r="AG27" s="26"/>
      <c r="AH27" s="72"/>
      <c r="AI27" s="72"/>
      <c r="AJ27" s="26"/>
      <c r="AK27" s="23">
        <f t="shared" si="5"/>
        <v>0</v>
      </c>
      <c r="AL27" s="145"/>
      <c r="AM27" s="156"/>
      <c r="AN27" s="163"/>
      <c r="AO27" s="55"/>
      <c r="AP27" s="26"/>
      <c r="AQ27" s="72"/>
      <c r="AR27" s="72"/>
      <c r="AS27" s="26"/>
      <c r="AT27" s="147">
        <f t="shared" si="7"/>
        <v>0</v>
      </c>
      <c r="AU27" s="98"/>
      <c r="AV27" s="26"/>
      <c r="AW27" s="95"/>
      <c r="AX27" s="95"/>
      <c r="AY27" s="26"/>
      <c r="AZ27" s="72"/>
      <c r="BA27" s="72"/>
      <c r="BB27" s="26"/>
      <c r="BC27" s="50">
        <f t="shared" si="8"/>
        <v>0</v>
      </c>
    </row>
    <row r="28" spans="1:55" ht="15" customHeight="1" x14ac:dyDescent="0.25">
      <c r="A28" s="1">
        <v>19</v>
      </c>
      <c r="B28" s="9">
        <v>1</v>
      </c>
      <c r="C28" s="11" t="s">
        <v>40</v>
      </c>
      <c r="D28" s="10" t="s">
        <v>124</v>
      </c>
      <c r="E28" s="10" t="s">
        <v>125</v>
      </c>
      <c r="F28" s="10" t="s">
        <v>9</v>
      </c>
      <c r="G28" s="10" t="s">
        <v>9</v>
      </c>
      <c r="H28" s="10" t="s">
        <v>9</v>
      </c>
      <c r="I28" s="10" t="s">
        <v>126</v>
      </c>
      <c r="J28" s="10" t="s">
        <v>125</v>
      </c>
      <c r="K28" s="14" t="s">
        <v>127</v>
      </c>
      <c r="L28" s="94" t="s">
        <v>248</v>
      </c>
      <c r="M28" s="86"/>
      <c r="N28" s="84"/>
      <c r="O28" s="26"/>
      <c r="P28" s="95"/>
      <c r="Q28" s="95"/>
      <c r="R28" s="26"/>
      <c r="S28" s="72"/>
      <c r="T28" s="72"/>
      <c r="U28" s="26"/>
      <c r="V28" s="29">
        <f t="shared" si="2"/>
        <v>0</v>
      </c>
      <c r="W28" s="98"/>
      <c r="X28" s="26"/>
      <c r="Y28" s="95"/>
      <c r="Z28" s="26"/>
      <c r="AA28" s="72"/>
      <c r="AB28" s="72"/>
      <c r="AC28" s="26"/>
      <c r="AD28" s="27">
        <f t="shared" si="4"/>
        <v>0</v>
      </c>
      <c r="AE28" s="177">
        <v>1</v>
      </c>
      <c r="AF28" s="180">
        <v>6.85</v>
      </c>
      <c r="AG28" s="174">
        <f>$Q$6*B28</f>
        <v>8</v>
      </c>
      <c r="AH28" s="174"/>
      <c r="AI28" s="174"/>
      <c r="AJ28" s="174">
        <v>8</v>
      </c>
      <c r="AK28" s="179">
        <f t="shared" si="5"/>
        <v>54.8</v>
      </c>
      <c r="AL28" s="145"/>
      <c r="AM28" s="156"/>
      <c r="AN28" s="163"/>
      <c r="AO28" s="55"/>
      <c r="AP28" s="26"/>
      <c r="AQ28" s="72"/>
      <c r="AR28" s="72"/>
      <c r="AS28" s="26"/>
      <c r="AT28" s="147">
        <f t="shared" si="7"/>
        <v>0</v>
      </c>
      <c r="AU28" s="98"/>
      <c r="AV28" s="26"/>
      <c r="AW28" s="95"/>
      <c r="AX28" s="95"/>
      <c r="AY28" s="26"/>
      <c r="AZ28" s="72"/>
      <c r="BA28" s="72"/>
      <c r="BB28" s="26"/>
      <c r="BC28" s="50">
        <f t="shared" si="8"/>
        <v>0</v>
      </c>
    </row>
    <row r="29" spans="1:55" ht="15" customHeight="1" x14ac:dyDescent="0.25">
      <c r="A29" s="1">
        <v>20</v>
      </c>
      <c r="B29" s="9">
        <v>1</v>
      </c>
      <c r="C29" s="11" t="s">
        <v>18</v>
      </c>
      <c r="D29" s="10" t="s">
        <v>124</v>
      </c>
      <c r="E29" s="10" t="s">
        <v>128</v>
      </c>
      <c r="F29" s="10" t="s">
        <v>9</v>
      </c>
      <c r="G29" s="10" t="s">
        <v>9</v>
      </c>
      <c r="H29" s="10" t="s">
        <v>9</v>
      </c>
      <c r="I29" s="10" t="s">
        <v>129</v>
      </c>
      <c r="J29" s="10" t="s">
        <v>128</v>
      </c>
      <c r="K29" s="14" t="s">
        <v>127</v>
      </c>
      <c r="L29" s="94" t="s">
        <v>249</v>
      </c>
      <c r="M29" s="86"/>
      <c r="N29" s="84"/>
      <c r="O29" s="26"/>
      <c r="P29" s="95"/>
      <c r="Q29" s="95"/>
      <c r="R29" s="26"/>
      <c r="S29" s="72"/>
      <c r="T29" s="72"/>
      <c r="U29" s="26"/>
      <c r="V29" s="29">
        <f t="shared" si="2"/>
        <v>0</v>
      </c>
      <c r="W29" s="98"/>
      <c r="X29" s="26"/>
      <c r="Y29" s="95"/>
      <c r="Z29" s="26"/>
      <c r="AA29" s="72"/>
      <c r="AB29" s="72"/>
      <c r="AC29" s="26"/>
      <c r="AD29" s="27">
        <f t="shared" si="4"/>
        <v>0</v>
      </c>
      <c r="AE29" s="177">
        <v>1</v>
      </c>
      <c r="AF29" s="180">
        <v>12.7</v>
      </c>
      <c r="AG29" s="174">
        <f>$Q$6*B29</f>
        <v>8</v>
      </c>
      <c r="AH29" s="174"/>
      <c r="AI29" s="174"/>
      <c r="AJ29" s="174">
        <v>8</v>
      </c>
      <c r="AK29" s="179">
        <f t="shared" si="5"/>
        <v>101.6</v>
      </c>
      <c r="AL29" s="145"/>
      <c r="AM29" s="156"/>
      <c r="AN29" s="163"/>
      <c r="AO29" s="55"/>
      <c r="AP29" s="26"/>
      <c r="AQ29" s="72"/>
      <c r="AR29" s="72"/>
      <c r="AS29" s="26"/>
      <c r="AT29" s="147">
        <f t="shared" si="7"/>
        <v>0</v>
      </c>
      <c r="AU29" s="98"/>
      <c r="AV29" s="26"/>
      <c r="AW29" s="95"/>
      <c r="AX29" s="95"/>
      <c r="AY29" s="26"/>
      <c r="AZ29" s="72"/>
      <c r="BA29" s="72"/>
      <c r="BB29" s="26"/>
      <c r="BC29" s="50">
        <f t="shared" si="8"/>
        <v>0</v>
      </c>
    </row>
    <row r="30" spans="1:55" s="84" customFormat="1" ht="15" customHeight="1" x14ac:dyDescent="0.25">
      <c r="A30" s="124">
        <v>21</v>
      </c>
      <c r="B30" s="125">
        <v>5</v>
      </c>
      <c r="C30" s="126" t="s">
        <v>130</v>
      </c>
      <c r="D30" s="127" t="s">
        <v>124</v>
      </c>
      <c r="E30" s="127" t="s">
        <v>131</v>
      </c>
      <c r="F30" s="127" t="s">
        <v>9</v>
      </c>
      <c r="G30" s="127" t="s">
        <v>9</v>
      </c>
      <c r="H30" s="127" t="s">
        <v>9</v>
      </c>
      <c r="I30" s="127" t="s">
        <v>132</v>
      </c>
      <c r="J30" s="127" t="s">
        <v>131</v>
      </c>
      <c r="K30" s="128" t="s">
        <v>127</v>
      </c>
      <c r="L30" s="94" t="s">
        <v>250</v>
      </c>
      <c r="M30" s="86"/>
      <c r="O30" s="26"/>
      <c r="P30" s="95"/>
      <c r="Q30" s="95"/>
      <c r="R30" s="26"/>
      <c r="S30" s="72"/>
      <c r="T30" s="72"/>
      <c r="U30" s="26"/>
      <c r="V30" s="29">
        <f t="shared" si="2"/>
        <v>0</v>
      </c>
      <c r="W30" s="98"/>
      <c r="X30" s="26"/>
      <c r="Y30" s="95"/>
      <c r="Z30" s="26"/>
      <c r="AA30" s="72"/>
      <c r="AB30" s="72"/>
      <c r="AC30" s="26"/>
      <c r="AD30" s="27">
        <f t="shared" si="4"/>
        <v>0</v>
      </c>
      <c r="AE30" s="177">
        <v>1</v>
      </c>
      <c r="AF30" s="180">
        <v>10.050000000000001</v>
      </c>
      <c r="AG30" s="174">
        <f>$Q$6*B30</f>
        <v>40</v>
      </c>
      <c r="AH30" s="174"/>
      <c r="AI30" s="174"/>
      <c r="AJ30" s="174">
        <v>40</v>
      </c>
      <c r="AK30" s="179">
        <f t="shared" si="5"/>
        <v>402</v>
      </c>
      <c r="AL30" s="145"/>
      <c r="AM30" s="156"/>
      <c r="AN30" s="163"/>
      <c r="AO30" s="55"/>
      <c r="AP30" s="26"/>
      <c r="AQ30" s="72"/>
      <c r="AR30" s="72"/>
      <c r="AS30" s="26"/>
      <c r="AT30" s="147">
        <f t="shared" si="7"/>
        <v>0</v>
      </c>
      <c r="AU30" s="98"/>
      <c r="AV30" s="26"/>
      <c r="AW30" s="95"/>
      <c r="AX30" s="95"/>
      <c r="AY30" s="26"/>
      <c r="AZ30" s="72"/>
      <c r="BA30" s="72"/>
      <c r="BB30" s="26"/>
      <c r="BC30" s="50">
        <f t="shared" si="8"/>
        <v>0</v>
      </c>
    </row>
    <row r="31" spans="1:55" s="110" customFormat="1" ht="15" customHeight="1" x14ac:dyDescent="0.25">
      <c r="A31" s="119">
        <v>22</v>
      </c>
      <c r="B31" s="120">
        <v>1</v>
      </c>
      <c r="C31" s="121" t="s">
        <v>19</v>
      </c>
      <c r="D31" s="122" t="s">
        <v>133</v>
      </c>
      <c r="E31" s="122" t="s">
        <v>134</v>
      </c>
      <c r="F31" s="122" t="s">
        <v>9</v>
      </c>
      <c r="G31" s="122" t="s">
        <v>9</v>
      </c>
      <c r="H31" s="122" t="s">
        <v>9</v>
      </c>
      <c r="I31" s="122" t="s">
        <v>134</v>
      </c>
      <c r="J31" s="122" t="s">
        <v>134</v>
      </c>
      <c r="K31" s="123" t="s">
        <v>12</v>
      </c>
      <c r="L31" s="52" t="s">
        <v>330</v>
      </c>
      <c r="M31" s="54" t="s">
        <v>278</v>
      </c>
      <c r="N31" s="106"/>
      <c r="O31" s="41"/>
      <c r="P31" s="107"/>
      <c r="Q31" s="107"/>
      <c r="R31" s="41"/>
      <c r="S31" s="74"/>
      <c r="T31" s="74"/>
      <c r="U31" s="41"/>
      <c r="V31" s="39">
        <f t="shared" si="2"/>
        <v>0</v>
      </c>
      <c r="W31" s="108"/>
      <c r="X31" s="41"/>
      <c r="Y31" s="107"/>
      <c r="Z31" s="41"/>
      <c r="AA31" s="74"/>
      <c r="AB31" s="74"/>
      <c r="AC31" s="41"/>
      <c r="AD31" s="39">
        <f t="shared" si="4"/>
        <v>0</v>
      </c>
      <c r="AE31" s="40"/>
      <c r="AF31" s="109"/>
      <c r="AG31" s="41"/>
      <c r="AH31" s="74"/>
      <c r="AI31" s="74"/>
      <c r="AJ31" s="41"/>
      <c r="AK31" s="39">
        <f t="shared" si="5"/>
        <v>0</v>
      </c>
      <c r="AL31" s="144"/>
      <c r="AM31" s="158"/>
      <c r="AN31" s="165"/>
      <c r="AO31" s="109"/>
      <c r="AP31" s="41"/>
      <c r="AQ31" s="74"/>
      <c r="AR31" s="74"/>
      <c r="AS31" s="41"/>
      <c r="AT31" s="39">
        <f t="shared" si="7"/>
        <v>0</v>
      </c>
      <c r="AU31" s="108"/>
      <c r="AV31" s="41"/>
      <c r="AW31" s="107"/>
      <c r="AX31" s="107"/>
      <c r="AY31" s="41"/>
      <c r="AZ31" s="74"/>
      <c r="BA31" s="74"/>
      <c r="BB31" s="41"/>
      <c r="BC31" s="39">
        <f t="shared" si="8"/>
        <v>0</v>
      </c>
    </row>
    <row r="32" spans="1:55" s="110" customFormat="1" ht="15" customHeight="1" x14ac:dyDescent="0.25">
      <c r="A32" s="34">
        <v>23</v>
      </c>
      <c r="B32" s="35">
        <v>1</v>
      </c>
      <c r="C32" s="36" t="s">
        <v>135</v>
      </c>
      <c r="D32" s="37" t="s">
        <v>133</v>
      </c>
      <c r="E32" s="37" t="s">
        <v>136</v>
      </c>
      <c r="F32" s="37" t="s">
        <v>9</v>
      </c>
      <c r="G32" s="37" t="s">
        <v>9</v>
      </c>
      <c r="H32" s="37" t="s">
        <v>9</v>
      </c>
      <c r="I32" s="37" t="s">
        <v>136</v>
      </c>
      <c r="J32" s="37" t="s">
        <v>136</v>
      </c>
      <c r="K32" s="38" t="s">
        <v>12</v>
      </c>
      <c r="L32" s="108"/>
      <c r="M32" s="111"/>
      <c r="N32" s="106"/>
      <c r="O32" s="41"/>
      <c r="P32" s="107"/>
      <c r="Q32" s="107"/>
      <c r="R32" s="41"/>
      <c r="S32" s="74"/>
      <c r="T32" s="74"/>
      <c r="U32" s="41"/>
      <c r="V32" s="39">
        <f t="shared" si="2"/>
        <v>0</v>
      </c>
      <c r="W32" s="108"/>
      <c r="X32" s="41"/>
      <c r="Y32" s="107"/>
      <c r="Z32" s="41"/>
      <c r="AA32" s="74"/>
      <c r="AB32" s="74"/>
      <c r="AC32" s="41"/>
      <c r="AD32" s="39">
        <f t="shared" si="4"/>
        <v>0</v>
      </c>
      <c r="AE32" s="40"/>
      <c r="AF32" s="109"/>
      <c r="AG32" s="41"/>
      <c r="AH32" s="74"/>
      <c r="AI32" s="74"/>
      <c r="AJ32" s="41"/>
      <c r="AK32" s="39">
        <f t="shared" si="5"/>
        <v>0</v>
      </c>
      <c r="AL32" s="144"/>
      <c r="AM32" s="158"/>
      <c r="AN32" s="165"/>
      <c r="AO32" s="109"/>
      <c r="AP32" s="41"/>
      <c r="AQ32" s="74"/>
      <c r="AR32" s="74"/>
      <c r="AS32" s="41"/>
      <c r="AT32" s="39">
        <f t="shared" si="7"/>
        <v>0</v>
      </c>
      <c r="AU32" s="108"/>
      <c r="AV32" s="41"/>
      <c r="AW32" s="107"/>
      <c r="AX32" s="107"/>
      <c r="AY32" s="41"/>
      <c r="AZ32" s="74"/>
      <c r="BA32" s="74"/>
      <c r="BB32" s="41"/>
      <c r="BC32" s="39">
        <f t="shared" si="8"/>
        <v>0</v>
      </c>
    </row>
    <row r="33" spans="1:55" s="115" customFormat="1" ht="15" customHeight="1" x14ac:dyDescent="0.25">
      <c r="A33" s="60">
        <v>24</v>
      </c>
      <c r="B33" s="61">
        <v>1</v>
      </c>
      <c r="C33" s="62" t="s">
        <v>137</v>
      </c>
      <c r="D33" s="63" t="s">
        <v>138</v>
      </c>
      <c r="E33" s="63" t="s">
        <v>139</v>
      </c>
      <c r="F33" s="63" t="s">
        <v>9</v>
      </c>
      <c r="G33" s="63" t="s">
        <v>9</v>
      </c>
      <c r="H33" s="63" t="s">
        <v>9</v>
      </c>
      <c r="I33" s="63" t="s">
        <v>139</v>
      </c>
      <c r="J33" s="63" t="s">
        <v>139</v>
      </c>
      <c r="K33" s="64" t="s">
        <v>140</v>
      </c>
      <c r="L33" s="112"/>
      <c r="M33" s="113"/>
      <c r="N33" s="114"/>
      <c r="O33" s="67"/>
      <c r="P33" s="96"/>
      <c r="Q33" s="96"/>
      <c r="R33" s="67"/>
      <c r="S33" s="75"/>
      <c r="T33" s="75"/>
      <c r="U33" s="67"/>
      <c r="V33" s="65"/>
      <c r="W33" s="114"/>
      <c r="X33" s="67"/>
      <c r="Y33" s="96"/>
      <c r="Z33" s="67"/>
      <c r="AA33" s="75"/>
      <c r="AB33" s="75"/>
      <c r="AC33" s="67"/>
      <c r="AD33" s="65"/>
      <c r="AE33" s="66"/>
      <c r="AF33" s="97"/>
      <c r="AG33" s="67"/>
      <c r="AH33" s="75"/>
      <c r="AI33" s="75"/>
      <c r="AJ33" s="67"/>
      <c r="AK33" s="65"/>
      <c r="AL33" s="145"/>
      <c r="AM33" s="156"/>
      <c r="AN33" s="162"/>
      <c r="AO33" s="97"/>
      <c r="AP33" s="129"/>
      <c r="AQ33" s="75"/>
      <c r="AR33" s="75"/>
      <c r="AS33" s="129"/>
      <c r="AT33" s="65"/>
      <c r="AU33" s="114"/>
      <c r="AV33" s="118"/>
      <c r="AW33" s="96"/>
      <c r="AX33" s="96"/>
      <c r="AY33" s="118"/>
      <c r="AZ33" s="75"/>
      <c r="BA33" s="75"/>
      <c r="BB33" s="118"/>
      <c r="BC33" s="65"/>
    </row>
    <row r="34" spans="1:55" ht="15" customHeight="1" x14ac:dyDescent="0.25">
      <c r="A34" s="1">
        <v>25</v>
      </c>
      <c r="B34" s="9">
        <v>1</v>
      </c>
      <c r="C34" s="11" t="s">
        <v>36</v>
      </c>
      <c r="D34" s="10" t="s">
        <v>141</v>
      </c>
      <c r="E34" s="10" t="s">
        <v>142</v>
      </c>
      <c r="F34" s="10" t="s">
        <v>9</v>
      </c>
      <c r="G34" s="10" t="s">
        <v>9</v>
      </c>
      <c r="H34" s="10" t="s">
        <v>9</v>
      </c>
      <c r="I34" s="10" t="s">
        <v>52</v>
      </c>
      <c r="J34" s="10" t="s">
        <v>142</v>
      </c>
      <c r="K34" s="14" t="s">
        <v>143</v>
      </c>
      <c r="L34" s="94"/>
      <c r="M34" s="116"/>
      <c r="N34" s="99" t="s">
        <v>306</v>
      </c>
      <c r="O34" s="130">
        <v>10</v>
      </c>
      <c r="P34" s="140">
        <v>1.849</v>
      </c>
      <c r="Q34" s="131">
        <f t="shared" ref="Q34:Q48" si="11">$Q$5*P34</f>
        <v>16.751940000000001</v>
      </c>
      <c r="R34" s="130">
        <f t="shared" si="1"/>
        <v>8</v>
      </c>
      <c r="S34" s="132">
        <v>4</v>
      </c>
      <c r="T34" s="132">
        <f>SUM(R34:S34)</f>
        <v>12</v>
      </c>
      <c r="U34" s="26"/>
      <c r="V34" s="29">
        <f t="shared" si="2"/>
        <v>0</v>
      </c>
      <c r="W34" s="99" t="s">
        <v>252</v>
      </c>
      <c r="X34" s="26">
        <v>5</v>
      </c>
      <c r="Y34" s="55">
        <f>15</f>
        <v>15</v>
      </c>
      <c r="Z34" s="26">
        <f>$Q$6*B34</f>
        <v>8</v>
      </c>
      <c r="AA34" s="72">
        <v>4</v>
      </c>
      <c r="AB34" s="72">
        <f>SUM(Z34:AA34)</f>
        <v>12</v>
      </c>
      <c r="AC34" s="26"/>
      <c r="AD34" s="27">
        <f t="shared" si="4"/>
        <v>0</v>
      </c>
      <c r="AE34" s="24"/>
      <c r="AF34" s="55"/>
      <c r="AG34" s="26"/>
      <c r="AH34" s="72"/>
      <c r="AI34" s="72"/>
      <c r="AJ34" s="26"/>
      <c r="AK34" s="23">
        <f t="shared" si="5"/>
        <v>0</v>
      </c>
      <c r="AL34" s="145"/>
      <c r="AM34" s="156"/>
      <c r="AN34" s="163"/>
      <c r="AO34" s="55"/>
      <c r="AP34" s="26"/>
      <c r="AQ34" s="72"/>
      <c r="AR34" s="72"/>
      <c r="AS34" s="26"/>
      <c r="AT34" s="147">
        <f t="shared" ref="AT34:AT60" si="12">AO34*AS34</f>
        <v>0</v>
      </c>
      <c r="AU34" s="94" t="s">
        <v>142</v>
      </c>
      <c r="AV34" s="174">
        <v>1</v>
      </c>
      <c r="AW34" s="183">
        <v>0.54569999999999996</v>
      </c>
      <c r="AX34" s="183">
        <f>AW34*$Q$5</f>
        <v>4.9440419999999996</v>
      </c>
      <c r="AY34" s="174">
        <f>$Q$6*B34</f>
        <v>8</v>
      </c>
      <c r="AZ34" s="174">
        <v>4</v>
      </c>
      <c r="BA34" s="174">
        <f>SUM(AY34:AZ34)</f>
        <v>12</v>
      </c>
      <c r="BB34" s="174">
        <v>12</v>
      </c>
      <c r="BC34" s="190">
        <f t="shared" si="8"/>
        <v>6.5483999999999991</v>
      </c>
    </row>
    <row r="35" spans="1:55" ht="15" customHeight="1" x14ac:dyDescent="0.25">
      <c r="A35" s="1">
        <v>26</v>
      </c>
      <c r="B35" s="9">
        <v>1</v>
      </c>
      <c r="C35" s="11" t="s">
        <v>29</v>
      </c>
      <c r="D35" s="10" t="s">
        <v>144</v>
      </c>
      <c r="E35" s="10" t="s">
        <v>145</v>
      </c>
      <c r="F35" s="10" t="s">
        <v>9</v>
      </c>
      <c r="G35" s="10" t="s">
        <v>9</v>
      </c>
      <c r="H35" s="10" t="s">
        <v>9</v>
      </c>
      <c r="I35" s="10" t="s">
        <v>146</v>
      </c>
      <c r="J35" s="10" t="s">
        <v>145</v>
      </c>
      <c r="K35" s="14" t="s">
        <v>28</v>
      </c>
      <c r="L35" s="94"/>
      <c r="M35" s="116"/>
      <c r="N35" s="99" t="s">
        <v>307</v>
      </c>
      <c r="O35" s="130">
        <v>10</v>
      </c>
      <c r="P35" s="140">
        <v>2.2400000000000002</v>
      </c>
      <c r="Q35" s="131">
        <f t="shared" si="11"/>
        <v>20.294400000000003</v>
      </c>
      <c r="R35" s="130">
        <f t="shared" si="1"/>
        <v>8</v>
      </c>
      <c r="S35" s="132"/>
      <c r="T35" s="132"/>
      <c r="U35" s="26"/>
      <c r="V35" s="29">
        <f t="shared" si="2"/>
        <v>0</v>
      </c>
      <c r="W35" s="99" t="s">
        <v>253</v>
      </c>
      <c r="X35" s="130">
        <v>1</v>
      </c>
      <c r="Y35" s="136">
        <v>25.15</v>
      </c>
      <c r="Z35" s="130">
        <f>$Q$6*B35</f>
        <v>8</v>
      </c>
      <c r="AA35" s="132"/>
      <c r="AB35" s="132"/>
      <c r="AC35" s="26"/>
      <c r="AD35" s="27">
        <f t="shared" si="4"/>
        <v>0</v>
      </c>
      <c r="AE35" s="137">
        <v>1</v>
      </c>
      <c r="AF35" s="136">
        <v>67.06</v>
      </c>
      <c r="AG35" s="130">
        <f>$Q$6*B35</f>
        <v>8</v>
      </c>
      <c r="AH35" s="72"/>
      <c r="AI35" s="72"/>
      <c r="AJ35" s="26"/>
      <c r="AK35" s="23">
        <f t="shared" si="5"/>
        <v>0</v>
      </c>
      <c r="AL35" s="145"/>
      <c r="AM35" s="156"/>
      <c r="AN35" s="163"/>
      <c r="AO35" s="55"/>
      <c r="AP35" s="26"/>
      <c r="AQ35" s="72"/>
      <c r="AR35" s="72"/>
      <c r="AS35" s="26"/>
      <c r="AT35" s="147">
        <f t="shared" si="12"/>
        <v>0</v>
      </c>
      <c r="AU35" s="94" t="s">
        <v>145</v>
      </c>
      <c r="AV35" s="174">
        <v>26</v>
      </c>
      <c r="AW35" s="183">
        <v>1.86</v>
      </c>
      <c r="AX35" s="183">
        <f>AW35*$Q$5</f>
        <v>16.851600000000001</v>
      </c>
      <c r="AY35" s="174">
        <f>$Q$6*B35</f>
        <v>8</v>
      </c>
      <c r="AZ35" s="174"/>
      <c r="BA35" s="174"/>
      <c r="BB35" s="174">
        <v>26</v>
      </c>
      <c r="BC35" s="190">
        <f t="shared" si="8"/>
        <v>48.36</v>
      </c>
    </row>
    <row r="36" spans="1:55" ht="15" customHeight="1" x14ac:dyDescent="0.25">
      <c r="A36" s="1">
        <v>27</v>
      </c>
      <c r="B36" s="9">
        <v>1</v>
      </c>
      <c r="C36" s="11" t="s">
        <v>147</v>
      </c>
      <c r="D36" s="10" t="s">
        <v>148</v>
      </c>
      <c r="E36" s="10" t="s">
        <v>149</v>
      </c>
      <c r="F36" s="10" t="s">
        <v>9</v>
      </c>
      <c r="G36" s="10" t="s">
        <v>9</v>
      </c>
      <c r="H36" s="10" t="s">
        <v>9</v>
      </c>
      <c r="I36" s="10" t="s">
        <v>150</v>
      </c>
      <c r="J36" s="10" t="s">
        <v>149</v>
      </c>
      <c r="K36" s="14" t="s">
        <v>151</v>
      </c>
      <c r="L36" s="94"/>
      <c r="M36" s="116"/>
      <c r="N36" s="99" t="s">
        <v>251</v>
      </c>
      <c r="O36" s="174">
        <v>10</v>
      </c>
      <c r="P36" s="182">
        <v>6.4260000000000002</v>
      </c>
      <c r="Q36" s="183">
        <f t="shared" si="11"/>
        <v>58.219560000000001</v>
      </c>
      <c r="R36" s="174">
        <f t="shared" si="1"/>
        <v>8</v>
      </c>
      <c r="S36" s="174"/>
      <c r="T36" s="174"/>
      <c r="U36" s="174">
        <v>10</v>
      </c>
      <c r="V36" s="184">
        <f t="shared" si="2"/>
        <v>582.19560000000001</v>
      </c>
      <c r="W36" s="99" t="s">
        <v>254</v>
      </c>
      <c r="X36" s="130">
        <v>1</v>
      </c>
      <c r="Y36" s="136">
        <v>84.55</v>
      </c>
      <c r="Z36" s="130">
        <f>$Q$6*B36</f>
        <v>8</v>
      </c>
      <c r="AA36" s="132"/>
      <c r="AB36" s="132"/>
      <c r="AC36" s="26"/>
      <c r="AD36" s="27">
        <f t="shared" si="4"/>
        <v>0</v>
      </c>
      <c r="AE36" s="137">
        <v>1</v>
      </c>
      <c r="AF36" s="136">
        <v>178.98</v>
      </c>
      <c r="AG36" s="130">
        <f>$Q$6*B36</f>
        <v>8</v>
      </c>
      <c r="AH36" s="72"/>
      <c r="AI36" s="72"/>
      <c r="AJ36" s="26"/>
      <c r="AK36" s="23">
        <f t="shared" si="5"/>
        <v>0</v>
      </c>
      <c r="AL36" s="145"/>
      <c r="AM36" s="156"/>
      <c r="AN36" s="163"/>
      <c r="AO36" s="55"/>
      <c r="AP36" s="26"/>
      <c r="AQ36" s="72"/>
      <c r="AR36" s="72"/>
      <c r="AS36" s="26"/>
      <c r="AT36" s="147">
        <f t="shared" si="12"/>
        <v>0</v>
      </c>
      <c r="AU36" s="99"/>
      <c r="AV36" s="26"/>
      <c r="AW36" s="95"/>
      <c r="AX36" s="95"/>
      <c r="AY36" s="26"/>
      <c r="AZ36" s="72"/>
      <c r="BA36" s="72"/>
      <c r="BB36" s="26"/>
      <c r="BC36" s="50">
        <f t="shared" si="8"/>
        <v>0</v>
      </c>
    </row>
    <row r="37" spans="1:55" ht="15" customHeight="1" x14ac:dyDescent="0.25">
      <c r="A37" s="1">
        <v>28</v>
      </c>
      <c r="B37" s="9">
        <v>1</v>
      </c>
      <c r="C37" s="11" t="s">
        <v>43</v>
      </c>
      <c r="D37" s="10" t="s">
        <v>152</v>
      </c>
      <c r="E37" s="10" t="s">
        <v>153</v>
      </c>
      <c r="F37" s="10" t="s">
        <v>9</v>
      </c>
      <c r="G37" s="10" t="s">
        <v>9</v>
      </c>
      <c r="H37" s="10" t="s">
        <v>9</v>
      </c>
      <c r="I37" s="10" t="s">
        <v>154</v>
      </c>
      <c r="J37" s="10" t="s">
        <v>155</v>
      </c>
      <c r="K37" s="14" t="s">
        <v>38</v>
      </c>
      <c r="L37" s="94"/>
      <c r="M37" s="116"/>
      <c r="N37" s="99" t="s">
        <v>308</v>
      </c>
      <c r="O37" s="130">
        <v>10</v>
      </c>
      <c r="P37" s="140">
        <v>2.9359999999999999</v>
      </c>
      <c r="Q37" s="131">
        <f t="shared" si="11"/>
        <v>26.600160000000002</v>
      </c>
      <c r="R37" s="130">
        <f t="shared" si="1"/>
        <v>8</v>
      </c>
      <c r="S37" s="132">
        <v>4</v>
      </c>
      <c r="T37" s="132">
        <f t="shared" ref="T37:T44" si="13">SUM(R37:S37)</f>
        <v>12</v>
      </c>
      <c r="U37" s="26"/>
      <c r="V37" s="29">
        <f t="shared" si="2"/>
        <v>0</v>
      </c>
      <c r="W37" s="117" t="s">
        <v>255</v>
      </c>
      <c r="X37" s="130">
        <v>5</v>
      </c>
      <c r="Y37" s="136">
        <f>25.52</f>
        <v>25.52</v>
      </c>
      <c r="Z37" s="130">
        <f>$Q$6*B37</f>
        <v>8</v>
      </c>
      <c r="AA37" s="132">
        <v>4</v>
      </c>
      <c r="AB37" s="132">
        <f t="shared" ref="AB37:AB44" si="14">SUM(Z37:AA37)</f>
        <v>12</v>
      </c>
      <c r="AC37" s="26"/>
      <c r="AD37" s="27">
        <f t="shared" si="4"/>
        <v>0</v>
      </c>
      <c r="AE37" s="177">
        <v>1</v>
      </c>
      <c r="AF37" s="180">
        <v>13.5</v>
      </c>
      <c r="AG37" s="174">
        <f>$Q$6*B37</f>
        <v>8</v>
      </c>
      <c r="AH37" s="174">
        <v>4</v>
      </c>
      <c r="AI37" s="174">
        <f t="shared" ref="AI37:AI44" si="15">SUM(AG37:AH37)</f>
        <v>12</v>
      </c>
      <c r="AJ37" s="174">
        <v>12</v>
      </c>
      <c r="AK37" s="179">
        <f t="shared" si="5"/>
        <v>162</v>
      </c>
      <c r="AL37" s="145"/>
      <c r="AM37" s="156"/>
      <c r="AN37" s="163"/>
      <c r="AO37" s="55"/>
      <c r="AP37" s="26"/>
      <c r="AQ37" s="72"/>
      <c r="AR37" s="72"/>
      <c r="AS37" s="26"/>
      <c r="AT37" s="147">
        <f t="shared" si="12"/>
        <v>0</v>
      </c>
      <c r="AU37" s="117"/>
      <c r="AV37" s="26"/>
      <c r="AW37" s="95"/>
      <c r="AX37" s="95"/>
      <c r="AY37" s="26"/>
      <c r="AZ37" s="72"/>
      <c r="BA37" s="72"/>
      <c r="BB37" s="26"/>
      <c r="BC37" s="50">
        <f t="shared" si="8"/>
        <v>0</v>
      </c>
    </row>
    <row r="38" spans="1:55" ht="15" customHeight="1" x14ac:dyDescent="0.25">
      <c r="A38" s="1">
        <v>29</v>
      </c>
      <c r="B38" s="9">
        <v>1</v>
      </c>
      <c r="C38" s="11" t="s">
        <v>156</v>
      </c>
      <c r="D38" s="10" t="s">
        <v>157</v>
      </c>
      <c r="E38" s="10" t="s">
        <v>158</v>
      </c>
      <c r="F38" s="10" t="s">
        <v>9</v>
      </c>
      <c r="G38" s="10" t="s">
        <v>9</v>
      </c>
      <c r="H38" s="10" t="s">
        <v>11</v>
      </c>
      <c r="I38" s="10" t="s">
        <v>159</v>
      </c>
      <c r="J38" s="10" t="s">
        <v>160</v>
      </c>
      <c r="K38" s="14" t="s">
        <v>161</v>
      </c>
      <c r="L38" s="98"/>
      <c r="M38" s="116"/>
      <c r="N38" s="99" t="s">
        <v>309</v>
      </c>
      <c r="O38" s="130">
        <v>10</v>
      </c>
      <c r="P38" s="140">
        <v>0.57099999999999995</v>
      </c>
      <c r="Q38" s="131">
        <f t="shared" si="11"/>
        <v>5.17326</v>
      </c>
      <c r="R38" s="130">
        <f t="shared" si="1"/>
        <v>8</v>
      </c>
      <c r="S38" s="132">
        <v>4</v>
      </c>
      <c r="T38" s="132">
        <f t="shared" si="13"/>
        <v>12</v>
      </c>
      <c r="U38" s="26"/>
      <c r="V38" s="29">
        <f t="shared" si="2"/>
        <v>0</v>
      </c>
      <c r="W38" s="99" t="s">
        <v>256</v>
      </c>
      <c r="X38" s="174">
        <v>10</v>
      </c>
      <c r="Y38" s="180">
        <v>3.36</v>
      </c>
      <c r="Z38" s="174">
        <f>$Q$6*B38</f>
        <v>8</v>
      </c>
      <c r="AA38" s="174">
        <v>4</v>
      </c>
      <c r="AB38" s="174">
        <f t="shared" si="14"/>
        <v>12</v>
      </c>
      <c r="AC38" s="174">
        <v>20</v>
      </c>
      <c r="AD38" s="181">
        <f t="shared" si="4"/>
        <v>67.2</v>
      </c>
      <c r="AE38" s="24"/>
      <c r="AF38" s="55"/>
      <c r="AG38" s="26"/>
      <c r="AH38" s="72"/>
      <c r="AI38" s="72"/>
      <c r="AJ38" s="26"/>
      <c r="AK38" s="23">
        <f t="shared" si="5"/>
        <v>0</v>
      </c>
      <c r="AL38" s="145"/>
      <c r="AM38" s="156"/>
      <c r="AN38" s="163"/>
      <c r="AO38" s="55"/>
      <c r="AP38" s="26"/>
      <c r="AQ38" s="72"/>
      <c r="AR38" s="72"/>
      <c r="AS38" s="26"/>
      <c r="AT38" s="147">
        <f t="shared" si="12"/>
        <v>0</v>
      </c>
      <c r="AU38" s="99"/>
      <c r="AV38" s="26"/>
      <c r="AW38" s="95"/>
      <c r="AX38" s="95"/>
      <c r="AY38" s="26"/>
      <c r="AZ38" s="72"/>
      <c r="BA38" s="72"/>
      <c r="BB38" s="26"/>
      <c r="BC38" s="50">
        <f t="shared" si="8"/>
        <v>0</v>
      </c>
    </row>
    <row r="39" spans="1:55" ht="15" customHeight="1" x14ac:dyDescent="0.25">
      <c r="A39" s="1">
        <v>30</v>
      </c>
      <c r="B39" s="9">
        <v>1</v>
      </c>
      <c r="C39" s="11" t="s">
        <v>162</v>
      </c>
      <c r="D39" s="10" t="s">
        <v>163</v>
      </c>
      <c r="E39" s="10" t="s">
        <v>164</v>
      </c>
      <c r="F39" s="10" t="s">
        <v>9</v>
      </c>
      <c r="G39" s="10" t="s">
        <v>9</v>
      </c>
      <c r="H39" s="10" t="s">
        <v>9</v>
      </c>
      <c r="I39" s="10" t="s">
        <v>165</v>
      </c>
      <c r="J39" s="10" t="s">
        <v>166</v>
      </c>
      <c r="K39" s="14" t="s">
        <v>12</v>
      </c>
      <c r="L39" s="94"/>
      <c r="M39" s="86"/>
      <c r="N39" s="99" t="s">
        <v>257</v>
      </c>
      <c r="O39" s="130">
        <v>100</v>
      </c>
      <c r="P39" s="140">
        <v>0.13500000000000001</v>
      </c>
      <c r="Q39" s="131">
        <f t="shared" si="11"/>
        <v>1.2231000000000001</v>
      </c>
      <c r="R39" s="130">
        <f t="shared" si="1"/>
        <v>8</v>
      </c>
      <c r="S39" s="132">
        <v>4</v>
      </c>
      <c r="T39" s="132">
        <f t="shared" si="13"/>
        <v>12</v>
      </c>
      <c r="U39" s="26"/>
      <c r="V39" s="29">
        <f t="shared" si="2"/>
        <v>0</v>
      </c>
      <c r="W39" s="84"/>
      <c r="X39" s="26"/>
      <c r="Y39" s="95"/>
      <c r="Z39" s="26"/>
      <c r="AA39" s="72"/>
      <c r="AB39" s="72"/>
      <c r="AC39" s="26"/>
      <c r="AD39" s="27">
        <f t="shared" si="4"/>
        <v>0</v>
      </c>
      <c r="AE39" s="177">
        <v>100</v>
      </c>
      <c r="AF39" s="180">
        <v>0.47</v>
      </c>
      <c r="AG39" s="174">
        <f>$Q$6*B39</f>
        <v>8</v>
      </c>
      <c r="AH39" s="174">
        <v>4</v>
      </c>
      <c r="AI39" s="174">
        <f t="shared" si="15"/>
        <v>12</v>
      </c>
      <c r="AJ39" s="174">
        <v>100</v>
      </c>
      <c r="AK39" s="179">
        <f t="shared" si="5"/>
        <v>47</v>
      </c>
      <c r="AL39" s="145"/>
      <c r="AM39" s="156"/>
      <c r="AN39" s="163"/>
      <c r="AO39" s="55"/>
      <c r="AP39" s="26"/>
      <c r="AQ39" s="72"/>
      <c r="AR39" s="72"/>
      <c r="AS39" s="26"/>
      <c r="AT39" s="147">
        <f t="shared" si="12"/>
        <v>0</v>
      </c>
      <c r="AU39" s="84"/>
      <c r="AV39" s="26"/>
      <c r="AW39" s="95"/>
      <c r="AX39" s="95"/>
      <c r="AY39" s="26"/>
      <c r="AZ39" s="72"/>
      <c r="BA39" s="72"/>
      <c r="BB39" s="26"/>
      <c r="BC39" s="50">
        <f t="shared" si="8"/>
        <v>0</v>
      </c>
    </row>
    <row r="40" spans="1:55" ht="15" customHeight="1" x14ac:dyDescent="0.25">
      <c r="A40" s="1">
        <v>31</v>
      </c>
      <c r="B40" s="9">
        <v>1</v>
      </c>
      <c r="C40" s="11" t="s">
        <v>35</v>
      </c>
      <c r="D40" s="10" t="s">
        <v>167</v>
      </c>
      <c r="E40" s="10" t="s">
        <v>168</v>
      </c>
      <c r="F40" s="10" t="s">
        <v>9</v>
      </c>
      <c r="G40" s="10" t="s">
        <v>9</v>
      </c>
      <c r="H40" s="10" t="s">
        <v>9</v>
      </c>
      <c r="I40" s="10" t="s">
        <v>169</v>
      </c>
      <c r="J40" s="10" t="s">
        <v>170</v>
      </c>
      <c r="K40" s="14" t="s">
        <v>12</v>
      </c>
      <c r="L40" s="94"/>
      <c r="M40" s="86"/>
      <c r="N40" s="99" t="s">
        <v>258</v>
      </c>
      <c r="O40" s="130">
        <v>100</v>
      </c>
      <c r="P40" s="140">
        <v>0.1431</v>
      </c>
      <c r="Q40" s="131">
        <f t="shared" si="11"/>
        <v>1.296486</v>
      </c>
      <c r="R40" s="130">
        <f t="shared" si="1"/>
        <v>8</v>
      </c>
      <c r="S40" s="132">
        <v>4</v>
      </c>
      <c r="T40" s="132">
        <f t="shared" si="13"/>
        <v>12</v>
      </c>
      <c r="U40" s="26"/>
      <c r="V40" s="29">
        <f t="shared" si="2"/>
        <v>0</v>
      </c>
      <c r="W40" s="84"/>
      <c r="X40" s="26"/>
      <c r="Y40" s="95"/>
      <c r="Z40" s="26"/>
      <c r="AA40" s="72"/>
      <c r="AB40" s="72"/>
      <c r="AC40" s="26"/>
      <c r="AD40" s="27">
        <f t="shared" si="4"/>
        <v>0</v>
      </c>
      <c r="AE40" s="177">
        <v>100</v>
      </c>
      <c r="AF40" s="180">
        <v>0.7</v>
      </c>
      <c r="AG40" s="174">
        <f>$Q$6*B40</f>
        <v>8</v>
      </c>
      <c r="AH40" s="174">
        <v>4</v>
      </c>
      <c r="AI40" s="174">
        <f t="shared" si="15"/>
        <v>12</v>
      </c>
      <c r="AJ40" s="174">
        <v>100</v>
      </c>
      <c r="AK40" s="179">
        <f t="shared" si="5"/>
        <v>70</v>
      </c>
      <c r="AL40" s="145"/>
      <c r="AM40" s="156"/>
      <c r="AN40" s="163"/>
      <c r="AO40" s="55"/>
      <c r="AP40" s="26"/>
      <c r="AQ40" s="72"/>
      <c r="AR40" s="72"/>
      <c r="AS40" s="26"/>
      <c r="AT40" s="147">
        <f t="shared" si="12"/>
        <v>0</v>
      </c>
      <c r="AU40" s="84"/>
      <c r="AV40" s="26"/>
      <c r="AW40" s="95"/>
      <c r="AX40" s="95"/>
      <c r="AY40" s="26"/>
      <c r="AZ40" s="72"/>
      <c r="BA40" s="72"/>
      <c r="BB40" s="26"/>
      <c r="BC40" s="50">
        <f t="shared" si="8"/>
        <v>0</v>
      </c>
    </row>
    <row r="41" spans="1:55" ht="15" customHeight="1" x14ac:dyDescent="0.25">
      <c r="A41" s="1">
        <v>32</v>
      </c>
      <c r="B41" s="9">
        <v>1</v>
      </c>
      <c r="C41" s="11" t="s">
        <v>171</v>
      </c>
      <c r="D41" s="10" t="s">
        <v>172</v>
      </c>
      <c r="E41" s="10" t="s">
        <v>173</v>
      </c>
      <c r="F41" s="10" t="s">
        <v>9</v>
      </c>
      <c r="G41" s="10" t="s">
        <v>9</v>
      </c>
      <c r="H41" s="10" t="s">
        <v>9</v>
      </c>
      <c r="I41" s="10" t="s">
        <v>174</v>
      </c>
      <c r="J41" s="10" t="s">
        <v>173</v>
      </c>
      <c r="K41" s="14" t="s">
        <v>175</v>
      </c>
      <c r="L41" s="98"/>
      <c r="M41" s="116"/>
      <c r="N41" s="99" t="s">
        <v>322</v>
      </c>
      <c r="O41" s="130">
        <v>1</v>
      </c>
      <c r="P41" s="131">
        <v>2.62</v>
      </c>
      <c r="Q41" s="131">
        <f t="shared" si="11"/>
        <v>23.737200000000001</v>
      </c>
      <c r="R41" s="130">
        <f t="shared" si="1"/>
        <v>8</v>
      </c>
      <c r="S41" s="132">
        <v>4</v>
      </c>
      <c r="T41" s="132">
        <f t="shared" si="13"/>
        <v>12</v>
      </c>
      <c r="U41" s="26"/>
      <c r="V41" s="29">
        <f t="shared" si="2"/>
        <v>0</v>
      </c>
      <c r="W41" s="99" t="s">
        <v>259</v>
      </c>
      <c r="X41" s="174">
        <v>1</v>
      </c>
      <c r="Y41" s="180">
        <v>22.64</v>
      </c>
      <c r="Z41" s="174">
        <f t="shared" ref="Z41:Z60" si="16">$Q$6*B41</f>
        <v>8</v>
      </c>
      <c r="AA41" s="174">
        <v>4</v>
      </c>
      <c r="AB41" s="174">
        <f t="shared" si="14"/>
        <v>12</v>
      </c>
      <c r="AC41" s="174">
        <v>12</v>
      </c>
      <c r="AD41" s="181">
        <f t="shared" si="4"/>
        <v>271.68</v>
      </c>
      <c r="AE41" s="24"/>
      <c r="AF41" s="55"/>
      <c r="AG41" s="26"/>
      <c r="AH41" s="72"/>
      <c r="AI41" s="72"/>
      <c r="AJ41" s="26"/>
      <c r="AK41" s="23">
        <f t="shared" si="5"/>
        <v>0</v>
      </c>
      <c r="AL41" s="145"/>
      <c r="AM41" s="156"/>
      <c r="AN41" s="163"/>
      <c r="AO41" s="55"/>
      <c r="AP41" s="26"/>
      <c r="AQ41" s="72"/>
      <c r="AR41" s="72"/>
      <c r="AS41" s="26"/>
      <c r="AT41" s="147">
        <f t="shared" si="12"/>
        <v>0</v>
      </c>
      <c r="AU41" s="99"/>
      <c r="AV41" s="26"/>
      <c r="AW41" s="95"/>
      <c r="AX41" s="95"/>
      <c r="AY41" s="26"/>
      <c r="AZ41" s="72"/>
      <c r="BA41" s="72"/>
      <c r="BB41" s="26"/>
      <c r="BC41" s="50">
        <f t="shared" si="8"/>
        <v>0</v>
      </c>
    </row>
    <row r="42" spans="1:55" ht="15" customHeight="1" x14ac:dyDescent="0.25">
      <c r="A42" s="1">
        <v>33</v>
      </c>
      <c r="B42" s="9">
        <v>1</v>
      </c>
      <c r="C42" s="11" t="s">
        <v>42</v>
      </c>
      <c r="D42" s="10" t="s">
        <v>23</v>
      </c>
      <c r="E42" s="10" t="s">
        <v>176</v>
      </c>
      <c r="F42" s="10" t="s">
        <v>9</v>
      </c>
      <c r="G42" s="10" t="s">
        <v>177</v>
      </c>
      <c r="H42" s="10" t="s">
        <v>24</v>
      </c>
      <c r="I42" s="10" t="s">
        <v>178</v>
      </c>
      <c r="J42" s="10" t="s">
        <v>179</v>
      </c>
      <c r="K42" s="14" t="s">
        <v>12</v>
      </c>
      <c r="L42" s="98"/>
      <c r="M42" s="116"/>
      <c r="N42" s="99" t="s">
        <v>310</v>
      </c>
      <c r="O42" s="130">
        <v>200</v>
      </c>
      <c r="P42" s="131">
        <v>2.5100000000000001E-2</v>
      </c>
      <c r="Q42" s="131">
        <f t="shared" si="11"/>
        <v>0.22740600000000002</v>
      </c>
      <c r="R42" s="130">
        <f t="shared" ref="R42:R60" si="17">$Q$6*B42</f>
        <v>8</v>
      </c>
      <c r="S42" s="132">
        <v>12</v>
      </c>
      <c r="T42" s="132">
        <f t="shared" si="13"/>
        <v>20</v>
      </c>
      <c r="U42" s="26"/>
      <c r="V42" s="29">
        <f t="shared" ref="V42:V60" si="18">Q42*U42</f>
        <v>0</v>
      </c>
      <c r="W42" s="99" t="s">
        <v>260</v>
      </c>
      <c r="X42" s="130">
        <v>5000</v>
      </c>
      <c r="Y42" s="131">
        <f>110.42/X42</f>
        <v>2.2083999999999999E-2</v>
      </c>
      <c r="Z42" s="130">
        <f t="shared" si="16"/>
        <v>8</v>
      </c>
      <c r="AA42" s="132">
        <v>12</v>
      </c>
      <c r="AB42" s="132">
        <f t="shared" si="14"/>
        <v>20</v>
      </c>
      <c r="AC42" s="26"/>
      <c r="AD42" s="27">
        <f t="shared" ref="AD42:AD60" si="19">Y42*AC42</f>
        <v>0</v>
      </c>
      <c r="AE42" s="177">
        <v>100</v>
      </c>
      <c r="AF42" s="180">
        <v>0.01</v>
      </c>
      <c r="AG42" s="174">
        <f t="shared" ref="AG42:AG60" si="20">$Q$6*B42</f>
        <v>8</v>
      </c>
      <c r="AH42" s="174">
        <v>12</v>
      </c>
      <c r="AI42" s="174">
        <f t="shared" si="15"/>
        <v>20</v>
      </c>
      <c r="AJ42" s="174">
        <v>100</v>
      </c>
      <c r="AK42" s="179">
        <f t="shared" ref="AK42:AK60" si="21">AF42*AJ42</f>
        <v>1</v>
      </c>
      <c r="AL42" s="145"/>
      <c r="AM42" s="156"/>
      <c r="AN42" s="163"/>
      <c r="AO42" s="55"/>
      <c r="AP42" s="26"/>
      <c r="AQ42" s="72"/>
      <c r="AR42" s="72"/>
      <c r="AS42" s="26"/>
      <c r="AT42" s="147">
        <f t="shared" si="12"/>
        <v>0</v>
      </c>
      <c r="AU42" s="99"/>
      <c r="AV42" s="26"/>
      <c r="AW42" s="95"/>
      <c r="AX42" s="95"/>
      <c r="AY42" s="26"/>
      <c r="AZ42" s="72"/>
      <c r="BA42" s="72"/>
      <c r="BB42" s="26"/>
      <c r="BC42" s="50">
        <f t="shared" si="8"/>
        <v>0</v>
      </c>
    </row>
    <row r="43" spans="1:55" ht="15" customHeight="1" x14ac:dyDescent="0.25">
      <c r="A43" s="1">
        <v>34</v>
      </c>
      <c r="B43" s="9">
        <v>1</v>
      </c>
      <c r="C43" s="11" t="s">
        <v>41</v>
      </c>
      <c r="D43" s="10" t="s">
        <v>23</v>
      </c>
      <c r="E43" s="10" t="s">
        <v>180</v>
      </c>
      <c r="F43" s="10" t="s">
        <v>9</v>
      </c>
      <c r="G43" s="10" t="s">
        <v>177</v>
      </c>
      <c r="H43" s="10" t="s">
        <v>24</v>
      </c>
      <c r="I43" s="10" t="s">
        <v>178</v>
      </c>
      <c r="J43" s="10" t="s">
        <v>181</v>
      </c>
      <c r="K43" s="14" t="s">
        <v>12</v>
      </c>
      <c r="L43" s="98"/>
      <c r="M43" s="116"/>
      <c r="N43" s="99" t="s">
        <v>311</v>
      </c>
      <c r="O43" s="130">
        <v>200</v>
      </c>
      <c r="P43" s="131">
        <v>8.1600000000000006E-2</v>
      </c>
      <c r="Q43" s="131">
        <f t="shared" si="11"/>
        <v>0.73929600000000006</v>
      </c>
      <c r="R43" s="130">
        <f t="shared" si="17"/>
        <v>8</v>
      </c>
      <c r="S43" s="132">
        <v>12</v>
      </c>
      <c r="T43" s="132">
        <f t="shared" si="13"/>
        <v>20</v>
      </c>
      <c r="U43" s="26"/>
      <c r="V43" s="29">
        <f t="shared" si="18"/>
        <v>0</v>
      </c>
      <c r="W43" s="99" t="s">
        <v>261</v>
      </c>
      <c r="X43" s="130">
        <v>5000</v>
      </c>
      <c r="Y43" s="131">
        <f>110.42/X43</f>
        <v>2.2083999999999999E-2</v>
      </c>
      <c r="Z43" s="130">
        <f t="shared" si="16"/>
        <v>8</v>
      </c>
      <c r="AA43" s="132">
        <v>12</v>
      </c>
      <c r="AB43" s="132">
        <f t="shared" si="14"/>
        <v>20</v>
      </c>
      <c r="AC43" s="26"/>
      <c r="AD43" s="27">
        <f t="shared" si="19"/>
        <v>0</v>
      </c>
      <c r="AE43" s="177">
        <v>100</v>
      </c>
      <c r="AF43" s="180">
        <v>0.01</v>
      </c>
      <c r="AG43" s="174">
        <f t="shared" si="20"/>
        <v>8</v>
      </c>
      <c r="AH43" s="174">
        <v>12</v>
      </c>
      <c r="AI43" s="174">
        <f t="shared" si="15"/>
        <v>20</v>
      </c>
      <c r="AJ43" s="174">
        <v>100</v>
      </c>
      <c r="AK43" s="179">
        <f t="shared" si="21"/>
        <v>1</v>
      </c>
      <c r="AL43" s="145"/>
      <c r="AM43" s="156"/>
      <c r="AN43" s="163"/>
      <c r="AO43" s="55"/>
      <c r="AP43" s="26"/>
      <c r="AQ43" s="72"/>
      <c r="AR43" s="72"/>
      <c r="AS43" s="26"/>
      <c r="AT43" s="147">
        <f t="shared" si="12"/>
        <v>0</v>
      </c>
      <c r="AU43" s="99"/>
      <c r="AV43" s="26"/>
      <c r="AW43" s="95"/>
      <c r="AX43" s="95"/>
      <c r="AY43" s="26"/>
      <c r="AZ43" s="72"/>
      <c r="BA43" s="72"/>
      <c r="BB43" s="26"/>
      <c r="BC43" s="50">
        <f t="shared" si="8"/>
        <v>0</v>
      </c>
    </row>
    <row r="44" spans="1:55" ht="15" customHeight="1" x14ac:dyDescent="0.25">
      <c r="A44" s="1">
        <v>35</v>
      </c>
      <c r="B44" s="9">
        <v>13</v>
      </c>
      <c r="C44" s="11" t="s">
        <v>182</v>
      </c>
      <c r="D44" s="10" t="s">
        <v>23</v>
      </c>
      <c r="E44" s="10" t="s">
        <v>27</v>
      </c>
      <c r="F44" s="10" t="s">
        <v>9</v>
      </c>
      <c r="G44" s="10" t="s">
        <v>177</v>
      </c>
      <c r="H44" s="10" t="s">
        <v>24</v>
      </c>
      <c r="I44" s="10" t="s">
        <v>178</v>
      </c>
      <c r="J44" s="10" t="s">
        <v>183</v>
      </c>
      <c r="K44" s="14" t="s">
        <v>12</v>
      </c>
      <c r="L44" s="98"/>
      <c r="M44" s="116"/>
      <c r="N44" s="99" t="s">
        <v>312</v>
      </c>
      <c r="O44" s="130">
        <v>500</v>
      </c>
      <c r="P44" s="131">
        <v>2.66E-3</v>
      </c>
      <c r="Q44" s="131">
        <f t="shared" si="11"/>
        <v>2.4099600000000002E-2</v>
      </c>
      <c r="R44" s="130">
        <f t="shared" si="17"/>
        <v>104</v>
      </c>
      <c r="S44" s="132">
        <v>18</v>
      </c>
      <c r="T44" s="132">
        <f t="shared" si="13"/>
        <v>122</v>
      </c>
      <c r="U44" s="26"/>
      <c r="V44" s="29">
        <f t="shared" si="18"/>
        <v>0</v>
      </c>
      <c r="W44" s="99" t="s">
        <v>262</v>
      </c>
      <c r="X44" s="130">
        <v>5000</v>
      </c>
      <c r="Y44" s="131">
        <f>109.36/X44</f>
        <v>2.1871999999999999E-2</v>
      </c>
      <c r="Z44" s="130">
        <f t="shared" si="16"/>
        <v>104</v>
      </c>
      <c r="AA44" s="132">
        <v>18</v>
      </c>
      <c r="AB44" s="132">
        <f t="shared" si="14"/>
        <v>122</v>
      </c>
      <c r="AC44" s="26"/>
      <c r="AD44" s="27">
        <f t="shared" si="19"/>
        <v>0</v>
      </c>
      <c r="AE44" s="177">
        <v>100</v>
      </c>
      <c r="AF44" s="180">
        <v>0.01</v>
      </c>
      <c r="AG44" s="174">
        <f t="shared" si="20"/>
        <v>104</v>
      </c>
      <c r="AH44" s="174">
        <v>18</v>
      </c>
      <c r="AI44" s="174">
        <f t="shared" si="15"/>
        <v>122</v>
      </c>
      <c r="AJ44" s="174">
        <v>200</v>
      </c>
      <c r="AK44" s="179">
        <f t="shared" si="21"/>
        <v>2</v>
      </c>
      <c r="AL44" s="145"/>
      <c r="AM44" s="156"/>
      <c r="AN44" s="163"/>
      <c r="AO44" s="55"/>
      <c r="AP44" s="26"/>
      <c r="AQ44" s="72"/>
      <c r="AR44" s="72"/>
      <c r="AS44" s="26"/>
      <c r="AT44" s="147">
        <f t="shared" si="12"/>
        <v>0</v>
      </c>
      <c r="AU44" s="99"/>
      <c r="AV44" s="26"/>
      <c r="AW44" s="95"/>
      <c r="AX44" s="95"/>
      <c r="AY44" s="26"/>
      <c r="AZ44" s="72"/>
      <c r="BA44" s="72"/>
      <c r="BB44" s="26"/>
      <c r="BC44" s="50">
        <f t="shared" si="8"/>
        <v>0</v>
      </c>
    </row>
    <row r="45" spans="1:55" ht="15" customHeight="1" x14ac:dyDescent="0.25">
      <c r="A45" s="1">
        <v>36</v>
      </c>
      <c r="B45" s="9">
        <v>2</v>
      </c>
      <c r="C45" s="11" t="s">
        <v>184</v>
      </c>
      <c r="D45" s="10" t="s">
        <v>23</v>
      </c>
      <c r="E45" s="10" t="s">
        <v>185</v>
      </c>
      <c r="F45" s="10" t="s">
        <v>9</v>
      </c>
      <c r="G45" s="10" t="s">
        <v>177</v>
      </c>
      <c r="H45" s="10" t="s">
        <v>24</v>
      </c>
      <c r="I45" s="10" t="s">
        <v>178</v>
      </c>
      <c r="J45" s="10" t="s">
        <v>186</v>
      </c>
      <c r="K45" s="14" t="s">
        <v>12</v>
      </c>
      <c r="L45" s="98"/>
      <c r="M45" s="116"/>
      <c r="N45" s="99" t="s">
        <v>313</v>
      </c>
      <c r="O45" s="130">
        <v>100</v>
      </c>
      <c r="P45" s="131">
        <v>1.0500000000000001E-2</v>
      </c>
      <c r="Q45" s="131">
        <f t="shared" si="11"/>
        <v>9.5130000000000006E-2</v>
      </c>
      <c r="R45" s="130">
        <f t="shared" si="17"/>
        <v>16</v>
      </c>
      <c r="S45" s="132"/>
      <c r="T45" s="132"/>
      <c r="U45" s="26"/>
      <c r="V45" s="29">
        <f t="shared" si="18"/>
        <v>0</v>
      </c>
      <c r="W45" s="99" t="s">
        <v>263</v>
      </c>
      <c r="X45" s="130">
        <v>5000</v>
      </c>
      <c r="Y45" s="131">
        <f>109.36/X45</f>
        <v>2.1871999999999999E-2</v>
      </c>
      <c r="Z45" s="130">
        <f t="shared" si="16"/>
        <v>16</v>
      </c>
      <c r="AA45" s="132"/>
      <c r="AB45" s="132"/>
      <c r="AC45" s="26"/>
      <c r="AD45" s="27">
        <f t="shared" si="19"/>
        <v>0</v>
      </c>
      <c r="AE45" s="177">
        <v>100</v>
      </c>
      <c r="AF45" s="180">
        <v>0.02</v>
      </c>
      <c r="AG45" s="174">
        <f t="shared" si="20"/>
        <v>16</v>
      </c>
      <c r="AH45" s="174"/>
      <c r="AI45" s="174"/>
      <c r="AJ45" s="174">
        <v>100</v>
      </c>
      <c r="AK45" s="179">
        <f t="shared" si="21"/>
        <v>2</v>
      </c>
      <c r="AL45" s="145"/>
      <c r="AM45" s="156"/>
      <c r="AN45" s="163"/>
      <c r="AO45" s="55"/>
      <c r="AP45" s="26"/>
      <c r="AQ45" s="72"/>
      <c r="AR45" s="72"/>
      <c r="AS45" s="26"/>
      <c r="AT45" s="147">
        <f t="shared" si="12"/>
        <v>0</v>
      </c>
      <c r="AU45" s="99"/>
      <c r="AV45" s="26"/>
      <c r="AW45" s="95"/>
      <c r="AX45" s="95"/>
      <c r="AY45" s="26"/>
      <c r="AZ45" s="72"/>
      <c r="BA45" s="72"/>
      <c r="BB45" s="26"/>
      <c r="BC45" s="50">
        <f t="shared" si="8"/>
        <v>0</v>
      </c>
    </row>
    <row r="46" spans="1:55" ht="15" customHeight="1" x14ac:dyDescent="0.25">
      <c r="A46" s="1">
        <v>37</v>
      </c>
      <c r="B46" s="9">
        <v>2</v>
      </c>
      <c r="C46" s="11" t="s">
        <v>187</v>
      </c>
      <c r="D46" s="10" t="s">
        <v>23</v>
      </c>
      <c r="E46" s="10" t="s">
        <v>188</v>
      </c>
      <c r="F46" s="10" t="s">
        <v>9</v>
      </c>
      <c r="G46" s="10" t="s">
        <v>177</v>
      </c>
      <c r="H46" s="10" t="s">
        <v>24</v>
      </c>
      <c r="I46" s="10" t="s">
        <v>178</v>
      </c>
      <c r="J46" s="10" t="s">
        <v>189</v>
      </c>
      <c r="K46" s="14" t="s">
        <v>12</v>
      </c>
      <c r="L46" s="98"/>
      <c r="M46" s="116"/>
      <c r="N46" s="99" t="s">
        <v>314</v>
      </c>
      <c r="O46" s="130">
        <v>200</v>
      </c>
      <c r="P46" s="131">
        <v>2.5100000000000001E-2</v>
      </c>
      <c r="Q46" s="131">
        <f t="shared" si="11"/>
        <v>0.22740600000000002</v>
      </c>
      <c r="R46" s="130">
        <f t="shared" si="17"/>
        <v>16</v>
      </c>
      <c r="S46" s="132"/>
      <c r="T46" s="132"/>
      <c r="U46" s="26"/>
      <c r="V46" s="29">
        <f t="shared" si="18"/>
        <v>0</v>
      </c>
      <c r="W46" s="99" t="s">
        <v>264</v>
      </c>
      <c r="X46" s="130">
        <v>5000</v>
      </c>
      <c r="Y46" s="131">
        <f>110.42/X46</f>
        <v>2.2083999999999999E-2</v>
      </c>
      <c r="Z46" s="130">
        <f t="shared" si="16"/>
        <v>16</v>
      </c>
      <c r="AA46" s="132"/>
      <c r="AB46" s="132"/>
      <c r="AC46" s="26"/>
      <c r="AD46" s="27">
        <f t="shared" si="19"/>
        <v>0</v>
      </c>
      <c r="AE46" s="177">
        <v>100</v>
      </c>
      <c r="AF46" s="180">
        <v>0.01</v>
      </c>
      <c r="AG46" s="174">
        <f t="shared" si="20"/>
        <v>16</v>
      </c>
      <c r="AH46" s="174"/>
      <c r="AI46" s="174"/>
      <c r="AJ46" s="174">
        <v>100</v>
      </c>
      <c r="AK46" s="179">
        <f t="shared" si="21"/>
        <v>1</v>
      </c>
      <c r="AL46" s="145"/>
      <c r="AM46" s="156"/>
      <c r="AN46" s="163"/>
      <c r="AO46" s="55"/>
      <c r="AP46" s="26"/>
      <c r="AQ46" s="72"/>
      <c r="AR46" s="72"/>
      <c r="AS46" s="26"/>
      <c r="AT46" s="147">
        <f t="shared" si="12"/>
        <v>0</v>
      </c>
      <c r="AU46" s="99"/>
      <c r="AV46" s="26"/>
      <c r="AW46" s="95"/>
      <c r="AX46" s="95"/>
      <c r="AY46" s="26"/>
      <c r="AZ46" s="72"/>
      <c r="BA46" s="72"/>
      <c r="BB46" s="26"/>
      <c r="BC46" s="50">
        <f t="shared" si="8"/>
        <v>0</v>
      </c>
    </row>
    <row r="47" spans="1:55" ht="15" customHeight="1" x14ac:dyDescent="0.25">
      <c r="A47" s="1">
        <v>38</v>
      </c>
      <c r="B47" s="9">
        <v>2</v>
      </c>
      <c r="C47" s="11" t="s">
        <v>190</v>
      </c>
      <c r="D47" s="10" t="s">
        <v>23</v>
      </c>
      <c r="E47" s="10" t="s">
        <v>191</v>
      </c>
      <c r="F47" s="10" t="s">
        <v>9</v>
      </c>
      <c r="G47" s="10" t="s">
        <v>177</v>
      </c>
      <c r="H47" s="10" t="s">
        <v>24</v>
      </c>
      <c r="I47" s="10" t="s">
        <v>178</v>
      </c>
      <c r="J47" s="10" t="s">
        <v>192</v>
      </c>
      <c r="K47" s="14" t="s">
        <v>12</v>
      </c>
      <c r="L47" s="98"/>
      <c r="M47" s="116"/>
      <c r="N47" s="99" t="s">
        <v>315</v>
      </c>
      <c r="O47" s="130">
        <v>200</v>
      </c>
      <c r="P47" s="131">
        <v>2.5100000000000001E-2</v>
      </c>
      <c r="Q47" s="131">
        <f t="shared" si="11"/>
        <v>0.22740600000000002</v>
      </c>
      <c r="R47" s="130">
        <f t="shared" si="17"/>
        <v>16</v>
      </c>
      <c r="S47" s="132">
        <v>2</v>
      </c>
      <c r="T47" s="132">
        <f>SUM(R47:S47)</f>
        <v>18</v>
      </c>
      <c r="U47" s="26"/>
      <c r="V47" s="29">
        <f t="shared" si="18"/>
        <v>0</v>
      </c>
      <c r="W47" s="99" t="s">
        <v>265</v>
      </c>
      <c r="X47" s="130">
        <v>5000</v>
      </c>
      <c r="Y47" s="131">
        <f>110.42/X47</f>
        <v>2.2083999999999999E-2</v>
      </c>
      <c r="Z47" s="130">
        <f t="shared" si="16"/>
        <v>16</v>
      </c>
      <c r="AA47" s="132">
        <v>2</v>
      </c>
      <c r="AB47" s="132">
        <f>SUM(Z47:AA47)</f>
        <v>18</v>
      </c>
      <c r="AC47" s="26"/>
      <c r="AD47" s="27">
        <f t="shared" si="19"/>
        <v>0</v>
      </c>
      <c r="AE47" s="177">
        <v>100</v>
      </c>
      <c r="AF47" s="180">
        <v>0.02</v>
      </c>
      <c r="AG47" s="174">
        <f t="shared" si="20"/>
        <v>16</v>
      </c>
      <c r="AH47" s="174">
        <v>2</v>
      </c>
      <c r="AI47" s="174">
        <f>SUM(AG47:AH47)</f>
        <v>18</v>
      </c>
      <c r="AJ47" s="174">
        <v>100</v>
      </c>
      <c r="AK47" s="179">
        <f t="shared" si="21"/>
        <v>2</v>
      </c>
      <c r="AL47" s="145"/>
      <c r="AM47" s="156"/>
      <c r="AN47" s="163"/>
      <c r="AO47" s="55"/>
      <c r="AP47" s="26"/>
      <c r="AQ47" s="72"/>
      <c r="AR47" s="72"/>
      <c r="AS47" s="26"/>
      <c r="AT47" s="147">
        <f t="shared" si="12"/>
        <v>0</v>
      </c>
      <c r="AU47" s="99"/>
      <c r="AV47" s="26"/>
      <c r="AW47" s="95"/>
      <c r="AX47" s="95"/>
      <c r="AY47" s="26"/>
      <c r="AZ47" s="72"/>
      <c r="BA47" s="72"/>
      <c r="BB47" s="26"/>
      <c r="BC47" s="50">
        <f t="shared" si="8"/>
        <v>0</v>
      </c>
    </row>
    <row r="48" spans="1:55" ht="15" customHeight="1" x14ac:dyDescent="0.25">
      <c r="A48" s="1">
        <v>39</v>
      </c>
      <c r="B48" s="9">
        <v>3</v>
      </c>
      <c r="C48" s="11" t="s">
        <v>193</v>
      </c>
      <c r="D48" s="10" t="s">
        <v>23</v>
      </c>
      <c r="E48" s="10" t="s">
        <v>26</v>
      </c>
      <c r="F48" s="10" t="s">
        <v>9</v>
      </c>
      <c r="G48" s="10" t="s">
        <v>177</v>
      </c>
      <c r="H48" s="10" t="s">
        <v>24</v>
      </c>
      <c r="I48" s="10" t="s">
        <v>178</v>
      </c>
      <c r="J48" s="10" t="s">
        <v>194</v>
      </c>
      <c r="K48" s="14" t="s">
        <v>12</v>
      </c>
      <c r="L48" s="98"/>
      <c r="M48" s="116"/>
      <c r="N48" s="99" t="s">
        <v>316</v>
      </c>
      <c r="O48" s="130">
        <v>200</v>
      </c>
      <c r="P48" s="131">
        <v>2.5100000000000001E-2</v>
      </c>
      <c r="Q48" s="131">
        <f t="shared" si="11"/>
        <v>0.22740600000000002</v>
      </c>
      <c r="R48" s="130">
        <f t="shared" si="17"/>
        <v>24</v>
      </c>
      <c r="S48" s="132">
        <v>4</v>
      </c>
      <c r="T48" s="132">
        <f>SUM(R48:S48)</f>
        <v>28</v>
      </c>
      <c r="U48" s="26"/>
      <c r="V48" s="29">
        <f t="shared" si="18"/>
        <v>0</v>
      </c>
      <c r="W48" s="99" t="s">
        <v>266</v>
      </c>
      <c r="X48" s="130">
        <v>5000</v>
      </c>
      <c r="Y48" s="131">
        <f>109.36/X48</f>
        <v>2.1871999999999999E-2</v>
      </c>
      <c r="Z48" s="130">
        <f t="shared" si="16"/>
        <v>24</v>
      </c>
      <c r="AA48" s="132">
        <v>4</v>
      </c>
      <c r="AB48" s="132">
        <f>SUM(Z48:AA48)</f>
        <v>28</v>
      </c>
      <c r="AC48" s="26"/>
      <c r="AD48" s="27">
        <f t="shared" si="19"/>
        <v>0</v>
      </c>
      <c r="AE48" s="177">
        <v>100</v>
      </c>
      <c r="AF48" s="180">
        <v>0.02</v>
      </c>
      <c r="AG48" s="174">
        <f t="shared" si="20"/>
        <v>24</v>
      </c>
      <c r="AH48" s="174">
        <v>4</v>
      </c>
      <c r="AI48" s="174">
        <f>SUM(AG48:AH48)</f>
        <v>28</v>
      </c>
      <c r="AJ48" s="174">
        <v>100</v>
      </c>
      <c r="AK48" s="179">
        <f t="shared" si="21"/>
        <v>2</v>
      </c>
      <c r="AL48" s="145"/>
      <c r="AM48" s="156"/>
      <c r="AN48" s="163"/>
      <c r="AO48" s="55"/>
      <c r="AP48" s="26"/>
      <c r="AQ48" s="72"/>
      <c r="AR48" s="72"/>
      <c r="AS48" s="26"/>
      <c r="AT48" s="147">
        <f t="shared" si="12"/>
        <v>0</v>
      </c>
      <c r="AU48" s="99"/>
      <c r="AV48" s="26"/>
      <c r="AW48" s="95"/>
      <c r="AX48" s="95"/>
      <c r="AY48" s="26"/>
      <c r="AZ48" s="72"/>
      <c r="BA48" s="72"/>
      <c r="BB48" s="26"/>
      <c r="BC48" s="50">
        <f t="shared" si="8"/>
        <v>0</v>
      </c>
    </row>
    <row r="49" spans="1:55" s="105" customFormat="1" ht="15" customHeight="1" x14ac:dyDescent="0.25">
      <c r="A49" s="42">
        <v>40</v>
      </c>
      <c r="B49" s="43">
        <v>3</v>
      </c>
      <c r="C49" s="44" t="s">
        <v>195</v>
      </c>
      <c r="D49" s="45" t="s">
        <v>23</v>
      </c>
      <c r="E49" s="45" t="s">
        <v>49</v>
      </c>
      <c r="F49" s="45" t="s">
        <v>9</v>
      </c>
      <c r="G49" s="45" t="s">
        <v>196</v>
      </c>
      <c r="H49" s="45" t="s">
        <v>24</v>
      </c>
      <c r="I49" s="45" t="s">
        <v>197</v>
      </c>
      <c r="J49" s="45" t="s">
        <v>49</v>
      </c>
      <c r="K49" s="46" t="s">
        <v>12</v>
      </c>
      <c r="L49" s="100"/>
      <c r="M49" s="101"/>
      <c r="N49" s="102"/>
      <c r="O49" s="49"/>
      <c r="P49" s="103"/>
      <c r="Q49" s="103"/>
      <c r="R49" s="49">
        <f t="shared" si="17"/>
        <v>24</v>
      </c>
      <c r="S49" s="73"/>
      <c r="T49" s="73"/>
      <c r="U49" s="49"/>
      <c r="V49" s="47">
        <f t="shared" si="18"/>
        <v>0</v>
      </c>
      <c r="W49" s="102"/>
      <c r="X49" s="49"/>
      <c r="Y49" s="103"/>
      <c r="Z49" s="49">
        <f t="shared" si="16"/>
        <v>24</v>
      </c>
      <c r="AA49" s="73"/>
      <c r="AB49" s="73"/>
      <c r="AC49" s="49"/>
      <c r="AD49" s="47">
        <f t="shared" si="19"/>
        <v>0</v>
      </c>
      <c r="AE49" s="48"/>
      <c r="AF49" s="104"/>
      <c r="AG49" s="49">
        <f t="shared" si="20"/>
        <v>24</v>
      </c>
      <c r="AH49" s="73"/>
      <c r="AI49" s="73"/>
      <c r="AJ49" s="49"/>
      <c r="AK49" s="47">
        <f t="shared" si="21"/>
        <v>0</v>
      </c>
      <c r="AL49" s="152"/>
      <c r="AM49" s="159"/>
      <c r="AN49" s="166"/>
      <c r="AO49" s="104"/>
      <c r="AP49" s="104"/>
      <c r="AQ49" s="73"/>
      <c r="AR49" s="73"/>
      <c r="AS49" s="49"/>
      <c r="AT49" s="47">
        <f t="shared" si="12"/>
        <v>0</v>
      </c>
      <c r="AU49" s="102"/>
      <c r="AV49" s="49"/>
      <c r="AW49" s="103"/>
      <c r="AX49" s="103"/>
      <c r="AY49" s="49"/>
      <c r="AZ49" s="73"/>
      <c r="BA49" s="73"/>
      <c r="BB49" s="49"/>
      <c r="BC49" s="47">
        <f t="shared" si="8"/>
        <v>0</v>
      </c>
    </row>
    <row r="50" spans="1:55" ht="15" customHeight="1" x14ac:dyDescent="0.25">
      <c r="A50" s="1">
        <v>41</v>
      </c>
      <c r="B50" s="9">
        <v>3</v>
      </c>
      <c r="C50" s="11" t="s">
        <v>198</v>
      </c>
      <c r="D50" s="10" t="s">
        <v>23</v>
      </c>
      <c r="E50" s="10" t="s">
        <v>199</v>
      </c>
      <c r="F50" s="10" t="s">
        <v>9</v>
      </c>
      <c r="G50" s="10" t="s">
        <v>177</v>
      </c>
      <c r="H50" s="10" t="s">
        <v>24</v>
      </c>
      <c r="I50" s="10" t="s">
        <v>178</v>
      </c>
      <c r="J50" s="10" t="s">
        <v>200</v>
      </c>
      <c r="K50" s="14" t="s">
        <v>12</v>
      </c>
      <c r="L50" s="98"/>
      <c r="M50" s="116"/>
      <c r="N50" s="99" t="s">
        <v>317</v>
      </c>
      <c r="O50" s="130">
        <v>100</v>
      </c>
      <c r="P50" s="131">
        <v>3.2000000000000002E-3</v>
      </c>
      <c r="Q50" s="131">
        <f>$Q$5*P50</f>
        <v>2.8992000000000004E-2</v>
      </c>
      <c r="R50" s="130">
        <f t="shared" si="17"/>
        <v>24</v>
      </c>
      <c r="S50" s="132">
        <v>12</v>
      </c>
      <c r="T50" s="132">
        <f>SUM(R50:S50)</f>
        <v>36</v>
      </c>
      <c r="U50" s="26"/>
      <c r="V50" s="29">
        <f t="shared" si="18"/>
        <v>0</v>
      </c>
      <c r="W50" s="99" t="s">
        <v>267</v>
      </c>
      <c r="X50" s="130">
        <v>5000</v>
      </c>
      <c r="Y50" s="131">
        <f>109.36/X50</f>
        <v>2.1871999999999999E-2</v>
      </c>
      <c r="Z50" s="130">
        <f t="shared" si="16"/>
        <v>24</v>
      </c>
      <c r="AA50" s="132">
        <v>12</v>
      </c>
      <c r="AB50" s="132">
        <f>SUM(Z50:AA50)</f>
        <v>36</v>
      </c>
      <c r="AC50" s="26"/>
      <c r="AD50" s="27">
        <f t="shared" si="19"/>
        <v>0</v>
      </c>
      <c r="AE50" s="177">
        <v>100</v>
      </c>
      <c r="AF50" s="180">
        <v>0.02</v>
      </c>
      <c r="AG50" s="174">
        <f t="shared" si="20"/>
        <v>24</v>
      </c>
      <c r="AH50" s="174">
        <v>12</v>
      </c>
      <c r="AI50" s="174">
        <f>SUM(AG50:AH50)</f>
        <v>36</v>
      </c>
      <c r="AJ50" s="174">
        <v>100</v>
      </c>
      <c r="AK50" s="179">
        <f t="shared" si="21"/>
        <v>2</v>
      </c>
      <c r="AL50" s="145"/>
      <c r="AM50" s="156"/>
      <c r="AN50" s="163"/>
      <c r="AO50" s="55"/>
      <c r="AP50" s="26"/>
      <c r="AQ50" s="72"/>
      <c r="AR50" s="72"/>
      <c r="AS50" s="26"/>
      <c r="AT50" s="147">
        <f t="shared" si="12"/>
        <v>0</v>
      </c>
      <c r="AU50" s="99"/>
      <c r="AV50" s="26"/>
      <c r="AW50" s="95"/>
      <c r="AX50" s="95"/>
      <c r="AY50" s="26"/>
      <c r="AZ50" s="72"/>
      <c r="BA50" s="72"/>
      <c r="BB50" s="26"/>
      <c r="BC50" s="50">
        <f t="shared" si="8"/>
        <v>0</v>
      </c>
    </row>
    <row r="51" spans="1:55" ht="15" customHeight="1" x14ac:dyDescent="0.25">
      <c r="A51" s="1">
        <v>42</v>
      </c>
      <c r="B51" s="9">
        <v>3</v>
      </c>
      <c r="C51" s="11" t="s">
        <v>201</v>
      </c>
      <c r="D51" s="10" t="s">
        <v>23</v>
      </c>
      <c r="E51" s="10" t="s">
        <v>50</v>
      </c>
      <c r="F51" s="10" t="s">
        <v>9</v>
      </c>
      <c r="G51" s="10" t="s">
        <v>177</v>
      </c>
      <c r="H51" s="10" t="s">
        <v>24</v>
      </c>
      <c r="I51" s="10" t="s">
        <v>178</v>
      </c>
      <c r="J51" s="10" t="s">
        <v>202</v>
      </c>
      <c r="K51" s="14" t="s">
        <v>12</v>
      </c>
      <c r="L51" s="98"/>
      <c r="M51" s="116"/>
      <c r="N51" s="99" t="s">
        <v>318</v>
      </c>
      <c r="O51" s="130">
        <v>100</v>
      </c>
      <c r="P51" s="131">
        <v>1.0500000000000001E-2</v>
      </c>
      <c r="Q51" s="131">
        <f>$Q$5*P51</f>
        <v>9.5130000000000006E-2</v>
      </c>
      <c r="R51" s="130">
        <f t="shared" si="17"/>
        <v>24</v>
      </c>
      <c r="S51" s="132">
        <v>14</v>
      </c>
      <c r="T51" s="132">
        <f>SUM(R51:S51)</f>
        <v>38</v>
      </c>
      <c r="U51" s="26"/>
      <c r="V51" s="29">
        <f t="shared" si="18"/>
        <v>0</v>
      </c>
      <c r="W51" s="99" t="s">
        <v>268</v>
      </c>
      <c r="X51" s="138">
        <v>50</v>
      </c>
      <c r="Y51" s="139">
        <v>0.06</v>
      </c>
      <c r="Z51" s="138">
        <f t="shared" si="16"/>
        <v>24</v>
      </c>
      <c r="AA51" s="132">
        <v>14</v>
      </c>
      <c r="AB51" s="132">
        <f>SUM(Z51:AA51)</f>
        <v>38</v>
      </c>
      <c r="AC51" s="57"/>
      <c r="AD51" s="59">
        <f t="shared" si="19"/>
        <v>0</v>
      </c>
      <c r="AE51" s="177">
        <v>100</v>
      </c>
      <c r="AF51" s="180">
        <v>0.02</v>
      </c>
      <c r="AG51" s="174">
        <f t="shared" si="20"/>
        <v>24</v>
      </c>
      <c r="AH51" s="174">
        <v>14</v>
      </c>
      <c r="AI51" s="174">
        <f>SUM(AG51:AH51)</f>
        <v>38</v>
      </c>
      <c r="AJ51" s="174">
        <v>100</v>
      </c>
      <c r="AK51" s="179">
        <f t="shared" si="21"/>
        <v>2</v>
      </c>
      <c r="AL51" s="150"/>
      <c r="AM51" s="160"/>
      <c r="AN51" s="167"/>
      <c r="AO51" s="58"/>
      <c r="AP51" s="26"/>
      <c r="AQ51" s="72"/>
      <c r="AR51" s="72"/>
      <c r="AS51" s="57"/>
      <c r="AT51" s="148">
        <f t="shared" si="12"/>
        <v>0</v>
      </c>
      <c r="AU51" s="99"/>
      <c r="AV51" s="33"/>
      <c r="AW51" s="189"/>
      <c r="AX51" s="95"/>
      <c r="AY51" s="26"/>
      <c r="AZ51" s="72"/>
      <c r="BA51" s="72"/>
      <c r="BB51" s="33"/>
      <c r="BC51" s="56">
        <f t="shared" si="8"/>
        <v>0</v>
      </c>
    </row>
    <row r="52" spans="1:55" s="105" customFormat="1" ht="15" customHeight="1" x14ac:dyDescent="0.25">
      <c r="A52" s="42">
        <v>43</v>
      </c>
      <c r="B52" s="43">
        <v>3</v>
      </c>
      <c r="C52" s="44" t="s">
        <v>203</v>
      </c>
      <c r="D52" s="45" t="s">
        <v>23</v>
      </c>
      <c r="E52" s="45" t="s">
        <v>49</v>
      </c>
      <c r="F52" s="45" t="s">
        <v>9</v>
      </c>
      <c r="G52" s="45" t="s">
        <v>177</v>
      </c>
      <c r="H52" s="45" t="s">
        <v>24</v>
      </c>
      <c r="I52" s="45" t="s">
        <v>178</v>
      </c>
      <c r="J52" s="45" t="s">
        <v>49</v>
      </c>
      <c r="K52" s="46" t="s">
        <v>12</v>
      </c>
      <c r="L52" s="100"/>
      <c r="M52" s="101"/>
      <c r="N52" s="102"/>
      <c r="O52" s="49"/>
      <c r="P52" s="103"/>
      <c r="Q52" s="103"/>
      <c r="R52" s="49">
        <f t="shared" si="17"/>
        <v>24</v>
      </c>
      <c r="S52" s="73"/>
      <c r="T52" s="73"/>
      <c r="U52" s="49"/>
      <c r="V52" s="47">
        <f t="shared" si="18"/>
        <v>0</v>
      </c>
      <c r="W52" s="102"/>
      <c r="X52" s="49"/>
      <c r="Y52" s="103"/>
      <c r="Z52" s="49">
        <f t="shared" si="16"/>
        <v>24</v>
      </c>
      <c r="AA52" s="73"/>
      <c r="AB52" s="73"/>
      <c r="AC52" s="49"/>
      <c r="AD52" s="47">
        <f t="shared" si="19"/>
        <v>0</v>
      </c>
      <c r="AE52" s="48"/>
      <c r="AF52" s="104"/>
      <c r="AG52" s="49">
        <f t="shared" si="20"/>
        <v>24</v>
      </c>
      <c r="AH52" s="73"/>
      <c r="AI52" s="73"/>
      <c r="AJ52" s="49"/>
      <c r="AK52" s="47">
        <f t="shared" si="21"/>
        <v>0</v>
      </c>
      <c r="AL52" s="152"/>
      <c r="AM52" s="159"/>
      <c r="AN52" s="164"/>
      <c r="AO52" s="104"/>
      <c r="AP52" s="104"/>
      <c r="AQ52" s="73"/>
      <c r="AR52" s="73"/>
      <c r="AS52" s="49"/>
      <c r="AT52" s="47">
        <f t="shared" si="12"/>
        <v>0</v>
      </c>
      <c r="AU52" s="102"/>
      <c r="AV52" s="49"/>
      <c r="AW52" s="103"/>
      <c r="AX52" s="103"/>
      <c r="AY52" s="49"/>
      <c r="AZ52" s="73"/>
      <c r="BA52" s="73"/>
      <c r="BB52" s="49"/>
      <c r="BC52" s="47">
        <f t="shared" si="8"/>
        <v>0</v>
      </c>
    </row>
    <row r="53" spans="1:55" ht="15" customHeight="1" x14ac:dyDescent="0.25">
      <c r="A53" s="1">
        <v>44</v>
      </c>
      <c r="B53" s="9">
        <v>4</v>
      </c>
      <c r="C53" s="11" t="s">
        <v>204</v>
      </c>
      <c r="D53" s="10" t="s">
        <v>23</v>
      </c>
      <c r="E53" s="10" t="s">
        <v>48</v>
      </c>
      <c r="F53" s="10" t="s">
        <v>9</v>
      </c>
      <c r="G53" s="10" t="s">
        <v>205</v>
      </c>
      <c r="H53" s="10" t="s">
        <v>24</v>
      </c>
      <c r="I53" s="10" t="s">
        <v>206</v>
      </c>
      <c r="J53" s="10" t="s">
        <v>207</v>
      </c>
      <c r="K53" s="14" t="s">
        <v>12</v>
      </c>
      <c r="L53" s="98"/>
      <c r="M53" s="116"/>
      <c r="N53" s="99" t="s">
        <v>319</v>
      </c>
      <c r="O53" s="130">
        <v>200</v>
      </c>
      <c r="P53" s="131">
        <v>3.1449999999999999E-2</v>
      </c>
      <c r="Q53" s="131">
        <f>$Q$5*P53</f>
        <v>0.284937</v>
      </c>
      <c r="R53" s="130">
        <f t="shared" si="17"/>
        <v>32</v>
      </c>
      <c r="S53" s="132"/>
      <c r="T53" s="132"/>
      <c r="U53" s="26"/>
      <c r="V53" s="29">
        <f t="shared" si="18"/>
        <v>0</v>
      </c>
      <c r="W53" s="99" t="s">
        <v>269</v>
      </c>
      <c r="X53" s="130">
        <v>5000</v>
      </c>
      <c r="Y53" s="131">
        <f>268.15/X53</f>
        <v>5.3629999999999997E-2</v>
      </c>
      <c r="Z53" s="130">
        <f t="shared" si="16"/>
        <v>32</v>
      </c>
      <c r="AA53" s="132"/>
      <c r="AB53" s="132"/>
      <c r="AC53" s="26"/>
      <c r="AD53" s="27">
        <f t="shared" si="19"/>
        <v>0</v>
      </c>
      <c r="AE53" s="177">
        <v>100</v>
      </c>
      <c r="AF53" s="180">
        <v>0.04</v>
      </c>
      <c r="AG53" s="174">
        <f t="shared" si="20"/>
        <v>32</v>
      </c>
      <c r="AH53" s="174"/>
      <c r="AI53" s="174"/>
      <c r="AJ53" s="174">
        <v>100</v>
      </c>
      <c r="AK53" s="179">
        <f t="shared" si="21"/>
        <v>4</v>
      </c>
      <c r="AL53" s="145"/>
      <c r="AM53" s="156"/>
      <c r="AN53" s="163"/>
      <c r="AO53" s="55"/>
      <c r="AP53" s="26"/>
      <c r="AQ53" s="72"/>
      <c r="AR53" s="72"/>
      <c r="AS53" s="26"/>
      <c r="AT53" s="147">
        <f t="shared" si="12"/>
        <v>0</v>
      </c>
      <c r="AU53" s="99"/>
      <c r="AV53" s="26"/>
      <c r="AW53" s="95"/>
      <c r="AX53" s="95"/>
      <c r="AY53" s="26"/>
      <c r="AZ53" s="72"/>
      <c r="BA53" s="72"/>
      <c r="BB53" s="26"/>
      <c r="BC53" s="50">
        <f t="shared" si="8"/>
        <v>0</v>
      </c>
    </row>
    <row r="54" spans="1:55" ht="15" customHeight="1" x14ac:dyDescent="0.25">
      <c r="A54" s="1">
        <v>45</v>
      </c>
      <c r="B54" s="9">
        <v>5</v>
      </c>
      <c r="C54" s="11" t="s">
        <v>208</v>
      </c>
      <c r="D54" s="10" t="s">
        <v>23</v>
      </c>
      <c r="E54" s="10" t="s">
        <v>209</v>
      </c>
      <c r="F54" s="10" t="s">
        <v>9</v>
      </c>
      <c r="G54" s="10" t="s">
        <v>177</v>
      </c>
      <c r="H54" s="10" t="s">
        <v>24</v>
      </c>
      <c r="I54" s="10" t="s">
        <v>178</v>
      </c>
      <c r="J54" s="10" t="s">
        <v>210</v>
      </c>
      <c r="K54" s="14" t="s">
        <v>12</v>
      </c>
      <c r="L54" s="98"/>
      <c r="M54" s="116"/>
      <c r="N54" s="99" t="s">
        <v>320</v>
      </c>
      <c r="O54" s="130">
        <v>200</v>
      </c>
      <c r="P54" s="131">
        <v>2.5100000000000001E-2</v>
      </c>
      <c r="Q54" s="131">
        <f>$Q$5*P54</f>
        <v>0.22740600000000002</v>
      </c>
      <c r="R54" s="130">
        <f t="shared" si="17"/>
        <v>40</v>
      </c>
      <c r="S54" s="132">
        <v>24</v>
      </c>
      <c r="T54" s="132">
        <f>SUM(R54:S54)</f>
        <v>64</v>
      </c>
      <c r="U54" s="26"/>
      <c r="V54" s="29">
        <f t="shared" si="18"/>
        <v>0</v>
      </c>
      <c r="W54" s="99" t="s">
        <v>270</v>
      </c>
      <c r="X54" s="130">
        <v>5000</v>
      </c>
      <c r="Y54" s="131">
        <f>110.42/X54</f>
        <v>2.2083999999999999E-2</v>
      </c>
      <c r="Z54" s="130">
        <f t="shared" si="16"/>
        <v>40</v>
      </c>
      <c r="AA54" s="132">
        <v>24</v>
      </c>
      <c r="AB54" s="132">
        <f>SUM(Z54:AA54)</f>
        <v>64</v>
      </c>
      <c r="AC54" s="26"/>
      <c r="AD54" s="27">
        <f t="shared" si="19"/>
        <v>0</v>
      </c>
      <c r="AE54" s="177">
        <v>100</v>
      </c>
      <c r="AF54" s="180">
        <v>0.02</v>
      </c>
      <c r="AG54" s="174">
        <f t="shared" si="20"/>
        <v>40</v>
      </c>
      <c r="AH54" s="174">
        <v>24</v>
      </c>
      <c r="AI54" s="174">
        <f>SUM(AG54:AH54)</f>
        <v>64</v>
      </c>
      <c r="AJ54" s="174">
        <v>100</v>
      </c>
      <c r="AK54" s="179">
        <f t="shared" si="21"/>
        <v>2</v>
      </c>
      <c r="AL54" s="145"/>
      <c r="AM54" s="156"/>
      <c r="AN54" s="163"/>
      <c r="AO54" s="55"/>
      <c r="AP54" s="26"/>
      <c r="AQ54" s="72"/>
      <c r="AR54" s="72"/>
      <c r="AS54" s="26"/>
      <c r="AT54" s="147">
        <f t="shared" si="12"/>
        <v>0</v>
      </c>
      <c r="AU54" s="99"/>
      <c r="AV54" s="26"/>
      <c r="AW54" s="95"/>
      <c r="AX54" s="95"/>
      <c r="AY54" s="26"/>
      <c r="AZ54" s="72"/>
      <c r="BA54" s="72"/>
      <c r="BB54" s="26"/>
      <c r="BC54" s="50">
        <f t="shared" si="8"/>
        <v>0</v>
      </c>
    </row>
    <row r="55" spans="1:55" ht="15" customHeight="1" x14ac:dyDescent="0.25">
      <c r="A55" s="1">
        <v>46</v>
      </c>
      <c r="B55" s="9">
        <v>6</v>
      </c>
      <c r="C55" s="11" t="s">
        <v>211</v>
      </c>
      <c r="D55" s="10" t="s">
        <v>23</v>
      </c>
      <c r="E55" s="10" t="s">
        <v>25</v>
      </c>
      <c r="F55" s="10" t="s">
        <v>9</v>
      </c>
      <c r="G55" s="10" t="s">
        <v>177</v>
      </c>
      <c r="H55" s="10" t="s">
        <v>24</v>
      </c>
      <c r="I55" s="10" t="s">
        <v>178</v>
      </c>
      <c r="J55" s="10" t="s">
        <v>212</v>
      </c>
      <c r="K55" s="14" t="s">
        <v>12</v>
      </c>
      <c r="L55" s="98"/>
      <c r="M55" s="116"/>
      <c r="N55" s="99" t="s">
        <v>321</v>
      </c>
      <c r="O55" s="130">
        <v>100</v>
      </c>
      <c r="P55" s="131">
        <v>1.0500000000000001E-2</v>
      </c>
      <c r="Q55" s="131">
        <f>$Q$5*P55</f>
        <v>9.5130000000000006E-2</v>
      </c>
      <c r="R55" s="130">
        <f t="shared" si="17"/>
        <v>48</v>
      </c>
      <c r="S55" s="132">
        <v>76</v>
      </c>
      <c r="T55" s="132">
        <f>SUM(R55:S55)</f>
        <v>124</v>
      </c>
      <c r="U55" s="26"/>
      <c r="V55" s="29">
        <f t="shared" si="18"/>
        <v>0</v>
      </c>
      <c r="W55" s="99" t="s">
        <v>271</v>
      </c>
      <c r="X55" s="130">
        <v>5000</v>
      </c>
      <c r="Y55" s="131">
        <f>109.36/X55</f>
        <v>2.1871999999999999E-2</v>
      </c>
      <c r="Z55" s="130">
        <f t="shared" si="16"/>
        <v>48</v>
      </c>
      <c r="AA55" s="132">
        <v>76</v>
      </c>
      <c r="AB55" s="132">
        <f>SUM(Z55:AA55)</f>
        <v>124</v>
      </c>
      <c r="AC55" s="26"/>
      <c r="AD55" s="27">
        <f t="shared" si="19"/>
        <v>0</v>
      </c>
      <c r="AE55" s="177">
        <v>100</v>
      </c>
      <c r="AF55" s="180">
        <v>0.02</v>
      </c>
      <c r="AG55" s="174">
        <f t="shared" si="20"/>
        <v>48</v>
      </c>
      <c r="AH55" s="174">
        <v>76</v>
      </c>
      <c r="AI55" s="174">
        <f>SUM(AG55:AH55)</f>
        <v>124</v>
      </c>
      <c r="AJ55" s="174">
        <v>200</v>
      </c>
      <c r="AK55" s="179">
        <f t="shared" si="21"/>
        <v>4</v>
      </c>
      <c r="AL55" s="145"/>
      <c r="AM55" s="156"/>
      <c r="AN55" s="163"/>
      <c r="AO55" s="55"/>
      <c r="AP55" s="26"/>
      <c r="AQ55" s="72"/>
      <c r="AR55" s="72"/>
      <c r="AS55" s="26"/>
      <c r="AT55" s="147">
        <f t="shared" si="12"/>
        <v>0</v>
      </c>
      <c r="AU55" s="99"/>
      <c r="AV55" s="26"/>
      <c r="AW55" s="95"/>
      <c r="AX55" s="95"/>
      <c r="AY55" s="26"/>
      <c r="AZ55" s="72"/>
      <c r="BA55" s="72"/>
      <c r="BB55" s="26"/>
      <c r="BC55" s="50">
        <f t="shared" si="8"/>
        <v>0</v>
      </c>
    </row>
    <row r="56" spans="1:55" s="115" customFormat="1" ht="15" customHeight="1" x14ac:dyDescent="0.25">
      <c r="A56" s="60">
        <v>47</v>
      </c>
      <c r="B56" s="61">
        <v>2</v>
      </c>
      <c r="C56" s="62" t="s">
        <v>213</v>
      </c>
      <c r="D56" s="63" t="s">
        <v>214</v>
      </c>
      <c r="E56" s="63" t="s">
        <v>215</v>
      </c>
      <c r="F56" s="63" t="s">
        <v>9</v>
      </c>
      <c r="G56" s="63" t="s">
        <v>216</v>
      </c>
      <c r="H56" s="63" t="s">
        <v>14</v>
      </c>
      <c r="I56" s="63" t="s">
        <v>217</v>
      </c>
      <c r="J56" s="63" t="s">
        <v>329</v>
      </c>
      <c r="K56" s="64" t="s">
        <v>12</v>
      </c>
      <c r="L56" s="112"/>
      <c r="M56" s="113"/>
      <c r="N56" s="99" t="s">
        <v>327</v>
      </c>
      <c r="O56" s="133">
        <v>10</v>
      </c>
      <c r="P56" s="134">
        <v>0.30199999999999999</v>
      </c>
      <c r="Q56" s="134">
        <f>$Q$5*P56</f>
        <v>2.7361200000000001</v>
      </c>
      <c r="R56" s="133">
        <f t="shared" si="17"/>
        <v>16</v>
      </c>
      <c r="S56" s="135"/>
      <c r="T56" s="135"/>
      <c r="U56" s="67"/>
      <c r="V56" s="29">
        <f t="shared" si="18"/>
        <v>0</v>
      </c>
      <c r="W56" s="99" t="s">
        <v>328</v>
      </c>
      <c r="X56" s="133">
        <v>2000</v>
      </c>
      <c r="Y56" s="134">
        <v>0.79</v>
      </c>
      <c r="Z56" s="133">
        <f t="shared" si="16"/>
        <v>16</v>
      </c>
      <c r="AA56" s="135"/>
      <c r="AB56" s="135"/>
      <c r="AC56" s="67"/>
      <c r="AD56" s="27">
        <f t="shared" si="19"/>
        <v>0</v>
      </c>
      <c r="AE56" s="191">
        <v>50</v>
      </c>
      <c r="AF56" s="178">
        <v>0.5</v>
      </c>
      <c r="AG56" s="192">
        <f t="shared" si="20"/>
        <v>16</v>
      </c>
      <c r="AH56" s="192"/>
      <c r="AI56" s="192"/>
      <c r="AJ56" s="192">
        <v>50</v>
      </c>
      <c r="AK56" s="179">
        <f t="shared" si="21"/>
        <v>25</v>
      </c>
      <c r="AL56" s="145"/>
      <c r="AM56" s="156"/>
      <c r="AN56" s="162"/>
      <c r="AO56" s="97"/>
      <c r="AP56" s="26"/>
      <c r="AQ56" s="75"/>
      <c r="AR56" s="75"/>
      <c r="AS56" s="129"/>
      <c r="AT56" s="147">
        <f t="shared" si="12"/>
        <v>0</v>
      </c>
      <c r="AU56" s="114"/>
      <c r="AV56" s="118"/>
      <c r="AW56" s="96"/>
      <c r="AX56" s="96"/>
      <c r="AY56" s="118"/>
      <c r="AZ56" s="75"/>
      <c r="BA56" s="75"/>
      <c r="BB56" s="118"/>
      <c r="BC56" s="50">
        <f t="shared" si="8"/>
        <v>0</v>
      </c>
    </row>
    <row r="57" spans="1:55" ht="15" customHeight="1" x14ac:dyDescent="0.25">
      <c r="A57" s="1">
        <v>48</v>
      </c>
      <c r="B57" s="9">
        <v>1</v>
      </c>
      <c r="C57" s="11" t="s">
        <v>218</v>
      </c>
      <c r="D57" s="10" t="s">
        <v>20</v>
      </c>
      <c r="E57" s="10" t="s">
        <v>21</v>
      </c>
      <c r="F57" s="10" t="s">
        <v>9</v>
      </c>
      <c r="G57" s="10" t="s">
        <v>9</v>
      </c>
      <c r="H57" s="10" t="s">
        <v>9</v>
      </c>
      <c r="I57" s="10" t="s">
        <v>16</v>
      </c>
      <c r="J57" s="10" t="s">
        <v>22</v>
      </c>
      <c r="K57" s="14" t="s">
        <v>12</v>
      </c>
      <c r="L57" s="98"/>
      <c r="M57" s="116"/>
      <c r="N57" s="99" t="s">
        <v>323</v>
      </c>
      <c r="O57" s="130">
        <v>10</v>
      </c>
      <c r="P57" s="131">
        <v>0.255</v>
      </c>
      <c r="Q57" s="131">
        <f t="shared" ref="Q57:Q60" si="22">$Q$5*P57</f>
        <v>2.3103000000000002</v>
      </c>
      <c r="R57" s="130">
        <f t="shared" si="17"/>
        <v>8</v>
      </c>
      <c r="S57" s="132">
        <v>30</v>
      </c>
      <c r="T57" s="132">
        <f>SUM(R57:S57)</f>
        <v>38</v>
      </c>
      <c r="U57" s="26"/>
      <c r="V57" s="29">
        <f t="shared" si="18"/>
        <v>0</v>
      </c>
      <c r="W57" s="99" t="s">
        <v>272</v>
      </c>
      <c r="X57" s="130">
        <v>20</v>
      </c>
      <c r="Y57" s="136">
        <v>0.26</v>
      </c>
      <c r="Z57" s="130">
        <f t="shared" si="16"/>
        <v>8</v>
      </c>
      <c r="AA57" s="132">
        <v>30</v>
      </c>
      <c r="AB57" s="132">
        <f>SUM(Z57:AA57)</f>
        <v>38</v>
      </c>
      <c r="AC57" s="26"/>
      <c r="AD57" s="27">
        <f t="shared" si="19"/>
        <v>0</v>
      </c>
      <c r="AE57" s="177">
        <v>5</v>
      </c>
      <c r="AF57" s="180">
        <v>0.13</v>
      </c>
      <c r="AG57" s="174">
        <f t="shared" si="20"/>
        <v>8</v>
      </c>
      <c r="AH57" s="174">
        <v>30</v>
      </c>
      <c r="AI57" s="174">
        <f>SUM(AG57:AH57)</f>
        <v>38</v>
      </c>
      <c r="AJ57" s="174">
        <v>40</v>
      </c>
      <c r="AK57" s="179">
        <f t="shared" si="21"/>
        <v>5.2</v>
      </c>
      <c r="AL57" s="145"/>
      <c r="AM57" s="156"/>
      <c r="AN57" s="163"/>
      <c r="AO57" s="55"/>
      <c r="AP57" s="26"/>
      <c r="AQ57" s="72"/>
      <c r="AR57" s="72"/>
      <c r="AS57" s="26"/>
      <c r="AT57" s="147">
        <f t="shared" si="12"/>
        <v>0</v>
      </c>
      <c r="AU57" s="99"/>
      <c r="AV57" s="26"/>
      <c r="AW57" s="95"/>
      <c r="AX57" s="95"/>
      <c r="AY57" s="26"/>
      <c r="AZ57" s="72"/>
      <c r="BA57" s="72"/>
      <c r="BB57" s="26"/>
      <c r="BC57" s="50">
        <f t="shared" si="8"/>
        <v>0</v>
      </c>
    </row>
    <row r="58" spans="1:55" ht="15" customHeight="1" x14ac:dyDescent="0.25">
      <c r="A58" s="1">
        <v>49</v>
      </c>
      <c r="B58" s="9">
        <v>2</v>
      </c>
      <c r="C58" s="11" t="s">
        <v>219</v>
      </c>
      <c r="D58" s="10" t="s">
        <v>220</v>
      </c>
      <c r="E58" s="10" t="s">
        <v>221</v>
      </c>
      <c r="F58" s="10" t="s">
        <v>9</v>
      </c>
      <c r="G58" s="10" t="s">
        <v>9</v>
      </c>
      <c r="H58" s="10" t="s">
        <v>9</v>
      </c>
      <c r="I58" s="10" t="s">
        <v>100</v>
      </c>
      <c r="J58" s="10" t="s">
        <v>221</v>
      </c>
      <c r="K58" s="14" t="s">
        <v>12</v>
      </c>
      <c r="L58" s="98"/>
      <c r="M58" s="116"/>
      <c r="N58" s="99" t="s">
        <v>324</v>
      </c>
      <c r="O58" s="130">
        <v>10</v>
      </c>
      <c r="P58" s="131">
        <v>0.53600000000000003</v>
      </c>
      <c r="Q58" s="131">
        <f t="shared" si="22"/>
        <v>4.8561600000000009</v>
      </c>
      <c r="R58" s="130">
        <f t="shared" si="17"/>
        <v>16</v>
      </c>
      <c r="S58" s="132">
        <v>6</v>
      </c>
      <c r="T58" s="132">
        <f>SUM(R58:S58)</f>
        <v>22</v>
      </c>
      <c r="U58" s="26"/>
      <c r="V58" s="29">
        <f t="shared" si="18"/>
        <v>0</v>
      </c>
      <c r="W58" s="99" t="s">
        <v>273</v>
      </c>
      <c r="X58" s="174">
        <v>20</v>
      </c>
      <c r="Y58" s="180">
        <v>2.5</v>
      </c>
      <c r="Z58" s="174">
        <f t="shared" si="16"/>
        <v>16</v>
      </c>
      <c r="AA58" s="174">
        <v>6</v>
      </c>
      <c r="AB58" s="174">
        <f>SUM(Z58:AA58)</f>
        <v>22</v>
      </c>
      <c r="AC58" s="174">
        <v>40</v>
      </c>
      <c r="AD58" s="181">
        <f t="shared" si="19"/>
        <v>100</v>
      </c>
      <c r="AE58" s="137">
        <v>5</v>
      </c>
      <c r="AF58" s="136">
        <v>7.83</v>
      </c>
      <c r="AG58" s="130">
        <f t="shared" si="20"/>
        <v>16</v>
      </c>
      <c r="AH58" s="132">
        <v>6</v>
      </c>
      <c r="AI58" s="132">
        <f>SUM(AG58:AH58)</f>
        <v>22</v>
      </c>
      <c r="AJ58" s="26"/>
      <c r="AK58" s="23">
        <f t="shared" si="21"/>
        <v>0</v>
      </c>
      <c r="AL58" s="145"/>
      <c r="AM58" s="156"/>
      <c r="AN58" s="163"/>
      <c r="AO58" s="55"/>
      <c r="AP58" s="26"/>
      <c r="AQ58" s="72"/>
      <c r="AR58" s="72"/>
      <c r="AS58" s="26"/>
      <c r="AT58" s="147">
        <f t="shared" si="12"/>
        <v>0</v>
      </c>
      <c r="AU58" s="99"/>
      <c r="AV58" s="26"/>
      <c r="AW58" s="95"/>
      <c r="AX58" s="95"/>
      <c r="AY58" s="26"/>
      <c r="AZ58" s="72"/>
      <c r="BA58" s="72"/>
      <c r="BB58" s="26"/>
      <c r="BC58" s="50">
        <f t="shared" si="8"/>
        <v>0</v>
      </c>
    </row>
    <row r="59" spans="1:55" ht="15" customHeight="1" x14ac:dyDescent="0.25">
      <c r="A59" s="1">
        <v>50</v>
      </c>
      <c r="B59" s="9">
        <v>1</v>
      </c>
      <c r="C59" s="11" t="s">
        <v>222</v>
      </c>
      <c r="D59" s="10" t="s">
        <v>223</v>
      </c>
      <c r="E59" s="10" t="s">
        <v>25</v>
      </c>
      <c r="F59" s="10" t="s">
        <v>9</v>
      </c>
      <c r="G59" s="10" t="s">
        <v>9</v>
      </c>
      <c r="H59" s="10" t="s">
        <v>9</v>
      </c>
      <c r="I59" s="10" t="s">
        <v>224</v>
      </c>
      <c r="J59" s="10" t="s">
        <v>331</v>
      </c>
      <c r="K59" s="14" t="s">
        <v>225</v>
      </c>
      <c r="L59" s="98"/>
      <c r="M59" s="116"/>
      <c r="N59" s="99" t="s">
        <v>325</v>
      </c>
      <c r="O59" s="130">
        <v>10</v>
      </c>
      <c r="P59" s="131">
        <v>2.032</v>
      </c>
      <c r="Q59" s="131">
        <f t="shared" si="22"/>
        <v>18.40992</v>
      </c>
      <c r="R59" s="130">
        <f t="shared" si="17"/>
        <v>8</v>
      </c>
      <c r="S59" s="132"/>
      <c r="T59" s="132"/>
      <c r="U59" s="26"/>
      <c r="V59" s="29">
        <f t="shared" si="18"/>
        <v>0</v>
      </c>
      <c r="W59" s="99" t="s">
        <v>274</v>
      </c>
      <c r="X59" s="130">
        <v>1</v>
      </c>
      <c r="Y59" s="136">
        <v>26.14</v>
      </c>
      <c r="Z59" s="130">
        <f t="shared" si="16"/>
        <v>8</v>
      </c>
      <c r="AA59" s="132"/>
      <c r="AB59" s="132"/>
      <c r="AC59" s="26"/>
      <c r="AD59" s="27">
        <f t="shared" si="19"/>
        <v>0</v>
      </c>
      <c r="AE59" s="177">
        <v>1</v>
      </c>
      <c r="AF59" s="180">
        <v>7.5</v>
      </c>
      <c r="AG59" s="174">
        <f t="shared" si="20"/>
        <v>8</v>
      </c>
      <c r="AH59" s="174"/>
      <c r="AI59" s="174"/>
      <c r="AJ59" s="174">
        <v>8</v>
      </c>
      <c r="AK59" s="179">
        <f t="shared" si="21"/>
        <v>60</v>
      </c>
      <c r="AL59" s="145"/>
      <c r="AM59" s="156"/>
      <c r="AN59" s="163"/>
      <c r="AO59" s="55"/>
      <c r="AP59" s="26"/>
      <c r="AQ59" s="72"/>
      <c r="AR59" s="72"/>
      <c r="AS59" s="26"/>
      <c r="AT59" s="147">
        <f t="shared" si="12"/>
        <v>0</v>
      </c>
      <c r="AU59" s="99"/>
      <c r="AV59" s="26"/>
      <c r="AW59" s="95"/>
      <c r="AX59" s="95"/>
      <c r="AY59" s="26"/>
      <c r="AZ59" s="72"/>
      <c r="BA59" s="72"/>
      <c r="BB59" s="26"/>
      <c r="BC59" s="50">
        <f t="shared" si="8"/>
        <v>0</v>
      </c>
    </row>
    <row r="60" spans="1:55" ht="15" customHeight="1" x14ac:dyDescent="0.25">
      <c r="A60" s="1">
        <v>51</v>
      </c>
      <c r="B60" s="9">
        <v>1</v>
      </c>
      <c r="C60" s="11" t="s">
        <v>44</v>
      </c>
      <c r="D60" s="10" t="s">
        <v>226</v>
      </c>
      <c r="E60" s="10" t="s">
        <v>227</v>
      </c>
      <c r="F60" s="10" t="s">
        <v>9</v>
      </c>
      <c r="G60" s="10" t="s">
        <v>9</v>
      </c>
      <c r="H60" s="10" t="s">
        <v>9</v>
      </c>
      <c r="I60" s="10" t="s">
        <v>228</v>
      </c>
      <c r="J60" s="10" t="s">
        <v>229</v>
      </c>
      <c r="K60" s="14" t="s">
        <v>53</v>
      </c>
      <c r="L60" s="98"/>
      <c r="M60" s="116"/>
      <c r="N60" s="99" t="s">
        <v>326</v>
      </c>
      <c r="O60" s="130">
        <v>25</v>
      </c>
      <c r="P60" s="131">
        <v>0.3</v>
      </c>
      <c r="Q60" s="131">
        <f t="shared" si="22"/>
        <v>2.718</v>
      </c>
      <c r="R60" s="130">
        <f t="shared" si="17"/>
        <v>8</v>
      </c>
      <c r="S60" s="132"/>
      <c r="T60" s="132"/>
      <c r="U60" s="26"/>
      <c r="V60" s="29">
        <f t="shared" si="18"/>
        <v>0</v>
      </c>
      <c r="W60" s="99" t="s">
        <v>275</v>
      </c>
      <c r="X60" s="174">
        <v>10</v>
      </c>
      <c r="Y60" s="180">
        <v>1.71</v>
      </c>
      <c r="Z60" s="174">
        <f t="shared" si="16"/>
        <v>8</v>
      </c>
      <c r="AA60" s="174"/>
      <c r="AB60" s="174"/>
      <c r="AC60" s="174">
        <v>10</v>
      </c>
      <c r="AD60" s="181">
        <f t="shared" si="19"/>
        <v>17.100000000000001</v>
      </c>
      <c r="AE60" s="137">
        <v>10</v>
      </c>
      <c r="AF60" s="136">
        <v>6.81</v>
      </c>
      <c r="AG60" s="130">
        <f t="shared" si="20"/>
        <v>8</v>
      </c>
      <c r="AH60" s="72"/>
      <c r="AI60" s="72"/>
      <c r="AJ60" s="26"/>
      <c r="AK60" s="23">
        <f t="shared" si="21"/>
        <v>0</v>
      </c>
      <c r="AL60" s="145"/>
      <c r="AM60" s="156"/>
      <c r="AN60" s="163"/>
      <c r="AO60" s="55"/>
      <c r="AP60" s="26"/>
      <c r="AQ60" s="72"/>
      <c r="AR60" s="72"/>
      <c r="AS60" s="26"/>
      <c r="AT60" s="147">
        <f t="shared" si="12"/>
        <v>0</v>
      </c>
      <c r="AU60" s="99"/>
      <c r="AV60" s="26"/>
      <c r="AW60" s="95"/>
      <c r="AX60" s="95"/>
      <c r="AY60" s="26"/>
      <c r="AZ60" s="72"/>
      <c r="BA60" s="72"/>
      <c r="BB60" s="26"/>
      <c r="BC60" s="50">
        <f t="shared" si="8"/>
        <v>0</v>
      </c>
    </row>
    <row r="61" spans="1:55" ht="15" customHeight="1" thickBot="1" x14ac:dyDescent="0.3">
      <c r="A61" s="1">
        <v>52</v>
      </c>
      <c r="B61" s="1">
        <v>1</v>
      </c>
      <c r="C61" s="8"/>
      <c r="D61" s="1" t="s">
        <v>232</v>
      </c>
      <c r="E61" s="2"/>
      <c r="F61" s="2" t="s">
        <v>9</v>
      </c>
      <c r="G61" s="2" t="s">
        <v>9</v>
      </c>
      <c r="H61" s="2" t="s">
        <v>9</v>
      </c>
      <c r="I61" s="2"/>
      <c r="J61" s="1"/>
      <c r="K61" s="15" t="s">
        <v>34</v>
      </c>
      <c r="L61" s="89"/>
      <c r="M61" s="92"/>
      <c r="N61" s="84"/>
      <c r="O61" s="195"/>
      <c r="P61" s="195"/>
      <c r="Q61" s="195"/>
      <c r="R61" s="195"/>
      <c r="S61" s="195"/>
      <c r="T61" s="195"/>
      <c r="U61" s="195"/>
      <c r="V61" s="196"/>
      <c r="W61" s="84"/>
      <c r="X61" s="195"/>
      <c r="Y61" s="195"/>
      <c r="Z61" s="195"/>
      <c r="AA61" s="195"/>
      <c r="AB61" s="195"/>
      <c r="AC61" s="195"/>
      <c r="AD61" s="196"/>
      <c r="AE61" s="203"/>
      <c r="AF61" s="195"/>
      <c r="AG61" s="195"/>
      <c r="AH61" s="195"/>
      <c r="AI61" s="195"/>
      <c r="AJ61" s="195"/>
      <c r="AK61" s="196"/>
      <c r="AL61" s="203"/>
      <c r="AM61" s="195"/>
      <c r="AN61" s="195"/>
      <c r="AO61" s="195"/>
      <c r="AP61" s="195"/>
      <c r="AQ61" s="195"/>
      <c r="AR61" s="195"/>
      <c r="AS61" s="195"/>
      <c r="AT61" s="196"/>
      <c r="AU61" s="84"/>
      <c r="AV61" s="195"/>
      <c r="AW61" s="195"/>
      <c r="AX61" s="195"/>
      <c r="AY61" s="195"/>
      <c r="AZ61" s="195"/>
      <c r="BA61" s="195"/>
      <c r="BB61" s="195"/>
      <c r="BC61" s="196"/>
    </row>
    <row r="62" spans="1:55" ht="15.75" thickBot="1" x14ac:dyDescent="0.3">
      <c r="S62" s="71">
        <f>COUNTA(S10:S60)</f>
        <v>26</v>
      </c>
      <c r="T62" s="72"/>
      <c r="V62" s="30">
        <f>SUM(V10:V61)</f>
        <v>1489.1016</v>
      </c>
      <c r="X62" s="82"/>
      <c r="Y62" s="83"/>
      <c r="Z62" s="82"/>
      <c r="AA62" s="71">
        <f>COUNTA(AA10:AA60)</f>
        <v>19</v>
      </c>
      <c r="AB62" s="72"/>
      <c r="AC62" s="82"/>
      <c r="AD62" s="28">
        <f>SUM(AD10:AD61)</f>
        <v>511.98</v>
      </c>
      <c r="AE62" s="82"/>
      <c r="AF62" s="83"/>
      <c r="AG62" s="82"/>
      <c r="AI62" s="72"/>
      <c r="AJ62" s="82"/>
      <c r="AK62" s="22">
        <f>SUM(AK10:AK61)</f>
        <v>1053.71</v>
      </c>
      <c r="AL62" s="151"/>
      <c r="AM62" s="156"/>
      <c r="AO62" s="83"/>
      <c r="AP62" s="82"/>
      <c r="AR62" s="72"/>
      <c r="AS62" s="82"/>
      <c r="AT62" s="146">
        <f>SUM(AT10:AT61)</f>
        <v>232.64</v>
      </c>
      <c r="AV62" s="82"/>
      <c r="AY62" s="82"/>
      <c r="BA62" s="72"/>
      <c r="BB62" s="82"/>
      <c r="BC62" s="51">
        <f>SUM(BC10:BC61)</f>
        <v>54.9084</v>
      </c>
    </row>
    <row r="64" spans="1:55" ht="15.75" thickBot="1" x14ac:dyDescent="0.3">
      <c r="AG64" s="31" t="s">
        <v>290</v>
      </c>
      <c r="AJ64" s="32">
        <f>AK62+AD62+V62+BC62+AT62</f>
        <v>3342.3399999999997</v>
      </c>
      <c r="AO64" s="84"/>
      <c r="AP64" s="169"/>
      <c r="AQ64" s="72"/>
      <c r="AR64" s="72"/>
      <c r="AS64" s="170"/>
    </row>
    <row r="65" spans="41:45" ht="15.75" thickTop="1" x14ac:dyDescent="0.25">
      <c r="AO65" s="84"/>
      <c r="AP65" s="84"/>
      <c r="AQ65" s="72"/>
      <c r="AR65" s="72"/>
      <c r="AS65" s="84"/>
    </row>
  </sheetData>
  <sortState ref="B9:K67">
    <sortCondition ref="D10:D67"/>
    <sortCondition ref="E10:E67"/>
    <sortCondition ref="F10:F67"/>
    <sortCondition ref="G10:G67"/>
    <sortCondition ref="H10:H67"/>
    <sortCondition ref="I10:I67"/>
    <sortCondition ref="J10:J67"/>
  </sortState>
  <mergeCells count="12">
    <mergeCell ref="AU8:BC8"/>
    <mergeCell ref="AV61:BC61"/>
    <mergeCell ref="AY9:BA9"/>
    <mergeCell ref="AL8:AT8"/>
    <mergeCell ref="AL61:AT61"/>
    <mergeCell ref="L8:M8"/>
    <mergeCell ref="X61:AD61"/>
    <mergeCell ref="W8:AD8"/>
    <mergeCell ref="AE8:AK8"/>
    <mergeCell ref="AE61:AK61"/>
    <mergeCell ref="N8:V8"/>
    <mergeCell ref="O61:V61"/>
  </mergeCells>
  <hyperlinks>
    <hyperlink ref="L28" r:id="rId1"/>
    <hyperlink ref="L29" r:id="rId2"/>
    <hyperlink ref="L30" r:id="rId3"/>
    <hyperlink ref="W10" r:id="rId4"/>
    <hyperlink ref="W11" r:id="rId5"/>
    <hyperlink ref="W12" r:id="rId6"/>
    <hyperlink ref="W13" r:id="rId7"/>
    <hyperlink ref="W14" r:id="rId8"/>
    <hyperlink ref="W16" r:id="rId9"/>
    <hyperlink ref="W15" r:id="rId10"/>
    <hyperlink ref="W18" r:id="rId11"/>
    <hyperlink ref="W19" r:id="rId12"/>
    <hyperlink ref="W20" r:id="rId13"/>
    <hyperlink ref="W25" r:id="rId14"/>
    <hyperlink ref="W34" r:id="rId15"/>
    <hyperlink ref="W35" r:id="rId16"/>
    <hyperlink ref="W36" r:id="rId17"/>
    <hyperlink ref="W38" r:id="rId18"/>
    <hyperlink ref="W41" r:id="rId19"/>
    <hyperlink ref="W42" r:id="rId20"/>
    <hyperlink ref="W43" r:id="rId21"/>
    <hyperlink ref="W44" r:id="rId22"/>
    <hyperlink ref="W45" r:id="rId23"/>
    <hyperlink ref="W46" r:id="rId24"/>
    <hyperlink ref="W47" r:id="rId25"/>
    <hyperlink ref="W48" r:id="rId26"/>
    <hyperlink ref="W50" r:id="rId27"/>
    <hyperlink ref="W51" r:id="rId28"/>
    <hyperlink ref="W53" r:id="rId29"/>
    <hyperlink ref="W54" r:id="rId30"/>
    <hyperlink ref="W55" r:id="rId31"/>
    <hyperlink ref="W57" r:id="rId32"/>
    <hyperlink ref="W58" r:id="rId33"/>
    <hyperlink ref="W59" r:id="rId34"/>
    <hyperlink ref="W60" r:id="rId35"/>
    <hyperlink ref="N17" r:id="rId36"/>
    <hyperlink ref="N21" r:id="rId37"/>
    <hyperlink ref="N22" r:id="rId38"/>
    <hyperlink ref="N23" r:id="rId39"/>
    <hyperlink ref="N24" r:id="rId40"/>
    <hyperlink ref="N27" r:id="rId41"/>
    <hyperlink ref="N36" r:id="rId42"/>
    <hyperlink ref="N39" r:id="rId43"/>
    <hyperlink ref="N40" r:id="rId44"/>
    <hyperlink ref="W37" r:id="rId45"/>
    <hyperlink ref="N10" r:id="rId46"/>
    <hyperlink ref="N11" r:id="rId47"/>
    <hyperlink ref="N12" r:id="rId48"/>
    <hyperlink ref="N13" r:id="rId49"/>
    <hyperlink ref="N14" r:id="rId50"/>
    <hyperlink ref="N15" r:id="rId51"/>
    <hyperlink ref="N16" r:id="rId52"/>
    <hyperlink ref="N18" r:id="rId53"/>
    <hyperlink ref="N19" r:id="rId54"/>
    <hyperlink ref="N20" r:id="rId55"/>
    <hyperlink ref="N25" r:id="rId56"/>
    <hyperlink ref="N34" r:id="rId57"/>
    <hyperlink ref="N35" r:id="rId58"/>
    <hyperlink ref="N37" r:id="rId59"/>
    <hyperlink ref="N38" r:id="rId60"/>
    <hyperlink ref="N42" r:id="rId61"/>
    <hyperlink ref="N44" r:id="rId62"/>
    <hyperlink ref="N43" r:id="rId63"/>
    <hyperlink ref="N45" r:id="rId64"/>
    <hyperlink ref="N46" r:id="rId65"/>
    <hyperlink ref="N47" r:id="rId66"/>
    <hyperlink ref="N48" r:id="rId67"/>
    <hyperlink ref="N50" r:id="rId68"/>
    <hyperlink ref="N51" r:id="rId69"/>
    <hyperlink ref="N53" r:id="rId70"/>
    <hyperlink ref="N54" r:id="rId71"/>
    <hyperlink ref="N55" r:id="rId72"/>
    <hyperlink ref="N41" r:id="rId73"/>
    <hyperlink ref="N57" r:id="rId74"/>
    <hyperlink ref="N58" r:id="rId75"/>
    <hyperlink ref="N59" r:id="rId76"/>
    <hyperlink ref="N60" r:id="rId77"/>
    <hyperlink ref="N56" r:id="rId78"/>
    <hyperlink ref="W56" r:id="rId79"/>
    <hyperlink ref="AU35" r:id="rId80" location="landingPage=catalogItemView&amp;searchName=&amp;searchTerm=571594&amp;_i_=2&amp;searchCriterion=mpnIDs"/>
    <hyperlink ref="AU34" r:id="rId81" location="landingPage=catalogItemView&amp;searchName=&amp;searchTerm=659149&amp;_i_=4&amp;searchCriterion=mpnIDs"/>
    <hyperlink ref="AL10" r:id="rId82"/>
    <hyperlink ref="AL12" r:id="rId83" tooltip="Click to view additional information on this product." display="http://za.mouser.com/ProductDetail/AVX/06035C223KAT2A/?qs=sGAEpiMZZMvQvaS66kI3TmFlbhiZuIe5HGaxVLxeplQ%3d"/>
    <hyperlink ref="AL14" r:id="rId84"/>
    <hyperlink ref="AL19" r:id="rId85"/>
    <hyperlink ref="AL11" r:id="rId86"/>
    <hyperlink ref="AL13" r:id="rId87"/>
    <hyperlink ref="AL15" r:id="rId88"/>
    <hyperlink ref="AL16" r:id="rId89"/>
    <hyperlink ref="AL17" r:id="rId90"/>
    <hyperlink ref="AL18" r:id="rId91"/>
  </hyperlinks>
  <pageMargins left="0.7" right="0.7" top="0.75" bottom="0.75" header="0.3" footer="0.3"/>
  <pageSetup paperSize="9" scale="66" orientation="landscape" r:id="rId92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of Materials-NMS4x0</vt:lpstr>
    </vt:vector>
  </TitlesOfParts>
  <Company>EDM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Nicole Geldenhuys</cp:lastModifiedBy>
  <cp:lastPrinted>2012-05-24T10:07:04Z</cp:lastPrinted>
  <dcterms:created xsi:type="dcterms:W3CDTF">2012-02-02T08:02:50Z</dcterms:created>
  <dcterms:modified xsi:type="dcterms:W3CDTF">2013-05-16T14:14:01Z</dcterms:modified>
</cp:coreProperties>
</file>