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390" windowWidth="8175" windowHeight="11595" tabRatio="967" activeTab="12"/>
  </bookViews>
  <sheets>
    <sheet name="March '18" sheetId="133" r:id="rId1"/>
    <sheet name="April '18" sheetId="134" r:id="rId2"/>
    <sheet name="May '18" sheetId="135" r:id="rId3"/>
    <sheet name="June '18" sheetId="136" r:id="rId4"/>
    <sheet name="July '18" sheetId="137" r:id="rId5"/>
    <sheet name="August '18" sheetId="139" r:id="rId6"/>
    <sheet name="September '18" sheetId="140" r:id="rId7"/>
    <sheet name="October '18" sheetId="141" r:id="rId8"/>
    <sheet name="November '18" sheetId="142" r:id="rId9"/>
    <sheet name="December '18" sheetId="143" r:id="rId10"/>
    <sheet name="January '18" sheetId="144" r:id="rId11"/>
    <sheet name="February '18" sheetId="145" r:id="rId12"/>
    <sheet name="EMP" sheetId="138" r:id="rId13"/>
  </sheets>
  <definedNames>
    <definedName name="_xlnm.Print_Area" localSheetId="1">'April ''18'!$A$38:$H$52</definedName>
    <definedName name="_xlnm.Print_Area" localSheetId="5">'August ''18'!$A$68:$I$89</definedName>
    <definedName name="_xlnm.Print_Area" localSheetId="9">'December ''18'!$A$3:$J$19</definedName>
    <definedName name="_xlnm.Print_Area" localSheetId="11">'February ''18'!$A$51:$J$73</definedName>
    <definedName name="_xlnm.Print_Area" localSheetId="10">'January ''18'!#REF!</definedName>
    <definedName name="_xlnm.Print_Area" localSheetId="4">'July ''18'!$A$48:$J$70</definedName>
    <definedName name="_xlnm.Print_Area" localSheetId="3">'June ''18'!$A$48:$J$69</definedName>
    <definedName name="_xlnm.Print_Area" localSheetId="0">'March ''18'!$A$51:$I$73</definedName>
    <definedName name="_xlnm.Print_Area" localSheetId="2">'May ''18'!$A$65:$J$84</definedName>
    <definedName name="_xlnm.Print_Area" localSheetId="8">'November ''18'!$A$3:$J$20</definedName>
    <definedName name="_xlnm.Print_Area" localSheetId="7">'October ''18'!$A$83:$I$107</definedName>
    <definedName name="_xlnm.Print_Area" localSheetId="6">'September ''18'!$A$58:$I$83</definedName>
  </definedNames>
  <calcPr calcId="145621"/>
</workbook>
</file>

<file path=xl/calcChain.xml><?xml version="1.0" encoding="utf-8"?>
<calcChain xmlns="http://schemas.openxmlformats.org/spreadsheetml/2006/main">
  <c r="D573" i="138" l="1"/>
  <c r="D572" i="138"/>
  <c r="D571" i="138"/>
  <c r="D570" i="138"/>
  <c r="D569" i="138"/>
  <c r="D568" i="138"/>
  <c r="D567" i="138"/>
  <c r="D566" i="138"/>
  <c r="D565" i="138"/>
  <c r="D564" i="138"/>
  <c r="D563" i="138"/>
  <c r="D562" i="138"/>
  <c r="B573" i="138"/>
  <c r="B572" i="138"/>
  <c r="B571" i="138"/>
  <c r="B570" i="138"/>
  <c r="B569" i="138"/>
  <c r="B568" i="138"/>
  <c r="B567" i="138"/>
  <c r="B566" i="138"/>
  <c r="B565" i="138"/>
  <c r="B564" i="138"/>
  <c r="B563" i="138"/>
  <c r="B562" i="138"/>
  <c r="D574" i="138" l="1"/>
  <c r="B574" i="138"/>
  <c r="B575" i="138" s="1"/>
  <c r="I555" i="138"/>
  <c r="J554" i="138"/>
  <c r="I554" i="138"/>
  <c r="H554" i="138"/>
  <c r="N554" i="138"/>
  <c r="M553" i="138"/>
  <c r="L553" i="138"/>
  <c r="K553" i="138"/>
  <c r="J553" i="138"/>
  <c r="I553" i="138"/>
  <c r="H553" i="138"/>
  <c r="F553" i="138"/>
  <c r="E553" i="138"/>
  <c r="D553" i="138"/>
  <c r="C553" i="138"/>
  <c r="N552" i="138"/>
  <c r="G552" i="138"/>
  <c r="N551" i="138"/>
  <c r="G551" i="138"/>
  <c r="G553" i="138" s="1"/>
  <c r="N550" i="138"/>
  <c r="N553" i="138" s="1"/>
  <c r="G550" i="138"/>
  <c r="N547" i="138"/>
  <c r="G547" i="138"/>
  <c r="N546" i="138"/>
  <c r="G546" i="138"/>
  <c r="N545" i="138"/>
  <c r="G545" i="138"/>
  <c r="N539" i="138"/>
  <c r="G539" i="138"/>
  <c r="N538" i="138"/>
  <c r="G538" i="138"/>
  <c r="N537" i="138"/>
  <c r="G537" i="138"/>
  <c r="N531" i="138"/>
  <c r="G531" i="138"/>
  <c r="N530" i="138"/>
  <c r="G530" i="138"/>
  <c r="N529" i="138"/>
  <c r="G529" i="138"/>
  <c r="N544" i="138"/>
  <c r="G544" i="138"/>
  <c r="N536" i="138"/>
  <c r="G536" i="138"/>
  <c r="N528" i="138"/>
  <c r="G528" i="138"/>
  <c r="N543" i="138"/>
  <c r="G543" i="138"/>
  <c r="N535" i="138"/>
  <c r="G535" i="138"/>
  <c r="N527" i="138"/>
  <c r="G527" i="138"/>
  <c r="N542" i="138"/>
  <c r="G542" i="138"/>
  <c r="N534" i="138"/>
  <c r="G534" i="138"/>
  <c r="N526" i="138"/>
  <c r="G526" i="138"/>
  <c r="N525" i="138"/>
  <c r="G525" i="138"/>
  <c r="N533" i="138"/>
  <c r="G533" i="138"/>
  <c r="M524" i="138" l="1"/>
  <c r="L524" i="138"/>
  <c r="K524" i="138"/>
  <c r="J524" i="138"/>
  <c r="I524" i="138"/>
  <c r="H524" i="138"/>
  <c r="F524" i="138"/>
  <c r="E524" i="138"/>
  <c r="D524" i="138"/>
  <c r="C524" i="138"/>
  <c r="C510" i="138"/>
  <c r="M505" i="138"/>
  <c r="L505" i="138"/>
  <c r="K505" i="138"/>
  <c r="J505" i="138"/>
  <c r="I505" i="138"/>
  <c r="I506" i="138" s="1"/>
  <c r="H505" i="138"/>
  <c r="F505" i="138"/>
  <c r="E505" i="138"/>
  <c r="E506" i="138" s="1"/>
  <c r="D505" i="138"/>
  <c r="M497" i="138"/>
  <c r="L497" i="138"/>
  <c r="K497" i="138"/>
  <c r="J497" i="138"/>
  <c r="I497" i="138"/>
  <c r="H497" i="138"/>
  <c r="F497" i="138"/>
  <c r="E497" i="138"/>
  <c r="D497" i="138"/>
  <c r="C497" i="138"/>
  <c r="I489" i="138"/>
  <c r="H489" i="138"/>
  <c r="F489" i="138"/>
  <c r="E489" i="138"/>
  <c r="D489" i="138"/>
  <c r="C489" i="138"/>
  <c r="M481" i="138"/>
  <c r="L481" i="138"/>
  <c r="K481" i="138"/>
  <c r="J481" i="138"/>
  <c r="I481" i="138"/>
  <c r="H481" i="138"/>
  <c r="H506" i="138" s="1"/>
  <c r="H511" i="138" s="1"/>
  <c r="F481" i="138"/>
  <c r="F506" i="138" s="1"/>
  <c r="E481" i="138"/>
  <c r="D481" i="138"/>
  <c r="D506" i="138" s="1"/>
  <c r="C481" i="138"/>
  <c r="C468" i="138"/>
  <c r="N511" i="138"/>
  <c r="M510" i="138"/>
  <c r="L510" i="138"/>
  <c r="K510" i="138"/>
  <c r="J510" i="138"/>
  <c r="I510" i="138"/>
  <c r="H510" i="138"/>
  <c r="F510" i="138"/>
  <c r="E510" i="138"/>
  <c r="D510" i="138"/>
  <c r="N509" i="138"/>
  <c r="G509" i="138"/>
  <c r="N508" i="138"/>
  <c r="G508" i="138"/>
  <c r="N507" i="138"/>
  <c r="N510" i="138" s="1"/>
  <c r="G507" i="138"/>
  <c r="N469" i="138"/>
  <c r="M468" i="138"/>
  <c r="L468" i="138"/>
  <c r="K468" i="138"/>
  <c r="J468" i="138"/>
  <c r="I468" i="138"/>
  <c r="H468" i="138"/>
  <c r="F468" i="138"/>
  <c r="E468" i="138"/>
  <c r="D468" i="138"/>
  <c r="N467" i="138"/>
  <c r="G467" i="138"/>
  <c r="N466" i="138"/>
  <c r="G466" i="138"/>
  <c r="N465" i="138"/>
  <c r="G465" i="138"/>
  <c r="M430" i="138"/>
  <c r="L430" i="138"/>
  <c r="K430" i="138"/>
  <c r="J430" i="138"/>
  <c r="I430" i="138"/>
  <c r="H430" i="138"/>
  <c r="F430" i="138"/>
  <c r="E430" i="138"/>
  <c r="D430" i="138"/>
  <c r="C430" i="138"/>
  <c r="M419" i="138"/>
  <c r="L419" i="138"/>
  <c r="K419" i="138"/>
  <c r="J419" i="138"/>
  <c r="I419" i="138"/>
  <c r="H419" i="138"/>
  <c r="F419" i="138"/>
  <c r="E419" i="138"/>
  <c r="D419" i="138"/>
  <c r="C419" i="138"/>
  <c r="M408" i="138"/>
  <c r="L408" i="138"/>
  <c r="K408" i="138"/>
  <c r="J408" i="138"/>
  <c r="I408" i="138"/>
  <c r="H408" i="138"/>
  <c r="F408" i="138"/>
  <c r="E408" i="138"/>
  <c r="D408" i="138"/>
  <c r="M396" i="138"/>
  <c r="L396" i="138"/>
  <c r="K396" i="138"/>
  <c r="J396" i="138"/>
  <c r="I396" i="138"/>
  <c r="H396" i="138"/>
  <c r="F396" i="138"/>
  <c r="E396" i="138"/>
  <c r="D396" i="138"/>
  <c r="C396" i="138"/>
  <c r="I373" i="138"/>
  <c r="M373" i="138"/>
  <c r="L373" i="138"/>
  <c r="K373" i="138"/>
  <c r="J373" i="138"/>
  <c r="H373" i="138"/>
  <c r="F373" i="138"/>
  <c r="E373" i="138"/>
  <c r="D373" i="138"/>
  <c r="C373" i="138"/>
  <c r="M361" i="138"/>
  <c r="L361" i="138"/>
  <c r="K361" i="138"/>
  <c r="J361" i="138"/>
  <c r="I361" i="138"/>
  <c r="H361" i="138"/>
  <c r="F361" i="138"/>
  <c r="E361" i="138"/>
  <c r="D361" i="138"/>
  <c r="C361" i="138"/>
  <c r="M349" i="138"/>
  <c r="L349" i="138"/>
  <c r="K349" i="138"/>
  <c r="J349" i="138"/>
  <c r="I349" i="138"/>
  <c r="H349" i="138"/>
  <c r="F349" i="138"/>
  <c r="E349" i="138"/>
  <c r="D349" i="138"/>
  <c r="C349" i="138"/>
  <c r="E336" i="138"/>
  <c r="M336" i="138"/>
  <c r="L336" i="138"/>
  <c r="K336" i="138"/>
  <c r="J336" i="138"/>
  <c r="I336" i="138"/>
  <c r="H336" i="138"/>
  <c r="F336" i="138"/>
  <c r="D336" i="138"/>
  <c r="C336" i="138"/>
  <c r="L325" i="138"/>
  <c r="K325" i="138"/>
  <c r="J325" i="138"/>
  <c r="I325" i="138"/>
  <c r="H325" i="138"/>
  <c r="F325" i="138"/>
  <c r="E325" i="138"/>
  <c r="D325" i="138"/>
  <c r="C325" i="138"/>
  <c r="L303" i="138"/>
  <c r="K303" i="138"/>
  <c r="J303" i="138"/>
  <c r="I303" i="138"/>
  <c r="H303" i="138"/>
  <c r="F303" i="138"/>
  <c r="E303" i="138"/>
  <c r="D303" i="138"/>
  <c r="C303" i="138"/>
  <c r="L292" i="138"/>
  <c r="K292" i="138"/>
  <c r="J292" i="138"/>
  <c r="I292" i="138"/>
  <c r="H292" i="138"/>
  <c r="F292" i="138"/>
  <c r="E292" i="138"/>
  <c r="D292" i="138"/>
  <c r="C292" i="138"/>
  <c r="K282" i="138"/>
  <c r="J282" i="138"/>
  <c r="I282" i="138"/>
  <c r="H282" i="138"/>
  <c r="F282" i="138"/>
  <c r="E282" i="138"/>
  <c r="D282" i="138"/>
  <c r="C282" i="138"/>
  <c r="M272" i="138"/>
  <c r="L272" i="138"/>
  <c r="K272" i="138"/>
  <c r="J272" i="138"/>
  <c r="I272" i="138"/>
  <c r="H272" i="138"/>
  <c r="F272" i="138"/>
  <c r="E272" i="138"/>
  <c r="D272" i="138"/>
  <c r="C272" i="138"/>
  <c r="C255" i="138"/>
  <c r="F255" i="138"/>
  <c r="K250" i="138"/>
  <c r="H241" i="138"/>
  <c r="D232" i="138"/>
  <c r="C241" i="138"/>
  <c r="C250" i="138"/>
  <c r="L250" i="138"/>
  <c r="M241" i="138"/>
  <c r="E232" i="138"/>
  <c r="H224" i="138"/>
  <c r="M216" i="138"/>
  <c r="C216" i="138"/>
  <c r="C202" i="138"/>
  <c r="L197" i="138"/>
  <c r="I189" i="138"/>
  <c r="C175" i="138"/>
  <c r="L150" i="138"/>
  <c r="H143" i="138"/>
  <c r="C136" i="138"/>
  <c r="C123" i="138"/>
  <c r="I123" i="138"/>
  <c r="G122" i="138"/>
  <c r="G121" i="138"/>
  <c r="G120" i="138"/>
  <c r="L97" i="138"/>
  <c r="K90" i="138"/>
  <c r="C90" i="138"/>
  <c r="G76" i="138"/>
  <c r="G75" i="138"/>
  <c r="G74" i="138"/>
  <c r="L58" i="138"/>
  <c r="D58" i="138"/>
  <c r="C65" i="138"/>
  <c r="C50" i="138"/>
  <c r="N36" i="138"/>
  <c r="N34" i="138"/>
  <c r="N35" i="138"/>
  <c r="C32" i="138"/>
  <c r="C25" i="138"/>
  <c r="M11" i="138"/>
  <c r="L11" i="138"/>
  <c r="K11" i="138"/>
  <c r="J11" i="138"/>
  <c r="I11" i="138"/>
  <c r="H11" i="138"/>
  <c r="F11" i="138"/>
  <c r="E11" i="138"/>
  <c r="D11" i="138"/>
  <c r="C11" i="138"/>
  <c r="N436" i="138"/>
  <c r="M435" i="138"/>
  <c r="L435" i="138"/>
  <c r="K435" i="138"/>
  <c r="J435" i="138"/>
  <c r="I435" i="138"/>
  <c r="H435" i="138"/>
  <c r="F435" i="138"/>
  <c r="E435" i="138"/>
  <c r="D435" i="138"/>
  <c r="C435" i="138"/>
  <c r="N434" i="138"/>
  <c r="G434" i="138"/>
  <c r="N433" i="138"/>
  <c r="G433" i="138"/>
  <c r="N432" i="138"/>
  <c r="N435" i="138" s="1"/>
  <c r="G432" i="138"/>
  <c r="N379" i="138"/>
  <c r="M378" i="138"/>
  <c r="L378" i="138"/>
  <c r="K378" i="138"/>
  <c r="J378" i="138"/>
  <c r="I378" i="138"/>
  <c r="H378" i="138"/>
  <c r="F378" i="138"/>
  <c r="E378" i="138"/>
  <c r="D378" i="138"/>
  <c r="C378" i="138"/>
  <c r="N377" i="138"/>
  <c r="G377" i="138"/>
  <c r="N376" i="138"/>
  <c r="G376" i="138"/>
  <c r="N375" i="138"/>
  <c r="G375" i="138"/>
  <c r="C308" i="138"/>
  <c r="N309" i="138"/>
  <c r="M308" i="138"/>
  <c r="L308" i="138"/>
  <c r="K308" i="138"/>
  <c r="J308" i="138"/>
  <c r="I308" i="138"/>
  <c r="H308" i="138"/>
  <c r="F308" i="138"/>
  <c r="E308" i="138"/>
  <c r="D308" i="138"/>
  <c r="N307" i="138"/>
  <c r="G307" i="138"/>
  <c r="N306" i="138"/>
  <c r="G306" i="138"/>
  <c r="N305" i="138"/>
  <c r="G305" i="138"/>
  <c r="N256" i="138"/>
  <c r="M255" i="138"/>
  <c r="L255" i="138"/>
  <c r="K255" i="138"/>
  <c r="J255" i="138"/>
  <c r="I255" i="138"/>
  <c r="H255" i="138"/>
  <c r="E255" i="138"/>
  <c r="D255" i="138"/>
  <c r="N254" i="138"/>
  <c r="G254" i="138"/>
  <c r="N253" i="138"/>
  <c r="G253" i="138"/>
  <c r="N252" i="138"/>
  <c r="G252" i="138"/>
  <c r="N203" i="138"/>
  <c r="M202" i="138"/>
  <c r="L202" i="138"/>
  <c r="K202" i="138"/>
  <c r="J202" i="138"/>
  <c r="I202" i="138"/>
  <c r="H202" i="138"/>
  <c r="F202" i="138"/>
  <c r="E202" i="138"/>
  <c r="D202" i="138"/>
  <c r="N201" i="138"/>
  <c r="G201" i="138"/>
  <c r="N200" i="138"/>
  <c r="G200" i="138"/>
  <c r="N199" i="138"/>
  <c r="G199" i="138"/>
  <c r="G161" i="138"/>
  <c r="G160" i="138"/>
  <c r="G159" i="138"/>
  <c r="N161" i="138"/>
  <c r="N160" i="138"/>
  <c r="N159" i="138"/>
  <c r="J374" i="138" l="1"/>
  <c r="E431" i="138"/>
  <c r="J431" i="138"/>
  <c r="G435" i="138"/>
  <c r="E374" i="138"/>
  <c r="H431" i="138"/>
  <c r="L431" i="138"/>
  <c r="C304" i="138"/>
  <c r="H304" i="138"/>
  <c r="H309" i="138" s="1"/>
  <c r="F374" i="138"/>
  <c r="K374" i="138"/>
  <c r="G255" i="138"/>
  <c r="E304" i="138"/>
  <c r="J304" i="138"/>
  <c r="D304" i="138"/>
  <c r="I304" i="138"/>
  <c r="C374" i="138"/>
  <c r="H374" i="138"/>
  <c r="L374" i="138"/>
  <c r="G468" i="138"/>
  <c r="F304" i="138"/>
  <c r="K304" i="138"/>
  <c r="D374" i="138"/>
  <c r="D431" i="138"/>
  <c r="I431" i="138"/>
  <c r="M431" i="138"/>
  <c r="F431" i="138"/>
  <c r="K431" i="138"/>
  <c r="G510" i="138"/>
  <c r="N468" i="138"/>
  <c r="I374" i="138"/>
  <c r="N378" i="138"/>
  <c r="G378" i="138"/>
  <c r="N308" i="138"/>
  <c r="G308" i="138"/>
  <c r="N255" i="138"/>
  <c r="N202" i="138"/>
  <c r="G202" i="138"/>
  <c r="N122" i="138" l="1"/>
  <c r="N121" i="138"/>
  <c r="N120" i="138"/>
  <c r="N76" i="138"/>
  <c r="N75" i="138"/>
  <c r="N74" i="138"/>
  <c r="N163" i="138"/>
  <c r="N162" i="138"/>
  <c r="M162" i="138"/>
  <c r="L162" i="138"/>
  <c r="K162" i="138"/>
  <c r="J162" i="138"/>
  <c r="I162" i="138"/>
  <c r="H162" i="138"/>
  <c r="G162" i="138"/>
  <c r="F162" i="138"/>
  <c r="E162" i="138"/>
  <c r="D162" i="138"/>
  <c r="C162" i="138"/>
  <c r="N124" i="138"/>
  <c r="M123" i="138"/>
  <c r="L123" i="138"/>
  <c r="K123" i="138"/>
  <c r="J123" i="138"/>
  <c r="H123" i="138"/>
  <c r="G123" i="138"/>
  <c r="F123" i="138"/>
  <c r="E123" i="138"/>
  <c r="D123" i="138"/>
  <c r="N78" i="138"/>
  <c r="M77" i="138"/>
  <c r="L77" i="138"/>
  <c r="K77" i="138"/>
  <c r="J77" i="138"/>
  <c r="I77" i="138"/>
  <c r="H77" i="138"/>
  <c r="G77" i="138"/>
  <c r="F77" i="138"/>
  <c r="E77" i="138"/>
  <c r="D77" i="138"/>
  <c r="C77" i="138"/>
  <c r="N37" i="138"/>
  <c r="M37" i="138"/>
  <c r="L37" i="138"/>
  <c r="K37" i="138"/>
  <c r="J37" i="138"/>
  <c r="I37" i="138"/>
  <c r="H37" i="138"/>
  <c r="G37" i="138"/>
  <c r="F37" i="138"/>
  <c r="E37" i="138"/>
  <c r="D37" i="138"/>
  <c r="C37" i="138"/>
  <c r="N123" i="138" l="1"/>
  <c r="N77" i="138"/>
  <c r="G359" i="138"/>
  <c r="G371" i="138"/>
  <c r="N371" i="138"/>
  <c r="N372" i="138"/>
  <c r="N359" i="138"/>
  <c r="N360" i="138"/>
  <c r="N347" i="138"/>
  <c r="N348" i="138"/>
  <c r="G347" i="138"/>
  <c r="G360" i="138"/>
  <c r="C408" i="138"/>
  <c r="C431" i="138" s="1"/>
  <c r="M462" i="138"/>
  <c r="N462" i="138" s="1"/>
  <c r="G346" i="138"/>
  <c r="N346" i="138"/>
  <c r="N358" i="138"/>
  <c r="G358" i="138"/>
  <c r="N370" i="138"/>
  <c r="G370" i="138"/>
  <c r="N394" i="138"/>
  <c r="G394" i="138"/>
  <c r="N406" i="138"/>
  <c r="G406" i="138"/>
  <c r="G271" i="138"/>
  <c r="G281" i="138"/>
  <c r="G291" i="138"/>
  <c r="G302" i="138"/>
  <c r="G324" i="138"/>
  <c r="G372" i="138"/>
  <c r="G335" i="138"/>
  <c r="G348" i="138"/>
  <c r="N323" i="138"/>
  <c r="N324" i="138"/>
  <c r="N334" i="138"/>
  <c r="N335" i="138"/>
  <c r="N345" i="138"/>
  <c r="N357" i="138"/>
  <c r="N369" i="138"/>
  <c r="N301" i="138"/>
  <c r="N302" i="138"/>
  <c r="N290" i="138"/>
  <c r="N291" i="138"/>
  <c r="N280" i="138"/>
  <c r="N281" i="138"/>
  <c r="N270" i="138"/>
  <c r="N271" i="138"/>
  <c r="N279" i="138"/>
  <c r="M461" i="138"/>
  <c r="N461" i="138" s="1"/>
  <c r="G270" i="138"/>
  <c r="G280" i="138"/>
  <c r="G290" i="138"/>
  <c r="G301" i="138"/>
  <c r="G334" i="138"/>
  <c r="G323" i="138"/>
  <c r="N333" i="138"/>
  <c r="N322" i="138"/>
  <c r="G322" i="138"/>
  <c r="G279" i="138"/>
  <c r="N289" i="138"/>
  <c r="N300" i="138"/>
  <c r="G300" i="138"/>
  <c r="G289" i="138"/>
  <c r="N269" i="138"/>
  <c r="G269" i="138"/>
  <c r="M460" i="138"/>
  <c r="N460" i="138" s="1"/>
  <c r="G249" i="138"/>
  <c r="G248" i="138"/>
  <c r="N239" i="138"/>
  <c r="G239" i="138"/>
  <c r="N248" i="138"/>
  <c r="N268" i="138"/>
  <c r="G268" i="138"/>
  <c r="N299" i="138"/>
  <c r="G299" i="138"/>
  <c r="G344" i="138"/>
  <c r="M459" i="138"/>
  <c r="N459" i="138" s="1"/>
  <c r="G321" i="138"/>
  <c r="N332" i="138"/>
  <c r="N321" i="138"/>
  <c r="G343" i="138"/>
  <c r="G188" i="138"/>
  <c r="G181" i="138"/>
  <c r="G174" i="138"/>
  <c r="N195" i="138"/>
  <c r="N196" i="138"/>
  <c r="N174" i="138"/>
  <c r="N181" i="138"/>
  <c r="N180" i="138"/>
  <c r="N188" i="138"/>
  <c r="G195" i="138"/>
  <c r="N214" i="138"/>
  <c r="N230" i="138"/>
  <c r="N247" i="138"/>
  <c r="N238" i="138"/>
  <c r="N222" i="138"/>
  <c r="G247" i="138"/>
  <c r="G238" i="138"/>
  <c r="G230" i="138"/>
  <c r="G222" i="138"/>
  <c r="G214" i="138"/>
  <c r="G231" i="138"/>
  <c r="N231" i="138"/>
  <c r="N298" i="138"/>
  <c r="N266" i="138"/>
  <c r="N267" i="138"/>
  <c r="G266" i="138"/>
  <c r="G267" i="138"/>
  <c r="G278" i="138"/>
  <c r="G297" i="138"/>
  <c r="G298" i="138"/>
  <c r="G288" i="138"/>
  <c r="N277" i="138"/>
  <c r="N278" i="138"/>
  <c r="N288" i="138"/>
  <c r="N320" i="138"/>
  <c r="G320" i="138"/>
  <c r="N331" i="138"/>
  <c r="G342" i="138"/>
  <c r="G459" i="138"/>
  <c r="G460" i="138"/>
  <c r="G461" i="138"/>
  <c r="G462" i="138"/>
  <c r="G448" i="138"/>
  <c r="G449" i="138"/>
  <c r="G450" i="138"/>
  <c r="G451" i="138"/>
  <c r="G425" i="138"/>
  <c r="G426" i="138"/>
  <c r="G427" i="138"/>
  <c r="G428" i="138"/>
  <c r="G429" i="138"/>
  <c r="G414" i="138"/>
  <c r="G415" i="138"/>
  <c r="G416" i="138"/>
  <c r="G417" i="138"/>
  <c r="G418" i="138"/>
  <c r="G402" i="138"/>
  <c r="G403" i="138"/>
  <c r="G404" i="138"/>
  <c r="G405" i="138"/>
  <c r="G407" i="138"/>
  <c r="G390" i="138"/>
  <c r="G391" i="138"/>
  <c r="G392" i="138"/>
  <c r="G393" i="138"/>
  <c r="G395" i="138"/>
  <c r="G367" i="138"/>
  <c r="G368" i="138"/>
  <c r="G369" i="138"/>
  <c r="G354" i="138"/>
  <c r="G355" i="138"/>
  <c r="G356" i="138"/>
  <c r="G357" i="138"/>
  <c r="G331" i="138"/>
  <c r="G332" i="138"/>
  <c r="G333" i="138"/>
  <c r="N342" i="138"/>
  <c r="N343" i="138"/>
  <c r="N344" i="138"/>
  <c r="N355" i="138"/>
  <c r="N356" i="138"/>
  <c r="N367" i="138"/>
  <c r="N368" i="138"/>
  <c r="N390" i="138"/>
  <c r="N391" i="138"/>
  <c r="N392" i="138"/>
  <c r="N393" i="138"/>
  <c r="N401" i="138"/>
  <c r="N402" i="138"/>
  <c r="N403" i="138"/>
  <c r="N404" i="138"/>
  <c r="N405" i="138"/>
  <c r="N426" i="138"/>
  <c r="N427" i="138"/>
  <c r="N428" i="138"/>
  <c r="N429" i="138"/>
  <c r="N414" i="138"/>
  <c r="N415" i="138"/>
  <c r="N416" i="138"/>
  <c r="N417" i="138"/>
  <c r="N425" i="138"/>
  <c r="N407" i="138"/>
  <c r="N448" i="138"/>
  <c r="N449" i="138"/>
  <c r="N450" i="138"/>
  <c r="N451" i="138"/>
  <c r="G447" i="138"/>
  <c r="N447" i="138"/>
  <c r="M458" i="138"/>
  <c r="N458" i="138" s="1"/>
  <c r="G458" i="138"/>
  <c r="G480" i="138"/>
  <c r="G487" i="138"/>
  <c r="G495" i="138"/>
  <c r="G503" i="138"/>
  <c r="G522" i="138"/>
  <c r="M457" i="138"/>
  <c r="N522" i="138"/>
  <c r="N480" i="138"/>
  <c r="N503" i="138"/>
  <c r="N495" i="138"/>
  <c r="N487" i="138"/>
  <c r="N179" i="138"/>
  <c r="G179" i="138"/>
  <c r="N186" i="138"/>
  <c r="G186" i="138"/>
  <c r="G212" i="138"/>
  <c r="G220" i="138"/>
  <c r="G228" i="138"/>
  <c r="G236" i="138"/>
  <c r="N296" i="138"/>
  <c r="G296" i="138"/>
  <c r="N318" i="138"/>
  <c r="G318" i="138"/>
  <c r="N329" i="138"/>
  <c r="G329" i="138"/>
  <c r="G340" i="138"/>
  <c r="G353" i="138"/>
  <c r="G388" i="138"/>
  <c r="G400" i="138"/>
  <c r="G412" i="138"/>
  <c r="G423" i="138"/>
  <c r="M456" i="138"/>
  <c r="N445" i="138"/>
  <c r="G445" i="138"/>
  <c r="N478" i="138"/>
  <c r="G478" i="138"/>
  <c r="N485" i="138"/>
  <c r="G485" i="138"/>
  <c r="N493" i="138"/>
  <c r="G493" i="138"/>
  <c r="N501" i="138"/>
  <c r="G501" i="138"/>
  <c r="G178" i="138"/>
  <c r="G185" i="138"/>
  <c r="G192" i="138"/>
  <c r="G211" i="138"/>
  <c r="G219" i="138"/>
  <c r="G227" i="138"/>
  <c r="G235" i="138"/>
  <c r="N387" i="138"/>
  <c r="G387" i="138"/>
  <c r="N411" i="138"/>
  <c r="G411" i="138"/>
  <c r="N399" i="138"/>
  <c r="G399" i="138"/>
  <c r="N422" i="138"/>
  <c r="G422" i="138"/>
  <c r="M455" i="138"/>
  <c r="N477" i="138"/>
  <c r="G477" i="138"/>
  <c r="N484" i="138"/>
  <c r="G484" i="138"/>
  <c r="N492" i="138"/>
  <c r="G492" i="138"/>
  <c r="M454" i="138" l="1"/>
  <c r="M453" i="138"/>
  <c r="M176" i="138" l="1"/>
  <c r="M273" i="138"/>
  <c r="M282" i="138" s="1"/>
  <c r="M283" i="138"/>
  <c r="M292" i="138" s="1"/>
  <c r="M293" i="138"/>
  <c r="M303" i="138" s="1"/>
  <c r="M304" i="138" s="1"/>
  <c r="M315" i="138"/>
  <c r="M325" i="138" s="1"/>
  <c r="M374" i="138" s="1"/>
  <c r="M548" i="138"/>
  <c r="L548" i="138"/>
  <c r="K548" i="138"/>
  <c r="J548" i="138"/>
  <c r="I548" i="138"/>
  <c r="H548" i="138"/>
  <c r="F548" i="138"/>
  <c r="E548" i="138"/>
  <c r="D548" i="138"/>
  <c r="C548" i="138"/>
  <c r="N541" i="138"/>
  <c r="G541" i="138"/>
  <c r="M540" i="138"/>
  <c r="L540" i="138"/>
  <c r="K540" i="138"/>
  <c r="J540" i="138"/>
  <c r="I540" i="138"/>
  <c r="H540" i="138"/>
  <c r="F540" i="138"/>
  <c r="E540" i="138"/>
  <c r="D540" i="138"/>
  <c r="C540" i="138"/>
  <c r="M532" i="138"/>
  <c r="M549" i="138" s="1"/>
  <c r="L532" i="138"/>
  <c r="L549" i="138" s="1"/>
  <c r="K532" i="138"/>
  <c r="J532" i="138"/>
  <c r="J549" i="138" s="1"/>
  <c r="I532" i="138"/>
  <c r="I549" i="138" s="1"/>
  <c r="H532" i="138"/>
  <c r="H549" i="138" s="1"/>
  <c r="F532" i="138"/>
  <c r="E532" i="138"/>
  <c r="E549" i="138" s="1"/>
  <c r="D532" i="138"/>
  <c r="D549" i="138" s="1"/>
  <c r="C532" i="138"/>
  <c r="C549" i="138" s="1"/>
  <c r="N523" i="138"/>
  <c r="G523" i="138"/>
  <c r="N521" i="138"/>
  <c r="G521" i="138"/>
  <c r="N520" i="138"/>
  <c r="G520" i="138"/>
  <c r="N519" i="138"/>
  <c r="G519" i="138"/>
  <c r="N518" i="138"/>
  <c r="G518" i="138"/>
  <c r="N517" i="138"/>
  <c r="G517" i="138"/>
  <c r="G524" i="138" s="1"/>
  <c r="C505" i="138"/>
  <c r="C506" i="138" s="1"/>
  <c r="N504" i="138"/>
  <c r="G504" i="138"/>
  <c r="N502" i="138"/>
  <c r="G502" i="138"/>
  <c r="N500" i="138"/>
  <c r="G500" i="138"/>
  <c r="N499" i="138"/>
  <c r="G499" i="138"/>
  <c r="N498" i="138"/>
  <c r="G498" i="138"/>
  <c r="G505" i="138" s="1"/>
  <c r="N496" i="138"/>
  <c r="G496" i="138"/>
  <c r="N494" i="138"/>
  <c r="G494" i="138"/>
  <c r="N491" i="138"/>
  <c r="G491" i="138"/>
  <c r="N490" i="138"/>
  <c r="G490" i="138"/>
  <c r="G497" i="138" s="1"/>
  <c r="M489" i="138"/>
  <c r="M506" i="138" s="1"/>
  <c r="L489" i="138"/>
  <c r="L506" i="138" s="1"/>
  <c r="K489" i="138"/>
  <c r="K506" i="138" s="1"/>
  <c r="J489" i="138"/>
  <c r="J506" i="138" s="1"/>
  <c r="N488" i="138"/>
  <c r="G488" i="138"/>
  <c r="N486" i="138"/>
  <c r="G486" i="138"/>
  <c r="N483" i="138"/>
  <c r="G483" i="138"/>
  <c r="N482" i="138"/>
  <c r="G482" i="138"/>
  <c r="G489" i="138" s="1"/>
  <c r="N479" i="138"/>
  <c r="G479" i="138"/>
  <c r="N476" i="138"/>
  <c r="G476" i="138"/>
  <c r="N475" i="138"/>
  <c r="N481" i="138" s="1"/>
  <c r="G475" i="138"/>
  <c r="M463" i="138"/>
  <c r="L463" i="138"/>
  <c r="K463" i="138"/>
  <c r="J463" i="138"/>
  <c r="I463" i="138"/>
  <c r="H463" i="138"/>
  <c r="F463" i="138"/>
  <c r="E463" i="138"/>
  <c r="D463" i="138"/>
  <c r="C463" i="138"/>
  <c r="N457" i="138"/>
  <c r="G457" i="138"/>
  <c r="N456" i="138"/>
  <c r="G456" i="138"/>
  <c r="N455" i="138"/>
  <c r="G455" i="138"/>
  <c r="N454" i="138"/>
  <c r="G454" i="138"/>
  <c r="N453" i="138"/>
  <c r="G453" i="138"/>
  <c r="M452" i="138"/>
  <c r="M464" i="138" s="1"/>
  <c r="L452" i="138"/>
  <c r="L464" i="138" s="1"/>
  <c r="K452" i="138"/>
  <c r="K464" i="138" s="1"/>
  <c r="J452" i="138"/>
  <c r="J464" i="138" s="1"/>
  <c r="I452" i="138"/>
  <c r="I464" i="138" s="1"/>
  <c r="H452" i="138"/>
  <c r="H464" i="138" s="1"/>
  <c r="F452" i="138"/>
  <c r="F464" i="138" s="1"/>
  <c r="E452" i="138"/>
  <c r="E464" i="138" s="1"/>
  <c r="D452" i="138"/>
  <c r="D464" i="138" s="1"/>
  <c r="C452" i="138"/>
  <c r="C464" i="138" s="1"/>
  <c r="N446" i="138"/>
  <c r="G446" i="138"/>
  <c r="N444" i="138"/>
  <c r="G444" i="138"/>
  <c r="N443" i="138"/>
  <c r="G443" i="138"/>
  <c r="N442" i="138"/>
  <c r="G442" i="138"/>
  <c r="N424" i="138"/>
  <c r="G424" i="138"/>
  <c r="N423" i="138"/>
  <c r="N421" i="138"/>
  <c r="G421" i="138"/>
  <c r="N420" i="138"/>
  <c r="G420" i="138"/>
  <c r="N418" i="138"/>
  <c r="N413" i="138"/>
  <c r="G413" i="138"/>
  <c r="N412" i="138"/>
  <c r="N410" i="138"/>
  <c r="G410" i="138"/>
  <c r="N409" i="138"/>
  <c r="G409" i="138"/>
  <c r="G401" i="138"/>
  <c r="N400" i="138"/>
  <c r="N398" i="138"/>
  <c r="G398" i="138"/>
  <c r="N397" i="138"/>
  <c r="G397" i="138"/>
  <c r="N395" i="138"/>
  <c r="N389" i="138"/>
  <c r="G389" i="138"/>
  <c r="N388" i="138"/>
  <c r="N386" i="138"/>
  <c r="G386" i="138"/>
  <c r="N385" i="138"/>
  <c r="G385" i="138"/>
  <c r="N366" i="138"/>
  <c r="G366" i="138"/>
  <c r="N365" i="138"/>
  <c r="G365" i="138"/>
  <c r="N364" i="138"/>
  <c r="G364" i="138"/>
  <c r="N363" i="138"/>
  <c r="G363" i="138"/>
  <c r="N362" i="138"/>
  <c r="G362" i="138"/>
  <c r="N354" i="138"/>
  <c r="N353" i="138"/>
  <c r="N352" i="138"/>
  <c r="G352" i="138"/>
  <c r="N351" i="138"/>
  <c r="G351" i="138"/>
  <c r="N350" i="138"/>
  <c r="G350" i="138"/>
  <c r="G345" i="138"/>
  <c r="N341" i="138"/>
  <c r="G341" i="138"/>
  <c r="N340" i="138"/>
  <c r="N339" i="138"/>
  <c r="G339" i="138"/>
  <c r="N338" i="138"/>
  <c r="G338" i="138"/>
  <c r="N337" i="138"/>
  <c r="G337" i="138"/>
  <c r="N330" i="138"/>
  <c r="G330" i="138"/>
  <c r="N328" i="138"/>
  <c r="G328" i="138"/>
  <c r="N327" i="138"/>
  <c r="G327" i="138"/>
  <c r="N326" i="138"/>
  <c r="N336" i="138" s="1"/>
  <c r="G326" i="138"/>
  <c r="N319" i="138"/>
  <c r="G319" i="138"/>
  <c r="N317" i="138"/>
  <c r="G317" i="138"/>
  <c r="N316" i="138"/>
  <c r="G316" i="138"/>
  <c r="G315" i="138"/>
  <c r="N297" i="138"/>
  <c r="N295" i="138"/>
  <c r="G295" i="138"/>
  <c r="N294" i="138"/>
  <c r="G294" i="138"/>
  <c r="G293" i="138"/>
  <c r="N287" i="138"/>
  <c r="G287" i="138"/>
  <c r="N286" i="138"/>
  <c r="G286" i="138"/>
  <c r="N285" i="138"/>
  <c r="G285" i="138"/>
  <c r="N284" i="138"/>
  <c r="G284" i="138"/>
  <c r="G283" i="138"/>
  <c r="L282" i="138"/>
  <c r="L304" i="138" s="1"/>
  <c r="G277" i="138"/>
  <c r="N276" i="138"/>
  <c r="G276" i="138"/>
  <c r="N275" i="138"/>
  <c r="G275" i="138"/>
  <c r="N274" i="138"/>
  <c r="G274" i="138"/>
  <c r="G273" i="138"/>
  <c r="N265" i="138"/>
  <c r="G265" i="138"/>
  <c r="N264" i="138"/>
  <c r="G264" i="138"/>
  <c r="N263" i="138"/>
  <c r="G263" i="138"/>
  <c r="G262" i="138"/>
  <c r="G215" i="138"/>
  <c r="G213" i="138"/>
  <c r="G210" i="138"/>
  <c r="G209" i="138"/>
  <c r="N215" i="138"/>
  <c r="N213" i="138"/>
  <c r="N212" i="138"/>
  <c r="N211" i="138"/>
  <c r="N210" i="138"/>
  <c r="N209" i="138"/>
  <c r="L241" i="138"/>
  <c r="K241" i="138"/>
  <c r="J241" i="138"/>
  <c r="I241" i="138"/>
  <c r="F241" i="138"/>
  <c r="E241" i="138"/>
  <c r="D241" i="138"/>
  <c r="N240" i="138"/>
  <c r="G240" i="138"/>
  <c r="N237" i="138"/>
  <c r="G237" i="138"/>
  <c r="N236" i="138"/>
  <c r="N235" i="138"/>
  <c r="N234" i="138"/>
  <c r="G234" i="138"/>
  <c r="N233" i="138"/>
  <c r="G233" i="138"/>
  <c r="M250" i="138"/>
  <c r="J250" i="138"/>
  <c r="I250" i="138"/>
  <c r="H250" i="138"/>
  <c r="F250" i="138"/>
  <c r="E250" i="138"/>
  <c r="D250" i="138"/>
  <c r="N249" i="138"/>
  <c r="N246" i="138"/>
  <c r="G246" i="138"/>
  <c r="N245" i="138"/>
  <c r="G245" i="138"/>
  <c r="N244" i="138"/>
  <c r="G244" i="138"/>
  <c r="N243" i="138"/>
  <c r="G243" i="138"/>
  <c r="N242" i="138"/>
  <c r="G242" i="138"/>
  <c r="M232" i="138"/>
  <c r="L232" i="138"/>
  <c r="K232" i="138"/>
  <c r="J232" i="138"/>
  <c r="I232" i="138"/>
  <c r="H232" i="138"/>
  <c r="F232" i="138"/>
  <c r="C232" i="138"/>
  <c r="N229" i="138"/>
  <c r="G229" i="138"/>
  <c r="N228" i="138"/>
  <c r="N227" i="138"/>
  <c r="N226" i="138"/>
  <c r="G226" i="138"/>
  <c r="N225" i="138"/>
  <c r="G225" i="138"/>
  <c r="M224" i="138"/>
  <c r="L224" i="138"/>
  <c r="K224" i="138"/>
  <c r="J224" i="138"/>
  <c r="I224" i="138"/>
  <c r="F224" i="138"/>
  <c r="E224" i="138"/>
  <c r="D224" i="138"/>
  <c r="C224" i="138"/>
  <c r="N223" i="138"/>
  <c r="G223" i="138"/>
  <c r="N221" i="138"/>
  <c r="G221" i="138"/>
  <c r="N220" i="138"/>
  <c r="N219" i="138"/>
  <c r="N218" i="138"/>
  <c r="G218" i="138"/>
  <c r="N217" i="138"/>
  <c r="G217" i="138"/>
  <c r="L216" i="138"/>
  <c r="L251" i="138" s="1"/>
  <c r="K216" i="138"/>
  <c r="J216" i="138"/>
  <c r="I216" i="138"/>
  <c r="H216" i="138"/>
  <c r="H251" i="138" s="1"/>
  <c r="F216" i="138"/>
  <c r="E216" i="138"/>
  <c r="D216" i="138"/>
  <c r="N38" i="138"/>
  <c r="N497" i="138" l="1"/>
  <c r="N505" i="138"/>
  <c r="N524" i="138"/>
  <c r="G481" i="138"/>
  <c r="G506" i="138" s="1"/>
  <c r="F549" i="138"/>
  <c r="K549" i="138"/>
  <c r="H556" i="138"/>
  <c r="G361" i="138"/>
  <c r="G373" i="138"/>
  <c r="I251" i="138"/>
  <c r="I256" i="138" s="1"/>
  <c r="G419" i="138"/>
  <c r="G430" i="138"/>
  <c r="D251" i="138"/>
  <c r="G216" i="138"/>
  <c r="G272" i="138"/>
  <c r="G292" i="138"/>
  <c r="E251" i="138"/>
  <c r="J251" i="138"/>
  <c r="J256" i="138" s="1"/>
  <c r="G241" i="138"/>
  <c r="N373" i="138"/>
  <c r="F251" i="138"/>
  <c r="K251" i="138"/>
  <c r="C251" i="138"/>
  <c r="M251" i="138"/>
  <c r="N224" i="138"/>
  <c r="G303" i="138"/>
  <c r="N361" i="138"/>
  <c r="N419" i="138"/>
  <c r="N430" i="138"/>
  <c r="G336" i="138"/>
  <c r="G349" i="138"/>
  <c r="G396" i="138"/>
  <c r="G408" i="138"/>
  <c r="G282" i="138"/>
  <c r="G325" i="138"/>
  <c r="N349" i="138"/>
  <c r="N396" i="138"/>
  <c r="N408" i="138"/>
  <c r="N315" i="138"/>
  <c r="N325" i="138" s="1"/>
  <c r="G540" i="138"/>
  <c r="I511" i="138"/>
  <c r="J511" i="138"/>
  <c r="G463" i="138"/>
  <c r="H513" i="138"/>
  <c r="J469" i="138"/>
  <c r="I469" i="138"/>
  <c r="I470" i="138" s="1"/>
  <c r="H469" i="138"/>
  <c r="N283" i="138"/>
  <c r="N292" i="138" s="1"/>
  <c r="N463" i="138"/>
  <c r="N532" i="138"/>
  <c r="N548" i="138"/>
  <c r="N549" i="138" s="1"/>
  <c r="N452" i="138"/>
  <c r="N464" i="138" s="1"/>
  <c r="N540" i="138"/>
  <c r="N273" i="138"/>
  <c r="N282" i="138" s="1"/>
  <c r="N293" i="138"/>
  <c r="N303" i="138" s="1"/>
  <c r="G452" i="138"/>
  <c r="N489" i="138"/>
  <c r="N506" i="138" s="1"/>
  <c r="G532" i="138"/>
  <c r="G548" i="138"/>
  <c r="G549" i="138" s="1"/>
  <c r="G232" i="138"/>
  <c r="N232" i="138"/>
  <c r="N241" i="138"/>
  <c r="G250" i="138"/>
  <c r="N250" i="138"/>
  <c r="H256" i="138"/>
  <c r="I309" i="138"/>
  <c r="J379" i="138"/>
  <c r="I379" i="138"/>
  <c r="H379" i="138"/>
  <c r="J436" i="138"/>
  <c r="I436" i="138"/>
  <c r="H436" i="138"/>
  <c r="J309" i="138"/>
  <c r="N262" i="138"/>
  <c r="N272" i="138" s="1"/>
  <c r="G224" i="138"/>
  <c r="N216" i="138"/>
  <c r="E30" i="145"/>
  <c r="E32" i="145" s="1"/>
  <c r="H72" i="145"/>
  <c r="E62" i="145"/>
  <c r="E64" i="145" s="1"/>
  <c r="H73" i="145" s="1"/>
  <c r="E46" i="145"/>
  <c r="E48" i="145" s="1"/>
  <c r="E14" i="145"/>
  <c r="E16" i="145" s="1"/>
  <c r="G464" i="138" l="1"/>
  <c r="I512" i="138"/>
  <c r="H471" i="138"/>
  <c r="G431" i="138"/>
  <c r="G251" i="138"/>
  <c r="G304" i="138"/>
  <c r="N304" i="138"/>
  <c r="N431" i="138"/>
  <c r="N251" i="138"/>
  <c r="N374" i="138"/>
  <c r="G374" i="138"/>
  <c r="H438" i="138"/>
  <c r="I437" i="138"/>
  <c r="H311" i="138"/>
  <c r="I380" i="138"/>
  <c r="H381" i="138"/>
  <c r="I310" i="138"/>
  <c r="H258" i="138"/>
  <c r="I257" i="138"/>
  <c r="E47" i="144"/>
  <c r="E61" i="144" l="1"/>
  <c r="E45" i="144"/>
  <c r="H70" i="144" l="1"/>
  <c r="E29" i="144"/>
  <c r="E31" i="144" s="1"/>
  <c r="E13" i="144"/>
  <c r="E15" i="144" s="1"/>
  <c r="H71" i="144" l="1"/>
  <c r="H85" i="143"/>
  <c r="E74" i="143"/>
  <c r="E76" i="143" s="1"/>
  <c r="E55" i="143"/>
  <c r="E57" i="143" s="1"/>
  <c r="E36" i="143"/>
  <c r="E38" i="143" s="1"/>
  <c r="E17" i="143"/>
  <c r="E19" i="143" s="1"/>
  <c r="H86" i="143" l="1"/>
  <c r="E59" i="142"/>
  <c r="E61" i="142"/>
  <c r="G40" i="142" l="1"/>
  <c r="E38" i="142"/>
  <c r="E42" i="142"/>
  <c r="E18" i="142" l="1"/>
  <c r="H91" i="142" l="1"/>
  <c r="E80" i="142"/>
  <c r="E82" i="142" s="1"/>
  <c r="E40" i="142"/>
  <c r="E20" i="142"/>
  <c r="H98" i="141"/>
  <c r="E98" i="141"/>
  <c r="H107" i="141" s="1"/>
  <c r="H96" i="141"/>
  <c r="H92" i="142" l="1"/>
  <c r="H106" i="141"/>
  <c r="H55" i="141" l="1"/>
  <c r="H76" i="141" s="1"/>
  <c r="E78" i="141" l="1"/>
  <c r="E80" i="141" l="1"/>
  <c r="E57" i="141"/>
  <c r="E59" i="141" s="1"/>
  <c r="E36" i="141"/>
  <c r="E38" i="141" s="1"/>
  <c r="E17" i="141"/>
  <c r="E19" i="141" s="1"/>
  <c r="E35" i="140" l="1"/>
  <c r="H82" i="140" l="1"/>
  <c r="E72" i="140"/>
  <c r="E74" i="140" s="1"/>
  <c r="H83" i="140" s="1"/>
  <c r="E53" i="140"/>
  <c r="E55" i="140" s="1"/>
  <c r="E37" i="140"/>
  <c r="E17" i="140"/>
  <c r="E19" i="140" s="1"/>
  <c r="E80" i="139" l="1"/>
  <c r="E63" i="139" l="1"/>
  <c r="H88" i="139" l="1"/>
  <c r="E65" i="139" l="1"/>
  <c r="E46" i="139"/>
  <c r="E48" i="139" s="1"/>
  <c r="E30" i="139"/>
  <c r="E32" i="139" s="1"/>
  <c r="E14" i="139"/>
  <c r="E16" i="139" s="1"/>
  <c r="H89" i="139" l="1"/>
  <c r="M197" i="138"/>
  <c r="K197" i="138"/>
  <c r="J197" i="138"/>
  <c r="I197" i="138"/>
  <c r="H197" i="138"/>
  <c r="F197" i="138"/>
  <c r="E197" i="138"/>
  <c r="D197" i="138"/>
  <c r="C197" i="138"/>
  <c r="G196" i="138"/>
  <c r="N194" i="138"/>
  <c r="G194" i="138"/>
  <c r="N193" i="138"/>
  <c r="G193" i="138"/>
  <c r="N192" i="138"/>
  <c r="N191" i="138"/>
  <c r="G191" i="138"/>
  <c r="N190" i="138"/>
  <c r="G190" i="138"/>
  <c r="M189" i="138"/>
  <c r="L189" i="138"/>
  <c r="K189" i="138"/>
  <c r="J189" i="138"/>
  <c r="H189" i="138"/>
  <c r="F189" i="138"/>
  <c r="E189" i="138"/>
  <c r="D189" i="138"/>
  <c r="C189" i="138"/>
  <c r="N187" i="138"/>
  <c r="G187" i="138"/>
  <c r="N185" i="138"/>
  <c r="N184" i="138"/>
  <c r="G184" i="138"/>
  <c r="N183" i="138"/>
  <c r="G183" i="138"/>
  <c r="L182" i="138"/>
  <c r="K182" i="138"/>
  <c r="J182" i="138"/>
  <c r="I182" i="138"/>
  <c r="H182" i="138"/>
  <c r="F182" i="138"/>
  <c r="E182" i="138"/>
  <c r="D182" i="138"/>
  <c r="C182" i="138"/>
  <c r="G180" i="138"/>
  <c r="N178" i="138"/>
  <c r="N177" i="138"/>
  <c r="G177" i="138"/>
  <c r="N176" i="138"/>
  <c r="G176" i="138"/>
  <c r="C198" i="138" l="1"/>
  <c r="G182" i="138"/>
  <c r="G197" i="138"/>
  <c r="N189" i="138"/>
  <c r="N197" i="138"/>
  <c r="G189" i="138"/>
  <c r="N182" i="138"/>
  <c r="M182" i="138"/>
  <c r="L175" i="138"/>
  <c r="L198" i="138" s="1"/>
  <c r="K175" i="138"/>
  <c r="K198" i="138" s="1"/>
  <c r="J175" i="138"/>
  <c r="J198" i="138" s="1"/>
  <c r="J203" i="138" s="1"/>
  <c r="I175" i="138"/>
  <c r="I198" i="138" s="1"/>
  <c r="I203" i="138" s="1"/>
  <c r="H175" i="138"/>
  <c r="H198" i="138" s="1"/>
  <c r="F175" i="138"/>
  <c r="F198" i="138" s="1"/>
  <c r="E175" i="138"/>
  <c r="E198" i="138" s="1"/>
  <c r="D175" i="138"/>
  <c r="D198" i="138" s="1"/>
  <c r="N173" i="138"/>
  <c r="G173" i="138"/>
  <c r="N172" i="138"/>
  <c r="G172" i="138"/>
  <c r="N171" i="138"/>
  <c r="G171" i="138"/>
  <c r="N170" i="138"/>
  <c r="G170" i="138"/>
  <c r="M169" i="138"/>
  <c r="N169" i="138" s="1"/>
  <c r="G169" i="138"/>
  <c r="G57" i="138"/>
  <c r="G64" i="138"/>
  <c r="G71" i="138"/>
  <c r="G89" i="138"/>
  <c r="G96" i="138"/>
  <c r="G103" i="138"/>
  <c r="G110" i="138"/>
  <c r="G117" i="138"/>
  <c r="G135" i="138"/>
  <c r="G142" i="138"/>
  <c r="G149" i="138"/>
  <c r="G10" i="138"/>
  <c r="G17" i="138"/>
  <c r="G24" i="138"/>
  <c r="G31" i="138"/>
  <c r="G56" i="138"/>
  <c r="G63" i="138"/>
  <c r="G70" i="138"/>
  <c r="G88" i="138"/>
  <c r="G102" i="138"/>
  <c r="G95" i="138"/>
  <c r="G109" i="138"/>
  <c r="G116" i="138"/>
  <c r="G134" i="138"/>
  <c r="G141" i="138"/>
  <c r="G148" i="138"/>
  <c r="G9" i="138"/>
  <c r="G16" i="138"/>
  <c r="G23" i="138"/>
  <c r="G30" i="138"/>
  <c r="G48" i="138"/>
  <c r="G55" i="138"/>
  <c r="G62" i="138"/>
  <c r="G69" i="138"/>
  <c r="G87" i="138"/>
  <c r="G94" i="138"/>
  <c r="G101" i="138"/>
  <c r="G108" i="138"/>
  <c r="G115" i="138"/>
  <c r="G133" i="138"/>
  <c r="G140" i="138"/>
  <c r="G147" i="138"/>
  <c r="G8" i="138"/>
  <c r="G15" i="138"/>
  <c r="N22" i="138"/>
  <c r="G22" i="138"/>
  <c r="G29" i="138"/>
  <c r="G47" i="138"/>
  <c r="G61" i="138"/>
  <c r="G68" i="138"/>
  <c r="G86" i="138"/>
  <c r="G93" i="138"/>
  <c r="I204" i="138" l="1"/>
  <c r="H203" i="138"/>
  <c r="H205" i="138" s="1"/>
  <c r="M175" i="138"/>
  <c r="M198" i="138" s="1"/>
  <c r="G175" i="138"/>
  <c r="G198" i="138" s="1"/>
  <c r="N175" i="138"/>
  <c r="N198" i="138" s="1"/>
  <c r="N21" i="138"/>
  <c r="G21" i="138"/>
  <c r="N28" i="138"/>
  <c r="G28" i="138"/>
  <c r="C52" i="138"/>
  <c r="M98" i="138"/>
  <c r="N98" i="138" s="1"/>
  <c r="M105" i="138"/>
  <c r="M111" i="138" s="1"/>
  <c r="M130" i="138"/>
  <c r="M136" i="138" s="1"/>
  <c r="M137" i="138"/>
  <c r="M143" i="138" s="1"/>
  <c r="M144" i="138"/>
  <c r="M150" i="138" s="1"/>
  <c r="M151" i="138"/>
  <c r="M157" i="138" s="1"/>
  <c r="C157" i="138"/>
  <c r="L157" i="138"/>
  <c r="K157" i="138"/>
  <c r="J157" i="138"/>
  <c r="I157" i="138"/>
  <c r="H157" i="138"/>
  <c r="F157" i="138"/>
  <c r="E157" i="138"/>
  <c r="D157" i="138"/>
  <c r="K150" i="138"/>
  <c r="J150" i="138"/>
  <c r="I150" i="138"/>
  <c r="H150" i="138"/>
  <c r="F150" i="138"/>
  <c r="E150" i="138"/>
  <c r="D150" i="138"/>
  <c r="C150" i="138"/>
  <c r="L143" i="138"/>
  <c r="K143" i="138"/>
  <c r="J143" i="138"/>
  <c r="I143" i="138"/>
  <c r="F143" i="138"/>
  <c r="E143" i="138"/>
  <c r="D143" i="138"/>
  <c r="C143" i="138"/>
  <c r="L136" i="138"/>
  <c r="K136" i="138"/>
  <c r="J136" i="138"/>
  <c r="I136" i="138"/>
  <c r="H136" i="138"/>
  <c r="F136" i="138"/>
  <c r="E136" i="138"/>
  <c r="D136" i="138"/>
  <c r="M118" i="138"/>
  <c r="L118" i="138"/>
  <c r="K118" i="138"/>
  <c r="J118" i="138"/>
  <c r="I118" i="138"/>
  <c r="H118" i="138"/>
  <c r="F118" i="138"/>
  <c r="E118" i="138"/>
  <c r="D118" i="138"/>
  <c r="C118" i="138"/>
  <c r="L111" i="138"/>
  <c r="K111" i="138"/>
  <c r="J111" i="138"/>
  <c r="I111" i="138"/>
  <c r="H111" i="138"/>
  <c r="F111" i="138"/>
  <c r="E111" i="138"/>
  <c r="D111" i="138"/>
  <c r="C111" i="138"/>
  <c r="L104" i="138"/>
  <c r="K104" i="138"/>
  <c r="J104" i="138"/>
  <c r="I104" i="138"/>
  <c r="H104" i="138"/>
  <c r="F104" i="138"/>
  <c r="E104" i="138"/>
  <c r="D104" i="138"/>
  <c r="C104" i="138"/>
  <c r="M97" i="138"/>
  <c r="K97" i="138"/>
  <c r="J97" i="138"/>
  <c r="I97" i="138"/>
  <c r="H97" i="138"/>
  <c r="F97" i="138"/>
  <c r="E97" i="138"/>
  <c r="D97" i="138"/>
  <c r="C97" i="138"/>
  <c r="M90" i="138"/>
  <c r="L90" i="138"/>
  <c r="J90" i="138"/>
  <c r="I90" i="138"/>
  <c r="H90" i="138"/>
  <c r="F90" i="138"/>
  <c r="E90" i="138"/>
  <c r="D90" i="138"/>
  <c r="M72" i="138"/>
  <c r="L72" i="138"/>
  <c r="K72" i="138"/>
  <c r="J72" i="138"/>
  <c r="I72" i="138"/>
  <c r="H72" i="138"/>
  <c r="F72" i="138"/>
  <c r="E72" i="138"/>
  <c r="D72" i="138"/>
  <c r="C72" i="138"/>
  <c r="M65" i="138"/>
  <c r="L65" i="138"/>
  <c r="K65" i="138"/>
  <c r="J65" i="138"/>
  <c r="I65" i="138"/>
  <c r="H65" i="138"/>
  <c r="F65" i="138"/>
  <c r="E65" i="138"/>
  <c r="D65" i="138"/>
  <c r="F25" i="138"/>
  <c r="M58" i="138"/>
  <c r="K58" i="138"/>
  <c r="J58" i="138"/>
  <c r="I58" i="138"/>
  <c r="H58" i="138"/>
  <c r="F58" i="138"/>
  <c r="E58" i="138"/>
  <c r="M50" i="138"/>
  <c r="L50" i="138"/>
  <c r="K50" i="138"/>
  <c r="J50" i="138"/>
  <c r="I50" i="138"/>
  <c r="H50" i="138"/>
  <c r="F50" i="138"/>
  <c r="E50" i="138"/>
  <c r="D50" i="138"/>
  <c r="M32" i="138"/>
  <c r="L32" i="138"/>
  <c r="K32" i="138"/>
  <c r="J32" i="138"/>
  <c r="I32" i="138"/>
  <c r="H32" i="138"/>
  <c r="F32" i="138"/>
  <c r="E32" i="138"/>
  <c r="D32" i="138"/>
  <c r="M25" i="138"/>
  <c r="L25" i="138"/>
  <c r="K25" i="138"/>
  <c r="J25" i="138"/>
  <c r="I25" i="138"/>
  <c r="H25" i="138"/>
  <c r="E25" i="138"/>
  <c r="D25" i="138"/>
  <c r="N6" i="138"/>
  <c r="N7" i="138"/>
  <c r="N8" i="138"/>
  <c r="N9" i="138"/>
  <c r="N10" i="138"/>
  <c r="N12" i="138"/>
  <c r="N13" i="138"/>
  <c r="N14" i="138"/>
  <c r="N15" i="138"/>
  <c r="N16" i="138"/>
  <c r="N17" i="138"/>
  <c r="N19" i="138"/>
  <c r="N20" i="138"/>
  <c r="N23" i="138"/>
  <c r="N24" i="138"/>
  <c r="N26" i="138"/>
  <c r="N27" i="138"/>
  <c r="N29" i="138"/>
  <c r="N30" i="138"/>
  <c r="N31" i="138"/>
  <c r="N44" i="138"/>
  <c r="N45" i="138"/>
  <c r="N46" i="138"/>
  <c r="N47" i="138"/>
  <c r="N48" i="138"/>
  <c r="N49" i="138"/>
  <c r="N51" i="138"/>
  <c r="N53" i="138"/>
  <c r="N54" i="138"/>
  <c r="N55" i="138"/>
  <c r="N56" i="138"/>
  <c r="N57" i="138"/>
  <c r="N59" i="138"/>
  <c r="N60" i="138"/>
  <c r="N61" i="138"/>
  <c r="N62" i="138"/>
  <c r="N63" i="138"/>
  <c r="N64" i="138"/>
  <c r="N66" i="138"/>
  <c r="N67" i="138"/>
  <c r="N68" i="138"/>
  <c r="N69" i="138"/>
  <c r="N70" i="138"/>
  <c r="N71" i="138"/>
  <c r="N84" i="138"/>
  <c r="N85" i="138"/>
  <c r="N86" i="138"/>
  <c r="N87" i="138"/>
  <c r="N88" i="138"/>
  <c r="N89" i="138"/>
  <c r="N91" i="138"/>
  <c r="N92" i="138"/>
  <c r="N93" i="138"/>
  <c r="N94" i="138"/>
  <c r="N95" i="138"/>
  <c r="N96" i="138"/>
  <c r="N99" i="138"/>
  <c r="N100" i="138"/>
  <c r="N101" i="138"/>
  <c r="N102" i="138"/>
  <c r="N103" i="138"/>
  <c r="N106" i="138"/>
  <c r="N107" i="138"/>
  <c r="N108" i="138"/>
  <c r="N109" i="138"/>
  <c r="N110" i="138"/>
  <c r="N112" i="138"/>
  <c r="N113" i="138"/>
  <c r="N114" i="138"/>
  <c r="N115" i="138"/>
  <c r="N116" i="138"/>
  <c r="N117" i="138"/>
  <c r="N131" i="138"/>
  <c r="N132" i="138"/>
  <c r="N133" i="138"/>
  <c r="N134" i="138"/>
  <c r="N135" i="138"/>
  <c r="N138" i="138"/>
  <c r="N139" i="138"/>
  <c r="N140" i="138"/>
  <c r="N141" i="138"/>
  <c r="N142" i="138"/>
  <c r="N145" i="138"/>
  <c r="N146" i="138"/>
  <c r="N147" i="138"/>
  <c r="N148" i="138"/>
  <c r="N149" i="138"/>
  <c r="N152" i="138"/>
  <c r="N153" i="138"/>
  <c r="N154" i="138"/>
  <c r="N155" i="138"/>
  <c r="N156" i="138"/>
  <c r="G156" i="138"/>
  <c r="G6" i="138"/>
  <c r="G7" i="138"/>
  <c r="G12" i="138"/>
  <c r="G13" i="138"/>
  <c r="G14" i="138"/>
  <c r="G19" i="138"/>
  <c r="G20" i="138"/>
  <c r="G26" i="138"/>
  <c r="G27" i="138"/>
  <c r="G44" i="138"/>
  <c r="G45" i="138"/>
  <c r="G46" i="138"/>
  <c r="G49" i="138"/>
  <c r="G51" i="138"/>
  <c r="G53" i="138"/>
  <c r="G54" i="138"/>
  <c r="G59" i="138"/>
  <c r="G60" i="138"/>
  <c r="G66" i="138"/>
  <c r="G67" i="138"/>
  <c r="G84" i="138"/>
  <c r="G85" i="138"/>
  <c r="G91" i="138"/>
  <c r="G92" i="138"/>
  <c r="G98" i="138"/>
  <c r="G99" i="138"/>
  <c r="G100" i="138"/>
  <c r="G105" i="138"/>
  <c r="G106" i="138"/>
  <c r="G107" i="138"/>
  <c r="G112" i="138"/>
  <c r="G113" i="138"/>
  <c r="G114" i="138"/>
  <c r="G130" i="138"/>
  <c r="G131" i="138"/>
  <c r="G132" i="138"/>
  <c r="G137" i="138"/>
  <c r="G138" i="138"/>
  <c r="G139" i="138"/>
  <c r="G144" i="138"/>
  <c r="G145" i="138"/>
  <c r="G146" i="138"/>
  <c r="G151" i="138"/>
  <c r="G152" i="138"/>
  <c r="G153" i="138"/>
  <c r="G154" i="138"/>
  <c r="G155" i="138"/>
  <c r="N5" i="138"/>
  <c r="L18" i="138"/>
  <c r="G5" i="138"/>
  <c r="M18" i="138"/>
  <c r="K18" i="138"/>
  <c r="J18" i="138"/>
  <c r="I18" i="138"/>
  <c r="H18" i="138"/>
  <c r="F18" i="138"/>
  <c r="E18" i="138"/>
  <c r="D18" i="138"/>
  <c r="C18" i="138"/>
  <c r="N18" i="138" l="1"/>
  <c r="C33" i="138"/>
  <c r="G157" i="138"/>
  <c r="G72" i="138"/>
  <c r="D33" i="138"/>
  <c r="C119" i="138"/>
  <c r="N52" i="138"/>
  <c r="N58" i="138" s="1"/>
  <c r="C58" i="138"/>
  <c r="C73" i="138" s="1"/>
  <c r="G11" i="138"/>
  <c r="C158" i="138"/>
  <c r="Q18" i="138"/>
  <c r="N11" i="138"/>
  <c r="M104" i="138"/>
  <c r="M119" i="138" s="1"/>
  <c r="E119" i="138"/>
  <c r="J119" i="138"/>
  <c r="J124" i="138" s="1"/>
  <c r="N105" i="138"/>
  <c r="N111" i="138" s="1"/>
  <c r="D73" i="138"/>
  <c r="I73" i="138"/>
  <c r="I78" i="138" s="1"/>
  <c r="M73" i="138"/>
  <c r="H119" i="138"/>
  <c r="H124" i="138" s="1"/>
  <c r="L119" i="138"/>
  <c r="N144" i="138"/>
  <c r="N150" i="138" s="1"/>
  <c r="F33" i="138"/>
  <c r="L33" i="138"/>
  <c r="F158" i="138"/>
  <c r="K158" i="138"/>
  <c r="M33" i="138"/>
  <c r="I33" i="138"/>
  <c r="I38" i="138" s="1"/>
  <c r="E73" i="138"/>
  <c r="J73" i="138"/>
  <c r="J78" i="138" s="1"/>
  <c r="D119" i="138"/>
  <c r="I119" i="138"/>
  <c r="I124" i="138" s="1"/>
  <c r="H158" i="138"/>
  <c r="H163" i="138" s="1"/>
  <c r="L158" i="138"/>
  <c r="H33" i="138"/>
  <c r="H38" i="138" s="1"/>
  <c r="J33" i="138"/>
  <c r="J38" i="138" s="1"/>
  <c r="F73" i="138"/>
  <c r="K73" i="138"/>
  <c r="D158" i="138"/>
  <c r="I158" i="138"/>
  <c r="I163" i="138" s="1"/>
  <c r="E33" i="138"/>
  <c r="N130" i="138"/>
  <c r="N136" i="138" s="1"/>
  <c r="K33" i="138"/>
  <c r="H73" i="138"/>
  <c r="H78" i="138" s="1"/>
  <c r="L73" i="138"/>
  <c r="F119" i="138"/>
  <c r="K119" i="138"/>
  <c r="E158" i="138"/>
  <c r="J158" i="138"/>
  <c r="J163" i="138" s="1"/>
  <c r="M158" i="138"/>
  <c r="G52" i="138"/>
  <c r="G58" i="138" s="1"/>
  <c r="N137" i="138"/>
  <c r="N143" i="138" s="1"/>
  <c r="N151" i="138"/>
  <c r="N157" i="138" s="1"/>
  <c r="G150" i="138"/>
  <c r="G143" i="138"/>
  <c r="G136" i="138"/>
  <c r="N118" i="138"/>
  <c r="G118" i="138"/>
  <c r="G111" i="138"/>
  <c r="N104" i="138"/>
  <c r="G104" i="138"/>
  <c r="N97" i="138"/>
  <c r="G97" i="138"/>
  <c r="G90" i="138"/>
  <c r="N90" i="138"/>
  <c r="G65" i="138"/>
  <c r="N72" i="138"/>
  <c r="N65" i="138"/>
  <c r="G50" i="138"/>
  <c r="G25" i="138"/>
  <c r="N50" i="138"/>
  <c r="N32" i="138"/>
  <c r="G32" i="138"/>
  <c r="G18" i="138"/>
  <c r="N25" i="138"/>
  <c r="H68" i="137"/>
  <c r="E58" i="137"/>
  <c r="E60" i="137" s="1"/>
  <c r="H69" i="137" s="1"/>
  <c r="E43" i="137"/>
  <c r="E45" i="137" s="1"/>
  <c r="E28" i="137"/>
  <c r="E30" i="137" s="1"/>
  <c r="E13" i="137"/>
  <c r="E15" i="137" s="1"/>
  <c r="H40" i="138" l="1"/>
  <c r="G73" i="138"/>
  <c r="H165" i="138"/>
  <c r="I125" i="138"/>
  <c r="I39" i="138"/>
  <c r="I164" i="138"/>
  <c r="I79" i="138"/>
  <c r="H80" i="138"/>
  <c r="H126" i="138"/>
  <c r="G158" i="138"/>
  <c r="N158" i="138"/>
  <c r="G119" i="138"/>
  <c r="N73" i="138"/>
  <c r="N119" i="138"/>
  <c r="G33" i="138"/>
  <c r="N33" i="138"/>
  <c r="H68" i="136"/>
  <c r="E58" i="136"/>
  <c r="E60" i="136" s="1"/>
  <c r="H69" i="136" s="1"/>
  <c r="E43" i="136"/>
  <c r="E45" i="136" s="1"/>
  <c r="E28" i="136"/>
  <c r="E30" i="136" s="1"/>
  <c r="E13" i="136"/>
  <c r="E15" i="136" s="1"/>
  <c r="D76" i="134" l="1"/>
  <c r="E75" i="135" l="1"/>
  <c r="E60" i="135"/>
  <c r="E62" i="135" s="1"/>
  <c r="E30" i="135"/>
  <c r="E32" i="135" s="1"/>
  <c r="E45" i="135"/>
  <c r="E47" i="135" s="1"/>
  <c r="H83" i="135"/>
  <c r="E13" i="135"/>
  <c r="E15" i="135" s="1"/>
  <c r="H84" i="135" l="1"/>
  <c r="H75" i="134"/>
  <c r="E65" i="134"/>
  <c r="E67" i="134" s="1"/>
  <c r="E48" i="134"/>
  <c r="E50" i="134" s="1"/>
  <c r="E30" i="134"/>
  <c r="E33" i="134" s="1"/>
  <c r="E13" i="134"/>
  <c r="E16" i="134" s="1"/>
  <c r="H76" i="134" l="1"/>
  <c r="I32" i="133"/>
  <c r="I28" i="133" l="1"/>
  <c r="G24" i="133"/>
  <c r="I24" i="133" s="1"/>
  <c r="G25" i="133"/>
  <c r="I25" i="133" s="1"/>
  <c r="G26" i="133"/>
  <c r="I26" i="133" s="1"/>
  <c r="G27" i="133"/>
  <c r="I27" i="133" s="1"/>
  <c r="G28" i="133"/>
  <c r="G23" i="133"/>
  <c r="I23" i="133" s="1"/>
  <c r="E29" i="133" l="1"/>
  <c r="E32" i="133" s="1"/>
  <c r="H72" i="133"/>
  <c r="E61" i="133"/>
  <c r="E64" i="133" s="1"/>
  <c r="H73" i="133" s="1"/>
  <c r="E45" i="133"/>
  <c r="E48" i="133" s="1"/>
  <c r="E13" i="133"/>
  <c r="E16" i="133" s="1"/>
</calcChain>
</file>

<file path=xl/sharedStrings.xml><?xml version="1.0" encoding="utf-8"?>
<sst xmlns="http://schemas.openxmlformats.org/spreadsheetml/2006/main" count="3574" uniqueCount="195">
  <si>
    <t>TOTAL</t>
  </si>
  <si>
    <t>NAME</t>
  </si>
  <si>
    <t>PAYOUT</t>
  </si>
  <si>
    <t>P004</t>
  </si>
  <si>
    <t>Total:</t>
  </si>
  <si>
    <t>HENRY RENT</t>
  </si>
  <si>
    <t>D500</t>
  </si>
  <si>
    <t>Nikki (STD Bank):</t>
  </si>
  <si>
    <t>D200</t>
  </si>
  <si>
    <t>Danny (Corolla Insurance):</t>
  </si>
  <si>
    <t>D400</t>
  </si>
  <si>
    <t>MADALA MNISI</t>
  </si>
  <si>
    <t>ANDREW BALLARD</t>
  </si>
  <si>
    <t>JOSEPH MALALE</t>
  </si>
  <si>
    <t>HENRY STEYNBERG</t>
  </si>
  <si>
    <t>Dan Salary</t>
  </si>
  <si>
    <t>Leon Salary</t>
  </si>
  <si>
    <t>CDEWTAR01</t>
  </si>
  <si>
    <t>ANDREW RENT</t>
  </si>
  <si>
    <t>D300, D0LB, D302</t>
  </si>
  <si>
    <t>01</t>
  </si>
  <si>
    <t>03</t>
  </si>
  <si>
    <t>F002</t>
  </si>
  <si>
    <t>Patricia De Kok</t>
  </si>
  <si>
    <t>PAY WEEK</t>
  </si>
  <si>
    <t>BANK CODE</t>
  </si>
  <si>
    <t>PAY DATE</t>
  </si>
  <si>
    <t>DORA NTULO</t>
  </si>
  <si>
    <t>P001</t>
  </si>
  <si>
    <t>P003</t>
  </si>
  <si>
    <t>D300</t>
  </si>
  <si>
    <t>Leon (Tata Insurance):</t>
  </si>
  <si>
    <t>P002</t>
  </si>
  <si>
    <t>P020</t>
  </si>
  <si>
    <t>WILLIAM MAGOSO</t>
  </si>
  <si>
    <t>P005</t>
  </si>
  <si>
    <t>Juliana (Bakkie payment)</t>
  </si>
  <si>
    <t>D303</t>
  </si>
  <si>
    <t>Petro - Investment</t>
  </si>
  <si>
    <t>Petro - Living Assistance</t>
  </si>
  <si>
    <t>Petro - Home Loan</t>
  </si>
  <si>
    <t>02</t>
  </si>
  <si>
    <t>04</t>
  </si>
  <si>
    <t>Ouma Monies</t>
  </si>
  <si>
    <t>D503</t>
  </si>
  <si>
    <t>Dan DSTV (to Nikki)</t>
  </si>
  <si>
    <t>MARCH 2018</t>
  </si>
  <si>
    <t>Less difference</t>
  </si>
  <si>
    <t>Less other</t>
  </si>
  <si>
    <t>To Pay</t>
  </si>
  <si>
    <t>New Payroll Pay</t>
  </si>
  <si>
    <t>PAID</t>
  </si>
  <si>
    <t>6K</t>
  </si>
  <si>
    <t>ü</t>
  </si>
  <si>
    <t>APRIL 2018</t>
  </si>
  <si>
    <t>05</t>
  </si>
  <si>
    <t>06</t>
  </si>
  <si>
    <t>07</t>
  </si>
  <si>
    <t>08</t>
  </si>
  <si>
    <t>Electricity</t>
  </si>
  <si>
    <t>BAREND FULTON</t>
  </si>
  <si>
    <t>P008</t>
  </si>
  <si>
    <t>Ontbytsake balance</t>
  </si>
  <si>
    <t>MAY 2018</t>
  </si>
  <si>
    <t>09</t>
  </si>
  <si>
    <t>10</t>
  </si>
  <si>
    <t>11</t>
  </si>
  <si>
    <t>12</t>
  </si>
  <si>
    <t>13</t>
  </si>
  <si>
    <t>-R100 per week for loan</t>
  </si>
  <si>
    <t>-R200 total loan</t>
  </si>
  <si>
    <t>JUNE 2018</t>
  </si>
  <si>
    <t>14</t>
  </si>
  <si>
    <t>15</t>
  </si>
  <si>
    <t>16</t>
  </si>
  <si>
    <t>JULY 2018</t>
  </si>
  <si>
    <t>17</t>
  </si>
  <si>
    <t>18</t>
  </si>
  <si>
    <t>19</t>
  </si>
  <si>
    <t>20</t>
  </si>
  <si>
    <t>BASIC</t>
  </si>
  <si>
    <t>O/TIME</t>
  </si>
  <si>
    <t>PENSION</t>
  </si>
  <si>
    <t>UIF</t>
  </si>
  <si>
    <t>TAX</t>
  </si>
  <si>
    <t>OTHER</t>
  </si>
  <si>
    <t>MEDICAL</t>
  </si>
  <si>
    <t>HENRY</t>
  </si>
  <si>
    <t>CODE</t>
  </si>
  <si>
    <t>EMP201 / EMP501</t>
  </si>
  <si>
    <t>W/ENDING</t>
  </si>
  <si>
    <t>TAX CREDIT</t>
  </si>
  <si>
    <t>NON-TAX</t>
  </si>
  <si>
    <t>PER</t>
  </si>
  <si>
    <t>P007</t>
  </si>
  <si>
    <t>DORA</t>
  </si>
  <si>
    <t>JOSEPH</t>
  </si>
  <si>
    <t>MADALA</t>
  </si>
  <si>
    <t>WILLIAM</t>
  </si>
  <si>
    <t>BAREND</t>
  </si>
  <si>
    <t>B + M</t>
  </si>
  <si>
    <t>ANDREW</t>
  </si>
  <si>
    <t>201805/02</t>
  </si>
  <si>
    <t>21</t>
  </si>
  <si>
    <t>R2500 loan for funeral</t>
  </si>
  <si>
    <t>AUGUST 2018</t>
  </si>
  <si>
    <t>+ R1000 loan</t>
  </si>
  <si>
    <t xml:space="preserve"> -R200 per week for loan</t>
  </si>
  <si>
    <t>22</t>
  </si>
  <si>
    <t>ERIC NTULO</t>
  </si>
  <si>
    <t>23</t>
  </si>
  <si>
    <t>24</t>
  </si>
  <si>
    <t>25</t>
  </si>
  <si>
    <t>skip deductions for week</t>
  </si>
  <si>
    <t>+ R500 loan for phone</t>
  </si>
  <si>
    <t>P010</t>
  </si>
  <si>
    <t>JAMES SMITH</t>
  </si>
  <si>
    <t>Wesbank Credit Card</t>
  </si>
  <si>
    <t>SEPTEMBER 2018</t>
  </si>
  <si>
    <t>26</t>
  </si>
  <si>
    <t>27</t>
  </si>
  <si>
    <t>28</t>
  </si>
  <si>
    <t>29</t>
  </si>
  <si>
    <t>-441.60</t>
  </si>
  <si>
    <t>RIAAN DE RUYTER</t>
  </si>
  <si>
    <t>TERTUIS KRUGER</t>
  </si>
  <si>
    <t>P012</t>
  </si>
  <si>
    <t xml:space="preserve"> + Med and Rent</t>
  </si>
  <si>
    <t>OCTOBER 2018</t>
  </si>
  <si>
    <t>30</t>
  </si>
  <si>
    <t>31</t>
  </si>
  <si>
    <t>32</t>
  </si>
  <si>
    <t>33</t>
  </si>
  <si>
    <t>34</t>
  </si>
  <si>
    <t>JACO ELS</t>
  </si>
  <si>
    <t>SHAUN NTULO</t>
  </si>
  <si>
    <t>NOVEMBER 2018</t>
  </si>
  <si>
    <t>35</t>
  </si>
  <si>
    <t>36</t>
  </si>
  <si>
    <t>37</t>
  </si>
  <si>
    <t>38</t>
  </si>
  <si>
    <t>Gail Petrol</t>
  </si>
  <si>
    <t>DECEMBER 2018</t>
  </si>
  <si>
    <t>39</t>
  </si>
  <si>
    <t>40</t>
  </si>
  <si>
    <t>41</t>
  </si>
  <si>
    <t>42</t>
  </si>
  <si>
    <t>JANUARY 2018</t>
  </si>
  <si>
    <t>44</t>
  </si>
  <si>
    <t>45</t>
  </si>
  <si>
    <t>46</t>
  </si>
  <si>
    <t>47</t>
  </si>
  <si>
    <t>FEBRUARY 2018</t>
  </si>
  <si>
    <t>48</t>
  </si>
  <si>
    <t>49</t>
  </si>
  <si>
    <t>50</t>
  </si>
  <si>
    <t>51</t>
  </si>
  <si>
    <t>P009</t>
  </si>
  <si>
    <t>MONTH</t>
  </si>
  <si>
    <t>201803</t>
  </si>
  <si>
    <t>TOTALS</t>
  </si>
  <si>
    <t>SALARIES</t>
  </si>
  <si>
    <t>TO EMP201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</si>
  <si>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</si>
  <si>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</si>
  <si>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</si>
  <si>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</si>
  <si>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</si>
  <si>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</si>
  <si>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</si>
  <si>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</si>
  <si>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</si>
  <si>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201902</t>
  </si>
  <si>
    <t>201901</t>
  </si>
  <si>
    <t>JAMES</t>
  </si>
  <si>
    <t>P011</t>
  </si>
  <si>
    <t>RIAAN</t>
  </si>
  <si>
    <t>TERTIUS</t>
  </si>
  <si>
    <t>SHAUN</t>
  </si>
  <si>
    <t>P014</t>
  </si>
  <si>
    <t>ERIC</t>
  </si>
  <si>
    <t>P013</t>
  </si>
  <si>
    <t>JJ</t>
  </si>
  <si>
    <t>+ R2000 school fees</t>
  </si>
  <si>
    <t xml:space="preserve"> - R200 - school fees x 10</t>
  </si>
  <si>
    <t>DANNY</t>
  </si>
  <si>
    <t>LEON</t>
  </si>
  <si>
    <t>NICOLE</t>
  </si>
  <si>
    <t>R840 for church registration</t>
  </si>
  <si>
    <t>COIDA</t>
  </si>
  <si>
    <t>No of management</t>
  </si>
  <si>
    <t>No of employees</t>
  </si>
  <si>
    <t>Earnings</t>
  </si>
  <si>
    <t>Month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</si>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</sst>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  <numFmt numFmtId="165" formatCode="_ * #,##0_ ;_ * \-#,##0_ ;_ * &quot;-&quot;??_ ;_ @_ "/>
  </numFmts>
  <fonts count="2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i/>
      <sz val="22"/>
      <color indexed="8"/>
      <name val="Arial Black"/>
      <family val="2"/>
    </font>
    <font>
      <sz val="10"/>
      <name val="Wingdings"/>
      <charset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b/>
      <sz val="1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0625">
        <fgColor theme="4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164" fontId="0" fillId="0" borderId="0"/>
    <xf numFmtId="44" fontId="1" fillId="0" borderId="0" applyFont="0" applyFill="0" applyBorder="0" applyAlignment="0" applyProtection="0"/>
    <xf numFmtId="164" fontId="1" fillId="0" borderId="0"/>
    <xf numFmtId="164" fontId="2" fillId="0" borderId="0"/>
    <xf numFmtId="164" fontId="2" fillId="0" borderId="0"/>
    <xf numFmtId="43" fontId="11" fillId="0" borderId="0" applyFont="0" applyFill="0" applyBorder="0" applyAlignment="0" applyProtection="0"/>
  </cellStyleXfs>
  <cellXfs count="336">
    <xf numFmtId="164" fontId="0" fillId="0" borderId="0" xfId="0"/>
    <xf numFmtId="164" fontId="2" fillId="0" borderId="0" xfId="3"/>
    <xf numFmtId="164" fontId="3" fillId="0" borderId="0" xfId="3" applyFont="1" applyFill="1" applyBorder="1" applyAlignment="1">
      <alignment horizontal="center"/>
    </xf>
    <xf numFmtId="15" fontId="5" fillId="0" borderId="0" xfId="2" applyNumberFormat="1" applyFont="1" applyBorder="1"/>
    <xf numFmtId="164" fontId="1" fillId="0" borderId="0" xfId="2" applyBorder="1"/>
    <xf numFmtId="164" fontId="1" fillId="0" borderId="0" xfId="2"/>
    <xf numFmtId="164" fontId="4" fillId="0" borderId="0" xfId="2" applyFont="1" applyAlignment="1">
      <alignment horizontal="center"/>
    </xf>
    <xf numFmtId="164" fontId="1" fillId="0" borderId="0" xfId="2" applyAlignment="1">
      <alignment vertical="center"/>
    </xf>
    <xf numFmtId="164" fontId="7" fillId="0" borderId="0" xfId="2" applyFont="1" applyAlignment="1">
      <alignment horizontal="center"/>
    </xf>
    <xf numFmtId="164" fontId="5" fillId="0" borderId="0" xfId="2" applyFont="1"/>
    <xf numFmtId="164" fontId="5" fillId="0" borderId="0" xfId="2" applyFont="1" applyAlignment="1">
      <alignment horizontal="center"/>
    </xf>
    <xf numFmtId="164" fontId="6" fillId="0" borderId="0" xfId="2" applyFont="1" applyBorder="1" applyAlignment="1">
      <alignment horizontal="center"/>
    </xf>
    <xf numFmtId="164" fontId="1" fillId="0" borderId="0" xfId="2" applyAlignment="1">
      <alignment horizontal="center"/>
    </xf>
    <xf numFmtId="164" fontId="6" fillId="0" borderId="0" xfId="2" applyFont="1" applyBorder="1"/>
    <xf numFmtId="4" fontId="7" fillId="0" borderId="0" xfId="2" applyNumberFormat="1" applyFont="1" applyBorder="1"/>
    <xf numFmtId="164" fontId="1" fillId="0" borderId="7" xfId="2" applyFont="1" applyBorder="1" applyAlignment="1">
      <alignment horizontal="center"/>
    </xf>
    <xf numFmtId="164" fontId="6" fillId="0" borderId="0" xfId="2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left" vertical="center"/>
    </xf>
    <xf numFmtId="164" fontId="1" fillId="0" borderId="7" xfId="2" applyFont="1" applyBorder="1"/>
    <xf numFmtId="164" fontId="3" fillId="0" borderId="0" xfId="3" quotePrefix="1" applyFont="1" applyFill="1" applyBorder="1" applyAlignment="1">
      <alignment horizontal="center"/>
    </xf>
    <xf numFmtId="164" fontId="1" fillId="0" borderId="2" xfId="2" applyFont="1" applyBorder="1" applyAlignment="1">
      <alignment horizontal="center"/>
    </xf>
    <xf numFmtId="164" fontId="1" fillId="0" borderId="6" xfId="2" applyFont="1" applyBorder="1" applyAlignment="1">
      <alignment horizontal="center"/>
    </xf>
    <xf numFmtId="164" fontId="1" fillId="0" borderId="3" xfId="2" applyFont="1" applyBorder="1" applyAlignment="1">
      <alignment horizontal="center"/>
    </xf>
    <xf numFmtId="164" fontId="1" fillId="0" borderId="7" xfId="2" applyFont="1" applyBorder="1" applyAlignment="1"/>
    <xf numFmtId="164" fontId="1" fillId="0" borderId="6" xfId="2" applyFont="1" applyBorder="1"/>
    <xf numFmtId="164" fontId="12" fillId="0" borderId="0" xfId="2" applyFont="1" applyBorder="1" applyAlignment="1">
      <alignment horizontal="right" vertical="center"/>
    </xf>
    <xf numFmtId="164" fontId="7" fillId="0" borderId="0" xfId="2" applyFont="1" applyBorder="1" applyAlignment="1">
      <alignment horizontal="center"/>
    </xf>
    <xf numFmtId="164" fontId="1" fillId="0" borderId="8" xfId="2" applyFont="1" applyBorder="1"/>
    <xf numFmtId="164" fontId="7" fillId="0" borderId="5" xfId="2" applyFont="1" applyBorder="1" applyAlignment="1">
      <alignment horizontal="center"/>
    </xf>
    <xf numFmtId="164" fontId="1" fillId="2" borderId="0" xfId="2" applyFill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/>
    <xf numFmtId="4" fontId="7" fillId="2" borderId="0" xfId="2" applyNumberFormat="1" applyFont="1" applyFill="1" applyBorder="1"/>
    <xf numFmtId="164" fontId="1" fillId="0" borderId="3" xfId="2" applyFont="1" applyBorder="1" applyAlignment="1"/>
    <xf numFmtId="164" fontId="8" fillId="0" borderId="0" xfId="2" applyFont="1" applyBorder="1" applyAlignment="1">
      <alignment horizontal="right" indent="1"/>
    </xf>
    <xf numFmtId="43" fontId="2" fillId="0" borderId="9" xfId="5" applyFont="1" applyFill="1" applyBorder="1" applyAlignment="1">
      <alignment horizontal="right"/>
    </xf>
    <xf numFmtId="43" fontId="6" fillId="0" borderId="4" xfId="5" applyFont="1" applyBorder="1"/>
    <xf numFmtId="43" fontId="2" fillId="0" borderId="2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10" xfId="1" applyNumberFormat="1" applyFont="1" applyBorder="1" applyAlignment="1">
      <alignment vertical="center"/>
    </xf>
    <xf numFmtId="164" fontId="14" fillId="0" borderId="0" xfId="2" applyFont="1" applyBorder="1" applyAlignment="1">
      <alignment horizontal="left" vertical="center" indent="1"/>
    </xf>
    <xf numFmtId="2" fontId="8" fillId="0" borderId="0" xfId="2" applyNumberFormat="1" applyFont="1" applyBorder="1" applyAlignment="1">
      <alignment horizontal="right" vertical="center" indent="1"/>
    </xf>
    <xf numFmtId="44" fontId="6" fillId="0" borderId="1" xfId="1" applyFont="1" applyBorder="1" applyAlignment="1">
      <alignment horizontal="center" vertical="center"/>
    </xf>
    <xf numFmtId="164" fontId="1" fillId="0" borderId="8" xfId="2" applyFont="1" applyBorder="1" applyAlignment="1">
      <alignment horizontal="center"/>
    </xf>
    <xf numFmtId="44" fontId="1" fillId="0" borderId="0" xfId="1" applyFont="1" applyBorder="1" applyAlignment="1">
      <alignment horizontal="center" vertical="center"/>
    </xf>
    <xf numFmtId="164" fontId="13" fillId="0" borderId="0" xfId="2" quotePrefix="1" applyFont="1" applyAlignment="1">
      <alignment horizontal="center" vertical="center"/>
    </xf>
    <xf numFmtId="164" fontId="14" fillId="0" borderId="0" xfId="2" quotePrefix="1" applyFont="1" applyBorder="1" applyAlignment="1">
      <alignment horizontal="left" vertical="center" indent="1"/>
    </xf>
    <xf numFmtId="43" fontId="2" fillId="0" borderId="11" xfId="5" applyFont="1" applyFill="1" applyBorder="1" applyAlignment="1">
      <alignment horizontal="right"/>
    </xf>
    <xf numFmtId="43" fontId="2" fillId="0" borderId="12" xfId="5" applyFont="1" applyFill="1" applyBorder="1" applyAlignment="1">
      <alignment horizontal="right"/>
    </xf>
    <xf numFmtId="164" fontId="1" fillId="0" borderId="13" xfId="2" applyFont="1" applyBorder="1"/>
    <xf numFmtId="164" fontId="1" fillId="0" borderId="11" xfId="2" applyFont="1" applyBorder="1"/>
    <xf numFmtId="164" fontId="1" fillId="0" borderId="12" xfId="2" applyFont="1" applyBorder="1"/>
    <xf numFmtId="43" fontId="16" fillId="0" borderId="0" xfId="1" applyNumberFormat="1" applyFont="1" applyBorder="1" applyAlignment="1">
      <alignment horizontal="right" vertical="center" indent="3"/>
    </xf>
    <xf numFmtId="164" fontId="6" fillId="0" borderId="5" xfId="2" applyFont="1" applyBorder="1" applyAlignment="1">
      <alignment horizontal="center"/>
    </xf>
    <xf numFmtId="43" fontId="1" fillId="0" borderId="0" xfId="5" applyFont="1"/>
    <xf numFmtId="164" fontId="1" fillId="0" borderId="5" xfId="2" applyFont="1" applyBorder="1" applyAlignment="1">
      <alignment horizontal="center"/>
    </xf>
    <xf numFmtId="164" fontId="1" fillId="0" borderId="5" xfId="2" applyFont="1" applyBorder="1" applyAlignment="1">
      <alignment horizontal="left"/>
    </xf>
    <xf numFmtId="164" fontId="1" fillId="0" borderId="14" xfId="2" applyFont="1" applyBorder="1" applyAlignment="1">
      <alignment horizontal="left"/>
    </xf>
    <xf numFmtId="43" fontId="2" fillId="0" borderId="4" xfId="5" applyFont="1" applyFill="1" applyBorder="1" applyAlignment="1">
      <alignment horizontal="right"/>
    </xf>
    <xf numFmtId="164" fontId="1" fillId="0" borderId="15" xfId="2" applyFont="1" applyBorder="1"/>
    <xf numFmtId="43" fontId="16" fillId="0" borderId="0" xfId="1" applyNumberFormat="1" applyFont="1" applyBorder="1" applyAlignment="1">
      <alignment horizontal="center" vertical="center"/>
    </xf>
    <xf numFmtId="164" fontId="1" fillId="0" borderId="0" xfId="2" applyNumberFormat="1" applyAlignment="1">
      <alignment horizontal="left" indent="1"/>
    </xf>
    <xf numFmtId="164" fontId="1" fillId="0" borderId="16" xfId="2" applyFont="1" applyBorder="1"/>
    <xf numFmtId="43" fontId="6" fillId="0" borderId="0" xfId="5" applyFont="1" applyBorder="1"/>
    <xf numFmtId="43" fontId="7" fillId="2" borderId="0" xfId="5" applyFont="1" applyFill="1" applyBorder="1"/>
    <xf numFmtId="43" fontId="7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 applyAlignment="1">
      <alignment horizontal="left" indent="1"/>
    </xf>
    <xf numFmtId="43" fontId="10" fillId="0" borderId="0" xfId="5" quotePrefix="1" applyFont="1"/>
    <xf numFmtId="43" fontId="10" fillId="0" borderId="0" xfId="5" quotePrefix="1" applyFont="1" applyBorder="1"/>
    <xf numFmtId="43" fontId="1" fillId="0" borderId="0" xfId="5" quotePrefix="1" applyFont="1" applyAlignment="1">
      <alignment horizontal="left" indent="1"/>
    </xf>
    <xf numFmtId="43" fontId="6" fillId="0" borderId="0" xfId="5" applyFont="1" applyBorder="1" applyAlignment="1">
      <alignment horizontal="center" vertical="center"/>
    </xf>
    <xf numFmtId="43" fontId="6" fillId="0" borderId="0" xfId="5" applyFont="1" applyBorder="1" applyAlignment="1">
      <alignment horizontal="right" vertical="center"/>
    </xf>
    <xf numFmtId="43" fontId="9" fillId="0" borderId="0" xfId="5" applyFont="1" applyBorder="1" applyAlignment="1">
      <alignment vertical="center"/>
    </xf>
    <xf numFmtId="43" fontId="5" fillId="0" borderId="0" xfId="5" applyFont="1"/>
    <xf numFmtId="43" fontId="1" fillId="0" borderId="0" xfId="5" applyFont="1" applyAlignment="1">
      <alignment horizontal="right"/>
    </xf>
    <xf numFmtId="43" fontId="1" fillId="0" borderId="0" xfId="5" applyFont="1" applyBorder="1" applyAlignment="1">
      <alignment horizontal="left"/>
    </xf>
    <xf numFmtId="43" fontId="7" fillId="0" borderId="0" xfId="5" applyFont="1" applyBorder="1" applyAlignment="1">
      <alignment horizontal="left"/>
    </xf>
    <xf numFmtId="43" fontId="7" fillId="2" borderId="0" xfId="5" applyFont="1" applyFill="1" applyBorder="1" applyAlignment="1">
      <alignment horizontal="left"/>
    </xf>
    <xf numFmtId="43" fontId="5" fillId="0" borderId="0" xfId="5" applyFont="1" applyBorder="1" applyAlignment="1">
      <alignment horizontal="left"/>
    </xf>
    <xf numFmtId="43" fontId="5" fillId="0" borderId="0" xfId="5" applyFont="1" applyAlignment="1">
      <alignment horizontal="left"/>
    </xf>
    <xf numFmtId="164" fontId="16" fillId="0" borderId="0" xfId="2" applyFont="1"/>
    <xf numFmtId="43" fontId="6" fillId="0" borderId="0" xfId="5" applyFont="1" applyBorder="1" applyAlignment="1">
      <alignment horizontal="left"/>
    </xf>
    <xf numFmtId="43" fontId="1" fillId="0" borderId="0" xfId="5" quotePrefix="1" applyFont="1" applyAlignment="1">
      <alignment horizontal="left"/>
    </xf>
    <xf numFmtId="43" fontId="17" fillId="0" borderId="0" xfId="5" applyFont="1"/>
    <xf numFmtId="43" fontId="1" fillId="0" borderId="11" xfId="5" applyFont="1" applyFill="1" applyBorder="1" applyAlignment="1">
      <alignment horizontal="right"/>
    </xf>
    <xf numFmtId="43" fontId="1" fillId="0" borderId="12" xfId="5" applyFont="1" applyFill="1" applyBorder="1" applyAlignment="1">
      <alignment horizontal="right"/>
    </xf>
    <xf numFmtId="43" fontId="2" fillId="0" borderId="13" xfId="5" applyFont="1" applyFill="1" applyBorder="1" applyAlignment="1">
      <alignment horizontal="right"/>
    </xf>
    <xf numFmtId="164" fontId="1" fillId="0" borderId="0" xfId="2" applyFont="1" applyAlignment="1">
      <alignment horizontal="center"/>
    </xf>
    <xf numFmtId="43" fontId="6" fillId="0" borderId="0" xfId="5" applyFont="1" applyBorder="1" applyAlignment="1">
      <alignment horizontal="left" indent="2"/>
    </xf>
    <xf numFmtId="43" fontId="7" fillId="0" borderId="0" xfId="5" applyFont="1" applyAlignment="1">
      <alignment horizontal="left" indent="2"/>
    </xf>
    <xf numFmtId="43" fontId="1" fillId="0" borderId="17" xfId="5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4" fillId="0" borderId="0" xfId="2" applyFont="1" applyAlignment="1">
      <alignment horizontal="center"/>
    </xf>
    <xf numFmtId="43" fontId="18" fillId="0" borderId="0" xfId="1" applyNumberFormat="1" applyFont="1" applyBorder="1" applyAlignment="1">
      <alignment horizontal="center" vertical="center"/>
    </xf>
    <xf numFmtId="43" fontId="1" fillId="0" borderId="0" xfId="5" applyFont="1" applyBorder="1" applyAlignment="1">
      <alignment horizontal="center"/>
    </xf>
    <xf numFmtId="43" fontId="7" fillId="0" borderId="0" xfId="5" applyFont="1" applyBorder="1" applyAlignment="1">
      <alignment horizontal="left" indent="2"/>
    </xf>
    <xf numFmtId="43" fontId="6" fillId="0" borderId="0" xfId="5" quotePrefix="1" applyFont="1" applyBorder="1" applyAlignment="1">
      <alignment horizontal="left" indent="2"/>
    </xf>
    <xf numFmtId="43" fontId="1" fillId="0" borderId="0" xfId="5" applyFont="1" applyAlignment="1">
      <alignment horizontal="center"/>
    </xf>
    <xf numFmtId="164" fontId="8" fillId="0" borderId="0" xfId="2" applyFont="1" applyBorder="1" applyAlignment="1">
      <alignment horizontal="left" indent="1"/>
    </xf>
    <xf numFmtId="43" fontId="1" fillId="0" borderId="0" xfId="5" applyFont="1" applyAlignment="1">
      <alignment horizontal="center"/>
    </xf>
    <xf numFmtId="164" fontId="1" fillId="0" borderId="18" xfId="2" applyFont="1" applyBorder="1" applyAlignment="1">
      <alignment horizontal="center"/>
    </xf>
    <xf numFmtId="164" fontId="1" fillId="0" borderId="19" xfId="2" applyFont="1" applyBorder="1"/>
    <xf numFmtId="43" fontId="1" fillId="0" borderId="19" xfId="5" applyFont="1" applyFill="1" applyBorder="1" applyAlignment="1">
      <alignment horizontal="right"/>
    </xf>
    <xf numFmtId="164" fontId="1" fillId="0" borderId="20" xfId="2" applyFont="1" applyBorder="1" applyAlignment="1">
      <alignment horizontal="center"/>
    </xf>
    <xf numFmtId="164" fontId="1" fillId="0" borderId="18" xfId="2" applyFont="1" applyBorder="1"/>
    <xf numFmtId="164" fontId="1" fillId="0" borderId="20" xfId="2" applyFont="1" applyBorder="1"/>
    <xf numFmtId="164" fontId="1" fillId="0" borderId="1" xfId="2" applyFont="1" applyBorder="1" applyAlignment="1">
      <alignment horizontal="center"/>
    </xf>
    <xf numFmtId="164" fontId="1" fillId="0" borderId="21" xfId="2" applyFont="1" applyBorder="1" applyAlignment="1"/>
    <xf numFmtId="43" fontId="2" fillId="0" borderId="22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5" fillId="0" borderId="0" xfId="1" applyNumberFormat="1" applyFont="1" applyBorder="1" applyAlignment="1">
      <alignment vertical="center"/>
    </xf>
    <xf numFmtId="164" fontId="19" fillId="0" borderId="0" xfId="2" applyFont="1" applyBorder="1" applyAlignment="1">
      <alignment horizontal="left" indent="1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18" fillId="0" borderId="0" xfId="0" applyFont="1"/>
    <xf numFmtId="164" fontId="20" fillId="0" borderId="0" xfId="0" applyFont="1" applyAlignment="1">
      <alignment horizontal="center" vertical="center"/>
    </xf>
    <xf numFmtId="164" fontId="18" fillId="0" borderId="0" xfId="0" applyFont="1" applyAlignment="1">
      <alignment horizontal="center"/>
    </xf>
    <xf numFmtId="164" fontId="18" fillId="0" borderId="24" xfId="0" applyFont="1" applyBorder="1" applyAlignment="1">
      <alignment horizontal="center"/>
    </xf>
    <xf numFmtId="164" fontId="18" fillId="0" borderId="24" xfId="0" applyFont="1" applyBorder="1"/>
    <xf numFmtId="164" fontId="18" fillId="0" borderId="25" xfId="0" applyFont="1" applyBorder="1" applyAlignment="1">
      <alignment horizontal="center"/>
    </xf>
    <xf numFmtId="164" fontId="18" fillId="0" borderId="25" xfId="0" applyFont="1" applyBorder="1"/>
    <xf numFmtId="164" fontId="20" fillId="0" borderId="26" xfId="0" applyFont="1" applyBorder="1" applyAlignment="1">
      <alignment horizontal="center" vertical="center"/>
    </xf>
    <xf numFmtId="164" fontId="20" fillId="0" borderId="27" xfId="2" applyFont="1" applyBorder="1" applyAlignment="1">
      <alignment horizontal="center" vertical="center"/>
    </xf>
    <xf numFmtId="43" fontId="20" fillId="0" borderId="27" xfId="5" applyFont="1" applyBorder="1" applyAlignment="1">
      <alignment horizontal="center" vertical="center"/>
    </xf>
    <xf numFmtId="43" fontId="18" fillId="0" borderId="25" xfId="5" applyFont="1" applyBorder="1"/>
    <xf numFmtId="43" fontId="18" fillId="0" borderId="24" xfId="5" applyFont="1" applyBorder="1"/>
    <xf numFmtId="43" fontId="18" fillId="0" borderId="0" xfId="5" applyFont="1"/>
    <xf numFmtId="49" fontId="18" fillId="0" borderId="0" xfId="0" applyNumberFormat="1" applyFont="1" applyAlignment="1">
      <alignment horizontal="center"/>
    </xf>
    <xf numFmtId="14" fontId="20" fillId="0" borderId="27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164" fontId="20" fillId="0" borderId="0" xfId="0" applyFont="1"/>
    <xf numFmtId="164" fontId="18" fillId="0" borderId="29" xfId="0" applyFont="1" applyBorder="1"/>
    <xf numFmtId="164" fontId="18" fillId="0" borderId="31" xfId="0" applyFont="1" applyBorder="1" applyAlignment="1">
      <alignment horizontal="center"/>
    </xf>
    <xf numFmtId="164" fontId="18" fillId="0" borderId="32" xfId="0" applyFont="1" applyBorder="1"/>
    <xf numFmtId="43" fontId="18" fillId="0" borderId="32" xfId="5" applyFont="1" applyBorder="1"/>
    <xf numFmtId="164" fontId="18" fillId="0" borderId="34" xfId="0" applyFont="1" applyBorder="1" applyAlignment="1">
      <alignment horizontal="center"/>
    </xf>
    <xf numFmtId="164" fontId="18" fillId="0" borderId="36" xfId="0" applyFont="1" applyBorder="1" applyAlignment="1">
      <alignment horizontal="center"/>
    </xf>
    <xf numFmtId="164" fontId="18" fillId="0" borderId="37" xfId="0" applyFont="1" applyBorder="1"/>
    <xf numFmtId="43" fontId="18" fillId="0" borderId="37" xfId="5" applyFont="1" applyBorder="1"/>
    <xf numFmtId="164" fontId="18" fillId="0" borderId="38" xfId="0" applyFont="1" applyBorder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14" fontId="18" fillId="0" borderId="25" xfId="0" applyNumberFormat="1" applyFont="1" applyBorder="1" applyAlignment="1">
      <alignment horizontal="center" vertical="center"/>
    </xf>
    <xf numFmtId="14" fontId="18" fillId="0" borderId="32" xfId="0" applyNumberFormat="1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14" fontId="18" fillId="0" borderId="30" xfId="0" applyNumberFormat="1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49" fontId="18" fillId="3" borderId="25" xfId="0" quotePrefix="1" applyNumberFormat="1" applyFont="1" applyFill="1" applyBorder="1" applyAlignment="1">
      <alignment horizontal="center"/>
    </xf>
    <xf numFmtId="43" fontId="20" fillId="3" borderId="26" xfId="5" applyFont="1" applyFill="1" applyBorder="1"/>
    <xf numFmtId="49" fontId="18" fillId="4" borderId="33" xfId="0" applyNumberFormat="1" applyFont="1" applyFill="1" applyBorder="1" applyAlignment="1">
      <alignment horizontal="center"/>
    </xf>
    <xf numFmtId="49" fontId="18" fillId="4" borderId="35" xfId="0" applyNumberFormat="1" applyFont="1" applyFill="1" applyBorder="1" applyAlignment="1">
      <alignment horizontal="center"/>
    </xf>
    <xf numFmtId="49" fontId="18" fillId="4" borderId="39" xfId="0" applyNumberFormat="1" applyFont="1" applyFill="1" applyBorder="1" applyAlignment="1">
      <alignment horizontal="center"/>
    </xf>
    <xf numFmtId="43" fontId="20" fillId="4" borderId="26" xfId="5" applyFont="1" applyFill="1" applyBorder="1"/>
    <xf numFmtId="43" fontId="20" fillId="4" borderId="27" xfId="5" applyFont="1" applyFill="1" applyBorder="1"/>
    <xf numFmtId="43" fontId="20" fillId="4" borderId="37" xfId="5" applyFont="1" applyFill="1" applyBorder="1"/>
    <xf numFmtId="49" fontId="18" fillId="6" borderId="25" xfId="0" applyNumberFormat="1" applyFont="1" applyFill="1" applyBorder="1" applyAlignment="1">
      <alignment horizontal="center"/>
    </xf>
    <xf numFmtId="43" fontId="20" fillId="6" borderId="26" xfId="5" applyFont="1" applyFill="1" applyBorder="1"/>
    <xf numFmtId="43" fontId="20" fillId="6" borderId="27" xfId="5" applyFont="1" applyFill="1" applyBorder="1"/>
    <xf numFmtId="49" fontId="18" fillId="7" borderId="33" xfId="0" applyNumberFormat="1" applyFont="1" applyFill="1" applyBorder="1" applyAlignment="1">
      <alignment horizontal="center"/>
    </xf>
    <xf numFmtId="49" fontId="18" fillId="7" borderId="35" xfId="0" applyNumberFormat="1" applyFont="1" applyFill="1" applyBorder="1" applyAlignment="1">
      <alignment horizontal="center"/>
    </xf>
    <xf numFmtId="43" fontId="20" fillId="7" borderId="26" xfId="5" applyFont="1" applyFill="1" applyBorder="1"/>
    <xf numFmtId="43" fontId="20" fillId="7" borderId="27" xfId="5" applyFont="1" applyFill="1" applyBorder="1"/>
    <xf numFmtId="43" fontId="20" fillId="9" borderId="26" xfId="5" applyFont="1" applyFill="1" applyBorder="1"/>
    <xf numFmtId="43" fontId="20" fillId="9" borderId="27" xfId="5" applyFont="1" applyFill="1" applyBorder="1"/>
    <xf numFmtId="49" fontId="18" fillId="4" borderId="42" xfId="0" applyNumberFormat="1" applyFont="1" applyFill="1" applyBorder="1" applyAlignment="1">
      <alignment horizontal="center"/>
    </xf>
    <xf numFmtId="49" fontId="18" fillId="4" borderId="43" xfId="0" applyNumberFormat="1" applyFont="1" applyFill="1" applyBorder="1" applyAlignment="1">
      <alignment horizontal="center"/>
    </xf>
    <xf numFmtId="49" fontId="18" fillId="4" borderId="44" xfId="0" applyNumberFormat="1" applyFont="1" applyFill="1" applyBorder="1" applyAlignment="1">
      <alignment horizontal="center"/>
    </xf>
    <xf numFmtId="43" fontId="20" fillId="5" borderId="26" xfId="5" applyFont="1" applyFill="1" applyBorder="1"/>
    <xf numFmtId="49" fontId="18" fillId="6" borderId="24" xfId="0" applyNumberFormat="1" applyFont="1" applyFill="1" applyBorder="1" applyAlignment="1">
      <alignment horizontal="center"/>
    </xf>
    <xf numFmtId="49" fontId="18" fillId="7" borderId="24" xfId="0" applyNumberFormat="1" applyFont="1" applyFill="1" applyBorder="1" applyAlignment="1">
      <alignment horizontal="center"/>
    </xf>
    <xf numFmtId="49" fontId="18" fillId="8" borderId="24" xfId="0" applyNumberFormat="1" applyFont="1" applyFill="1" applyBorder="1" applyAlignment="1">
      <alignment horizontal="center"/>
    </xf>
    <xf numFmtId="43" fontId="20" fillId="8" borderId="26" xfId="5" applyFont="1" applyFill="1" applyBorder="1"/>
    <xf numFmtId="49" fontId="18" fillId="4" borderId="24" xfId="0" applyNumberFormat="1" applyFont="1" applyFill="1" applyBorder="1" applyAlignment="1">
      <alignment horizontal="center"/>
    </xf>
    <xf numFmtId="49" fontId="18" fillId="5" borderId="24" xfId="0" applyNumberFormat="1" applyFont="1" applyFill="1" applyBorder="1" applyAlignment="1">
      <alignment horizontal="center"/>
    </xf>
    <xf numFmtId="49" fontId="18" fillId="3" borderId="24" xfId="0" applyNumberFormat="1" applyFont="1" applyFill="1" applyBorder="1" applyAlignment="1">
      <alignment horizontal="center"/>
    </xf>
    <xf numFmtId="43" fontId="17" fillId="0" borderId="0" xfId="5" quotePrefix="1" applyFont="1"/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1" fillId="0" borderId="0" xfId="2" quotePrefix="1"/>
    <xf numFmtId="164" fontId="1" fillId="0" borderId="14" xfId="2" applyFont="1" applyBorder="1"/>
    <xf numFmtId="164" fontId="1" fillId="0" borderId="45" xfId="2" applyFont="1" applyBorder="1" applyAlignment="1">
      <alignment horizontal="center"/>
    </xf>
    <xf numFmtId="164" fontId="1" fillId="0" borderId="45" xfId="2" applyFont="1" applyBorder="1"/>
    <xf numFmtId="43" fontId="2" fillId="0" borderId="46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43" fontId="2" fillId="0" borderId="47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/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48" xfId="2" applyFont="1" applyBorder="1" applyAlignment="1">
      <alignment horizontal="center"/>
    </xf>
    <xf numFmtId="164" fontId="1" fillId="0" borderId="48" xfId="2" applyFont="1" applyBorder="1"/>
    <xf numFmtId="164" fontId="1" fillId="0" borderId="49" xfId="2" applyFont="1" applyBorder="1"/>
    <xf numFmtId="43" fontId="2" fillId="0" borderId="50" xfId="5" applyFont="1" applyFill="1" applyBorder="1" applyAlignment="1">
      <alignment horizontal="right"/>
    </xf>
    <xf numFmtId="43" fontId="2" fillId="0" borderId="51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0" xfId="2" applyFont="1" applyBorder="1" applyAlignment="1">
      <alignment horizontal="left" indent="1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center"/>
    </xf>
    <xf numFmtId="164" fontId="20" fillId="0" borderId="0" xfId="0" applyFont="1" applyFill="1"/>
    <xf numFmtId="164" fontId="18" fillId="0" borderId="0" xfId="0" quotePrefix="1" applyFont="1" applyAlignment="1">
      <alignment horizontal="center"/>
    </xf>
    <xf numFmtId="164" fontId="20" fillId="0" borderId="0" xfId="0" applyFont="1" applyAlignment="1">
      <alignment horizontal="center"/>
    </xf>
    <xf numFmtId="164" fontId="20" fillId="0" borderId="0" xfId="0" applyFont="1" applyFill="1" applyAlignment="1">
      <alignment horizontal="center"/>
    </xf>
    <xf numFmtId="164" fontId="20" fillId="0" borderId="1" xfId="0" applyFont="1" applyBorder="1" applyAlignment="1">
      <alignment horizontal="center" vertical="center"/>
    </xf>
    <xf numFmtId="49" fontId="18" fillId="9" borderId="33" xfId="0" applyNumberFormat="1" applyFont="1" applyFill="1" applyBorder="1" applyAlignment="1">
      <alignment horizontal="center"/>
    </xf>
    <xf numFmtId="49" fontId="18" fillId="9" borderId="44" xfId="0" applyNumberFormat="1" applyFont="1" applyFill="1" applyBorder="1" applyAlignment="1">
      <alignment horizontal="center"/>
    </xf>
    <xf numFmtId="43" fontId="18" fillId="0" borderId="52" xfId="5" applyFont="1" applyBorder="1"/>
    <xf numFmtId="14" fontId="18" fillId="0" borderId="52" xfId="0" applyNumberFormat="1" applyFont="1" applyBorder="1" applyAlignment="1">
      <alignment horizontal="center" vertical="center"/>
    </xf>
    <xf numFmtId="49" fontId="18" fillId="9" borderId="53" xfId="0" applyNumberFormat="1" applyFont="1" applyFill="1" applyBorder="1" applyAlignment="1">
      <alignment horizontal="center"/>
    </xf>
    <xf numFmtId="164" fontId="22" fillId="0" borderId="0" xfId="0" applyFont="1" applyFill="1" applyAlignment="1">
      <alignment horizontal="center"/>
    </xf>
    <xf numFmtId="164" fontId="22" fillId="0" borderId="0" xfId="0" applyFont="1" applyFill="1"/>
    <xf numFmtId="43" fontId="20" fillId="0" borderId="0" xfId="5" applyFont="1" applyFill="1" applyBorder="1"/>
    <xf numFmtId="164" fontId="20" fillId="0" borderId="0" xfId="0" applyFont="1" applyFill="1" applyBorder="1"/>
    <xf numFmtId="164" fontId="20" fillId="0" borderId="0" xfId="0" quotePrefix="1" applyFont="1" applyFill="1" applyAlignment="1">
      <alignment horizontal="center"/>
    </xf>
    <xf numFmtId="14" fontId="22" fillId="0" borderId="54" xfId="0" applyNumberFormat="1" applyFont="1" applyFill="1" applyBorder="1" applyAlignment="1">
      <alignment horizontal="center"/>
    </xf>
    <xf numFmtId="14" fontId="22" fillId="0" borderId="56" xfId="0" applyNumberFormat="1" applyFont="1" applyFill="1" applyBorder="1" applyAlignment="1">
      <alignment horizontal="center"/>
    </xf>
    <xf numFmtId="43" fontId="20" fillId="0" borderId="52" xfId="5" applyFont="1" applyFill="1" applyBorder="1"/>
    <xf numFmtId="14" fontId="20" fillId="0" borderId="5" xfId="0" applyNumberFormat="1" applyFont="1" applyFill="1" applyBorder="1" applyAlignment="1">
      <alignment horizontal="center"/>
    </xf>
    <xf numFmtId="14" fontId="20" fillId="0" borderId="14" xfId="0" applyNumberFormat="1" applyFont="1" applyFill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43" fontId="20" fillId="0" borderId="45" xfId="5" applyFont="1" applyFill="1" applyBorder="1"/>
    <xf numFmtId="43" fontId="20" fillId="0" borderId="14" xfId="5" applyFont="1" applyFill="1" applyBorder="1"/>
    <xf numFmtId="49" fontId="18" fillId="11" borderId="24" xfId="0" applyNumberFormat="1" applyFont="1" applyFill="1" applyBorder="1" applyAlignment="1">
      <alignment horizontal="center"/>
    </xf>
    <xf numFmtId="43" fontId="20" fillId="11" borderId="26" xfId="5" applyFont="1" applyFill="1" applyBorder="1"/>
    <xf numFmtId="49" fontId="18" fillId="12" borderId="24" xfId="0" applyNumberFormat="1" applyFont="1" applyFill="1" applyBorder="1" applyAlignment="1">
      <alignment horizontal="center"/>
    </xf>
    <xf numFmtId="43" fontId="20" fillId="12" borderId="26" xfId="5" applyFont="1" applyFill="1" applyBorder="1"/>
    <xf numFmtId="164" fontId="18" fillId="0" borderId="57" xfId="0" applyFont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43" fontId="22" fillId="0" borderId="26" xfId="5" applyFont="1" applyFill="1" applyBorder="1"/>
    <xf numFmtId="43" fontId="22" fillId="0" borderId="58" xfId="5" applyFont="1" applyFill="1" applyBorder="1"/>
    <xf numFmtId="43" fontId="22" fillId="0" borderId="41" xfId="5" applyFont="1" applyFill="1" applyBorder="1"/>
    <xf numFmtId="43" fontId="20" fillId="0" borderId="26" xfId="5" applyFont="1" applyFill="1" applyBorder="1"/>
    <xf numFmtId="164" fontId="18" fillId="0" borderId="24" xfId="0" applyFont="1" applyFill="1" applyBorder="1" applyAlignment="1">
      <alignment horizontal="center"/>
    </xf>
    <xf numFmtId="43" fontId="18" fillId="0" borderId="25" xfId="5" applyFont="1" applyFill="1" applyBorder="1"/>
    <xf numFmtId="14" fontId="18" fillId="0" borderId="24" xfId="0" applyNumberFormat="1" applyFont="1" applyFill="1" applyBorder="1" applyAlignment="1">
      <alignment horizontal="center"/>
    </xf>
    <xf numFmtId="14" fontId="18" fillId="0" borderId="49" xfId="0" applyNumberFormat="1" applyFont="1" applyFill="1" applyBorder="1" applyAlignment="1">
      <alignment horizontal="center"/>
    </xf>
    <xf numFmtId="164" fontId="18" fillId="0" borderId="0" xfId="0" applyFont="1" applyFill="1" applyAlignment="1">
      <alignment horizontal="center"/>
    </xf>
    <xf numFmtId="164" fontId="18" fillId="0" borderId="0" xfId="0" applyFont="1" applyFill="1"/>
    <xf numFmtId="43" fontId="18" fillId="0" borderId="24" xfId="5" applyFont="1" applyFill="1" applyBorder="1"/>
    <xf numFmtId="43" fontId="18" fillId="0" borderId="29" xfId="5" applyFont="1" applyFill="1" applyBorder="1"/>
    <xf numFmtId="164" fontId="18" fillId="0" borderId="24" xfId="0" applyFont="1" applyFill="1" applyBorder="1" applyAlignment="1">
      <alignment horizontal="left"/>
    </xf>
    <xf numFmtId="164" fontId="22" fillId="0" borderId="0" xfId="0" applyFont="1" applyFill="1" applyBorder="1" applyAlignment="1">
      <alignment horizontal="center"/>
    </xf>
    <xf numFmtId="164" fontId="23" fillId="0" borderId="0" xfId="0" quotePrefix="1" applyFont="1" applyAlignment="1">
      <alignment horizontal="center"/>
    </xf>
    <xf numFmtId="0" fontId="18" fillId="0" borderId="0" xfId="5" applyNumberFormat="1" applyFont="1" applyAlignment="1">
      <alignment horizontal="center"/>
    </xf>
    <xf numFmtId="164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3" fontId="18" fillId="0" borderId="0" xfId="5" applyFont="1" applyAlignment="1">
      <alignment horizontal="center" vertical="center"/>
    </xf>
    <xf numFmtId="165" fontId="18" fillId="0" borderId="0" xfId="5" applyNumberFormat="1" applyFont="1" applyAlignment="1">
      <alignment horizontal="center"/>
    </xf>
    <xf numFmtId="164" fontId="18" fillId="4" borderId="0" xfId="0" applyFont="1" applyFill="1" applyAlignment="1">
      <alignment horizontal="center" vertical="center"/>
    </xf>
    <xf numFmtId="43" fontId="18" fillId="4" borderId="0" xfId="5" applyFont="1" applyFill="1" applyAlignment="1">
      <alignment horizontal="center" vertical="center" wrapText="1"/>
    </xf>
    <xf numFmtId="43" fontId="18" fillId="4" borderId="0" xfId="5" applyFont="1" applyFill="1" applyAlignment="1">
      <alignment horizontal="center" vertical="center"/>
    </xf>
    <xf numFmtId="164" fontId="23" fillId="4" borderId="0" xfId="0" applyFont="1" applyFill="1" applyAlignment="1">
      <alignment horizontal="center"/>
    </xf>
    <xf numFmtId="43" fontId="1" fillId="0" borderId="0" xfId="5" applyFont="1" applyAlignment="1">
      <alignment horizontal="center"/>
    </xf>
    <xf numFmtId="164" fontId="1" fillId="0" borderId="0" xfId="2" applyFont="1" applyBorder="1" applyAlignment="1">
      <alignment horizontal="center" vertical="center" wrapText="1"/>
    </xf>
    <xf numFmtId="14" fontId="14" fillId="0" borderId="0" xfId="2" applyNumberFormat="1" applyFont="1" applyBorder="1" applyAlignment="1">
      <alignment horizontal="center" vertical="top"/>
    </xf>
    <xf numFmtId="49" fontId="15" fillId="0" borderId="0" xfId="3" applyNumberFormat="1" applyFont="1" applyAlignment="1">
      <alignment horizontal="center" vertical="center"/>
    </xf>
    <xf numFmtId="164" fontId="1" fillId="0" borderId="0" xfId="2" applyFont="1" applyAlignment="1">
      <alignment horizontal="center"/>
    </xf>
    <xf numFmtId="164" fontId="4" fillId="0" borderId="0" xfId="2" applyFont="1" applyAlignment="1">
      <alignment horizontal="center"/>
    </xf>
    <xf numFmtId="14" fontId="14" fillId="0" borderId="0" xfId="2" quotePrefix="1" applyNumberFormat="1" applyFont="1" applyBorder="1" applyAlignment="1">
      <alignment horizontal="center" vertical="top"/>
    </xf>
    <xf numFmtId="164" fontId="22" fillId="0" borderId="45" xfId="0" applyFont="1" applyFill="1" applyBorder="1" applyAlignment="1">
      <alignment horizontal="center"/>
    </xf>
    <xf numFmtId="164" fontId="22" fillId="0" borderId="5" xfId="0" applyFont="1" applyFill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43" fontId="20" fillId="0" borderId="55" xfId="5" applyFont="1" applyFill="1" applyBorder="1" applyAlignment="1">
      <alignment horizontal="center"/>
    </xf>
    <xf numFmtId="43" fontId="20" fillId="0" borderId="56" xfId="5" applyFont="1" applyFill="1" applyBorder="1" applyAlignment="1">
      <alignment horizontal="center"/>
    </xf>
    <xf numFmtId="43" fontId="22" fillId="0" borderId="21" xfId="5" applyFont="1" applyFill="1" applyBorder="1" applyAlignment="1">
      <alignment horizontal="center"/>
    </xf>
    <xf numFmtId="43" fontId="22" fillId="0" borderId="40" xfId="5" applyFont="1" applyFill="1" applyBorder="1" applyAlignment="1">
      <alignment horizontal="center"/>
    </xf>
    <xf numFmtId="43" fontId="22" fillId="0" borderId="41" xfId="5" applyFont="1" applyFill="1" applyBorder="1" applyAlignment="1">
      <alignment horizontal="center"/>
    </xf>
    <xf numFmtId="164" fontId="20" fillId="7" borderId="21" xfId="0" applyFont="1" applyFill="1" applyBorder="1" applyAlignment="1">
      <alignment horizontal="center"/>
    </xf>
    <xf numFmtId="164" fontId="20" fillId="7" borderId="40" xfId="0" applyFont="1" applyFill="1" applyBorder="1" applyAlignment="1">
      <alignment horizontal="center"/>
    </xf>
    <xf numFmtId="164" fontId="20" fillId="6" borderId="21" xfId="0" applyFont="1" applyFill="1" applyBorder="1" applyAlignment="1">
      <alignment horizontal="center"/>
    </xf>
    <xf numFmtId="164" fontId="20" fillId="6" borderId="40" xfId="0" applyFont="1" applyFill="1" applyBorder="1" applyAlignment="1">
      <alignment horizontal="center"/>
    </xf>
    <xf numFmtId="14" fontId="20" fillId="6" borderId="40" xfId="0" applyNumberFormat="1" applyFont="1" applyFill="1" applyBorder="1" applyAlignment="1">
      <alignment horizontal="center"/>
    </xf>
    <xf numFmtId="14" fontId="20" fillId="6" borderId="41" xfId="0" applyNumberFormat="1" applyFont="1" applyFill="1" applyBorder="1" applyAlignment="1">
      <alignment horizontal="center"/>
    </xf>
    <xf numFmtId="164" fontId="21" fillId="0" borderId="0" xfId="0" applyFont="1" applyAlignment="1">
      <alignment horizontal="center" vertical="center"/>
    </xf>
    <xf numFmtId="164" fontId="21" fillId="0" borderId="0" xfId="0" applyFont="1" applyBorder="1" applyAlignment="1">
      <alignment horizontal="center" vertical="center"/>
    </xf>
    <xf numFmtId="164" fontId="20" fillId="4" borderId="21" xfId="0" applyFont="1" applyFill="1" applyBorder="1" applyAlignment="1">
      <alignment horizontal="center"/>
    </xf>
    <xf numFmtId="164" fontId="20" fillId="4" borderId="40" xfId="0" applyFont="1" applyFill="1" applyBorder="1" applyAlignment="1">
      <alignment horizontal="center"/>
    </xf>
    <xf numFmtId="14" fontId="20" fillId="4" borderId="40" xfId="0" applyNumberFormat="1" applyFont="1" applyFill="1" applyBorder="1" applyAlignment="1">
      <alignment horizontal="center"/>
    </xf>
    <xf numFmtId="14" fontId="20" fillId="4" borderId="41" xfId="0" applyNumberFormat="1" applyFont="1" applyFill="1" applyBorder="1" applyAlignment="1">
      <alignment horizontal="center"/>
    </xf>
    <xf numFmtId="164" fontId="20" fillId="3" borderId="21" xfId="0" applyFont="1" applyFill="1" applyBorder="1" applyAlignment="1">
      <alignment horizontal="center"/>
    </xf>
    <xf numFmtId="164" fontId="20" fillId="3" borderId="40" xfId="0" applyFont="1" applyFill="1" applyBorder="1" applyAlignment="1">
      <alignment horizontal="center"/>
    </xf>
    <xf numFmtId="14" fontId="20" fillId="3" borderId="40" xfId="0" applyNumberFormat="1" applyFont="1" applyFill="1" applyBorder="1" applyAlignment="1">
      <alignment horizontal="center"/>
    </xf>
    <xf numFmtId="14" fontId="20" fillId="3" borderId="41" xfId="0" applyNumberFormat="1" applyFont="1" applyFill="1" applyBorder="1" applyAlignment="1">
      <alignment horizontal="center"/>
    </xf>
    <xf numFmtId="164" fontId="20" fillId="10" borderId="21" xfId="0" quotePrefix="1" applyFont="1" applyFill="1" applyBorder="1" applyAlignment="1">
      <alignment horizontal="center" vertical="center"/>
    </xf>
    <xf numFmtId="164" fontId="20" fillId="10" borderId="40" xfId="0" applyFont="1" applyFill="1" applyBorder="1" applyAlignment="1">
      <alignment horizontal="center" vertical="center"/>
    </xf>
    <xf numFmtId="164" fontId="20" fillId="10" borderId="41" xfId="0" applyFont="1" applyFill="1" applyBorder="1" applyAlignment="1">
      <alignment horizontal="center" vertical="center"/>
    </xf>
    <xf numFmtId="14" fontId="20" fillId="7" borderId="40" xfId="0" applyNumberFormat="1" applyFont="1" applyFill="1" applyBorder="1" applyAlignment="1">
      <alignment horizontal="center"/>
    </xf>
    <xf numFmtId="14" fontId="20" fillId="7" borderId="41" xfId="0" applyNumberFormat="1" applyFont="1" applyFill="1" applyBorder="1" applyAlignment="1">
      <alignment horizontal="center"/>
    </xf>
    <xf numFmtId="164" fontId="20" fillId="9" borderId="21" xfId="0" applyFont="1" applyFill="1" applyBorder="1" applyAlignment="1">
      <alignment horizontal="center"/>
    </xf>
    <xf numFmtId="164" fontId="20" fillId="9" borderId="40" xfId="0" applyFont="1" applyFill="1" applyBorder="1" applyAlignment="1">
      <alignment horizontal="center"/>
    </xf>
    <xf numFmtId="14" fontId="20" fillId="9" borderId="40" xfId="0" applyNumberFormat="1" applyFont="1" applyFill="1" applyBorder="1" applyAlignment="1">
      <alignment horizontal="center"/>
    </xf>
    <xf numFmtId="14" fontId="20" fillId="9" borderId="41" xfId="0" applyNumberFormat="1" applyFont="1" applyFill="1" applyBorder="1" applyAlignment="1">
      <alignment horizontal="center"/>
    </xf>
    <xf numFmtId="164" fontId="22" fillId="0" borderId="55" xfId="0" applyFont="1" applyFill="1" applyBorder="1" applyAlignment="1">
      <alignment horizontal="center"/>
    </xf>
    <xf numFmtId="164" fontId="22" fillId="0" borderId="54" xfId="0" applyFont="1" applyFill="1" applyBorder="1" applyAlignment="1">
      <alignment horizontal="center"/>
    </xf>
    <xf numFmtId="164" fontId="20" fillId="5" borderId="21" xfId="0" applyFont="1" applyFill="1" applyBorder="1" applyAlignment="1">
      <alignment horizontal="center"/>
    </xf>
    <xf numFmtId="164" fontId="20" fillId="5" borderId="40" xfId="0" applyFont="1" applyFill="1" applyBorder="1" applyAlignment="1">
      <alignment horizontal="center"/>
    </xf>
    <xf numFmtId="14" fontId="20" fillId="5" borderId="40" xfId="0" applyNumberFormat="1" applyFont="1" applyFill="1" applyBorder="1" applyAlignment="1">
      <alignment horizontal="center"/>
    </xf>
    <xf numFmtId="14" fontId="20" fillId="5" borderId="41" xfId="0" applyNumberFormat="1" applyFont="1" applyFill="1" applyBorder="1" applyAlignment="1">
      <alignment horizontal="center"/>
    </xf>
    <xf numFmtId="164" fontId="20" fillId="8" borderId="21" xfId="0" applyFont="1" applyFill="1" applyBorder="1" applyAlignment="1">
      <alignment horizontal="center"/>
    </xf>
    <xf numFmtId="164" fontId="20" fillId="8" borderId="40" xfId="0" applyFont="1" applyFill="1" applyBorder="1" applyAlignment="1">
      <alignment horizontal="center"/>
    </xf>
    <xf numFmtId="14" fontId="20" fillId="8" borderId="40" xfId="0" applyNumberFormat="1" applyFont="1" applyFill="1" applyBorder="1" applyAlignment="1">
      <alignment horizontal="center"/>
    </xf>
    <xf numFmtId="14" fontId="20" fillId="8" borderId="41" xfId="0" applyNumberFormat="1" applyFont="1" applyFill="1" applyBorder="1" applyAlignment="1">
      <alignment horizontal="center"/>
    </xf>
    <xf numFmtId="164" fontId="20" fillId="12" borderId="21" xfId="0" applyFont="1" applyFill="1" applyBorder="1" applyAlignment="1">
      <alignment horizontal="center"/>
    </xf>
    <xf numFmtId="164" fontId="20" fillId="12" borderId="40" xfId="0" applyFont="1" applyFill="1" applyBorder="1" applyAlignment="1">
      <alignment horizontal="center"/>
    </xf>
    <xf numFmtId="14" fontId="20" fillId="12" borderId="40" xfId="0" applyNumberFormat="1" applyFont="1" applyFill="1" applyBorder="1" applyAlignment="1">
      <alignment horizontal="center"/>
    </xf>
    <xf numFmtId="14" fontId="20" fillId="12" borderId="41" xfId="0" applyNumberFormat="1" applyFont="1" applyFill="1" applyBorder="1" applyAlignment="1">
      <alignment horizontal="center"/>
    </xf>
    <xf numFmtId="164" fontId="20" fillId="11" borderId="21" xfId="0" applyFont="1" applyFill="1" applyBorder="1" applyAlignment="1">
      <alignment horizontal="center"/>
    </xf>
    <xf numFmtId="164" fontId="20" fillId="11" borderId="40" xfId="0" applyFont="1" applyFill="1" applyBorder="1" applyAlignment="1">
      <alignment horizontal="center"/>
    </xf>
    <xf numFmtId="14" fontId="20" fillId="11" borderId="40" xfId="0" applyNumberFormat="1" applyFont="1" applyFill="1" applyBorder="1" applyAlignment="1">
      <alignment horizontal="center"/>
    </xf>
    <xf numFmtId="14" fontId="20" fillId="11" borderId="41" xfId="0" applyNumberFormat="1" applyFont="1" applyFill="1" applyBorder="1" applyAlignment="1">
      <alignment horizontal="center"/>
    </xf>
    <xf numFmtId="164" fontId="20" fillId="11" borderId="41" xfId="0" applyFont="1" applyFill="1" applyBorder="1" applyAlignment="1">
      <alignment horizontal="center"/>
    </xf>
    <xf numFmtId="165" fontId="18" fillId="4" borderId="0" xfId="5" applyNumberFormat="1" applyFont="1" applyFill="1" applyAlignment="1">
      <alignment horizontal="center"/>
    </xf>
    <xf numFmtId="43" fontId="18" fillId="4" borderId="0" xfId="5" applyFont="1" applyFill="1" applyAlignment="1">
      <alignment horizontal="center" vertical="center"/>
    </xf>
    <xf numFmtId="164" fontId="24" fillId="0" borderId="0" xfId="0" applyFont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65</xdr:row>
      <xdr:rowOff>0</xdr:rowOff>
    </xdr:from>
    <xdr:to>
      <xdr:col>0</xdr:col>
      <xdr:colOff>537855</xdr:colOff>
      <xdr:row>65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0594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13</xdr:row>
      <xdr:rowOff>0</xdr:rowOff>
    </xdr:to>
    <xdr:sp macro="" textlink="">
      <xdr:nvSpPr>
        <xdr:cNvPr id="14" name="TextBox 13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65</xdr:row>
      <xdr:rowOff>0</xdr:rowOff>
    </xdr:from>
    <xdr:to>
      <xdr:col>0</xdr:col>
      <xdr:colOff>463786</xdr:colOff>
      <xdr:row>65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45143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548119" y="88253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49</xdr:row>
      <xdr:rowOff>0</xdr:rowOff>
    </xdr:from>
    <xdr:to>
      <xdr:col>0</xdr:col>
      <xdr:colOff>463786</xdr:colOff>
      <xdr:row>49</xdr:row>
      <xdr:rowOff>0</xdr:rowOff>
    </xdr:to>
    <xdr:sp macro="" textlink="">
      <xdr:nvSpPr>
        <xdr:cNvPr id="22" name="TextBox 21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437287</xdr:colOff>
      <xdr:row>59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61964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45143" y="5305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25" name="TextBox 24"/>
        <xdr:cNvSpPr txBox="1"/>
      </xdr:nvSpPr>
      <xdr:spPr>
        <a:xfrm rot="4938974">
          <a:off x="245143" y="7934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26" name="TextBox 25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87</xdr:row>
      <xdr:rowOff>0</xdr:rowOff>
    </xdr:from>
    <xdr:to>
      <xdr:col>0</xdr:col>
      <xdr:colOff>463120</xdr:colOff>
      <xdr:row>87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5126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5126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5126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78</xdr:row>
      <xdr:rowOff>0</xdr:rowOff>
    </xdr:from>
    <xdr:to>
      <xdr:col>0</xdr:col>
      <xdr:colOff>537855</xdr:colOff>
      <xdr:row>78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36312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78</xdr:row>
      <xdr:rowOff>0</xdr:rowOff>
    </xdr:from>
    <xdr:to>
      <xdr:col>0</xdr:col>
      <xdr:colOff>463786</xdr:colOff>
      <xdr:row>78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703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29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41342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7252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77</xdr:row>
      <xdr:rowOff>0</xdr:rowOff>
    </xdr:from>
    <xdr:to>
      <xdr:col>1</xdr:col>
      <xdr:colOff>4427</xdr:colOff>
      <xdr:row>77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357284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58</xdr:row>
      <xdr:rowOff>79163</xdr:rowOff>
    </xdr:from>
    <xdr:to>
      <xdr:col>0</xdr:col>
      <xdr:colOff>534999</xdr:colOff>
      <xdr:row>67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112021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63</xdr:row>
      <xdr:rowOff>0</xdr:rowOff>
    </xdr:from>
    <xdr:to>
      <xdr:col>0</xdr:col>
      <xdr:colOff>463120</xdr:colOff>
      <xdr:row>63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4154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4154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154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63</xdr:row>
      <xdr:rowOff>0</xdr:rowOff>
    </xdr:from>
    <xdr:to>
      <xdr:col>0</xdr:col>
      <xdr:colOff>537855</xdr:colOff>
      <xdr:row>63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6597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63</xdr:row>
      <xdr:rowOff>0</xdr:rowOff>
    </xdr:from>
    <xdr:to>
      <xdr:col>0</xdr:col>
      <xdr:colOff>463120</xdr:colOff>
      <xdr:row>63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63</xdr:row>
      <xdr:rowOff>0</xdr:rowOff>
    </xdr:from>
    <xdr:to>
      <xdr:col>0</xdr:col>
      <xdr:colOff>463786</xdr:colOff>
      <xdr:row>63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391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9723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25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077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2535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62</xdr:row>
      <xdr:rowOff>0</xdr:rowOff>
    </xdr:from>
    <xdr:to>
      <xdr:col>1</xdr:col>
      <xdr:colOff>4427</xdr:colOff>
      <xdr:row>62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357284" y="12535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48</xdr:row>
      <xdr:rowOff>79163</xdr:rowOff>
    </xdr:from>
    <xdr:to>
      <xdr:col>0</xdr:col>
      <xdr:colOff>534999</xdr:colOff>
      <xdr:row>57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1023062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6" name="TextBox 25"/>
        <xdr:cNvSpPr txBox="1"/>
      </xdr:nvSpPr>
      <xdr:spPr>
        <a:xfrm rot="4938974" flipH="1">
          <a:off x="218644" y="10535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48</xdr:row>
      <xdr:rowOff>0</xdr:rowOff>
    </xdr:from>
    <xdr:to>
      <xdr:col>1</xdr:col>
      <xdr:colOff>4427</xdr:colOff>
      <xdr:row>48</xdr:row>
      <xdr:rowOff>0</xdr:rowOff>
    </xdr:to>
    <xdr:sp macro="" textlink="">
      <xdr:nvSpPr>
        <xdr:cNvPr id="27" name="TextBox 26"/>
        <xdr:cNvSpPr txBox="1"/>
      </xdr:nvSpPr>
      <xdr:spPr>
        <a:xfrm rot="4938974" flipH="1">
          <a:off x="357284" y="10535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32</xdr:row>
      <xdr:rowOff>79163</xdr:rowOff>
    </xdr:from>
    <xdr:to>
      <xdr:col>0</xdr:col>
      <xdr:colOff>534999</xdr:colOff>
      <xdr:row>41</xdr:row>
      <xdr:rowOff>83441</xdr:rowOff>
    </xdr:to>
    <xdr:sp macro="" textlink="">
      <xdr:nvSpPr>
        <xdr:cNvPr id="28" name="TextBox 27"/>
        <xdr:cNvSpPr txBox="1"/>
      </xdr:nvSpPr>
      <xdr:spPr>
        <a:xfrm rot="4938974" flipH="1">
          <a:off x="-414446" y="8887596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65</xdr:row>
      <xdr:rowOff>0</xdr:rowOff>
    </xdr:from>
    <xdr:to>
      <xdr:col>0</xdr:col>
      <xdr:colOff>537855</xdr:colOff>
      <xdr:row>65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2022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65</xdr:row>
      <xdr:rowOff>0</xdr:rowOff>
    </xdr:from>
    <xdr:to>
      <xdr:col>0</xdr:col>
      <xdr:colOff>463786</xdr:colOff>
      <xdr:row>65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3305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49</xdr:row>
      <xdr:rowOff>79163</xdr:rowOff>
    </xdr:from>
    <xdr:to>
      <xdr:col>0</xdr:col>
      <xdr:colOff>534999</xdr:colOff>
      <xdr:row>58</xdr:row>
      <xdr:rowOff>83441</xdr:rowOff>
    </xdr:to>
    <xdr:sp macro="" textlink="">
      <xdr:nvSpPr>
        <xdr:cNvPr id="28" name="TextBox 27"/>
        <xdr:cNvSpPr txBox="1"/>
      </xdr:nvSpPr>
      <xdr:spPr>
        <a:xfrm rot="4938974" flipH="1">
          <a:off x="-414446" y="5972946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9" name="TextBox 28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30" name="TextBox 29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17</xdr:row>
      <xdr:rowOff>79524</xdr:rowOff>
    </xdr:from>
    <xdr:to>
      <xdr:col>0</xdr:col>
      <xdr:colOff>529625</xdr:colOff>
      <xdr:row>26</xdr:row>
      <xdr:rowOff>3416</xdr:rowOff>
    </xdr:to>
    <xdr:sp macro="" textlink="">
      <xdr:nvSpPr>
        <xdr:cNvPr id="31" name="TextBox 30"/>
        <xdr:cNvSpPr txBox="1"/>
      </xdr:nvSpPr>
      <xdr:spPr>
        <a:xfrm rot="4938974" flipH="1">
          <a:off x="-379627" y="33042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059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2059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059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68</xdr:row>
      <xdr:rowOff>0</xdr:rowOff>
    </xdr:from>
    <xdr:to>
      <xdr:col>0</xdr:col>
      <xdr:colOff>537855</xdr:colOff>
      <xdr:row>68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5642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13</xdr:row>
      <xdr:rowOff>0</xdr:rowOff>
    </xdr:to>
    <xdr:sp macro="" textlink="">
      <xdr:nvSpPr>
        <xdr:cNvPr id="13" name="TextBox 12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36</xdr:row>
      <xdr:rowOff>0</xdr:rowOff>
    </xdr:from>
    <xdr:to>
      <xdr:col>0</xdr:col>
      <xdr:colOff>463786</xdr:colOff>
      <xdr:row>36</xdr:row>
      <xdr:rowOff>0</xdr:rowOff>
    </xdr:to>
    <xdr:sp macro="" textlink="">
      <xdr:nvSpPr>
        <xdr:cNvPr id="15" name="TextBox 14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437287</xdr:colOff>
      <xdr:row>45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-548119" y="61964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68</xdr:row>
      <xdr:rowOff>0</xdr:rowOff>
    </xdr:from>
    <xdr:to>
      <xdr:col>0</xdr:col>
      <xdr:colOff>463786</xdr:colOff>
      <xdr:row>68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53</xdr:row>
      <xdr:rowOff>0</xdr:rowOff>
    </xdr:from>
    <xdr:to>
      <xdr:col>0</xdr:col>
      <xdr:colOff>463786</xdr:colOff>
      <xdr:row>53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-548119" y="88253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36</xdr:row>
      <xdr:rowOff>0</xdr:rowOff>
    </xdr:from>
    <xdr:to>
      <xdr:col>0</xdr:col>
      <xdr:colOff>463786</xdr:colOff>
      <xdr:row>36</xdr:row>
      <xdr:rowOff>0</xdr:rowOff>
    </xdr:to>
    <xdr:sp macro="" textlink="">
      <xdr:nvSpPr>
        <xdr:cNvPr id="22" name="TextBox 21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76</xdr:row>
      <xdr:rowOff>0</xdr:rowOff>
    </xdr:from>
    <xdr:to>
      <xdr:col>0</xdr:col>
      <xdr:colOff>537855</xdr:colOff>
      <xdr:row>76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10500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-467156" y="66012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76</xdr:row>
      <xdr:rowOff>0</xdr:rowOff>
    </xdr:from>
    <xdr:to>
      <xdr:col>0</xdr:col>
      <xdr:colOff>463786</xdr:colOff>
      <xdr:row>76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-467156" y="93920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32" name="TextBox 31"/>
        <xdr:cNvSpPr txBox="1"/>
      </xdr:nvSpPr>
      <xdr:spPr>
        <a:xfrm rot="4938974" flipH="1">
          <a:off x="-467156" y="33246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33" name="TextBox 32"/>
        <xdr:cNvSpPr txBox="1"/>
      </xdr:nvSpPr>
      <xdr:spPr>
        <a:xfrm rot="4938974" flipH="1">
          <a:off x="-467156" y="57916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437287</xdr:colOff>
      <xdr:row>57</xdr:row>
      <xdr:rowOff>0</xdr:rowOff>
    </xdr:to>
    <xdr:sp macro="" textlink="">
      <xdr:nvSpPr>
        <xdr:cNvPr id="34" name="TextBox 33"/>
        <xdr:cNvSpPr txBox="1"/>
      </xdr:nvSpPr>
      <xdr:spPr>
        <a:xfrm rot="4938974" flipH="1">
          <a:off x="-467156" y="8258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61</xdr:row>
      <xdr:rowOff>0</xdr:rowOff>
    </xdr:from>
    <xdr:to>
      <xdr:col>0</xdr:col>
      <xdr:colOff>537855</xdr:colOff>
      <xdr:row>61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3644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467156" y="110494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429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25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648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1154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85824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61</xdr:row>
      <xdr:rowOff>0</xdr:rowOff>
    </xdr:from>
    <xdr:to>
      <xdr:col>0</xdr:col>
      <xdr:colOff>537855</xdr:colOff>
      <xdr:row>61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99165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105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25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3246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916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8258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90</xdr:row>
      <xdr:rowOff>0</xdr:rowOff>
    </xdr:from>
    <xdr:to>
      <xdr:col>0</xdr:col>
      <xdr:colOff>463120</xdr:colOff>
      <xdr:row>90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81</xdr:row>
      <xdr:rowOff>0</xdr:rowOff>
    </xdr:from>
    <xdr:to>
      <xdr:col>0</xdr:col>
      <xdr:colOff>537855</xdr:colOff>
      <xdr:row>81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99165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81</xdr:row>
      <xdr:rowOff>0</xdr:rowOff>
    </xdr:from>
    <xdr:to>
      <xdr:col>0</xdr:col>
      <xdr:colOff>463786</xdr:colOff>
      <xdr:row>81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105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26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3246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916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8258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49</xdr:row>
      <xdr:rowOff>76414</xdr:rowOff>
    </xdr:from>
    <xdr:to>
      <xdr:col>1</xdr:col>
      <xdr:colOff>4427</xdr:colOff>
      <xdr:row>63</xdr:row>
      <xdr:rowOff>26158</xdr:rowOff>
    </xdr:to>
    <xdr:sp macro="" textlink="">
      <xdr:nvSpPr>
        <xdr:cNvPr id="24" name="TextBox 23"/>
        <xdr:cNvSpPr txBox="1"/>
      </xdr:nvSpPr>
      <xdr:spPr>
        <a:xfrm rot="4938974" flipH="1">
          <a:off x="-679626" y="9086180"/>
          <a:ext cx="207381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75</xdr:row>
      <xdr:rowOff>0</xdr:rowOff>
    </xdr:from>
    <xdr:to>
      <xdr:col>0</xdr:col>
      <xdr:colOff>463120</xdr:colOff>
      <xdr:row>75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4668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4668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668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75</xdr:row>
      <xdr:rowOff>0</xdr:rowOff>
    </xdr:from>
    <xdr:to>
      <xdr:col>0</xdr:col>
      <xdr:colOff>537855</xdr:colOff>
      <xdr:row>75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31740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75</xdr:row>
      <xdr:rowOff>0</xdr:rowOff>
    </xdr:from>
    <xdr:to>
      <xdr:col>0</xdr:col>
      <xdr:colOff>463120</xdr:colOff>
      <xdr:row>75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75</xdr:row>
      <xdr:rowOff>0</xdr:rowOff>
    </xdr:from>
    <xdr:to>
      <xdr:col>0</xdr:col>
      <xdr:colOff>463786</xdr:colOff>
      <xdr:row>75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437287</xdr:colOff>
      <xdr:row>39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429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29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4865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437287</xdr:colOff>
      <xdr:row>47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1154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115352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56</xdr:row>
      <xdr:rowOff>76414</xdr:rowOff>
    </xdr:from>
    <xdr:to>
      <xdr:col>1</xdr:col>
      <xdr:colOff>4427</xdr:colOff>
      <xdr:row>72</xdr:row>
      <xdr:rowOff>26158</xdr:rowOff>
    </xdr:to>
    <xdr:sp macro="" textlink="">
      <xdr:nvSpPr>
        <xdr:cNvPr id="24" name="TextBox 23"/>
        <xdr:cNvSpPr txBox="1"/>
      </xdr:nvSpPr>
      <xdr:spPr>
        <a:xfrm rot="4938974" flipH="1">
          <a:off x="-760588" y="9167142"/>
          <a:ext cx="223574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99</xdr:row>
      <xdr:rowOff>0</xdr:rowOff>
    </xdr:from>
    <xdr:to>
      <xdr:col>0</xdr:col>
      <xdr:colOff>463120</xdr:colOff>
      <xdr:row>99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108</xdr:row>
      <xdr:rowOff>0</xdr:rowOff>
    </xdr:from>
    <xdr:to>
      <xdr:col>0</xdr:col>
      <xdr:colOff>463120</xdr:colOff>
      <xdr:row>108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437287</xdr:colOff>
      <xdr:row>108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437287</xdr:colOff>
      <xdr:row>108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99</xdr:row>
      <xdr:rowOff>0</xdr:rowOff>
    </xdr:from>
    <xdr:to>
      <xdr:col>0</xdr:col>
      <xdr:colOff>537855</xdr:colOff>
      <xdr:row>99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173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99</xdr:row>
      <xdr:rowOff>0</xdr:rowOff>
    </xdr:from>
    <xdr:to>
      <xdr:col>0</xdr:col>
      <xdr:colOff>463120</xdr:colOff>
      <xdr:row>99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99</xdr:row>
      <xdr:rowOff>0</xdr:rowOff>
    </xdr:from>
    <xdr:to>
      <xdr:col>0</xdr:col>
      <xdr:colOff>463786</xdr:colOff>
      <xdr:row>99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229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29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9723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9155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2049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81</xdr:row>
      <xdr:rowOff>76414</xdr:rowOff>
    </xdr:from>
    <xdr:to>
      <xdr:col>1</xdr:col>
      <xdr:colOff>4427</xdr:colOff>
      <xdr:row>97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922513" y="10453017"/>
          <a:ext cx="255959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60</xdr:row>
      <xdr:rowOff>79163</xdr:rowOff>
    </xdr:from>
    <xdr:to>
      <xdr:col>0</xdr:col>
      <xdr:colOff>534999</xdr:colOff>
      <xdr:row>69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99067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757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757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757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84</xdr:row>
      <xdr:rowOff>0</xdr:rowOff>
    </xdr:from>
    <xdr:to>
      <xdr:col>0</xdr:col>
      <xdr:colOff>537855</xdr:colOff>
      <xdr:row>84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60792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84</xdr:row>
      <xdr:rowOff>0</xdr:rowOff>
    </xdr:from>
    <xdr:to>
      <xdr:col>0</xdr:col>
      <xdr:colOff>463786</xdr:colOff>
      <xdr:row>84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437287</xdr:colOff>
      <xdr:row>44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391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437287</xdr:colOff>
      <xdr:row>30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9723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437287</xdr:colOff>
      <xdr:row>52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077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83</xdr:row>
      <xdr:rowOff>0</xdr:rowOff>
    </xdr:from>
    <xdr:to>
      <xdr:col>1</xdr:col>
      <xdr:colOff>4427</xdr:colOff>
      <xdr:row>83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904672" y="14521401"/>
          <a:ext cx="252391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64</xdr:row>
      <xdr:rowOff>79163</xdr:rowOff>
    </xdr:from>
    <xdr:to>
      <xdr:col>0</xdr:col>
      <xdr:colOff>534999</xdr:colOff>
      <xdr:row>73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105544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41" zoomScaleNormal="100" workbookViewId="0">
      <selection activeCell="F55" sqref="F55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46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20</v>
      </c>
      <c r="D3" s="40"/>
      <c r="E3" s="14"/>
      <c r="F3" s="65"/>
      <c r="G3" s="77"/>
      <c r="H3" s="14"/>
      <c r="I3" s="14"/>
    </row>
    <row r="4" spans="1:10" ht="19.5" customHeight="1" x14ac:dyDescent="0.2">
      <c r="B4" s="25" t="s">
        <v>26</v>
      </c>
      <c r="C4" s="276">
        <v>43166</v>
      </c>
      <c r="D4" s="276"/>
      <c r="E4" s="14"/>
      <c r="F4" s="65"/>
      <c r="G4" s="77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79"/>
      <c r="H5" s="4"/>
      <c r="I5" s="4"/>
    </row>
    <row r="6" spans="1:10" s="6" customFormat="1" ht="13.5" thickBot="1" x14ac:dyDescent="0.25">
      <c r="B6" s="26" t="s">
        <v>25</v>
      </c>
      <c r="C6" s="53" t="s">
        <v>1</v>
      </c>
      <c r="D6" s="53"/>
      <c r="E6" s="28" t="s">
        <v>51</v>
      </c>
      <c r="F6" s="66"/>
      <c r="G6" s="91" t="s">
        <v>50</v>
      </c>
    </row>
    <row r="7" spans="1:10" x14ac:dyDescent="0.2">
      <c r="B7" s="21" t="s">
        <v>28</v>
      </c>
      <c r="C7" s="24" t="s">
        <v>14</v>
      </c>
      <c r="D7" s="49"/>
      <c r="E7" s="87">
        <v>1515.45</v>
      </c>
      <c r="F7" s="75"/>
      <c r="G7" s="89">
        <v>1527.26</v>
      </c>
    </row>
    <row r="8" spans="1:10" x14ac:dyDescent="0.2">
      <c r="B8" s="43" t="s">
        <v>32</v>
      </c>
      <c r="C8" s="27" t="s">
        <v>12</v>
      </c>
      <c r="D8" s="50"/>
      <c r="E8" s="47">
        <v>1351.85</v>
      </c>
      <c r="F8" s="75"/>
      <c r="G8" s="89">
        <v>1345.56</v>
      </c>
    </row>
    <row r="9" spans="1:10" x14ac:dyDescent="0.2">
      <c r="B9" s="43" t="s">
        <v>29</v>
      </c>
      <c r="C9" s="27" t="s">
        <v>27</v>
      </c>
      <c r="D9" s="50"/>
      <c r="E9" s="47">
        <v>702.51</v>
      </c>
      <c r="F9" s="83"/>
      <c r="G9" s="89">
        <v>702.51</v>
      </c>
    </row>
    <row r="10" spans="1:10" x14ac:dyDescent="0.2">
      <c r="B10" s="43" t="s">
        <v>3</v>
      </c>
      <c r="C10" s="27" t="s">
        <v>13</v>
      </c>
      <c r="D10" s="50"/>
      <c r="E10" s="47">
        <v>1037.57</v>
      </c>
      <c r="F10" s="75"/>
      <c r="G10" s="89">
        <v>1037.57</v>
      </c>
      <c r="H10" s="81"/>
      <c r="J10" s="54"/>
    </row>
    <row r="11" spans="1:10" x14ac:dyDescent="0.2">
      <c r="B11" s="15" t="s">
        <v>35</v>
      </c>
      <c r="C11" s="18" t="s">
        <v>11</v>
      </c>
      <c r="D11" s="51"/>
      <c r="E11" s="48">
        <v>977.3</v>
      </c>
      <c r="F11" s="75"/>
      <c r="G11" s="89">
        <v>977.3</v>
      </c>
    </row>
    <row r="12" spans="1:10" ht="13.5" thickBot="1" x14ac:dyDescent="0.25">
      <c r="B12" s="22" t="s">
        <v>29</v>
      </c>
      <c r="C12" s="62" t="s">
        <v>34</v>
      </c>
      <c r="D12" s="59"/>
      <c r="E12" s="35">
        <v>692</v>
      </c>
      <c r="F12" s="68"/>
      <c r="G12" s="90">
        <v>692</v>
      </c>
    </row>
    <row r="13" spans="1:10" s="4" customFormat="1" ht="13.5" thickBot="1" x14ac:dyDescent="0.25">
      <c r="B13" s="55"/>
      <c r="C13" s="56"/>
      <c r="D13" s="57"/>
      <c r="E13" s="58">
        <f>SUM(E7:E12)</f>
        <v>6276.68</v>
      </c>
      <c r="F13" s="69"/>
      <c r="G13" s="82"/>
    </row>
    <row r="14" spans="1:10" x14ac:dyDescent="0.2">
      <c r="B14" s="20" t="s">
        <v>33</v>
      </c>
      <c r="C14" s="23" t="s">
        <v>5</v>
      </c>
      <c r="D14" s="23"/>
      <c r="E14" s="37">
        <v>1125</v>
      </c>
      <c r="G14" s="76"/>
    </row>
    <row r="15" spans="1:10" ht="13.5" thickBot="1" x14ac:dyDescent="0.25">
      <c r="B15" s="22" t="s">
        <v>17</v>
      </c>
      <c r="C15" s="33" t="s">
        <v>18</v>
      </c>
      <c r="D15" s="33"/>
      <c r="E15" s="35">
        <v>1102.5</v>
      </c>
      <c r="G15" s="76"/>
    </row>
    <row r="16" spans="1:10" ht="13.5" thickBot="1" x14ac:dyDescent="0.25">
      <c r="B16" s="11"/>
      <c r="C16" s="34" t="s">
        <v>0</v>
      </c>
      <c r="D16" s="34"/>
      <c r="E16" s="36">
        <f>SUM(E13:E15)</f>
        <v>8504.18</v>
      </c>
      <c r="G16" s="82"/>
    </row>
    <row r="17" spans="1:10" ht="12.75" customHeight="1" x14ac:dyDescent="0.2">
      <c r="B17" s="11"/>
      <c r="C17" s="13"/>
      <c r="D17" s="13"/>
      <c r="E17" s="14"/>
      <c r="F17" s="65"/>
      <c r="G17" s="14"/>
      <c r="H17" s="14"/>
      <c r="I17" s="14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41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276">
        <v>43173</v>
      </c>
      <c r="D20" s="27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275"/>
      <c r="F21" s="275"/>
      <c r="G21" s="3"/>
      <c r="H21" s="4"/>
      <c r="I21" s="4"/>
    </row>
    <row r="22" spans="1:10" s="6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  <c r="G22" s="88" t="s">
        <v>47</v>
      </c>
      <c r="H22" s="88" t="s">
        <v>48</v>
      </c>
      <c r="I22" s="278" t="s">
        <v>49</v>
      </c>
      <c r="J22" s="279"/>
    </row>
    <row r="23" spans="1:10" x14ac:dyDescent="0.2">
      <c r="B23" s="21" t="s">
        <v>28</v>
      </c>
      <c r="C23" s="24" t="s">
        <v>14</v>
      </c>
      <c r="D23" s="49"/>
      <c r="E23" s="85">
        <v>1527.26</v>
      </c>
      <c r="G23" s="67">
        <f t="shared" ref="G23:G28" si="0">G7-E7</f>
        <v>11.809999999999945</v>
      </c>
      <c r="H23" s="54">
        <v>-220</v>
      </c>
      <c r="I23" s="274">
        <f t="shared" ref="I23:I28" si="1">E23+G23+H23</f>
        <v>1319.07</v>
      </c>
      <c r="J23" s="274"/>
    </row>
    <row r="24" spans="1:10" x14ac:dyDescent="0.2">
      <c r="B24" s="43" t="s">
        <v>32</v>
      </c>
      <c r="C24" s="27" t="s">
        <v>12</v>
      </c>
      <c r="D24" s="50"/>
      <c r="E24" s="85">
        <v>1555.24</v>
      </c>
      <c r="F24" s="67"/>
      <c r="G24" s="67">
        <f t="shared" si="0"/>
        <v>-6.2899999999999636</v>
      </c>
      <c r="I24" s="274">
        <f t="shared" si="1"/>
        <v>1548.95</v>
      </c>
      <c r="J24" s="274"/>
    </row>
    <row r="25" spans="1:10" x14ac:dyDescent="0.2">
      <c r="B25" s="43" t="s">
        <v>29</v>
      </c>
      <c r="C25" s="27" t="s">
        <v>27</v>
      </c>
      <c r="D25" s="50"/>
      <c r="E25" s="85">
        <v>702.51</v>
      </c>
      <c r="F25" s="70"/>
      <c r="G25" s="67">
        <f t="shared" si="0"/>
        <v>0</v>
      </c>
      <c r="H25" s="54"/>
      <c r="I25" s="274">
        <f t="shared" si="1"/>
        <v>702.51</v>
      </c>
      <c r="J25" s="274"/>
    </row>
    <row r="26" spans="1:10" x14ac:dyDescent="0.2">
      <c r="B26" s="43" t="s">
        <v>3</v>
      </c>
      <c r="C26" s="27" t="s">
        <v>13</v>
      </c>
      <c r="D26" s="50"/>
      <c r="E26" s="85">
        <v>1037.58</v>
      </c>
      <c r="F26" s="70"/>
      <c r="G26" s="67">
        <f t="shared" si="0"/>
        <v>0</v>
      </c>
      <c r="I26" s="274">
        <f t="shared" si="1"/>
        <v>1037.58</v>
      </c>
      <c r="J26" s="274"/>
    </row>
    <row r="27" spans="1:10" x14ac:dyDescent="0.2">
      <c r="B27" s="15" t="s">
        <v>35</v>
      </c>
      <c r="C27" s="18" t="s">
        <v>11</v>
      </c>
      <c r="D27" s="51"/>
      <c r="E27" s="86">
        <v>977.31</v>
      </c>
      <c r="G27" s="67">
        <f t="shared" si="0"/>
        <v>0</v>
      </c>
      <c r="I27" s="274">
        <f t="shared" si="1"/>
        <v>977.31</v>
      </c>
      <c r="J27" s="274"/>
    </row>
    <row r="28" spans="1:10" ht="13.5" thickBot="1" x14ac:dyDescent="0.25">
      <c r="B28" s="22" t="s">
        <v>29</v>
      </c>
      <c r="C28" s="62" t="s">
        <v>34</v>
      </c>
      <c r="D28" s="59"/>
      <c r="E28" s="35">
        <v>692</v>
      </c>
      <c r="F28" s="68"/>
      <c r="G28" s="67">
        <f t="shared" si="0"/>
        <v>0</v>
      </c>
      <c r="I28" s="274">
        <f t="shared" si="1"/>
        <v>692</v>
      </c>
      <c r="J28" s="274"/>
    </row>
    <row r="29" spans="1:10" s="4" customFormat="1" ht="13.5" thickBot="1" x14ac:dyDescent="0.25">
      <c r="B29" s="55"/>
      <c r="C29" s="56"/>
      <c r="D29" s="57"/>
      <c r="E29" s="58">
        <f>SUM(E22:E28)</f>
        <v>6491.9</v>
      </c>
      <c r="F29" s="69"/>
      <c r="G29" s="82"/>
    </row>
    <row r="30" spans="1:10" x14ac:dyDescent="0.2">
      <c r="B30" s="20" t="s">
        <v>33</v>
      </c>
      <c r="C30" s="23" t="s">
        <v>5</v>
      </c>
      <c r="D30" s="23"/>
      <c r="E30" s="37">
        <v>1125</v>
      </c>
    </row>
    <row r="31" spans="1:10" ht="13.5" thickBot="1" x14ac:dyDescent="0.25">
      <c r="B31" s="22" t="s">
        <v>17</v>
      </c>
      <c r="C31" s="33" t="s">
        <v>18</v>
      </c>
      <c r="D31" s="33"/>
      <c r="E31" s="35">
        <v>1102.5</v>
      </c>
    </row>
    <row r="32" spans="1:10" ht="13.5" thickBot="1" x14ac:dyDescent="0.25">
      <c r="B32" s="11"/>
      <c r="C32" s="34" t="s">
        <v>0</v>
      </c>
      <c r="D32" s="34"/>
      <c r="E32" s="36">
        <f>SUM(E29:E31)</f>
        <v>8719.4</v>
      </c>
      <c r="I32" s="274">
        <f>SUM(I23:J28,E30:E31)</f>
        <v>8504.92</v>
      </c>
      <c r="J32" s="274"/>
    </row>
    <row r="33" spans="1:9" x14ac:dyDescent="0.2">
      <c r="B33" s="11"/>
      <c r="C33" s="34"/>
      <c r="D33" s="34"/>
      <c r="E33" s="63"/>
    </row>
    <row r="34" spans="1:9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9" ht="19.5" customHeight="1" x14ac:dyDescent="0.2">
      <c r="A35" s="45"/>
      <c r="B35" s="25" t="s">
        <v>24</v>
      </c>
      <c r="C35" s="46" t="s">
        <v>21</v>
      </c>
      <c r="D35" s="40"/>
      <c r="E35" s="14"/>
      <c r="F35" s="65"/>
      <c r="G35" s="14"/>
      <c r="H35" s="14"/>
      <c r="I35" s="14"/>
    </row>
    <row r="36" spans="1:9" ht="19.5" customHeight="1" x14ac:dyDescent="0.2">
      <c r="B36" s="25" t="s">
        <v>26</v>
      </c>
      <c r="C36" s="276">
        <v>43180</v>
      </c>
      <c r="D36" s="276"/>
      <c r="E36" s="14"/>
      <c r="F36" s="65"/>
      <c r="G36" s="14"/>
      <c r="H36" s="14"/>
      <c r="I36" s="14"/>
    </row>
    <row r="37" spans="1:9" ht="4.5" customHeight="1" x14ac:dyDescent="0.45">
      <c r="B37" s="2"/>
      <c r="C37" s="19"/>
      <c r="D37" s="19"/>
      <c r="E37" s="275"/>
      <c r="F37" s="275"/>
      <c r="G37" s="3"/>
      <c r="H37" s="4"/>
      <c r="I37" s="4"/>
    </row>
    <row r="38" spans="1:9" s="6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9" x14ac:dyDescent="0.2">
      <c r="B39" s="21" t="s">
        <v>28</v>
      </c>
      <c r="C39" s="24" t="s">
        <v>14</v>
      </c>
      <c r="D39" s="49"/>
      <c r="E39" s="85">
        <v>1527.27</v>
      </c>
      <c r="G39" s="67"/>
    </row>
    <row r="40" spans="1:9" x14ac:dyDescent="0.2">
      <c r="B40" s="43" t="s">
        <v>32</v>
      </c>
      <c r="C40" s="27" t="s">
        <v>12</v>
      </c>
      <c r="D40" s="50"/>
      <c r="E40" s="85">
        <v>1255.69</v>
      </c>
      <c r="F40" s="67"/>
      <c r="G40" s="61"/>
    </row>
    <row r="41" spans="1:9" x14ac:dyDescent="0.2">
      <c r="B41" s="43" t="s">
        <v>29</v>
      </c>
      <c r="C41" s="27" t="s">
        <v>27</v>
      </c>
      <c r="D41" s="50"/>
      <c r="E41" s="85">
        <v>762.51</v>
      </c>
      <c r="F41" s="70"/>
      <c r="G41" s="84"/>
      <c r="H41" s="54"/>
    </row>
    <row r="42" spans="1:9" x14ac:dyDescent="0.2">
      <c r="B42" s="43" t="s">
        <v>3</v>
      </c>
      <c r="C42" s="27" t="s">
        <v>13</v>
      </c>
      <c r="D42" s="50"/>
      <c r="E42" s="85">
        <v>1037.57</v>
      </c>
      <c r="F42" s="70"/>
    </row>
    <row r="43" spans="1:9" x14ac:dyDescent="0.2">
      <c r="B43" s="15" t="s">
        <v>35</v>
      </c>
      <c r="C43" s="18" t="s">
        <v>11</v>
      </c>
      <c r="D43" s="51"/>
      <c r="E43" s="86">
        <v>977.3</v>
      </c>
    </row>
    <row r="44" spans="1:9" ht="13.5" thickBot="1" x14ac:dyDescent="0.25">
      <c r="B44" s="22" t="s">
        <v>29</v>
      </c>
      <c r="C44" s="62" t="s">
        <v>34</v>
      </c>
      <c r="D44" s="59"/>
      <c r="E44" s="35">
        <v>692</v>
      </c>
      <c r="F44" s="68"/>
      <c r="G44" s="80"/>
    </row>
    <row r="45" spans="1:9" s="4" customFormat="1" ht="13.5" thickBot="1" x14ac:dyDescent="0.25">
      <c r="B45" s="55"/>
      <c r="C45" s="56"/>
      <c r="D45" s="57"/>
      <c r="E45" s="58">
        <f>SUM(E38:E44)</f>
        <v>6252.34</v>
      </c>
      <c r="F45" s="69"/>
      <c r="G45" s="82"/>
    </row>
    <row r="46" spans="1:9" x14ac:dyDescent="0.2">
      <c r="B46" s="20" t="s">
        <v>33</v>
      </c>
      <c r="C46" s="23" t="s">
        <v>5</v>
      </c>
      <c r="D46" s="23"/>
      <c r="E46" s="37">
        <v>1125</v>
      </c>
    </row>
    <row r="47" spans="1:9" ht="13.5" thickBot="1" x14ac:dyDescent="0.25">
      <c r="B47" s="22" t="s">
        <v>17</v>
      </c>
      <c r="C47" s="33" t="s">
        <v>18</v>
      </c>
      <c r="D47" s="33"/>
      <c r="E47" s="35">
        <v>1102.5</v>
      </c>
    </row>
    <row r="48" spans="1:9" ht="13.5" thickBot="1" x14ac:dyDescent="0.25">
      <c r="B48" s="11"/>
      <c r="C48" s="34" t="s">
        <v>0</v>
      </c>
      <c r="D48" s="34"/>
      <c r="E48" s="36">
        <f>SUM(E45:E47)</f>
        <v>8479.84</v>
      </c>
    </row>
    <row r="49" spans="1:9" x14ac:dyDescent="0.2">
      <c r="B49" s="11"/>
      <c r="C49" s="34"/>
      <c r="D49" s="34"/>
      <c r="E49" s="63"/>
    </row>
    <row r="50" spans="1:9" s="29" customFormat="1" ht="6.75" customHeight="1" x14ac:dyDescent="0.2">
      <c r="B50" s="30"/>
      <c r="C50" s="31"/>
      <c r="D50" s="31"/>
      <c r="E50" s="32"/>
      <c r="F50" s="64"/>
      <c r="G50" s="32"/>
      <c r="H50" s="32"/>
      <c r="I50" s="32"/>
    </row>
    <row r="51" spans="1:9" ht="19.5" customHeight="1" x14ac:dyDescent="0.2">
      <c r="A51" s="45"/>
      <c r="B51" s="25" t="s">
        <v>24</v>
      </c>
      <c r="C51" s="46" t="s">
        <v>42</v>
      </c>
      <c r="D51" s="40"/>
      <c r="E51" s="14"/>
      <c r="F51" s="65"/>
      <c r="G51" s="14"/>
      <c r="H51" s="14"/>
      <c r="I51" s="14"/>
    </row>
    <row r="52" spans="1:9" ht="19.5" customHeight="1" x14ac:dyDescent="0.2">
      <c r="B52" s="25" t="s">
        <v>26</v>
      </c>
      <c r="C52" s="276">
        <v>43187</v>
      </c>
      <c r="D52" s="276"/>
      <c r="E52" s="14"/>
      <c r="F52" s="65"/>
      <c r="G52" s="14"/>
      <c r="H52" s="14"/>
      <c r="I52" s="14"/>
    </row>
    <row r="53" spans="1:9" ht="4.5" customHeight="1" x14ac:dyDescent="0.45">
      <c r="B53" s="2"/>
      <c r="C53" s="19"/>
      <c r="D53" s="19"/>
      <c r="E53" s="275"/>
      <c r="F53" s="275"/>
      <c r="G53" s="3"/>
      <c r="H53" s="4"/>
      <c r="I53" s="4"/>
    </row>
    <row r="54" spans="1:9" s="6" customFormat="1" ht="13.5" thickBot="1" x14ac:dyDescent="0.25">
      <c r="B54" s="26" t="s">
        <v>25</v>
      </c>
      <c r="C54" s="53" t="s">
        <v>1</v>
      </c>
      <c r="D54" s="53"/>
      <c r="E54" s="28" t="s">
        <v>2</v>
      </c>
      <c r="F54" s="66"/>
    </row>
    <row r="55" spans="1:9" x14ac:dyDescent="0.2">
      <c r="B55" s="21" t="s">
        <v>28</v>
      </c>
      <c r="C55" s="24" t="s">
        <v>14</v>
      </c>
      <c r="D55" s="49"/>
      <c r="E55" s="85">
        <v>1527.26</v>
      </c>
      <c r="G55" s="67"/>
    </row>
    <row r="56" spans="1:9" x14ac:dyDescent="0.2">
      <c r="B56" s="43" t="s">
        <v>32</v>
      </c>
      <c r="C56" s="27" t="s">
        <v>12</v>
      </c>
      <c r="D56" s="50"/>
      <c r="E56" s="85">
        <v>1255.69</v>
      </c>
      <c r="F56" s="67"/>
      <c r="G56" s="61"/>
    </row>
    <row r="57" spans="1:9" x14ac:dyDescent="0.2">
      <c r="B57" s="43" t="s">
        <v>29</v>
      </c>
      <c r="C57" s="27" t="s">
        <v>27</v>
      </c>
      <c r="D57" s="50"/>
      <c r="E57" s="85">
        <v>802.52</v>
      </c>
      <c r="F57" s="67"/>
      <c r="G57" s="84"/>
      <c r="H57" s="54"/>
    </row>
    <row r="58" spans="1:9" x14ac:dyDescent="0.2">
      <c r="B58" s="43" t="s">
        <v>3</v>
      </c>
      <c r="C58" s="27" t="s">
        <v>13</v>
      </c>
      <c r="D58" s="50"/>
      <c r="E58" s="85">
        <v>1037.58</v>
      </c>
      <c r="F58" s="70"/>
    </row>
    <row r="59" spans="1:9" x14ac:dyDescent="0.2">
      <c r="B59" s="15" t="s">
        <v>35</v>
      </c>
      <c r="C59" s="18" t="s">
        <v>11</v>
      </c>
      <c r="D59" s="51"/>
      <c r="E59" s="86">
        <v>977.3</v>
      </c>
    </row>
    <row r="60" spans="1:9" ht="13.5" thickBot="1" x14ac:dyDescent="0.25">
      <c r="B60" s="22" t="s">
        <v>29</v>
      </c>
      <c r="C60" s="62" t="s">
        <v>34</v>
      </c>
      <c r="D60" s="59"/>
      <c r="E60" s="35">
        <v>692</v>
      </c>
      <c r="F60" s="68"/>
      <c r="G60" s="80"/>
    </row>
    <row r="61" spans="1:9" s="4" customFormat="1" ht="13.5" thickBot="1" x14ac:dyDescent="0.25">
      <c r="B61" s="55"/>
      <c r="C61" s="56"/>
      <c r="D61" s="57"/>
      <c r="E61" s="58">
        <f>SUM(E54:E60)</f>
        <v>6292.3499999999995</v>
      </c>
      <c r="F61" s="69"/>
      <c r="G61" s="82"/>
    </row>
    <row r="62" spans="1:9" x14ac:dyDescent="0.2">
      <c r="B62" s="20" t="s">
        <v>33</v>
      </c>
      <c r="C62" s="23" t="s">
        <v>5</v>
      </c>
      <c r="D62" s="23"/>
      <c r="E62" s="37">
        <v>1125</v>
      </c>
    </row>
    <row r="63" spans="1:9" ht="13.5" thickBot="1" x14ac:dyDescent="0.25">
      <c r="B63" s="22" t="s">
        <v>17</v>
      </c>
      <c r="C63" s="33" t="s">
        <v>18</v>
      </c>
      <c r="D63" s="33"/>
      <c r="E63" s="35">
        <v>1102.5</v>
      </c>
    </row>
    <row r="64" spans="1:9" ht="13.5" thickBot="1" x14ac:dyDescent="0.25">
      <c r="B64" s="11"/>
      <c r="C64" s="34" t="s">
        <v>0</v>
      </c>
      <c r="D64" s="34"/>
      <c r="E64" s="36">
        <f>SUM(E61:E63)</f>
        <v>8519.8499999999985</v>
      </c>
    </row>
    <row r="65" spans="1:9" x14ac:dyDescent="0.2">
      <c r="B65" s="11"/>
      <c r="C65" s="34"/>
      <c r="D65" s="34"/>
      <c r="E65" s="63"/>
    </row>
    <row r="66" spans="1:9" s="7" customFormat="1" ht="13.15" customHeight="1" x14ac:dyDescent="0.2">
      <c r="A66" s="16" t="s">
        <v>6</v>
      </c>
      <c r="B66" s="17" t="s">
        <v>7</v>
      </c>
      <c r="C66" s="17"/>
      <c r="D66" s="38">
        <v>9000</v>
      </c>
      <c r="E66" s="52" t="s">
        <v>53</v>
      </c>
      <c r="F66" s="16" t="s">
        <v>37</v>
      </c>
      <c r="G66" s="17" t="s">
        <v>36</v>
      </c>
      <c r="H66" s="38">
        <v>3948.27</v>
      </c>
      <c r="I66" s="60"/>
    </row>
    <row r="67" spans="1:9" s="7" customFormat="1" ht="13.15" customHeight="1" x14ac:dyDescent="0.2">
      <c r="A67" s="16" t="s">
        <v>8</v>
      </c>
      <c r="B67" s="17" t="s">
        <v>9</v>
      </c>
      <c r="C67" s="17"/>
      <c r="D67" s="38">
        <v>311.83999999999997</v>
      </c>
      <c r="E67" s="52"/>
      <c r="F67" s="71" t="s">
        <v>44</v>
      </c>
      <c r="G67" s="17" t="s">
        <v>43</v>
      </c>
      <c r="H67" s="38">
        <v>1000</v>
      </c>
      <c r="I67" s="60"/>
    </row>
    <row r="68" spans="1:9" s="7" customFormat="1" ht="13.15" customHeight="1" x14ac:dyDescent="0.2">
      <c r="A68" s="16" t="s">
        <v>30</v>
      </c>
      <c r="B68" s="17" t="s">
        <v>31</v>
      </c>
      <c r="C68" s="17"/>
      <c r="D68" s="38">
        <v>619.53</v>
      </c>
      <c r="E68" s="52"/>
      <c r="F68" s="71" t="s">
        <v>22</v>
      </c>
      <c r="G68" s="17" t="s">
        <v>23</v>
      </c>
      <c r="H68" s="38">
        <v>500</v>
      </c>
      <c r="I68" s="60" t="s">
        <v>53</v>
      </c>
    </row>
    <row r="69" spans="1:9" s="7" customFormat="1" ht="13.15" customHeight="1" x14ac:dyDescent="0.2">
      <c r="A69" s="16" t="s">
        <v>10</v>
      </c>
      <c r="B69" s="17" t="s">
        <v>38</v>
      </c>
      <c r="C69" s="38"/>
      <c r="D69" s="38">
        <v>5000</v>
      </c>
      <c r="E69" s="52" t="s">
        <v>53</v>
      </c>
      <c r="F69" s="71" t="s">
        <v>6</v>
      </c>
      <c r="G69" s="17" t="s">
        <v>45</v>
      </c>
      <c r="H69" s="38">
        <v>874</v>
      </c>
      <c r="I69" s="60"/>
    </row>
    <row r="70" spans="1:9" s="7" customFormat="1" ht="13.15" customHeight="1" x14ac:dyDescent="0.2">
      <c r="A70" s="16" t="s">
        <v>10</v>
      </c>
      <c r="B70" s="17" t="s">
        <v>39</v>
      </c>
      <c r="C70" s="38"/>
      <c r="D70" s="38">
        <v>4000</v>
      </c>
      <c r="E70" s="52"/>
      <c r="F70" s="71" t="s">
        <v>8</v>
      </c>
      <c r="G70" s="17" t="s">
        <v>15</v>
      </c>
      <c r="H70" s="38">
        <v>12000</v>
      </c>
      <c r="I70" s="94" t="s">
        <v>52</v>
      </c>
    </row>
    <row r="71" spans="1:9" s="7" customFormat="1" ht="13.15" customHeight="1" thickBot="1" x14ac:dyDescent="0.25">
      <c r="A71" s="16" t="s">
        <v>10</v>
      </c>
      <c r="B71" s="17" t="s">
        <v>40</v>
      </c>
      <c r="C71" s="38"/>
      <c r="D71" s="38">
        <v>1126.4100000000001</v>
      </c>
      <c r="E71" s="52"/>
      <c r="F71" s="72" t="s">
        <v>19</v>
      </c>
      <c r="G71" s="17" t="s">
        <v>16</v>
      </c>
      <c r="H71" s="39">
        <v>11000</v>
      </c>
      <c r="I71" s="94"/>
    </row>
    <row r="72" spans="1:9" s="7" customFormat="1" ht="13.15" customHeight="1" thickTop="1" thickBot="1" x14ac:dyDescent="0.25">
      <c r="A72" s="16"/>
      <c r="B72" s="17"/>
      <c r="C72" s="38"/>
      <c r="D72" s="38"/>
      <c r="E72" s="52"/>
      <c r="F72" s="73"/>
      <c r="G72" s="17"/>
      <c r="H72" s="44">
        <f>SUM(H66:H71)+SUM(D66:D73)</f>
        <v>49380.05</v>
      </c>
      <c r="I72" s="60"/>
    </row>
    <row r="73" spans="1:9" s="7" customFormat="1" ht="13.15" customHeight="1" thickBot="1" x14ac:dyDescent="0.25">
      <c r="A73" s="16"/>
      <c r="B73" s="17"/>
      <c r="C73" s="38"/>
      <c r="D73" s="38"/>
      <c r="E73" s="38"/>
      <c r="F73" s="73"/>
      <c r="G73" s="41" t="s">
        <v>4</v>
      </c>
      <c r="H73" s="42">
        <f>E64+H72</f>
        <v>57899.9</v>
      </c>
      <c r="I73" s="44"/>
    </row>
    <row r="74" spans="1:9" s="7" customFormat="1" ht="13.15" customHeight="1" x14ac:dyDescent="0.2">
      <c r="B74" s="16"/>
      <c r="C74" s="17"/>
      <c r="D74" s="9"/>
      <c r="E74" s="38"/>
      <c r="F74" s="74"/>
      <c r="G74" s="9"/>
      <c r="H74" s="9"/>
      <c r="I74" s="44"/>
    </row>
    <row r="75" spans="1:9" s="7" customFormat="1" ht="13.15" customHeight="1" x14ac:dyDescent="0.2">
      <c r="B75" s="16"/>
      <c r="C75" s="17"/>
      <c r="D75" s="8"/>
      <c r="E75" s="9"/>
      <c r="F75" s="74"/>
      <c r="G75" s="9"/>
      <c r="H75" s="9"/>
      <c r="I75" s="44"/>
    </row>
    <row r="76" spans="1:9" s="7" customFormat="1" ht="13.15" customHeight="1" x14ac:dyDescent="0.2">
      <c r="A76" s="9"/>
      <c r="B76" s="10"/>
      <c r="C76" s="9"/>
      <c r="D76" s="8"/>
      <c r="E76" s="9"/>
      <c r="F76" s="74"/>
      <c r="G76" s="9"/>
      <c r="H76" s="9"/>
      <c r="I76" s="44"/>
    </row>
    <row r="77" spans="1:9" s="7" customFormat="1" ht="13.15" customHeight="1" x14ac:dyDescent="0.2">
      <c r="A77" s="9"/>
      <c r="B77" s="10"/>
      <c r="C77" s="8"/>
      <c r="D77" s="8"/>
      <c r="E77" s="9"/>
      <c r="F77" s="74"/>
      <c r="G77" s="9"/>
      <c r="H77" s="9"/>
      <c r="I77" s="44"/>
    </row>
    <row r="78" spans="1:9" s="7" customFormat="1" ht="13.15" customHeight="1" x14ac:dyDescent="0.2">
      <c r="A78" s="9"/>
      <c r="B78" s="10"/>
      <c r="C78" s="8"/>
      <c r="D78" s="8"/>
      <c r="E78" s="9"/>
      <c r="F78" s="74"/>
      <c r="G78" s="9"/>
      <c r="H78" s="9"/>
      <c r="I78" s="44"/>
    </row>
    <row r="79" spans="1:9" s="7" customFormat="1" ht="13.15" customHeight="1" x14ac:dyDescent="0.2">
      <c r="A79" s="9"/>
      <c r="B79" s="10"/>
      <c r="C79" s="8"/>
      <c r="D79" s="8"/>
      <c r="E79" s="9"/>
      <c r="F79" s="74"/>
      <c r="G79" s="9"/>
      <c r="H79" s="9"/>
      <c r="I79" s="44"/>
    </row>
    <row r="80" spans="1:9" s="9" customFormat="1" ht="12" x14ac:dyDescent="0.2">
      <c r="B80" s="10"/>
      <c r="C80" s="8"/>
      <c r="F80" s="74"/>
    </row>
    <row r="81" spans="1:9" s="9" customFormat="1" ht="12" x14ac:dyDescent="0.2">
      <c r="B81" s="10"/>
      <c r="C81" s="8"/>
      <c r="F81" s="74"/>
    </row>
    <row r="82" spans="1:9" s="9" customFormat="1" ht="12" x14ac:dyDescent="0.2">
      <c r="B82" s="10"/>
      <c r="C82" s="8"/>
      <c r="F82" s="74"/>
    </row>
    <row r="83" spans="1:9" s="9" customFormat="1" ht="12" x14ac:dyDescent="0.2">
      <c r="B83" s="10"/>
      <c r="F83" s="74"/>
    </row>
    <row r="84" spans="1:9" s="9" customFormat="1" ht="12" x14ac:dyDescent="0.2">
      <c r="B84" s="10"/>
      <c r="F84" s="74"/>
    </row>
    <row r="85" spans="1:9" s="9" customFormat="1" ht="12" x14ac:dyDescent="0.2">
      <c r="B85" s="10"/>
      <c r="F85" s="74"/>
    </row>
    <row r="86" spans="1:9" s="9" customFormat="1" x14ac:dyDescent="0.2">
      <c r="B86" s="10"/>
      <c r="D86" s="5"/>
      <c r="F86" s="74"/>
    </row>
    <row r="87" spans="1:9" s="9" customFormat="1" x14ac:dyDescent="0.2">
      <c r="B87" s="10"/>
      <c r="D87" s="5"/>
      <c r="F87" s="54"/>
      <c r="G87" s="5"/>
      <c r="H87" s="5"/>
    </row>
    <row r="88" spans="1:9" s="9" customFormat="1" x14ac:dyDescent="0.2">
      <c r="B88" s="10"/>
      <c r="D88" s="5"/>
      <c r="E88" s="5"/>
      <c r="F88" s="54"/>
      <c r="G88" s="5"/>
      <c r="H88" s="5"/>
    </row>
    <row r="89" spans="1:9" s="9" customFormat="1" x14ac:dyDescent="0.2">
      <c r="B89" s="12"/>
      <c r="C89" s="5"/>
      <c r="D89" s="5"/>
      <c r="E89" s="5"/>
      <c r="F89" s="54"/>
      <c r="G89" s="5"/>
      <c r="H89" s="5"/>
    </row>
    <row r="90" spans="1:9" s="9" customFormat="1" x14ac:dyDescent="0.2">
      <c r="B90" s="12"/>
      <c r="C90" s="5"/>
      <c r="D90" s="5"/>
      <c r="E90" s="5"/>
      <c r="F90" s="54"/>
      <c r="G90" s="5"/>
      <c r="H90" s="5"/>
    </row>
    <row r="91" spans="1:9" s="9" customFormat="1" x14ac:dyDescent="0.2">
      <c r="B91" s="12"/>
      <c r="C91" s="5"/>
      <c r="D91" s="5"/>
      <c r="E91" s="5"/>
      <c r="F91" s="54"/>
      <c r="G91" s="5"/>
      <c r="H91" s="5"/>
    </row>
    <row r="92" spans="1:9" s="9" customFormat="1" x14ac:dyDescent="0.2">
      <c r="B92" s="12"/>
      <c r="C92" s="5"/>
      <c r="D92" s="5"/>
      <c r="E92" s="5"/>
      <c r="F92" s="54"/>
      <c r="G92" s="5"/>
      <c r="H92" s="5"/>
    </row>
    <row r="93" spans="1:9" s="9" customFormat="1" x14ac:dyDescent="0.2">
      <c r="A93" s="5"/>
      <c r="B93" s="12"/>
      <c r="C93" s="5"/>
      <c r="D93" s="5"/>
      <c r="E93" s="5"/>
      <c r="F93" s="54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54"/>
      <c r="G94" s="5"/>
      <c r="H94" s="5"/>
      <c r="I94" s="5"/>
    </row>
    <row r="95" spans="1:9" s="9" customFormat="1" x14ac:dyDescent="0.2">
      <c r="A95" s="5"/>
      <c r="B95" s="12"/>
      <c r="C95" s="5"/>
      <c r="D95" s="5"/>
      <c r="E95" s="5"/>
      <c r="F95" s="54"/>
      <c r="G95" s="5"/>
      <c r="H95" s="5"/>
      <c r="I95" s="5"/>
    </row>
    <row r="96" spans="1:9" s="9" customFormat="1" x14ac:dyDescent="0.2">
      <c r="A96" s="5"/>
      <c r="B96" s="12"/>
      <c r="C96" s="5"/>
      <c r="D96" s="5"/>
      <c r="E96" s="5"/>
      <c r="F96" s="54"/>
      <c r="G96" s="5"/>
      <c r="H96" s="5"/>
      <c r="I96" s="5"/>
    </row>
  </sheetData>
  <mergeCells count="17">
    <mergeCell ref="A1:J1"/>
    <mergeCell ref="I23:J23"/>
    <mergeCell ref="I22:J22"/>
    <mergeCell ref="I24:J24"/>
    <mergeCell ref="I25:J25"/>
    <mergeCell ref="I32:J32"/>
    <mergeCell ref="E53:F53"/>
    <mergeCell ref="C20:D20"/>
    <mergeCell ref="E21:F21"/>
    <mergeCell ref="C4:D4"/>
    <mergeCell ref="E5:F5"/>
    <mergeCell ref="C36:D36"/>
    <mergeCell ref="E37:F37"/>
    <mergeCell ref="C52:D52"/>
    <mergeCell ref="I27:J27"/>
    <mergeCell ref="I28:J28"/>
    <mergeCell ref="I26:J2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49" zoomScaleNormal="100" workbookViewId="0">
      <selection activeCell="K19" sqref="K19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142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143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43439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211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2662.59</v>
      </c>
      <c r="G7" s="70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  <c r="G9" s="182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210"/>
      <c r="J11" s="210"/>
    </row>
    <row r="12" spans="1:10" x14ac:dyDescent="0.2">
      <c r="B12" s="15" t="s">
        <v>61</v>
      </c>
      <c r="C12" s="18" t="s">
        <v>60</v>
      </c>
      <c r="D12" s="51"/>
      <c r="E12" s="37">
        <v>990</v>
      </c>
      <c r="F12" s="68"/>
      <c r="G12" s="67"/>
      <c r="I12" s="274"/>
      <c r="J12" s="274"/>
    </row>
    <row r="13" spans="1:10" x14ac:dyDescent="0.2">
      <c r="B13" s="15" t="s">
        <v>115</v>
      </c>
      <c r="C13" s="18" t="s">
        <v>116</v>
      </c>
      <c r="D13" s="51"/>
      <c r="E13" s="37">
        <v>990</v>
      </c>
      <c r="F13" s="68"/>
      <c r="G13" s="67"/>
      <c r="I13" s="210"/>
      <c r="J13" s="210"/>
    </row>
    <row r="14" spans="1:10" x14ac:dyDescent="0.2">
      <c r="B14" s="20" t="s">
        <v>115</v>
      </c>
      <c r="C14" s="27" t="s">
        <v>124</v>
      </c>
      <c r="D14" s="50"/>
      <c r="E14" s="198">
        <v>990</v>
      </c>
      <c r="F14" s="68"/>
      <c r="G14" s="67"/>
      <c r="I14" s="210"/>
      <c r="J14" s="210"/>
    </row>
    <row r="15" spans="1:10" x14ac:dyDescent="0.2">
      <c r="B15" s="15" t="s">
        <v>126</v>
      </c>
      <c r="C15" s="18" t="s">
        <v>125</v>
      </c>
      <c r="D15" s="51"/>
      <c r="E15" s="37">
        <v>990</v>
      </c>
      <c r="F15" s="68"/>
      <c r="G15" s="67"/>
      <c r="I15" s="210"/>
      <c r="J15" s="210"/>
    </row>
    <row r="16" spans="1:10" ht="13.5" thickBot="1" x14ac:dyDescent="0.25">
      <c r="B16" s="184" t="s">
        <v>29</v>
      </c>
      <c r="C16" s="185" t="s">
        <v>135</v>
      </c>
      <c r="D16" s="183"/>
      <c r="E16" s="186">
        <v>792</v>
      </c>
      <c r="F16" s="68"/>
      <c r="G16" s="67"/>
      <c r="I16" s="210"/>
      <c r="J16" s="210"/>
    </row>
    <row r="17" spans="1:10" s="4" customFormat="1" ht="13.5" thickBot="1" x14ac:dyDescent="0.25">
      <c r="B17" s="55"/>
      <c r="C17" s="56"/>
      <c r="D17" s="57"/>
      <c r="E17" s="58">
        <f>SUM(E7:E16)</f>
        <v>11024.28</v>
      </c>
      <c r="F17" s="69"/>
      <c r="G17" s="82"/>
    </row>
    <row r="18" spans="1:10" ht="13.5" thickBot="1" x14ac:dyDescent="0.25">
      <c r="B18" s="107" t="s">
        <v>33</v>
      </c>
      <c r="C18" s="108" t="s">
        <v>5</v>
      </c>
      <c r="D18" s="108"/>
      <c r="E18" s="109">
        <v>1125</v>
      </c>
    </row>
    <row r="19" spans="1:10" ht="13.5" thickBot="1" x14ac:dyDescent="0.25">
      <c r="B19" s="11"/>
      <c r="C19" s="34" t="s">
        <v>0</v>
      </c>
      <c r="D19" s="34"/>
      <c r="E19" s="36">
        <f>SUM(E17:E18)</f>
        <v>12149.28</v>
      </c>
    </row>
    <row r="20" spans="1:10" x14ac:dyDescent="0.2">
      <c r="B20" s="11"/>
      <c r="C20" s="34"/>
      <c r="D20" s="34"/>
      <c r="E20" s="63"/>
    </row>
    <row r="21" spans="1:10" s="29" customFormat="1" ht="6.75" customHeight="1" x14ac:dyDescent="0.2">
      <c r="B21" s="30"/>
      <c r="C21" s="31"/>
      <c r="D21" s="31"/>
      <c r="E21" s="32"/>
      <c r="F21" s="64"/>
      <c r="G21" s="32"/>
      <c r="H21" s="32"/>
      <c r="I21" s="32"/>
    </row>
    <row r="22" spans="1:10" ht="19.5" customHeight="1" x14ac:dyDescent="0.2">
      <c r="A22" s="45"/>
      <c r="B22" s="25" t="s">
        <v>24</v>
      </c>
      <c r="C22" s="46" t="s">
        <v>144</v>
      </c>
      <c r="D22" s="40"/>
      <c r="E22" s="14"/>
      <c r="F22" s="65"/>
      <c r="G22" s="14"/>
      <c r="H22" s="14"/>
      <c r="I22" s="14"/>
    </row>
    <row r="23" spans="1:10" ht="19.5" customHeight="1" x14ac:dyDescent="0.2">
      <c r="B23" s="25" t="s">
        <v>26</v>
      </c>
      <c r="C23" s="280">
        <v>43446</v>
      </c>
      <c r="D23" s="276"/>
      <c r="E23" s="14"/>
      <c r="F23" s="65"/>
      <c r="G23" s="14"/>
      <c r="H23" s="14"/>
      <c r="I23" s="14"/>
    </row>
    <row r="24" spans="1:10" ht="4.5" customHeight="1" x14ac:dyDescent="0.45">
      <c r="B24" s="2"/>
      <c r="C24" s="19"/>
      <c r="D24" s="19"/>
      <c r="E24" s="275"/>
      <c r="F24" s="275"/>
      <c r="G24" s="3"/>
      <c r="H24" s="4"/>
      <c r="I24" s="4"/>
    </row>
    <row r="25" spans="1:10" s="211" customFormat="1" ht="13.5" thickBot="1" x14ac:dyDescent="0.25">
      <c r="B25" s="26" t="s">
        <v>25</v>
      </c>
      <c r="C25" s="53" t="s">
        <v>1</v>
      </c>
      <c r="D25" s="53"/>
      <c r="E25" s="28" t="s">
        <v>2</v>
      </c>
      <c r="F25" s="66"/>
    </row>
    <row r="26" spans="1:10" x14ac:dyDescent="0.2">
      <c r="B26" s="21" t="s">
        <v>28</v>
      </c>
      <c r="C26" s="24" t="s">
        <v>14</v>
      </c>
      <c r="D26" s="49"/>
      <c r="E26" s="85"/>
      <c r="G26" s="67"/>
    </row>
    <row r="27" spans="1:10" x14ac:dyDescent="0.2">
      <c r="B27" s="43" t="s">
        <v>29</v>
      </c>
      <c r="C27" s="27" t="s">
        <v>27</v>
      </c>
      <c r="D27" s="50"/>
      <c r="E27" s="85"/>
      <c r="F27" s="70"/>
      <c r="G27" s="179"/>
      <c r="H27" s="54"/>
    </row>
    <row r="28" spans="1:10" x14ac:dyDescent="0.2">
      <c r="B28" s="43" t="s">
        <v>3</v>
      </c>
      <c r="C28" s="27" t="s">
        <v>13</v>
      </c>
      <c r="D28" s="50"/>
      <c r="E28" s="85"/>
      <c r="F28" s="70"/>
      <c r="G28" s="182"/>
    </row>
    <row r="29" spans="1:10" x14ac:dyDescent="0.2">
      <c r="B29" s="15" t="s">
        <v>35</v>
      </c>
      <c r="C29" s="18" t="s">
        <v>11</v>
      </c>
      <c r="D29" s="51"/>
      <c r="E29" s="86"/>
    </row>
    <row r="30" spans="1:10" x14ac:dyDescent="0.2">
      <c r="B30" s="101" t="s">
        <v>29</v>
      </c>
      <c r="C30" s="105" t="s">
        <v>34</v>
      </c>
      <c r="D30" s="102"/>
      <c r="E30" s="103"/>
      <c r="G30" s="67"/>
      <c r="I30" s="210"/>
      <c r="J30" s="210"/>
    </row>
    <row r="31" spans="1:10" ht="12" customHeight="1" x14ac:dyDescent="0.2">
      <c r="B31" s="15" t="s">
        <v>61</v>
      </c>
      <c r="C31" s="18" t="s">
        <v>60</v>
      </c>
      <c r="D31" s="51"/>
      <c r="E31" s="37"/>
      <c r="F31" s="68"/>
      <c r="G31" s="67"/>
      <c r="I31" s="274"/>
      <c r="J31" s="274"/>
    </row>
    <row r="32" spans="1:10" x14ac:dyDescent="0.2">
      <c r="B32" s="15" t="s">
        <v>115</v>
      </c>
      <c r="C32" s="18" t="s">
        <v>116</v>
      </c>
      <c r="D32" s="51"/>
      <c r="E32" s="37"/>
      <c r="F32" s="68"/>
      <c r="G32" s="67"/>
      <c r="I32" s="210"/>
      <c r="J32" s="210"/>
    </row>
    <row r="33" spans="1:10" x14ac:dyDescent="0.2">
      <c r="B33" s="20" t="s">
        <v>115</v>
      </c>
      <c r="C33" s="27" t="s">
        <v>124</v>
      </c>
      <c r="D33" s="50"/>
      <c r="E33" s="198"/>
      <c r="F33" s="68"/>
      <c r="G33" s="67"/>
      <c r="I33" s="210"/>
      <c r="J33" s="210"/>
    </row>
    <row r="34" spans="1:10" x14ac:dyDescent="0.2">
      <c r="B34" s="194" t="s">
        <v>126</v>
      </c>
      <c r="C34" s="195" t="s">
        <v>125</v>
      </c>
      <c r="D34" s="196"/>
      <c r="E34" s="197"/>
      <c r="F34" s="68"/>
      <c r="G34" s="67"/>
      <c r="I34" s="210"/>
      <c r="J34" s="210"/>
    </row>
    <row r="35" spans="1:10" ht="13.5" thickBot="1" x14ac:dyDescent="0.25">
      <c r="B35" s="184" t="s">
        <v>29</v>
      </c>
      <c r="C35" s="185" t="s">
        <v>135</v>
      </c>
      <c r="D35" s="183"/>
      <c r="E35" s="186"/>
      <c r="F35" s="68"/>
      <c r="G35" s="67"/>
      <c r="I35" s="210"/>
      <c r="J35" s="210"/>
    </row>
    <row r="36" spans="1:10" s="4" customFormat="1" ht="13.5" thickBot="1" x14ac:dyDescent="0.25">
      <c r="B36" s="55"/>
      <c r="C36" s="56"/>
      <c r="D36" s="57"/>
      <c r="E36" s="58">
        <f>SUM(E26:E35)</f>
        <v>0</v>
      </c>
      <c r="F36" s="69"/>
      <c r="G36" s="82"/>
    </row>
    <row r="37" spans="1:10" ht="13.5" thickBot="1" x14ac:dyDescent="0.25">
      <c r="B37" s="107" t="s">
        <v>33</v>
      </c>
      <c r="C37" s="108" t="s">
        <v>5</v>
      </c>
      <c r="D37" s="108"/>
      <c r="E37" s="109">
        <v>1125</v>
      </c>
    </row>
    <row r="38" spans="1:10" ht="13.5" thickBot="1" x14ac:dyDescent="0.25">
      <c r="B38" s="11"/>
      <c r="C38" s="34" t="s">
        <v>0</v>
      </c>
      <c r="D38" s="34"/>
      <c r="E38" s="36">
        <f>SUM(E36:E37)</f>
        <v>1125</v>
      </c>
    </row>
    <row r="39" spans="1:10" x14ac:dyDescent="0.2">
      <c r="B39" s="11"/>
      <c r="C39" s="34"/>
      <c r="D39" s="34"/>
      <c r="E39" s="63"/>
    </row>
    <row r="40" spans="1:10" s="29" customFormat="1" ht="6.75" customHeight="1" x14ac:dyDescent="0.2">
      <c r="B40" s="30"/>
      <c r="C40" s="31"/>
      <c r="D40" s="31"/>
      <c r="E40" s="32"/>
      <c r="F40" s="64"/>
      <c r="G40" s="32"/>
      <c r="H40" s="32"/>
      <c r="I40" s="32"/>
    </row>
    <row r="41" spans="1:10" ht="19.5" customHeight="1" x14ac:dyDescent="0.2">
      <c r="A41" s="45"/>
      <c r="B41" s="25" t="s">
        <v>24</v>
      </c>
      <c r="C41" s="46" t="s">
        <v>145</v>
      </c>
      <c r="D41" s="40"/>
      <c r="E41" s="14"/>
      <c r="F41" s="65"/>
      <c r="G41" s="14"/>
      <c r="H41" s="14"/>
      <c r="I41" s="14"/>
    </row>
    <row r="42" spans="1:10" ht="19.5" customHeight="1" x14ac:dyDescent="0.2">
      <c r="B42" s="25" t="s">
        <v>26</v>
      </c>
      <c r="C42" s="276">
        <v>43453</v>
      </c>
      <c r="D42" s="276"/>
      <c r="E42" s="14"/>
      <c r="F42" s="65"/>
      <c r="G42" s="14"/>
      <c r="H42" s="14"/>
      <c r="I42" s="14"/>
    </row>
    <row r="43" spans="1:10" ht="4.5" customHeight="1" x14ac:dyDescent="0.45">
      <c r="B43" s="2"/>
      <c r="C43" s="19"/>
      <c r="D43" s="19"/>
      <c r="E43" s="275"/>
      <c r="F43" s="275"/>
      <c r="G43" s="3"/>
      <c r="H43" s="4"/>
      <c r="I43" s="4"/>
    </row>
    <row r="44" spans="1:10" s="211" customFormat="1" ht="13.5" thickBot="1" x14ac:dyDescent="0.25">
      <c r="B44" s="26" t="s">
        <v>25</v>
      </c>
      <c r="C44" s="53" t="s">
        <v>1</v>
      </c>
      <c r="D44" s="53"/>
      <c r="E44" s="28" t="s">
        <v>2</v>
      </c>
      <c r="F44" s="66"/>
    </row>
    <row r="45" spans="1:10" x14ac:dyDescent="0.2">
      <c r="B45" s="21" t="s">
        <v>28</v>
      </c>
      <c r="C45" s="24" t="s">
        <v>14</v>
      </c>
      <c r="D45" s="49"/>
      <c r="E45" s="85"/>
      <c r="F45" s="70"/>
      <c r="G45" s="67"/>
    </row>
    <row r="46" spans="1:10" x14ac:dyDescent="0.2">
      <c r="B46" s="43" t="s">
        <v>29</v>
      </c>
      <c r="C46" s="27" t="s">
        <v>27</v>
      </c>
      <c r="D46" s="50"/>
      <c r="E46" s="85"/>
      <c r="F46" s="70"/>
      <c r="G46" s="84"/>
      <c r="H46" s="54"/>
    </row>
    <row r="47" spans="1:10" x14ac:dyDescent="0.2">
      <c r="B47" s="43" t="s">
        <v>3</v>
      </c>
      <c r="C47" s="27" t="s">
        <v>13</v>
      </c>
      <c r="D47" s="50"/>
      <c r="E47" s="85"/>
      <c r="F47" s="70"/>
    </row>
    <row r="48" spans="1:10" x14ac:dyDescent="0.2">
      <c r="B48" s="15" t="s">
        <v>35</v>
      </c>
      <c r="C48" s="18" t="s">
        <v>11</v>
      </c>
      <c r="D48" s="51"/>
      <c r="E48" s="86"/>
    </row>
    <row r="49" spans="1:10" x14ac:dyDescent="0.2">
      <c r="B49" s="101" t="s">
        <v>29</v>
      </c>
      <c r="C49" s="105" t="s">
        <v>34</v>
      </c>
      <c r="D49" s="102"/>
      <c r="E49" s="103"/>
      <c r="G49" s="70"/>
      <c r="I49" s="210"/>
      <c r="J49" s="210"/>
    </row>
    <row r="50" spans="1:10" x14ac:dyDescent="0.2">
      <c r="B50" s="15" t="s">
        <v>61</v>
      </c>
      <c r="C50" s="18" t="s">
        <v>60</v>
      </c>
      <c r="D50" s="51"/>
      <c r="E50" s="37"/>
      <c r="F50" s="68"/>
      <c r="G50" s="67"/>
      <c r="I50" s="274"/>
      <c r="J50" s="274"/>
    </row>
    <row r="51" spans="1:10" x14ac:dyDescent="0.2">
      <c r="B51" s="15" t="s">
        <v>115</v>
      </c>
      <c r="C51" s="18" t="s">
        <v>116</v>
      </c>
      <c r="D51" s="51"/>
      <c r="E51" s="37"/>
      <c r="F51" s="68"/>
      <c r="G51" s="67"/>
      <c r="I51" s="210"/>
      <c r="J51" s="210"/>
    </row>
    <row r="52" spans="1:10" x14ac:dyDescent="0.2">
      <c r="B52" s="20" t="s">
        <v>115</v>
      </c>
      <c r="C52" s="27" t="s">
        <v>124</v>
      </c>
      <c r="D52" s="50"/>
      <c r="E52" s="198"/>
      <c r="F52" s="68"/>
      <c r="G52" s="67"/>
      <c r="I52" s="210"/>
      <c r="J52" s="210"/>
    </row>
    <row r="53" spans="1:10" x14ac:dyDescent="0.2">
      <c r="B53" s="15" t="s">
        <v>126</v>
      </c>
      <c r="C53" s="18" t="s">
        <v>125</v>
      </c>
      <c r="D53" s="51"/>
      <c r="E53" s="37"/>
      <c r="F53" s="68"/>
      <c r="G53" s="67"/>
      <c r="I53" s="210"/>
      <c r="J53" s="210"/>
    </row>
    <row r="54" spans="1:10" ht="13.5" thickBot="1" x14ac:dyDescent="0.25">
      <c r="B54" s="184" t="s">
        <v>29</v>
      </c>
      <c r="C54" s="185" t="s">
        <v>135</v>
      </c>
      <c r="D54" s="183"/>
      <c r="E54" s="186"/>
      <c r="F54" s="68"/>
      <c r="G54" s="67"/>
      <c r="I54" s="210"/>
      <c r="J54" s="210"/>
    </row>
    <row r="55" spans="1:10" s="4" customFormat="1" ht="13.5" thickBot="1" x14ac:dyDescent="0.25">
      <c r="B55" s="55"/>
      <c r="C55" s="56"/>
      <c r="D55" s="57"/>
      <c r="E55" s="58">
        <f>SUM(E45:E54)</f>
        <v>0</v>
      </c>
      <c r="F55" s="69"/>
      <c r="G55" s="82"/>
    </row>
    <row r="56" spans="1:10" ht="13.5" thickBot="1" x14ac:dyDescent="0.25">
      <c r="B56" s="107" t="s">
        <v>33</v>
      </c>
      <c r="C56" s="108" t="s">
        <v>5</v>
      </c>
      <c r="D56" s="108"/>
      <c r="E56" s="109">
        <v>1125</v>
      </c>
    </row>
    <row r="57" spans="1:10" ht="13.5" thickBot="1" x14ac:dyDescent="0.25">
      <c r="B57" s="11"/>
      <c r="C57" s="34" t="s">
        <v>0</v>
      </c>
      <c r="D57" s="34"/>
      <c r="E57" s="36">
        <f>SUM(E55:E56)</f>
        <v>1125</v>
      </c>
    </row>
    <row r="58" spans="1:10" x14ac:dyDescent="0.2">
      <c r="B58" s="11"/>
      <c r="C58" s="34"/>
      <c r="D58" s="34"/>
      <c r="E58" s="63"/>
    </row>
    <row r="59" spans="1:10" s="29" customFormat="1" ht="6.75" customHeight="1" x14ac:dyDescent="0.2">
      <c r="B59" s="30"/>
      <c r="C59" s="31"/>
      <c r="D59" s="31"/>
      <c r="E59" s="32"/>
      <c r="F59" s="64"/>
      <c r="G59" s="32"/>
      <c r="H59" s="32"/>
      <c r="I59" s="32"/>
    </row>
    <row r="60" spans="1:10" ht="19.5" customHeight="1" x14ac:dyDescent="0.2">
      <c r="A60" s="45"/>
      <c r="B60" s="25" t="s">
        <v>24</v>
      </c>
      <c r="C60" s="46" t="s">
        <v>146</v>
      </c>
      <c r="D60" s="40"/>
      <c r="E60" s="14"/>
      <c r="F60" s="65"/>
      <c r="G60" s="14"/>
      <c r="H60" s="14"/>
      <c r="I60" s="14"/>
    </row>
    <row r="61" spans="1:10" ht="19.5" customHeight="1" x14ac:dyDescent="0.2">
      <c r="B61" s="25" t="s">
        <v>26</v>
      </c>
      <c r="C61" s="276">
        <v>43460</v>
      </c>
      <c r="D61" s="276"/>
      <c r="E61" s="14"/>
      <c r="F61" s="65"/>
      <c r="G61" s="14"/>
      <c r="H61" s="14"/>
      <c r="I61" s="14"/>
    </row>
    <row r="62" spans="1:10" ht="4.5" customHeight="1" x14ac:dyDescent="0.45">
      <c r="B62" s="2"/>
      <c r="C62" s="19"/>
      <c r="D62" s="19"/>
      <c r="E62" s="275"/>
      <c r="F62" s="275"/>
      <c r="G62" s="3"/>
      <c r="H62" s="4"/>
      <c r="I62" s="4"/>
    </row>
    <row r="63" spans="1:10" s="211" customFormat="1" ht="13.5" thickBot="1" x14ac:dyDescent="0.25">
      <c r="B63" s="26" t="s">
        <v>25</v>
      </c>
      <c r="C63" s="53" t="s">
        <v>1</v>
      </c>
      <c r="D63" s="53"/>
      <c r="E63" s="28" t="s">
        <v>2</v>
      </c>
      <c r="F63" s="66"/>
    </row>
    <row r="64" spans="1:10" x14ac:dyDescent="0.2">
      <c r="B64" s="21" t="s">
        <v>28</v>
      </c>
      <c r="C64" s="24" t="s">
        <v>14</v>
      </c>
      <c r="D64" s="49"/>
      <c r="E64" s="85"/>
      <c r="F64" s="70"/>
      <c r="G64" s="67"/>
    </row>
    <row r="65" spans="1:10" x14ac:dyDescent="0.2">
      <c r="B65" s="43" t="s">
        <v>29</v>
      </c>
      <c r="C65" s="27" t="s">
        <v>27</v>
      </c>
      <c r="D65" s="50"/>
      <c r="E65" s="85"/>
      <c r="F65" s="70"/>
      <c r="G65" s="84"/>
      <c r="H65" s="54"/>
    </row>
    <row r="66" spans="1:10" x14ac:dyDescent="0.2">
      <c r="B66" s="43" t="s">
        <v>3</v>
      </c>
      <c r="C66" s="27" t="s">
        <v>13</v>
      </c>
      <c r="D66" s="50"/>
      <c r="E66" s="85"/>
      <c r="F66" s="70"/>
    </row>
    <row r="67" spans="1:10" x14ac:dyDescent="0.2">
      <c r="B67" s="15" t="s">
        <v>35</v>
      </c>
      <c r="C67" s="18" t="s">
        <v>11</v>
      </c>
      <c r="D67" s="51"/>
      <c r="E67" s="86"/>
    </row>
    <row r="68" spans="1:10" x14ac:dyDescent="0.2">
      <c r="B68" s="101" t="s">
        <v>29</v>
      </c>
      <c r="C68" s="105" t="s">
        <v>34</v>
      </c>
      <c r="D68" s="102"/>
      <c r="E68" s="103"/>
      <c r="G68" s="70"/>
      <c r="I68" s="210"/>
      <c r="J68" s="210"/>
    </row>
    <row r="69" spans="1:10" x14ac:dyDescent="0.2">
      <c r="B69" s="15" t="s">
        <v>61</v>
      </c>
      <c r="C69" s="18" t="s">
        <v>60</v>
      </c>
      <c r="D69" s="51"/>
      <c r="E69" s="37"/>
      <c r="F69" s="68"/>
      <c r="G69" s="67"/>
      <c r="I69" s="274"/>
      <c r="J69" s="274"/>
    </row>
    <row r="70" spans="1:10" x14ac:dyDescent="0.2">
      <c r="B70" s="15" t="s">
        <v>115</v>
      </c>
      <c r="C70" s="18" t="s">
        <v>116</v>
      </c>
      <c r="D70" s="51"/>
      <c r="E70" s="37"/>
      <c r="F70" s="68"/>
      <c r="G70" s="67"/>
      <c r="I70" s="210"/>
      <c r="J70" s="210"/>
    </row>
    <row r="71" spans="1:10" x14ac:dyDescent="0.2">
      <c r="B71" s="20" t="s">
        <v>115</v>
      </c>
      <c r="C71" s="27" t="s">
        <v>124</v>
      </c>
      <c r="D71" s="50"/>
      <c r="E71" s="198"/>
      <c r="F71" s="68"/>
      <c r="G71" s="67"/>
      <c r="I71" s="210"/>
      <c r="J71" s="210"/>
    </row>
    <row r="72" spans="1:10" x14ac:dyDescent="0.2">
      <c r="B72" s="15" t="s">
        <v>126</v>
      </c>
      <c r="C72" s="18" t="s">
        <v>125</v>
      </c>
      <c r="D72" s="51"/>
      <c r="E72" s="37"/>
      <c r="F72" s="68"/>
      <c r="G72" s="67"/>
      <c r="I72" s="210"/>
      <c r="J72" s="210"/>
    </row>
    <row r="73" spans="1:10" ht="13.5" thickBot="1" x14ac:dyDescent="0.25">
      <c r="B73" s="184" t="s">
        <v>29</v>
      </c>
      <c r="C73" s="185" t="s">
        <v>135</v>
      </c>
      <c r="D73" s="183"/>
      <c r="E73" s="186"/>
      <c r="F73" s="68"/>
      <c r="G73" s="67"/>
      <c r="I73" s="210"/>
      <c r="J73" s="210"/>
    </row>
    <row r="74" spans="1:10" s="4" customFormat="1" ht="13.5" thickBot="1" x14ac:dyDescent="0.25">
      <c r="B74" s="55"/>
      <c r="C74" s="56"/>
      <c r="D74" s="57"/>
      <c r="E74" s="58">
        <f>SUM(E64:E73)</f>
        <v>0</v>
      </c>
      <c r="F74" s="69"/>
      <c r="G74" s="82"/>
    </row>
    <row r="75" spans="1:10" ht="13.5" thickBot="1" x14ac:dyDescent="0.25">
      <c r="B75" s="107" t="s">
        <v>33</v>
      </c>
      <c r="C75" s="108" t="s">
        <v>5</v>
      </c>
      <c r="D75" s="108"/>
      <c r="E75" s="109">
        <v>1125</v>
      </c>
    </row>
    <row r="76" spans="1:10" ht="13.5" thickBot="1" x14ac:dyDescent="0.25">
      <c r="B76" s="11"/>
      <c r="C76" s="34" t="s">
        <v>0</v>
      </c>
      <c r="D76" s="34"/>
      <c r="E76" s="36">
        <f>SUM(E74:E75)</f>
        <v>1125</v>
      </c>
    </row>
    <row r="77" spans="1:10" x14ac:dyDescent="0.2">
      <c r="B77" s="11"/>
      <c r="C77" s="34"/>
      <c r="D77" s="34"/>
      <c r="E77" s="63"/>
    </row>
    <row r="78" spans="1:10" x14ac:dyDescent="0.2">
      <c r="B78" s="11"/>
      <c r="C78" s="34"/>
      <c r="D78" s="34"/>
      <c r="E78" s="63"/>
    </row>
    <row r="79" spans="1:10" s="7" customFormat="1" ht="13.15" customHeight="1" x14ac:dyDescent="0.2">
      <c r="A79" s="16" t="s">
        <v>6</v>
      </c>
      <c r="B79" s="17" t="s">
        <v>7</v>
      </c>
      <c r="C79" s="17"/>
      <c r="D79" s="38">
        <v>9000</v>
      </c>
      <c r="E79" s="52" t="s">
        <v>53</v>
      </c>
      <c r="F79" s="16" t="s">
        <v>37</v>
      </c>
      <c r="G79" s="17" t="s">
        <v>36</v>
      </c>
      <c r="H79" s="38">
        <v>3948.27</v>
      </c>
      <c r="I79" s="60" t="s">
        <v>53</v>
      </c>
    </row>
    <row r="80" spans="1:10" s="7" customFormat="1" ht="13.15" customHeight="1" x14ac:dyDescent="0.2">
      <c r="A80" s="16" t="s">
        <v>8</v>
      </c>
      <c r="B80" s="17" t="s">
        <v>9</v>
      </c>
      <c r="C80" s="17"/>
      <c r="D80" s="38">
        <v>311.83999999999997</v>
      </c>
      <c r="E80" s="52" t="s">
        <v>53</v>
      </c>
      <c r="F80" s="71" t="s">
        <v>44</v>
      </c>
      <c r="G80" s="17" t="s">
        <v>43</v>
      </c>
      <c r="H80" s="38">
        <v>0</v>
      </c>
      <c r="I80" s="60"/>
    </row>
    <row r="81" spans="1:9" s="7" customFormat="1" ht="13.15" customHeight="1" x14ac:dyDescent="0.2">
      <c r="A81" s="16" t="s">
        <v>30</v>
      </c>
      <c r="B81" s="17" t="s">
        <v>31</v>
      </c>
      <c r="C81" s="17"/>
      <c r="D81" s="38">
        <v>619.53</v>
      </c>
      <c r="E81" s="52" t="s">
        <v>53</v>
      </c>
      <c r="F81" s="71" t="s">
        <v>22</v>
      </c>
      <c r="G81" s="17" t="s">
        <v>23</v>
      </c>
      <c r="H81" s="38">
        <v>500</v>
      </c>
      <c r="I81" s="60" t="s">
        <v>53</v>
      </c>
    </row>
    <row r="82" spans="1:9" s="7" customFormat="1" ht="13.15" customHeight="1" x14ac:dyDescent="0.2">
      <c r="A82" s="16" t="s">
        <v>10</v>
      </c>
      <c r="B82" s="17" t="s">
        <v>38</v>
      </c>
      <c r="C82" s="38"/>
      <c r="D82" s="38">
        <v>5000</v>
      </c>
      <c r="E82" s="52" t="s">
        <v>53</v>
      </c>
      <c r="F82" s="71" t="s">
        <v>6</v>
      </c>
      <c r="G82" s="17" t="s">
        <v>45</v>
      </c>
      <c r="H82" s="38">
        <v>899</v>
      </c>
      <c r="I82" s="60"/>
    </row>
    <row r="83" spans="1:9" s="7" customFormat="1" ht="13.15" customHeight="1" x14ac:dyDescent="0.2">
      <c r="A83" s="16" t="s">
        <v>10</v>
      </c>
      <c r="B83" s="17" t="s">
        <v>39</v>
      </c>
      <c r="C83" s="38"/>
      <c r="D83" s="38">
        <v>4000</v>
      </c>
      <c r="E83" s="52" t="s">
        <v>53</v>
      </c>
      <c r="F83" s="71" t="s">
        <v>8</v>
      </c>
      <c r="G83" s="17" t="s">
        <v>15</v>
      </c>
      <c r="H83" s="38">
        <v>12000</v>
      </c>
      <c r="I83" s="60" t="s">
        <v>53</v>
      </c>
    </row>
    <row r="84" spans="1:9" s="7" customFormat="1" ht="13.15" customHeight="1" thickBot="1" x14ac:dyDescent="0.25">
      <c r="A84" s="16" t="s">
        <v>10</v>
      </c>
      <c r="B84" s="17" t="s">
        <v>40</v>
      </c>
      <c r="C84" s="38"/>
      <c r="D84" s="38">
        <v>1126.4100000000001</v>
      </c>
      <c r="E84" s="52" t="s">
        <v>53</v>
      </c>
      <c r="F84" s="72" t="s">
        <v>19</v>
      </c>
      <c r="G84" s="17" t="s">
        <v>16</v>
      </c>
      <c r="H84" s="39">
        <v>11000</v>
      </c>
      <c r="I84" s="60" t="s">
        <v>53</v>
      </c>
    </row>
    <row r="85" spans="1:9" s="7" customFormat="1" ht="13.15" customHeight="1" thickTop="1" thickBot="1" x14ac:dyDescent="0.25">
      <c r="A85" s="16"/>
      <c r="B85" s="17" t="s">
        <v>117</v>
      </c>
      <c r="C85" s="38"/>
      <c r="D85" s="38">
        <v>1000</v>
      </c>
      <c r="E85" s="52" t="s">
        <v>53</v>
      </c>
      <c r="F85" s="73"/>
      <c r="G85" s="17"/>
      <c r="H85" s="44">
        <f>SUM(H79:H84)+SUM(D79:D86)-D79</f>
        <v>40405.050000000003</v>
      </c>
      <c r="I85" s="60"/>
    </row>
    <row r="86" spans="1:9" s="7" customFormat="1" ht="13.15" customHeight="1" thickBot="1" x14ac:dyDescent="0.25">
      <c r="A86" s="16"/>
      <c r="B86" s="17"/>
      <c r="C86" s="38"/>
      <c r="D86" s="38"/>
      <c r="E86" s="38"/>
      <c r="F86" s="73"/>
      <c r="G86" s="41" t="s">
        <v>4</v>
      </c>
      <c r="H86" s="42">
        <f>E76+H85</f>
        <v>41530.050000000003</v>
      </c>
      <c r="I86" s="44"/>
    </row>
    <row r="87" spans="1:9" s="7" customFormat="1" ht="13.15" customHeight="1" x14ac:dyDescent="0.2">
      <c r="B87" s="16"/>
      <c r="C87" s="17"/>
      <c r="D87" s="9"/>
      <c r="E87" s="38"/>
      <c r="F87" s="74"/>
      <c r="G87" s="9"/>
      <c r="H87" s="9"/>
      <c r="I87" s="44"/>
    </row>
    <row r="88" spans="1:9" s="7" customFormat="1" ht="13.15" customHeight="1" x14ac:dyDescent="0.2">
      <c r="B88" s="16"/>
      <c r="C88" s="17"/>
      <c r="D88" s="8"/>
      <c r="E88" s="9"/>
      <c r="F88" s="74"/>
      <c r="G88" s="9"/>
      <c r="H88" s="9"/>
      <c r="I88" s="44"/>
    </row>
    <row r="89" spans="1:9" s="7" customFormat="1" ht="13.15" customHeight="1" x14ac:dyDescent="0.2">
      <c r="A89" s="9"/>
      <c r="B89" s="10"/>
      <c r="C89" s="9"/>
      <c r="D89" s="8"/>
      <c r="E89" s="9"/>
      <c r="F89" s="74"/>
      <c r="G89" s="9"/>
      <c r="H89" s="9"/>
      <c r="I89" s="44"/>
    </row>
    <row r="90" spans="1:9" s="7" customFormat="1" ht="13.15" customHeight="1" x14ac:dyDescent="0.2">
      <c r="A90" s="9"/>
      <c r="B90" s="10"/>
      <c r="C90" s="8"/>
      <c r="D90" s="8"/>
      <c r="E90" s="9"/>
      <c r="F90" s="74"/>
      <c r="G90" s="9"/>
      <c r="H90" s="9"/>
      <c r="I90" s="44"/>
    </row>
    <row r="91" spans="1:9" s="7" customFormat="1" ht="13.15" customHeight="1" x14ac:dyDescent="0.2">
      <c r="A91" s="9"/>
      <c r="B91" s="10"/>
      <c r="C91" s="8"/>
      <c r="D91" s="8"/>
      <c r="E91" s="9"/>
      <c r="F91" s="74"/>
      <c r="G91" s="9"/>
      <c r="H91" s="9"/>
      <c r="I91" s="44"/>
    </row>
    <row r="92" spans="1:9" s="7" customFormat="1" ht="13.15" customHeight="1" x14ac:dyDescent="0.2">
      <c r="A92" s="9"/>
      <c r="B92" s="10"/>
      <c r="C92" s="8"/>
      <c r="D92" s="8"/>
      <c r="E92" s="9"/>
      <c r="F92" s="74"/>
      <c r="G92" s="9"/>
      <c r="H92" s="9"/>
      <c r="I92" s="44"/>
    </row>
    <row r="93" spans="1:9" s="9" customFormat="1" ht="12" x14ac:dyDescent="0.2">
      <c r="B93" s="10"/>
      <c r="C93" s="8"/>
      <c r="F93" s="74"/>
    </row>
    <row r="94" spans="1:9" s="9" customFormat="1" ht="12" x14ac:dyDescent="0.2">
      <c r="B94" s="10"/>
      <c r="C94" s="8"/>
      <c r="F94" s="74"/>
    </row>
    <row r="95" spans="1:9" s="9" customFormat="1" ht="12" x14ac:dyDescent="0.2">
      <c r="B95" s="10"/>
      <c r="C95" s="8"/>
      <c r="F95" s="74"/>
    </row>
    <row r="96" spans="1:9" s="9" customFormat="1" ht="12" x14ac:dyDescent="0.2">
      <c r="B96" s="10"/>
      <c r="F96" s="74"/>
    </row>
    <row r="97" spans="1:9" s="9" customFormat="1" ht="12" x14ac:dyDescent="0.2">
      <c r="B97" s="10"/>
      <c r="F97" s="74"/>
    </row>
    <row r="98" spans="1:9" s="9" customFormat="1" ht="12" x14ac:dyDescent="0.2">
      <c r="B98" s="10"/>
      <c r="F98" s="74"/>
    </row>
    <row r="99" spans="1:9" s="9" customFormat="1" x14ac:dyDescent="0.2">
      <c r="B99" s="10"/>
      <c r="D99" s="5"/>
      <c r="F99" s="74"/>
    </row>
    <row r="100" spans="1:9" s="9" customFormat="1" x14ac:dyDescent="0.2">
      <c r="B100" s="10"/>
      <c r="D100" s="5"/>
      <c r="F100" s="54"/>
      <c r="G100" s="5"/>
      <c r="H100" s="5"/>
    </row>
    <row r="101" spans="1:9" s="9" customFormat="1" x14ac:dyDescent="0.2">
      <c r="B101" s="10"/>
      <c r="D101" s="5"/>
      <c r="E101" s="5"/>
      <c r="F101" s="54"/>
      <c r="G101" s="5"/>
      <c r="H101" s="5"/>
    </row>
    <row r="102" spans="1:9" s="9" customFormat="1" x14ac:dyDescent="0.2">
      <c r="B102" s="12"/>
      <c r="C102" s="5"/>
      <c r="D102" s="5"/>
      <c r="E102" s="5"/>
      <c r="F102" s="54"/>
      <c r="G102" s="5"/>
      <c r="H102" s="5"/>
    </row>
    <row r="103" spans="1:9" s="9" customFormat="1" x14ac:dyDescent="0.2">
      <c r="B103" s="12"/>
      <c r="C103" s="5"/>
      <c r="D103" s="5"/>
      <c r="E103" s="5"/>
      <c r="F103" s="54"/>
      <c r="G103" s="5"/>
      <c r="H103" s="5"/>
    </row>
    <row r="104" spans="1:9" s="9" customFormat="1" x14ac:dyDescent="0.2">
      <c r="B104" s="12"/>
      <c r="C104" s="5"/>
      <c r="D104" s="5"/>
      <c r="E104" s="5"/>
      <c r="F104" s="54"/>
      <c r="G104" s="5"/>
      <c r="H104" s="5"/>
    </row>
    <row r="105" spans="1:9" s="9" customFormat="1" x14ac:dyDescent="0.2">
      <c r="B105" s="12"/>
      <c r="C105" s="5"/>
      <c r="D105" s="5"/>
      <c r="E105" s="5"/>
      <c r="F105" s="54"/>
      <c r="G105" s="5"/>
      <c r="H105" s="5"/>
    </row>
    <row r="106" spans="1:9" s="9" customFormat="1" x14ac:dyDescent="0.2">
      <c r="A106" s="5"/>
      <c r="B106" s="12"/>
      <c r="C106" s="5"/>
      <c r="D106" s="5"/>
      <c r="E106" s="5"/>
      <c r="F106" s="54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54"/>
      <c r="G107" s="5"/>
      <c r="H107" s="5"/>
      <c r="I107" s="5"/>
    </row>
    <row r="108" spans="1:9" s="9" customFormat="1" x14ac:dyDescent="0.2">
      <c r="A108" s="5"/>
      <c r="B108" s="12"/>
      <c r="C108" s="5"/>
      <c r="D108" s="5"/>
      <c r="E108" s="5"/>
      <c r="F108" s="54"/>
      <c r="G108" s="5"/>
      <c r="H108" s="5"/>
      <c r="I108" s="5"/>
    </row>
    <row r="109" spans="1:9" s="9" customFormat="1" x14ac:dyDescent="0.2">
      <c r="A109" s="5"/>
      <c r="B109" s="12"/>
      <c r="C109" s="5"/>
      <c r="D109" s="5"/>
      <c r="E109" s="5"/>
      <c r="F109" s="54"/>
      <c r="G109" s="5"/>
      <c r="H109" s="5"/>
      <c r="I109" s="5"/>
    </row>
  </sheetData>
  <mergeCells count="13">
    <mergeCell ref="E24:F24"/>
    <mergeCell ref="A1:J1"/>
    <mergeCell ref="C4:D4"/>
    <mergeCell ref="E5:F5"/>
    <mergeCell ref="I12:J12"/>
    <mergeCell ref="C23:D23"/>
    <mergeCell ref="I69:J69"/>
    <mergeCell ref="I31:J31"/>
    <mergeCell ref="C42:D42"/>
    <mergeCell ref="E43:F43"/>
    <mergeCell ref="I50:J50"/>
    <mergeCell ref="C61:D61"/>
    <mergeCell ref="E62:F6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49" zoomScaleNormal="100" workbookViewId="0">
      <selection activeCell="E78" sqref="E7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147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148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80">
        <v>43474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213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3039.13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179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  <c r="G9" s="182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212"/>
      <c r="J11" s="212"/>
    </row>
    <row r="12" spans="1:10" ht="12" customHeight="1" thickBot="1" x14ac:dyDescent="0.25">
      <c r="B12" s="104" t="s">
        <v>61</v>
      </c>
      <c r="C12" s="106" t="s">
        <v>60</v>
      </c>
      <c r="D12" s="59"/>
      <c r="E12" s="35">
        <v>990</v>
      </c>
      <c r="F12" s="68"/>
      <c r="G12" s="67"/>
      <c r="I12" s="274"/>
      <c r="J12" s="274"/>
    </row>
    <row r="13" spans="1:10" s="4" customFormat="1" ht="13.5" thickBot="1" x14ac:dyDescent="0.25">
      <c r="B13" s="55"/>
      <c r="C13" s="56"/>
      <c r="D13" s="57"/>
      <c r="E13" s="58">
        <f>SUM(E7:E12)</f>
        <v>7638.8200000000006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8763.82</v>
      </c>
    </row>
    <row r="16" spans="1:10" x14ac:dyDescent="0.2">
      <c r="B16" s="11"/>
      <c r="C16" s="34"/>
      <c r="D16" s="34"/>
      <c r="E16" s="63"/>
    </row>
    <row r="17" spans="1:10" s="29" customFormat="1" ht="6.75" customHeight="1" x14ac:dyDescent="0.2">
      <c r="B17" s="30"/>
      <c r="C17" s="31"/>
      <c r="D17" s="31"/>
      <c r="E17" s="32"/>
      <c r="F17" s="64"/>
      <c r="G17" s="32"/>
      <c r="H17" s="32"/>
      <c r="I17" s="32"/>
    </row>
    <row r="18" spans="1:10" ht="19.5" customHeight="1" x14ac:dyDescent="0.2">
      <c r="A18" s="45"/>
      <c r="B18" s="25" t="s">
        <v>24</v>
      </c>
      <c r="C18" s="46" t="s">
        <v>149</v>
      </c>
      <c r="D18" s="40"/>
      <c r="E18" s="14"/>
      <c r="F18" s="65"/>
      <c r="G18" s="14"/>
      <c r="H18" s="14"/>
      <c r="I18" s="14"/>
    </row>
    <row r="19" spans="1:10" ht="19.5" customHeight="1" x14ac:dyDescent="0.2">
      <c r="B19" s="25" t="s">
        <v>26</v>
      </c>
      <c r="C19" s="276">
        <v>43481</v>
      </c>
      <c r="D19" s="276"/>
      <c r="E19" s="14"/>
      <c r="F19" s="65"/>
      <c r="G19" s="14"/>
      <c r="H19" s="14"/>
      <c r="I19" s="14"/>
    </row>
    <row r="20" spans="1:10" ht="4.5" customHeight="1" x14ac:dyDescent="0.45">
      <c r="B20" s="2"/>
      <c r="C20" s="19"/>
      <c r="D20" s="19"/>
      <c r="E20" s="275"/>
      <c r="F20" s="275"/>
      <c r="G20" s="3"/>
      <c r="H20" s="4"/>
      <c r="I20" s="4"/>
    </row>
    <row r="21" spans="1:10" s="213" customFormat="1" ht="13.5" thickBot="1" x14ac:dyDescent="0.25">
      <c r="B21" s="26" t="s">
        <v>25</v>
      </c>
      <c r="C21" s="53" t="s">
        <v>1</v>
      </c>
      <c r="D21" s="53"/>
      <c r="E21" s="28" t="s">
        <v>2</v>
      </c>
      <c r="F21" s="66"/>
    </row>
    <row r="22" spans="1:10" x14ac:dyDescent="0.2">
      <c r="B22" s="21" t="s">
        <v>28</v>
      </c>
      <c r="C22" s="24" t="s">
        <v>14</v>
      </c>
      <c r="D22" s="49"/>
      <c r="E22" s="85">
        <v>3341.43</v>
      </c>
      <c r="F22" s="70"/>
      <c r="G22" s="67"/>
    </row>
    <row r="23" spans="1:10" x14ac:dyDescent="0.2">
      <c r="B23" s="43" t="s">
        <v>29</v>
      </c>
      <c r="C23" s="27" t="s">
        <v>27</v>
      </c>
      <c r="D23" s="50"/>
      <c r="E23" s="85">
        <v>802.47</v>
      </c>
      <c r="F23" s="70"/>
      <c r="G23" s="84"/>
      <c r="H23" s="54"/>
    </row>
    <row r="24" spans="1:10" x14ac:dyDescent="0.2">
      <c r="B24" s="43" t="s">
        <v>3</v>
      </c>
      <c r="C24" s="27" t="s">
        <v>13</v>
      </c>
      <c r="D24" s="50"/>
      <c r="E24" s="85">
        <v>1037.75</v>
      </c>
      <c r="F24" s="70"/>
    </row>
    <row r="25" spans="1:10" x14ac:dyDescent="0.2">
      <c r="B25" s="15" t="s">
        <v>35</v>
      </c>
      <c r="C25" s="18" t="s">
        <v>11</v>
      </c>
      <c r="D25" s="51"/>
      <c r="E25" s="86">
        <v>977.47</v>
      </c>
    </row>
    <row r="26" spans="1:10" x14ac:dyDescent="0.2">
      <c r="B26" s="101" t="s">
        <v>29</v>
      </c>
      <c r="C26" s="105" t="s">
        <v>34</v>
      </c>
      <c r="D26" s="102"/>
      <c r="E26" s="103">
        <v>792</v>
      </c>
      <c r="G26" s="70"/>
      <c r="I26" s="212"/>
      <c r="J26" s="212"/>
    </row>
    <row r="27" spans="1:10" x14ac:dyDescent="0.2">
      <c r="B27" s="101" t="s">
        <v>61</v>
      </c>
      <c r="C27" s="105" t="s">
        <v>60</v>
      </c>
      <c r="D27" s="102"/>
      <c r="E27" s="103">
        <v>990</v>
      </c>
      <c r="G27" s="70"/>
      <c r="I27" s="214"/>
      <c r="J27" s="214"/>
    </row>
    <row r="28" spans="1:10" ht="13.5" thickBot="1" x14ac:dyDescent="0.25">
      <c r="B28" s="104" t="s">
        <v>115</v>
      </c>
      <c r="C28" s="106" t="s">
        <v>116</v>
      </c>
      <c r="D28" s="59"/>
      <c r="E28" s="35">
        <v>594</v>
      </c>
      <c r="F28" s="68"/>
      <c r="G28" s="67"/>
      <c r="I28" s="274"/>
      <c r="J28" s="274"/>
    </row>
    <row r="29" spans="1:10" s="4" customFormat="1" ht="13.5" thickBot="1" x14ac:dyDescent="0.25">
      <c r="B29" s="55"/>
      <c r="C29" s="56"/>
      <c r="D29" s="57"/>
      <c r="E29" s="58">
        <f>SUM(E22:E28)</f>
        <v>8535.119999999999</v>
      </c>
      <c r="F29" s="69"/>
      <c r="G29" s="82"/>
    </row>
    <row r="30" spans="1:10" ht="13.5" thickBot="1" x14ac:dyDescent="0.25">
      <c r="B30" s="107" t="s">
        <v>33</v>
      </c>
      <c r="C30" s="108" t="s">
        <v>5</v>
      </c>
      <c r="D30" s="108"/>
      <c r="E30" s="109">
        <v>1125</v>
      </c>
    </row>
    <row r="31" spans="1:10" ht="13.5" thickBot="1" x14ac:dyDescent="0.25">
      <c r="B31" s="11"/>
      <c r="C31" s="34" t="s">
        <v>0</v>
      </c>
      <c r="D31" s="34"/>
      <c r="E31" s="36">
        <f>SUM(E29:E30)</f>
        <v>9660.119999999999</v>
      </c>
    </row>
    <row r="32" spans="1:10" x14ac:dyDescent="0.2">
      <c r="B32" s="11"/>
      <c r="C32" s="34"/>
      <c r="D32" s="34"/>
      <c r="E32" s="63"/>
    </row>
    <row r="33" spans="1:10" s="29" customFormat="1" ht="6.75" customHeight="1" x14ac:dyDescent="0.2">
      <c r="B33" s="30"/>
      <c r="C33" s="31"/>
      <c r="D33" s="31"/>
      <c r="E33" s="32"/>
      <c r="F33" s="64"/>
      <c r="G33" s="32"/>
      <c r="H33" s="32"/>
      <c r="I33" s="32"/>
    </row>
    <row r="34" spans="1:10" ht="19.5" customHeight="1" x14ac:dyDescent="0.2">
      <c r="A34" s="45"/>
      <c r="B34" s="25" t="s">
        <v>24</v>
      </c>
      <c r="C34" s="46" t="s">
        <v>150</v>
      </c>
      <c r="D34" s="40"/>
      <c r="E34" s="14"/>
      <c r="F34" s="65"/>
      <c r="G34" s="14"/>
      <c r="H34" s="14"/>
      <c r="I34" s="14"/>
    </row>
    <row r="35" spans="1:10" ht="19.5" customHeight="1" x14ac:dyDescent="0.2">
      <c r="B35" s="25" t="s">
        <v>26</v>
      </c>
      <c r="C35" s="276">
        <v>43488</v>
      </c>
      <c r="D35" s="276"/>
      <c r="E35" s="14"/>
      <c r="F35" s="65"/>
      <c r="G35" s="14"/>
      <c r="H35" s="14"/>
      <c r="I35" s="14"/>
    </row>
    <row r="36" spans="1:10" ht="4.5" customHeight="1" x14ac:dyDescent="0.45">
      <c r="B36" s="2"/>
      <c r="C36" s="19"/>
      <c r="D36" s="19"/>
      <c r="E36" s="275"/>
      <c r="F36" s="275"/>
      <c r="G36" s="3"/>
      <c r="H36" s="4"/>
      <c r="I36" s="4"/>
    </row>
    <row r="37" spans="1:10" s="213" customFormat="1" ht="13.5" thickBot="1" x14ac:dyDescent="0.25">
      <c r="B37" s="26" t="s">
        <v>25</v>
      </c>
      <c r="C37" s="53" t="s">
        <v>1</v>
      </c>
      <c r="D37" s="53"/>
      <c r="E37" s="28" t="s">
        <v>2</v>
      </c>
      <c r="F37" s="66"/>
    </row>
    <row r="38" spans="1:10" x14ac:dyDescent="0.2">
      <c r="B38" s="21" t="s">
        <v>28</v>
      </c>
      <c r="C38" s="24" t="s">
        <v>14</v>
      </c>
      <c r="D38" s="49"/>
      <c r="E38" s="85">
        <v>3257.63</v>
      </c>
      <c r="F38" s="70"/>
      <c r="G38" s="67"/>
    </row>
    <row r="39" spans="1:10" x14ac:dyDescent="0.2">
      <c r="B39" s="43" t="s">
        <v>29</v>
      </c>
      <c r="C39" s="27" t="s">
        <v>27</v>
      </c>
      <c r="D39" s="50"/>
      <c r="E39" s="85">
        <v>846.55</v>
      </c>
      <c r="F39" s="70"/>
      <c r="G39" s="84"/>
      <c r="H39" s="54"/>
    </row>
    <row r="40" spans="1:10" x14ac:dyDescent="0.2">
      <c r="B40" s="43" t="s">
        <v>3</v>
      </c>
      <c r="C40" s="27" t="s">
        <v>13</v>
      </c>
      <c r="D40" s="50"/>
      <c r="E40" s="85">
        <v>1037.75</v>
      </c>
      <c r="F40" s="70"/>
    </row>
    <row r="41" spans="1:10" x14ac:dyDescent="0.2">
      <c r="B41" s="15" t="s">
        <v>35</v>
      </c>
      <c r="C41" s="18" t="s">
        <v>11</v>
      </c>
      <c r="D41" s="51"/>
      <c r="E41" s="86">
        <v>977.47</v>
      </c>
    </row>
    <row r="42" spans="1:10" x14ac:dyDescent="0.2">
      <c r="B42" s="101" t="s">
        <v>29</v>
      </c>
      <c r="C42" s="105" t="s">
        <v>34</v>
      </c>
      <c r="D42" s="102"/>
      <c r="E42" s="103">
        <v>792</v>
      </c>
      <c r="G42" s="70"/>
      <c r="I42" s="212"/>
      <c r="J42" s="212"/>
    </row>
    <row r="43" spans="1:10" x14ac:dyDescent="0.2">
      <c r="B43" s="101" t="s">
        <v>61</v>
      </c>
      <c r="C43" s="105" t="s">
        <v>60</v>
      </c>
      <c r="D43" s="102"/>
      <c r="E43" s="103">
        <v>990</v>
      </c>
      <c r="G43" s="70"/>
      <c r="I43" s="215"/>
      <c r="J43" s="215"/>
    </row>
    <row r="44" spans="1:10" ht="13.5" thickBot="1" x14ac:dyDescent="0.25">
      <c r="B44" s="104" t="s">
        <v>115</v>
      </c>
      <c r="C44" s="106" t="s">
        <v>116</v>
      </c>
      <c r="D44" s="59"/>
      <c r="E44" s="35">
        <v>990</v>
      </c>
      <c r="F44" s="68"/>
      <c r="G44" s="67"/>
      <c r="I44" s="274"/>
      <c r="J44" s="274"/>
    </row>
    <row r="45" spans="1:10" s="4" customFormat="1" ht="13.5" thickBot="1" x14ac:dyDescent="0.25">
      <c r="B45" s="55"/>
      <c r="C45" s="56"/>
      <c r="D45" s="57"/>
      <c r="E45" s="58">
        <f>SUM(E38:E44)</f>
        <v>8891.4000000000015</v>
      </c>
      <c r="F45" s="69"/>
      <c r="G45" s="82"/>
    </row>
    <row r="46" spans="1:10" ht="13.5" thickBot="1" x14ac:dyDescent="0.25">
      <c r="B46" s="107" t="s">
        <v>33</v>
      </c>
      <c r="C46" s="108" t="s">
        <v>5</v>
      </c>
      <c r="D46" s="108"/>
      <c r="E46" s="109">
        <v>1125</v>
      </c>
    </row>
    <row r="47" spans="1:10" ht="13.5" thickBot="1" x14ac:dyDescent="0.25">
      <c r="B47" s="11"/>
      <c r="C47" s="34" t="s">
        <v>0</v>
      </c>
      <c r="D47" s="34"/>
      <c r="E47" s="36">
        <f>SUM(E45:E46)</f>
        <v>10016.400000000001</v>
      </c>
    </row>
    <row r="48" spans="1:10" x14ac:dyDescent="0.2">
      <c r="B48" s="11"/>
      <c r="C48" s="34"/>
      <c r="D48" s="34"/>
      <c r="E48" s="63"/>
    </row>
    <row r="49" spans="1:10" s="29" customFormat="1" ht="6.75" customHeight="1" x14ac:dyDescent="0.2">
      <c r="B49" s="30"/>
      <c r="C49" s="31"/>
      <c r="D49" s="31"/>
      <c r="E49" s="32"/>
      <c r="F49" s="64"/>
      <c r="G49" s="32"/>
      <c r="H49" s="32"/>
      <c r="I49" s="32"/>
    </row>
    <row r="50" spans="1:10" ht="19.5" customHeight="1" x14ac:dyDescent="0.2">
      <c r="A50" s="45"/>
      <c r="B50" s="25" t="s">
        <v>24</v>
      </c>
      <c r="C50" s="46" t="s">
        <v>151</v>
      </c>
      <c r="D50" s="40"/>
      <c r="E50" s="14"/>
      <c r="F50" s="65"/>
      <c r="G50" s="14"/>
      <c r="H50" s="14"/>
      <c r="I50" s="14"/>
    </row>
    <row r="51" spans="1:10" ht="19.5" customHeight="1" x14ac:dyDescent="0.2">
      <c r="B51" s="25" t="s">
        <v>26</v>
      </c>
      <c r="C51" s="276">
        <v>43495</v>
      </c>
      <c r="D51" s="276"/>
      <c r="E51" s="14"/>
      <c r="F51" s="65"/>
      <c r="G51" s="14"/>
      <c r="H51" s="14"/>
      <c r="I51" s="14"/>
    </row>
    <row r="52" spans="1:10" ht="4.5" customHeight="1" x14ac:dyDescent="0.45">
      <c r="B52" s="2"/>
      <c r="C52" s="19"/>
      <c r="D52" s="19"/>
      <c r="E52" s="275"/>
      <c r="F52" s="275"/>
      <c r="G52" s="3"/>
      <c r="H52" s="4"/>
      <c r="I52" s="4"/>
    </row>
    <row r="53" spans="1:10" s="213" customFormat="1" ht="13.5" thickBot="1" x14ac:dyDescent="0.25">
      <c r="B53" s="26" t="s">
        <v>25</v>
      </c>
      <c r="C53" s="53" t="s">
        <v>1</v>
      </c>
      <c r="D53" s="53"/>
      <c r="E53" s="28" t="s">
        <v>2</v>
      </c>
      <c r="F53" s="66"/>
    </row>
    <row r="54" spans="1:10" x14ac:dyDescent="0.2">
      <c r="B54" s="21" t="s">
        <v>28</v>
      </c>
      <c r="C54" s="24" t="s">
        <v>14</v>
      </c>
      <c r="D54" s="49"/>
      <c r="E54" s="85">
        <v>2597</v>
      </c>
      <c r="F54" s="70"/>
      <c r="G54" s="67"/>
    </row>
    <row r="55" spans="1:10" x14ac:dyDescent="0.2">
      <c r="B55" s="43" t="s">
        <v>29</v>
      </c>
      <c r="C55" s="27" t="s">
        <v>27</v>
      </c>
      <c r="D55" s="50"/>
      <c r="E55" s="85">
        <v>802.47</v>
      </c>
      <c r="F55" s="70"/>
      <c r="G55" s="84"/>
      <c r="H55" s="54"/>
    </row>
    <row r="56" spans="1:10" x14ac:dyDescent="0.2">
      <c r="B56" s="43" t="s">
        <v>3</v>
      </c>
      <c r="C56" s="27" t="s">
        <v>13</v>
      </c>
      <c r="D56" s="50"/>
      <c r="E56" s="85">
        <v>1037.75</v>
      </c>
      <c r="F56" s="70"/>
    </row>
    <row r="57" spans="1:10" x14ac:dyDescent="0.2">
      <c r="B57" s="15" t="s">
        <v>35</v>
      </c>
      <c r="C57" s="18" t="s">
        <v>11</v>
      </c>
      <c r="D57" s="51"/>
      <c r="E57" s="86">
        <v>977.47</v>
      </c>
    </row>
    <row r="58" spans="1:10" x14ac:dyDescent="0.2">
      <c r="B58" s="101" t="s">
        <v>29</v>
      </c>
      <c r="C58" s="105" t="s">
        <v>34</v>
      </c>
      <c r="D58" s="102"/>
      <c r="E58" s="103">
        <v>792</v>
      </c>
      <c r="G58" s="70"/>
      <c r="I58" s="212"/>
      <c r="J58" s="212"/>
    </row>
    <row r="59" spans="1:10" x14ac:dyDescent="0.2">
      <c r="B59" s="101" t="s">
        <v>61</v>
      </c>
      <c r="C59" s="105" t="s">
        <v>60</v>
      </c>
      <c r="D59" s="102"/>
      <c r="E59" s="103">
        <v>990</v>
      </c>
      <c r="G59" s="70"/>
      <c r="I59" s="215"/>
      <c r="J59" s="215"/>
    </row>
    <row r="60" spans="1:10" ht="13.5" thickBot="1" x14ac:dyDescent="0.25">
      <c r="B60" s="104" t="s">
        <v>115</v>
      </c>
      <c r="C60" s="106" t="s">
        <v>116</v>
      </c>
      <c r="D60" s="59"/>
      <c r="E60" s="35">
        <v>990</v>
      </c>
      <c r="F60" s="68"/>
      <c r="G60" s="67"/>
      <c r="I60" s="274"/>
      <c r="J60" s="274"/>
    </row>
    <row r="61" spans="1:10" ht="13.5" thickBot="1" x14ac:dyDescent="0.25">
      <c r="B61" s="11"/>
      <c r="C61" s="34" t="s">
        <v>0</v>
      </c>
      <c r="D61" s="34"/>
      <c r="E61" s="36">
        <f>SUM(E54:E60)</f>
        <v>8186.6900000000005</v>
      </c>
    </row>
    <row r="62" spans="1:10" x14ac:dyDescent="0.2">
      <c r="B62" s="11"/>
      <c r="C62" s="34"/>
      <c r="D62" s="34"/>
      <c r="E62" s="63"/>
    </row>
    <row r="63" spans="1:10" x14ac:dyDescent="0.2">
      <c r="B63" s="11"/>
      <c r="C63" s="34"/>
      <c r="D63" s="34"/>
      <c r="E63" s="63"/>
    </row>
    <row r="64" spans="1:10" s="7" customFormat="1" ht="13.15" customHeight="1" x14ac:dyDescent="0.2">
      <c r="A64" s="16" t="s">
        <v>6</v>
      </c>
      <c r="B64" s="17" t="s">
        <v>7</v>
      </c>
      <c r="C64" s="17"/>
      <c r="D64" s="38">
        <v>9000</v>
      </c>
      <c r="E64" s="52" t="s">
        <v>53</v>
      </c>
      <c r="F64" s="16" t="s">
        <v>37</v>
      </c>
      <c r="G64" s="17" t="s">
        <v>36</v>
      </c>
      <c r="H64" s="38">
        <v>3948.27</v>
      </c>
      <c r="I64" s="60" t="s">
        <v>53</v>
      </c>
    </row>
    <row r="65" spans="1:9" s="7" customFormat="1" ht="13.15" customHeight="1" x14ac:dyDescent="0.2">
      <c r="A65" s="16" t="s">
        <v>8</v>
      </c>
      <c r="B65" s="17" t="s">
        <v>9</v>
      </c>
      <c r="C65" s="17"/>
      <c r="D65" s="38">
        <v>311.83999999999997</v>
      </c>
      <c r="E65" s="52"/>
      <c r="F65" s="71" t="s">
        <v>44</v>
      </c>
      <c r="G65" s="17" t="s">
        <v>43</v>
      </c>
      <c r="H65" s="38">
        <v>0</v>
      </c>
      <c r="I65" s="60"/>
    </row>
    <row r="66" spans="1:9" s="7" customFormat="1" ht="13.15" customHeight="1" x14ac:dyDescent="0.2">
      <c r="A66" s="16" t="s">
        <v>30</v>
      </c>
      <c r="B66" s="17" t="s">
        <v>31</v>
      </c>
      <c r="C66" s="17"/>
      <c r="D66" s="38">
        <v>619.53</v>
      </c>
      <c r="E66" s="52"/>
      <c r="F66" s="71" t="s">
        <v>22</v>
      </c>
      <c r="G66" s="17" t="s">
        <v>23</v>
      </c>
      <c r="H66" s="38">
        <v>500</v>
      </c>
      <c r="I66" s="60" t="s">
        <v>53</v>
      </c>
    </row>
    <row r="67" spans="1:9" s="7" customFormat="1" ht="13.15" customHeight="1" x14ac:dyDescent="0.2">
      <c r="A67" s="16" t="s">
        <v>10</v>
      </c>
      <c r="B67" s="17" t="s">
        <v>38</v>
      </c>
      <c r="C67" s="38"/>
      <c r="D67" s="38">
        <v>5000</v>
      </c>
      <c r="E67" s="52" t="s">
        <v>53</v>
      </c>
      <c r="F67" s="71" t="s">
        <v>6</v>
      </c>
      <c r="G67" s="17" t="s">
        <v>45</v>
      </c>
      <c r="H67" s="38">
        <v>899</v>
      </c>
      <c r="I67" s="60" t="s">
        <v>53</v>
      </c>
    </row>
    <row r="68" spans="1:9" s="7" customFormat="1" ht="13.15" customHeight="1" x14ac:dyDescent="0.2">
      <c r="A68" s="16" t="s">
        <v>10</v>
      </c>
      <c r="B68" s="17" t="s">
        <v>39</v>
      </c>
      <c r="C68" s="38"/>
      <c r="D68" s="38">
        <v>4000</v>
      </c>
      <c r="E68" s="52" t="s">
        <v>53</v>
      </c>
      <c r="F68" s="71" t="s">
        <v>8</v>
      </c>
      <c r="G68" s="17" t="s">
        <v>15</v>
      </c>
      <c r="H68" s="38">
        <v>12000</v>
      </c>
      <c r="I68" s="60" t="s">
        <v>53</v>
      </c>
    </row>
    <row r="69" spans="1:9" s="7" customFormat="1" ht="13.15" customHeight="1" thickBot="1" x14ac:dyDescent="0.25">
      <c r="A69" s="16" t="s">
        <v>10</v>
      </c>
      <c r="B69" s="17" t="s">
        <v>40</v>
      </c>
      <c r="C69" s="38"/>
      <c r="D69" s="38">
        <v>1126.4100000000001</v>
      </c>
      <c r="E69" s="52"/>
      <c r="F69" s="72" t="s">
        <v>19</v>
      </c>
      <c r="G69" s="17" t="s">
        <v>16</v>
      </c>
      <c r="H69" s="39">
        <v>11000</v>
      </c>
      <c r="I69" s="60" t="s">
        <v>53</v>
      </c>
    </row>
    <row r="70" spans="1:9" s="7" customFormat="1" ht="13.15" customHeight="1" thickTop="1" thickBot="1" x14ac:dyDescent="0.25">
      <c r="A70" s="16"/>
      <c r="B70" s="17" t="s">
        <v>117</v>
      </c>
      <c r="C70" s="38"/>
      <c r="D70" s="38">
        <v>1000</v>
      </c>
      <c r="E70" s="52" t="s">
        <v>53</v>
      </c>
      <c r="F70" s="73"/>
      <c r="G70" s="17"/>
      <c r="H70" s="44">
        <f>SUM(H64:H69)+SUM(D64:D71)-D64</f>
        <v>40405.050000000003</v>
      </c>
      <c r="I70" s="60"/>
    </row>
    <row r="71" spans="1:9" s="7" customFormat="1" ht="13.15" customHeight="1" thickBot="1" x14ac:dyDescent="0.25">
      <c r="A71" s="16"/>
      <c r="B71" s="17"/>
      <c r="C71" s="38"/>
      <c r="D71" s="38"/>
      <c r="E71" s="38"/>
      <c r="F71" s="73"/>
      <c r="G71" s="41" t="s">
        <v>4</v>
      </c>
      <c r="H71" s="42">
        <f>E61+H70</f>
        <v>48591.740000000005</v>
      </c>
      <c r="I71" s="44"/>
    </row>
    <row r="72" spans="1:9" s="7" customFormat="1" ht="13.15" customHeight="1" x14ac:dyDescent="0.2">
      <c r="B72" s="16"/>
      <c r="C72" s="17"/>
      <c r="D72" s="9"/>
      <c r="E72" s="38"/>
      <c r="F72" s="74"/>
      <c r="G72" s="9"/>
      <c r="H72" s="9"/>
      <c r="I72" s="44"/>
    </row>
    <row r="73" spans="1:9" s="7" customFormat="1" ht="13.15" customHeight="1" x14ac:dyDescent="0.2">
      <c r="B73" s="16"/>
      <c r="C73" s="17"/>
      <c r="D73" s="8"/>
      <c r="E73" s="9"/>
      <c r="F73" s="74"/>
      <c r="G73" s="9"/>
      <c r="H73" s="9"/>
      <c r="I73" s="44"/>
    </row>
    <row r="74" spans="1:9" s="7" customFormat="1" ht="13.15" customHeight="1" x14ac:dyDescent="0.2">
      <c r="A74" s="9"/>
      <c r="B74" s="10"/>
      <c r="C74" s="9"/>
      <c r="D74" s="8"/>
      <c r="E74" s="9"/>
      <c r="F74" s="74"/>
      <c r="G74" s="9"/>
      <c r="H74" s="9"/>
      <c r="I74" s="44"/>
    </row>
    <row r="75" spans="1:9" s="7" customFormat="1" ht="13.15" customHeight="1" x14ac:dyDescent="0.2">
      <c r="A75" s="9"/>
      <c r="B75" s="10"/>
      <c r="C75" s="8"/>
      <c r="D75" s="8"/>
      <c r="E75" s="9"/>
      <c r="F75" s="74"/>
      <c r="G75" s="9"/>
      <c r="H75" s="9"/>
      <c r="I75" s="44"/>
    </row>
    <row r="76" spans="1:9" s="7" customFormat="1" ht="13.15" customHeight="1" x14ac:dyDescent="0.2">
      <c r="A76" s="9"/>
      <c r="B76" s="10"/>
      <c r="C76" s="8"/>
      <c r="D76" s="8"/>
      <c r="E76" s="9"/>
      <c r="F76" s="74"/>
      <c r="G76" s="9"/>
      <c r="H76" s="9"/>
      <c r="I76" s="44"/>
    </row>
    <row r="77" spans="1:9" s="7" customFormat="1" ht="13.15" customHeight="1" x14ac:dyDescent="0.2">
      <c r="A77" s="9"/>
      <c r="B77" s="10"/>
      <c r="C77" s="8"/>
      <c r="D77" s="8"/>
      <c r="E77" s="9"/>
      <c r="F77" s="74"/>
      <c r="G77" s="9"/>
      <c r="H77" s="9"/>
      <c r="I77" s="44"/>
    </row>
    <row r="78" spans="1:9" s="9" customFormat="1" ht="12" x14ac:dyDescent="0.2">
      <c r="B78" s="10"/>
      <c r="C78" s="8"/>
      <c r="F78" s="74"/>
    </row>
    <row r="79" spans="1:9" s="9" customFormat="1" ht="12" x14ac:dyDescent="0.2">
      <c r="B79" s="10"/>
      <c r="C79" s="8"/>
      <c r="F79" s="74"/>
    </row>
    <row r="80" spans="1:9" s="9" customFormat="1" ht="12" x14ac:dyDescent="0.2">
      <c r="B80" s="10"/>
      <c r="C80" s="8"/>
      <c r="F80" s="74"/>
    </row>
    <row r="81" spans="1:9" s="9" customFormat="1" ht="12" x14ac:dyDescent="0.2">
      <c r="B81" s="10"/>
      <c r="F81" s="74"/>
    </row>
    <row r="82" spans="1:9" s="9" customFormat="1" ht="12" x14ac:dyDescent="0.2">
      <c r="B82" s="10"/>
      <c r="F82" s="74"/>
    </row>
    <row r="83" spans="1:9" s="9" customFormat="1" ht="12" x14ac:dyDescent="0.2">
      <c r="B83" s="10"/>
      <c r="F83" s="74"/>
    </row>
    <row r="84" spans="1:9" s="9" customFormat="1" x14ac:dyDescent="0.2">
      <c r="B84" s="10"/>
      <c r="D84" s="5"/>
      <c r="F84" s="74"/>
    </row>
    <row r="85" spans="1:9" s="9" customFormat="1" x14ac:dyDescent="0.2">
      <c r="B85" s="10"/>
      <c r="D85" s="5"/>
      <c r="F85" s="54"/>
      <c r="G85" s="5"/>
      <c r="H85" s="5"/>
    </row>
    <row r="86" spans="1:9" s="9" customFormat="1" x14ac:dyDescent="0.2">
      <c r="B86" s="10"/>
      <c r="D86" s="5"/>
      <c r="E86" s="5"/>
      <c r="F86" s="54"/>
      <c r="G86" s="5"/>
      <c r="H86" s="5"/>
    </row>
    <row r="87" spans="1:9" s="9" customFormat="1" x14ac:dyDescent="0.2">
      <c r="B87" s="12"/>
      <c r="C87" s="5"/>
      <c r="D87" s="5"/>
      <c r="E87" s="5"/>
      <c r="F87" s="54"/>
      <c r="G87" s="5"/>
      <c r="H87" s="5"/>
    </row>
    <row r="88" spans="1:9" s="9" customFormat="1" x14ac:dyDescent="0.2">
      <c r="B88" s="12"/>
      <c r="C88" s="5"/>
      <c r="D88" s="5"/>
      <c r="E88" s="5"/>
      <c r="F88" s="54"/>
      <c r="G88" s="5"/>
      <c r="H88" s="5"/>
    </row>
    <row r="89" spans="1:9" s="9" customFormat="1" x14ac:dyDescent="0.2">
      <c r="B89" s="12"/>
      <c r="C89" s="5"/>
      <c r="D89" s="5"/>
      <c r="E89" s="5"/>
      <c r="F89" s="54"/>
      <c r="G89" s="5"/>
      <c r="H89" s="5"/>
    </row>
    <row r="90" spans="1:9" s="9" customFormat="1" x14ac:dyDescent="0.2">
      <c r="B90" s="12"/>
      <c r="C90" s="5"/>
      <c r="D90" s="5"/>
      <c r="E90" s="5"/>
      <c r="F90" s="54"/>
      <c r="G90" s="5"/>
      <c r="H90" s="5"/>
    </row>
    <row r="91" spans="1:9" s="9" customFormat="1" x14ac:dyDescent="0.2">
      <c r="A91" s="5"/>
      <c r="B91" s="12"/>
      <c r="C91" s="5"/>
      <c r="D91" s="5"/>
      <c r="E91" s="5"/>
      <c r="F91" s="54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54"/>
      <c r="G92" s="5"/>
      <c r="H92" s="5"/>
      <c r="I92" s="5"/>
    </row>
    <row r="93" spans="1:9" s="9" customFormat="1" x14ac:dyDescent="0.2">
      <c r="A93" s="5"/>
      <c r="B93" s="12"/>
      <c r="C93" s="5"/>
      <c r="D93" s="5"/>
      <c r="E93" s="5"/>
      <c r="F93" s="54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54"/>
      <c r="G94" s="5"/>
      <c r="H94" s="5"/>
      <c r="I94" s="5"/>
    </row>
  </sheetData>
  <mergeCells count="13">
    <mergeCell ref="C51:D51"/>
    <mergeCell ref="E52:F52"/>
    <mergeCell ref="I44:J44"/>
    <mergeCell ref="I60:J60"/>
    <mergeCell ref="A1:J1"/>
    <mergeCell ref="C4:D4"/>
    <mergeCell ref="E5:F5"/>
    <mergeCell ref="C35:D35"/>
    <mergeCell ref="E36:F36"/>
    <mergeCell ref="I12:J12"/>
    <mergeCell ref="C19:D19"/>
    <mergeCell ref="E20:F20"/>
    <mergeCell ref="I28:J2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37" zoomScaleNormal="100" workbookViewId="0">
      <selection activeCell="G48" sqref="G4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152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153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80">
        <v>43502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217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1538.52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179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  <c r="G9" s="182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216"/>
      <c r="J11" s="216"/>
    </row>
    <row r="12" spans="1:10" x14ac:dyDescent="0.2">
      <c r="B12" s="101" t="s">
        <v>61</v>
      </c>
      <c r="C12" s="105" t="s">
        <v>60</v>
      </c>
      <c r="D12" s="102"/>
      <c r="E12" s="103">
        <v>990</v>
      </c>
      <c r="G12" s="67"/>
      <c r="I12" s="216"/>
      <c r="J12" s="216"/>
    </row>
    <row r="13" spans="1:10" ht="12" customHeight="1" thickBot="1" x14ac:dyDescent="0.25">
      <c r="B13" s="104" t="s">
        <v>115</v>
      </c>
      <c r="C13" s="106" t="s">
        <v>116</v>
      </c>
      <c r="D13" s="59"/>
      <c r="E13" s="35">
        <v>990</v>
      </c>
      <c r="F13" s="68"/>
      <c r="G13" s="67"/>
      <c r="I13" s="274"/>
      <c r="J13" s="274"/>
    </row>
    <row r="14" spans="1:10" s="4" customFormat="1" ht="13.5" thickBot="1" x14ac:dyDescent="0.25">
      <c r="B14" s="55"/>
      <c r="C14" s="56"/>
      <c r="D14" s="57"/>
      <c r="E14" s="58">
        <f>SUM(E7:E13)</f>
        <v>7128.21</v>
      </c>
      <c r="F14" s="69"/>
      <c r="G14" s="82"/>
    </row>
    <row r="15" spans="1:10" ht="13.5" thickBot="1" x14ac:dyDescent="0.25">
      <c r="B15" s="107" t="s">
        <v>33</v>
      </c>
      <c r="C15" s="108" t="s">
        <v>5</v>
      </c>
      <c r="D15" s="108"/>
      <c r="E15" s="109">
        <v>1125</v>
      </c>
    </row>
    <row r="16" spans="1:10" ht="13.5" thickBot="1" x14ac:dyDescent="0.25">
      <c r="B16" s="11"/>
      <c r="C16" s="34" t="s">
        <v>0</v>
      </c>
      <c r="D16" s="34"/>
      <c r="E16" s="36">
        <f>SUM(E14:E15)</f>
        <v>8253.2099999999991</v>
      </c>
    </row>
    <row r="17" spans="1:10" x14ac:dyDescent="0.2">
      <c r="B17" s="11"/>
      <c r="C17" s="34"/>
      <c r="D17" s="34"/>
      <c r="E17" s="63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154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280">
        <v>43509</v>
      </c>
      <c r="D20" s="27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275"/>
      <c r="F21" s="275"/>
      <c r="G21" s="3"/>
      <c r="H21" s="4"/>
      <c r="I21" s="4"/>
    </row>
    <row r="22" spans="1:10" s="217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</row>
    <row r="23" spans="1:10" x14ac:dyDescent="0.2">
      <c r="B23" s="21" t="s">
        <v>28</v>
      </c>
      <c r="C23" s="24" t="s">
        <v>14</v>
      </c>
      <c r="D23" s="49"/>
      <c r="E23" s="85">
        <v>1538.52</v>
      </c>
      <c r="G23" s="67"/>
    </row>
    <row r="24" spans="1:10" x14ac:dyDescent="0.2">
      <c r="B24" s="43" t="s">
        <v>29</v>
      </c>
      <c r="C24" s="27" t="s">
        <v>27</v>
      </c>
      <c r="D24" s="50"/>
      <c r="E24" s="85">
        <v>802.47</v>
      </c>
      <c r="F24" s="70"/>
      <c r="G24" s="179"/>
      <c r="H24" s="54"/>
    </row>
    <row r="25" spans="1:10" x14ac:dyDescent="0.2">
      <c r="B25" s="43" t="s">
        <v>3</v>
      </c>
      <c r="C25" s="27" t="s">
        <v>13</v>
      </c>
      <c r="D25" s="50"/>
      <c r="E25" s="85">
        <v>1037.75</v>
      </c>
      <c r="F25" s="70"/>
      <c r="G25" s="182"/>
    </row>
    <row r="26" spans="1:10" x14ac:dyDescent="0.2">
      <c r="B26" s="15" t="s">
        <v>35</v>
      </c>
      <c r="C26" s="18" t="s">
        <v>11</v>
      </c>
      <c r="D26" s="51"/>
      <c r="E26" s="86">
        <v>977.47</v>
      </c>
    </row>
    <row r="27" spans="1:10" x14ac:dyDescent="0.2">
      <c r="B27" s="101" t="s">
        <v>29</v>
      </c>
      <c r="C27" s="105" t="s">
        <v>34</v>
      </c>
      <c r="D27" s="102"/>
      <c r="E27" s="103">
        <v>792</v>
      </c>
      <c r="G27" s="67"/>
      <c r="I27" s="216"/>
      <c r="J27" s="216"/>
    </row>
    <row r="28" spans="1:10" x14ac:dyDescent="0.2">
      <c r="B28" s="101" t="s">
        <v>157</v>
      </c>
      <c r="C28" s="105" t="s">
        <v>60</v>
      </c>
      <c r="D28" s="102"/>
      <c r="E28" s="103">
        <v>990</v>
      </c>
      <c r="G28" s="67"/>
      <c r="I28" s="216"/>
      <c r="J28" s="216"/>
    </row>
    <row r="29" spans="1:10" ht="12" customHeight="1" thickBot="1" x14ac:dyDescent="0.25">
      <c r="B29" s="104" t="s">
        <v>115</v>
      </c>
      <c r="C29" s="106" t="s">
        <v>116</v>
      </c>
      <c r="D29" s="59"/>
      <c r="E29" s="35">
        <v>990</v>
      </c>
      <c r="F29" s="68"/>
      <c r="G29" s="70" t="s">
        <v>183</v>
      </c>
      <c r="I29" s="274"/>
      <c r="J29" s="274"/>
    </row>
    <row r="30" spans="1:10" s="4" customFormat="1" ht="13.5" thickBot="1" x14ac:dyDescent="0.25">
      <c r="B30" s="55"/>
      <c r="C30" s="56"/>
      <c r="D30" s="57"/>
      <c r="E30" s="58">
        <f>SUM(E23:E29)</f>
        <v>7128.21</v>
      </c>
      <c r="F30" s="69"/>
      <c r="G30" s="82"/>
    </row>
    <row r="31" spans="1:10" ht="13.5" thickBot="1" x14ac:dyDescent="0.25">
      <c r="B31" s="107" t="s">
        <v>33</v>
      </c>
      <c r="C31" s="108" t="s">
        <v>5</v>
      </c>
      <c r="D31" s="108"/>
      <c r="E31" s="109">
        <v>1125</v>
      </c>
    </row>
    <row r="32" spans="1:10" ht="13.5" thickBot="1" x14ac:dyDescent="0.25">
      <c r="B32" s="11"/>
      <c r="C32" s="34" t="s">
        <v>0</v>
      </c>
      <c r="D32" s="34"/>
      <c r="E32" s="36">
        <f>SUM(E30:E31)</f>
        <v>8253.2099999999991</v>
      </c>
    </row>
    <row r="33" spans="1:10" x14ac:dyDescent="0.2">
      <c r="B33" s="11"/>
      <c r="C33" s="34"/>
      <c r="D33" s="34"/>
      <c r="E33" s="63"/>
    </row>
    <row r="34" spans="1:10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10" ht="19.5" customHeight="1" x14ac:dyDescent="0.2">
      <c r="A35" s="45"/>
      <c r="B35" s="25" t="s">
        <v>24</v>
      </c>
      <c r="C35" s="46" t="s">
        <v>155</v>
      </c>
      <c r="D35" s="40"/>
      <c r="E35" s="14"/>
      <c r="F35" s="65"/>
      <c r="G35" s="14"/>
      <c r="H35" s="14"/>
      <c r="I35" s="14"/>
    </row>
    <row r="36" spans="1:10" ht="19.5" customHeight="1" x14ac:dyDescent="0.2">
      <c r="B36" s="25" t="s">
        <v>26</v>
      </c>
      <c r="C36" s="276">
        <v>43516</v>
      </c>
      <c r="D36" s="276"/>
      <c r="E36" s="14"/>
      <c r="F36" s="65"/>
      <c r="G36" s="14"/>
      <c r="H36" s="14"/>
      <c r="I36" s="14"/>
    </row>
    <row r="37" spans="1:10" ht="4.5" customHeight="1" x14ac:dyDescent="0.45">
      <c r="B37" s="2"/>
      <c r="C37" s="19"/>
      <c r="D37" s="19"/>
      <c r="E37" s="275"/>
      <c r="F37" s="275"/>
      <c r="G37" s="3"/>
      <c r="H37" s="4"/>
      <c r="I37" s="4"/>
    </row>
    <row r="38" spans="1:10" s="217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10" x14ac:dyDescent="0.2">
      <c r="B39" s="21" t="s">
        <v>28</v>
      </c>
      <c r="C39" s="24" t="s">
        <v>14</v>
      </c>
      <c r="D39" s="49"/>
      <c r="E39" s="85">
        <v>1538.52</v>
      </c>
      <c r="F39" s="70"/>
      <c r="G39" s="67"/>
    </row>
    <row r="40" spans="1:10" x14ac:dyDescent="0.2">
      <c r="B40" s="43" t="s">
        <v>29</v>
      </c>
      <c r="C40" s="27" t="s">
        <v>27</v>
      </c>
      <c r="D40" s="50"/>
      <c r="E40" s="85">
        <v>802.47</v>
      </c>
      <c r="F40" s="70"/>
      <c r="G40" s="84"/>
      <c r="H40" s="54"/>
    </row>
    <row r="41" spans="1:10" x14ac:dyDescent="0.2">
      <c r="B41" s="43" t="s">
        <v>3</v>
      </c>
      <c r="C41" s="27" t="s">
        <v>13</v>
      </c>
      <c r="D41" s="50"/>
      <c r="E41" s="85">
        <v>1037.75</v>
      </c>
      <c r="F41" s="70"/>
    </row>
    <row r="42" spans="1:10" x14ac:dyDescent="0.2">
      <c r="B42" s="15" t="s">
        <v>35</v>
      </c>
      <c r="C42" s="18" t="s">
        <v>11</v>
      </c>
      <c r="D42" s="51"/>
      <c r="E42" s="86">
        <v>977.47</v>
      </c>
    </row>
    <row r="43" spans="1:10" x14ac:dyDescent="0.2">
      <c r="B43" s="101" t="s">
        <v>29</v>
      </c>
      <c r="C43" s="105" t="s">
        <v>34</v>
      </c>
      <c r="D43" s="102"/>
      <c r="E43" s="103">
        <v>792</v>
      </c>
      <c r="G43" s="70"/>
      <c r="I43" s="216"/>
      <c r="J43" s="216"/>
    </row>
    <row r="44" spans="1:10" x14ac:dyDescent="0.2">
      <c r="B44" s="101" t="s">
        <v>61</v>
      </c>
      <c r="C44" s="105" t="s">
        <v>60</v>
      </c>
      <c r="D44" s="102"/>
      <c r="E44" s="103">
        <v>1064.25</v>
      </c>
      <c r="G44" s="70"/>
      <c r="I44" s="216"/>
      <c r="J44" s="216"/>
    </row>
    <row r="45" spans="1:10" ht="13.5" thickBot="1" x14ac:dyDescent="0.25">
      <c r="B45" s="104" t="s">
        <v>115</v>
      </c>
      <c r="C45" s="106" t="s">
        <v>116</v>
      </c>
      <c r="D45" s="59"/>
      <c r="E45" s="35">
        <v>790</v>
      </c>
      <c r="F45" s="68"/>
      <c r="G45" s="70" t="s">
        <v>184</v>
      </c>
      <c r="I45" s="274"/>
      <c r="J45" s="274"/>
    </row>
    <row r="46" spans="1:10" s="4" customFormat="1" ht="13.5" thickBot="1" x14ac:dyDescent="0.25">
      <c r="B46" s="55"/>
      <c r="C46" s="56"/>
      <c r="D46" s="57"/>
      <c r="E46" s="58">
        <f>SUM(E39:E45)</f>
        <v>7002.46</v>
      </c>
      <c r="F46" s="69"/>
      <c r="G46" s="82"/>
    </row>
    <row r="47" spans="1:10" ht="13.5" thickBot="1" x14ac:dyDescent="0.25">
      <c r="B47" s="107" t="s">
        <v>33</v>
      </c>
      <c r="C47" s="108" t="s">
        <v>5</v>
      </c>
      <c r="D47" s="108"/>
      <c r="E47" s="109">
        <v>1125</v>
      </c>
    </row>
    <row r="48" spans="1:10" ht="13.5" thickBot="1" x14ac:dyDescent="0.25">
      <c r="B48" s="11"/>
      <c r="C48" s="34" t="s">
        <v>0</v>
      </c>
      <c r="D48" s="34"/>
      <c r="E48" s="36">
        <f>SUM(E46:E47)</f>
        <v>8127.46</v>
      </c>
    </row>
    <row r="49" spans="1:10" x14ac:dyDescent="0.2">
      <c r="B49" s="11"/>
      <c r="C49" s="34"/>
      <c r="D49" s="34"/>
      <c r="E49" s="63"/>
    </row>
    <row r="50" spans="1:10" s="29" customFormat="1" ht="6.75" customHeight="1" x14ac:dyDescent="0.2">
      <c r="B50" s="30"/>
      <c r="C50" s="31"/>
      <c r="D50" s="31"/>
      <c r="E50" s="32"/>
      <c r="F50" s="64"/>
      <c r="G50" s="32"/>
      <c r="H50" s="32"/>
      <c r="I50" s="32"/>
    </row>
    <row r="51" spans="1:10" ht="19.5" customHeight="1" x14ac:dyDescent="0.2">
      <c r="A51" s="45"/>
      <c r="B51" s="25" t="s">
        <v>24</v>
      </c>
      <c r="C51" s="46" t="s">
        <v>156</v>
      </c>
      <c r="D51" s="40"/>
      <c r="E51" s="14"/>
      <c r="F51" s="65"/>
      <c r="G51" s="14"/>
      <c r="H51" s="14"/>
      <c r="I51" s="14"/>
    </row>
    <row r="52" spans="1:10" ht="19.5" customHeight="1" x14ac:dyDescent="0.2">
      <c r="B52" s="25" t="s">
        <v>26</v>
      </c>
      <c r="C52" s="280">
        <v>43523</v>
      </c>
      <c r="D52" s="276"/>
      <c r="E52" s="14"/>
      <c r="F52" s="65"/>
      <c r="G52" s="14"/>
      <c r="H52" s="14"/>
      <c r="I52" s="14"/>
    </row>
    <row r="53" spans="1:10" ht="4.5" customHeight="1" x14ac:dyDescent="0.45">
      <c r="B53" s="2"/>
      <c r="C53" s="19"/>
      <c r="D53" s="19"/>
      <c r="E53" s="275"/>
      <c r="F53" s="275"/>
      <c r="G53" s="3"/>
      <c r="H53" s="4"/>
      <c r="I53" s="4"/>
    </row>
    <row r="54" spans="1:10" s="217" customFormat="1" ht="13.5" thickBot="1" x14ac:dyDescent="0.25">
      <c r="B54" s="26" t="s">
        <v>25</v>
      </c>
      <c r="C54" s="53" t="s">
        <v>1</v>
      </c>
      <c r="D54" s="53"/>
      <c r="E54" s="28" t="s">
        <v>2</v>
      </c>
      <c r="F54" s="66"/>
    </row>
    <row r="55" spans="1:10" x14ac:dyDescent="0.2">
      <c r="B55" s="21" t="s">
        <v>28</v>
      </c>
      <c r="C55" s="24" t="s">
        <v>14</v>
      </c>
      <c r="D55" s="49"/>
      <c r="E55" s="85">
        <v>1538.52</v>
      </c>
      <c r="F55" s="70"/>
      <c r="G55" s="67"/>
    </row>
    <row r="56" spans="1:10" x14ac:dyDescent="0.2">
      <c r="B56" s="43" t="s">
        <v>29</v>
      </c>
      <c r="C56" s="27" t="s">
        <v>27</v>
      </c>
      <c r="D56" s="50"/>
      <c r="E56" s="85">
        <v>802.47</v>
      </c>
      <c r="F56" s="70"/>
      <c r="G56" s="84" t="s">
        <v>188</v>
      </c>
      <c r="H56" s="54"/>
    </row>
    <row r="57" spans="1:10" x14ac:dyDescent="0.2">
      <c r="B57" s="43" t="s">
        <v>3</v>
      </c>
      <c r="C57" s="27" t="s">
        <v>13</v>
      </c>
      <c r="D57" s="50"/>
      <c r="E57" s="85">
        <v>1037.75</v>
      </c>
      <c r="F57" s="70"/>
    </row>
    <row r="58" spans="1:10" x14ac:dyDescent="0.2">
      <c r="B58" s="15" t="s">
        <v>35</v>
      </c>
      <c r="C58" s="18" t="s">
        <v>11</v>
      </c>
      <c r="D58" s="51"/>
      <c r="E58" s="86">
        <v>977.47</v>
      </c>
    </row>
    <row r="59" spans="1:10" x14ac:dyDescent="0.2">
      <c r="B59" s="101" t="s">
        <v>29</v>
      </c>
      <c r="C59" s="105" t="s">
        <v>34</v>
      </c>
      <c r="D59" s="102"/>
      <c r="E59" s="103">
        <v>792</v>
      </c>
      <c r="G59" s="70"/>
      <c r="I59" s="216"/>
      <c r="J59" s="216"/>
    </row>
    <row r="60" spans="1:10" x14ac:dyDescent="0.2">
      <c r="B60" s="101" t="s">
        <v>61</v>
      </c>
      <c r="C60" s="105" t="s">
        <v>60</v>
      </c>
      <c r="D60" s="102"/>
      <c r="E60" s="103">
        <v>990</v>
      </c>
      <c r="G60" s="70"/>
      <c r="I60" s="216"/>
      <c r="J60" s="216"/>
    </row>
    <row r="61" spans="1:10" ht="13.5" thickBot="1" x14ac:dyDescent="0.25">
      <c r="B61" s="104" t="s">
        <v>115</v>
      </c>
      <c r="C61" s="106" t="s">
        <v>116</v>
      </c>
      <c r="D61" s="59"/>
      <c r="E61" s="35">
        <v>790</v>
      </c>
      <c r="F61" s="68"/>
      <c r="G61" s="67"/>
      <c r="I61" s="274"/>
      <c r="J61" s="274"/>
    </row>
    <row r="62" spans="1:10" s="4" customFormat="1" ht="13.5" thickBot="1" x14ac:dyDescent="0.25">
      <c r="B62" s="55"/>
      <c r="C62" s="56"/>
      <c r="D62" s="57"/>
      <c r="E62" s="58">
        <f>SUM(E55:E61)</f>
        <v>6928.21</v>
      </c>
      <c r="F62" s="69"/>
      <c r="G62" s="82"/>
    </row>
    <row r="63" spans="1:10" ht="13.5" thickBot="1" x14ac:dyDescent="0.25">
      <c r="B63" s="107" t="s">
        <v>33</v>
      </c>
      <c r="C63" s="108" t="s">
        <v>5</v>
      </c>
      <c r="D63" s="108"/>
      <c r="E63" s="109">
        <v>1125</v>
      </c>
    </row>
    <row r="64" spans="1:10" ht="13.5" thickBot="1" x14ac:dyDescent="0.25">
      <c r="B64" s="11"/>
      <c r="C64" s="34" t="s">
        <v>0</v>
      </c>
      <c r="D64" s="34"/>
      <c r="E64" s="36">
        <f>SUM(E62:E63)</f>
        <v>8053.21</v>
      </c>
    </row>
    <row r="65" spans="1:9" x14ac:dyDescent="0.2">
      <c r="B65" s="11"/>
      <c r="C65" s="34"/>
      <c r="D65" s="34"/>
      <c r="E65" s="63"/>
    </row>
    <row r="66" spans="1:9" s="7" customFormat="1" ht="13.15" customHeight="1" x14ac:dyDescent="0.2">
      <c r="A66" s="16" t="s">
        <v>6</v>
      </c>
      <c r="B66" s="17" t="s">
        <v>7</v>
      </c>
      <c r="C66" s="17"/>
      <c r="D66" s="38">
        <v>9000</v>
      </c>
      <c r="E66" s="52"/>
      <c r="F66" s="16" t="s">
        <v>37</v>
      </c>
      <c r="G66" s="17" t="s">
        <v>36</v>
      </c>
      <c r="H66" s="38">
        <v>3948.27</v>
      </c>
      <c r="I66" s="60"/>
    </row>
    <row r="67" spans="1:9" s="7" customFormat="1" ht="13.15" customHeight="1" x14ac:dyDescent="0.2">
      <c r="A67" s="16" t="s">
        <v>8</v>
      </c>
      <c r="B67" s="17" t="s">
        <v>9</v>
      </c>
      <c r="C67" s="17"/>
      <c r="D67" s="38">
        <v>311.83999999999997</v>
      </c>
      <c r="E67" s="52"/>
      <c r="F67" s="71" t="s">
        <v>44</v>
      </c>
      <c r="G67" s="17" t="s">
        <v>43</v>
      </c>
      <c r="H67" s="38">
        <v>0</v>
      </c>
      <c r="I67" s="60"/>
    </row>
    <row r="68" spans="1:9" s="7" customFormat="1" ht="13.15" customHeight="1" x14ac:dyDescent="0.2">
      <c r="A68" s="16" t="s">
        <v>30</v>
      </c>
      <c r="B68" s="17" t="s">
        <v>31</v>
      </c>
      <c r="C68" s="17"/>
      <c r="D68" s="38">
        <v>619.53</v>
      </c>
      <c r="E68" s="52"/>
      <c r="F68" s="71" t="s">
        <v>22</v>
      </c>
      <c r="G68" s="17" t="s">
        <v>23</v>
      </c>
      <c r="H68" s="38">
        <v>500</v>
      </c>
      <c r="I68" s="60"/>
    </row>
    <row r="69" spans="1:9" s="7" customFormat="1" ht="13.15" customHeight="1" x14ac:dyDescent="0.2">
      <c r="A69" s="16" t="s">
        <v>10</v>
      </c>
      <c r="B69" s="17" t="s">
        <v>38</v>
      </c>
      <c r="C69" s="38"/>
      <c r="D69" s="38">
        <v>5000</v>
      </c>
      <c r="E69" s="52"/>
      <c r="F69" s="71" t="s">
        <v>6</v>
      </c>
      <c r="G69" s="17" t="s">
        <v>45</v>
      </c>
      <c r="H69" s="38">
        <v>899</v>
      </c>
      <c r="I69" s="60"/>
    </row>
    <row r="70" spans="1:9" s="7" customFormat="1" ht="13.15" customHeight="1" x14ac:dyDescent="0.2">
      <c r="A70" s="16" t="s">
        <v>10</v>
      </c>
      <c r="B70" s="17" t="s">
        <v>39</v>
      </c>
      <c r="C70" s="38"/>
      <c r="D70" s="38">
        <v>4000</v>
      </c>
      <c r="E70" s="52"/>
      <c r="F70" s="71" t="s">
        <v>8</v>
      </c>
      <c r="G70" s="17" t="s">
        <v>15</v>
      </c>
      <c r="H70" s="38">
        <v>12000</v>
      </c>
      <c r="I70" s="60"/>
    </row>
    <row r="71" spans="1:9" s="7" customFormat="1" ht="13.15" customHeight="1" thickBot="1" x14ac:dyDescent="0.25">
      <c r="A71" s="16" t="s">
        <v>10</v>
      </c>
      <c r="B71" s="17" t="s">
        <v>40</v>
      </c>
      <c r="C71" s="38"/>
      <c r="D71" s="38">
        <v>1126.4100000000001</v>
      </c>
      <c r="E71" s="52"/>
      <c r="F71" s="72" t="s">
        <v>19</v>
      </c>
      <c r="G71" s="17" t="s">
        <v>16</v>
      </c>
      <c r="H71" s="39">
        <v>11000</v>
      </c>
      <c r="I71" s="60"/>
    </row>
    <row r="72" spans="1:9" s="7" customFormat="1" ht="13.15" customHeight="1" thickTop="1" thickBot="1" x14ac:dyDescent="0.25">
      <c r="A72" s="16"/>
      <c r="B72" s="17" t="s">
        <v>117</v>
      </c>
      <c r="C72" s="38"/>
      <c r="D72" s="38">
        <v>1000</v>
      </c>
      <c r="E72" s="52"/>
      <c r="F72" s="73"/>
      <c r="G72" s="17"/>
      <c r="H72" s="44">
        <f>SUM(H66:H71)+SUM(D66:D73)-D66</f>
        <v>40405.050000000003</v>
      </c>
      <c r="I72" s="60"/>
    </row>
    <row r="73" spans="1:9" s="7" customFormat="1" ht="13.15" customHeight="1" thickBot="1" x14ac:dyDescent="0.25">
      <c r="A73" s="16"/>
      <c r="B73" s="17"/>
      <c r="C73" s="38"/>
      <c r="D73" s="38"/>
      <c r="E73" s="38"/>
      <c r="F73" s="73"/>
      <c r="G73" s="41" t="s">
        <v>4</v>
      </c>
      <c r="H73" s="42">
        <f>E64+H72</f>
        <v>48458.26</v>
      </c>
      <c r="I73" s="44"/>
    </row>
    <row r="74" spans="1:9" s="7" customFormat="1" ht="13.15" customHeight="1" x14ac:dyDescent="0.2">
      <c r="B74" s="16"/>
      <c r="C74" s="17"/>
      <c r="D74" s="9"/>
      <c r="E74" s="38"/>
      <c r="F74" s="74"/>
      <c r="G74" s="9"/>
      <c r="H74" s="9"/>
      <c r="I74" s="44"/>
    </row>
    <row r="75" spans="1:9" s="7" customFormat="1" ht="13.15" customHeight="1" x14ac:dyDescent="0.2">
      <c r="B75" s="16"/>
      <c r="C75" s="17"/>
      <c r="D75" s="8"/>
      <c r="E75" s="9"/>
      <c r="F75" s="74"/>
      <c r="G75" s="9"/>
      <c r="H75" s="9"/>
      <c r="I75" s="44"/>
    </row>
    <row r="76" spans="1:9" s="7" customFormat="1" ht="13.15" customHeight="1" x14ac:dyDescent="0.2">
      <c r="A76" s="9"/>
      <c r="B76" s="10"/>
      <c r="C76" s="9"/>
      <c r="D76" s="8"/>
      <c r="E76" s="9"/>
      <c r="F76" s="74"/>
      <c r="G76" s="9"/>
      <c r="H76" s="9"/>
      <c r="I76" s="44"/>
    </row>
    <row r="77" spans="1:9" s="7" customFormat="1" ht="13.15" customHeight="1" x14ac:dyDescent="0.2">
      <c r="A77" s="9"/>
      <c r="B77" s="10"/>
      <c r="C77" s="8"/>
      <c r="D77" s="8"/>
      <c r="E77" s="9"/>
      <c r="F77" s="74"/>
      <c r="G77" s="9"/>
      <c r="H77" s="9"/>
      <c r="I77" s="44"/>
    </row>
    <row r="78" spans="1:9" s="7" customFormat="1" ht="13.15" customHeight="1" x14ac:dyDescent="0.2">
      <c r="A78" s="9"/>
      <c r="B78" s="10"/>
      <c r="C78" s="8"/>
      <c r="D78" s="8"/>
      <c r="E78" s="9"/>
      <c r="F78" s="74"/>
      <c r="G78" s="9"/>
      <c r="H78" s="9"/>
      <c r="I78" s="44"/>
    </row>
    <row r="79" spans="1:9" s="7" customFormat="1" ht="13.15" customHeight="1" x14ac:dyDescent="0.2">
      <c r="A79" s="9"/>
      <c r="B79" s="10"/>
      <c r="C79" s="8"/>
      <c r="D79" s="8"/>
      <c r="E79" s="9"/>
      <c r="F79" s="74"/>
      <c r="G79" s="9"/>
      <c r="H79" s="9"/>
      <c r="I79" s="44"/>
    </row>
    <row r="80" spans="1:9" s="9" customFormat="1" ht="12" x14ac:dyDescent="0.2">
      <c r="B80" s="10"/>
      <c r="C80" s="8"/>
      <c r="F80" s="74"/>
    </row>
    <row r="81" spans="1:9" s="9" customFormat="1" ht="12" x14ac:dyDescent="0.2">
      <c r="B81" s="10"/>
      <c r="C81" s="8"/>
      <c r="F81" s="74"/>
    </row>
    <row r="82" spans="1:9" s="9" customFormat="1" ht="12" x14ac:dyDescent="0.2">
      <c r="B82" s="10"/>
      <c r="C82" s="8"/>
      <c r="F82" s="74"/>
    </row>
    <row r="83" spans="1:9" s="9" customFormat="1" ht="12" x14ac:dyDescent="0.2">
      <c r="B83" s="10"/>
      <c r="F83" s="74"/>
    </row>
    <row r="84" spans="1:9" s="9" customFormat="1" ht="12" x14ac:dyDescent="0.2">
      <c r="B84" s="10"/>
      <c r="F84" s="74"/>
    </row>
    <row r="85" spans="1:9" s="9" customFormat="1" ht="12" x14ac:dyDescent="0.2">
      <c r="B85" s="10"/>
      <c r="F85" s="74"/>
    </row>
    <row r="86" spans="1:9" s="9" customFormat="1" x14ac:dyDescent="0.2">
      <c r="B86" s="10"/>
      <c r="D86" s="5"/>
      <c r="F86" s="74"/>
    </row>
    <row r="87" spans="1:9" s="9" customFormat="1" x14ac:dyDescent="0.2">
      <c r="B87" s="10"/>
      <c r="D87" s="5"/>
      <c r="F87" s="54"/>
      <c r="G87" s="5"/>
      <c r="H87" s="5"/>
    </row>
    <row r="88" spans="1:9" s="9" customFormat="1" x14ac:dyDescent="0.2">
      <c r="B88" s="10"/>
      <c r="D88" s="5"/>
      <c r="E88" s="5"/>
      <c r="F88" s="54"/>
      <c r="G88" s="5"/>
      <c r="H88" s="5"/>
    </row>
    <row r="89" spans="1:9" s="9" customFormat="1" x14ac:dyDescent="0.2">
      <c r="B89" s="12"/>
      <c r="C89" s="5"/>
      <c r="D89" s="5"/>
      <c r="E89" s="5"/>
      <c r="F89" s="54"/>
      <c r="G89" s="5"/>
      <c r="H89" s="5"/>
    </row>
    <row r="90" spans="1:9" s="9" customFormat="1" x14ac:dyDescent="0.2">
      <c r="B90" s="12"/>
      <c r="C90" s="5"/>
      <c r="D90" s="5"/>
      <c r="E90" s="5"/>
      <c r="F90" s="54"/>
      <c r="G90" s="5"/>
      <c r="H90" s="5"/>
    </row>
    <row r="91" spans="1:9" s="9" customFormat="1" x14ac:dyDescent="0.2">
      <c r="B91" s="12"/>
      <c r="C91" s="5"/>
      <c r="D91" s="5"/>
      <c r="E91" s="5"/>
      <c r="F91" s="54"/>
      <c r="G91" s="5"/>
      <c r="H91" s="5"/>
    </row>
    <row r="92" spans="1:9" s="9" customFormat="1" x14ac:dyDescent="0.2">
      <c r="B92" s="12"/>
      <c r="C92" s="5"/>
      <c r="D92" s="5"/>
      <c r="E92" s="5"/>
      <c r="F92" s="54"/>
      <c r="G92" s="5"/>
      <c r="H92" s="5"/>
    </row>
    <row r="93" spans="1:9" s="9" customFormat="1" x14ac:dyDescent="0.2">
      <c r="A93" s="5"/>
      <c r="B93" s="12"/>
      <c r="C93" s="5"/>
      <c r="D93" s="5"/>
      <c r="E93" s="5"/>
      <c r="F93" s="54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54"/>
      <c r="G94" s="5"/>
      <c r="H94" s="5"/>
      <c r="I94" s="5"/>
    </row>
    <row r="95" spans="1:9" s="9" customFormat="1" x14ac:dyDescent="0.2">
      <c r="A95" s="5"/>
      <c r="B95" s="12"/>
      <c r="C95" s="5"/>
      <c r="D95" s="5"/>
      <c r="E95" s="5"/>
      <c r="F95" s="54"/>
      <c r="G95" s="5"/>
      <c r="H95" s="5"/>
      <c r="I95" s="5"/>
    </row>
    <row r="96" spans="1:9" s="9" customFormat="1" x14ac:dyDescent="0.2">
      <c r="A96" s="5"/>
      <c r="B96" s="12"/>
      <c r="C96" s="5"/>
      <c r="D96" s="5"/>
      <c r="E96" s="5"/>
      <c r="F96" s="54"/>
      <c r="G96" s="5"/>
      <c r="H96" s="5"/>
      <c r="I96" s="5"/>
    </row>
  </sheetData>
  <mergeCells count="13">
    <mergeCell ref="E53:F53"/>
    <mergeCell ref="I61:J61"/>
    <mergeCell ref="A1:J1"/>
    <mergeCell ref="C4:D4"/>
    <mergeCell ref="E5:F5"/>
    <mergeCell ref="I13:J13"/>
    <mergeCell ref="C36:D36"/>
    <mergeCell ref="E37:F37"/>
    <mergeCell ref="C20:D20"/>
    <mergeCell ref="E21:F21"/>
    <mergeCell ref="I29:J29"/>
    <mergeCell ref="I45:J45"/>
    <mergeCell ref="C52:D5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5"/>
  <sheetViews>
    <sheetView tabSelected="1" zoomScaleNormal="100" workbookViewId="0">
      <pane ySplit="3" topLeftCell="A519" activePane="bottomLeft" state="frozen"/>
      <selection pane="bottomLeft" activeCell="G560" sqref="G560"/>
    </sheetView>
  </sheetViews>
  <sheetFormatPr defaultRowHeight="12.75" x14ac:dyDescent="0.2"/>
  <cols>
    <col min="1" max="1" width="6.28515625" style="120" customWidth="1"/>
    <col min="2" max="2" width="9.140625" style="118"/>
    <col min="3" max="4" width="11.7109375" style="130" customWidth="1"/>
    <col min="5" max="6" width="9.140625" style="130"/>
    <col min="7" max="7" width="11.7109375" style="130" customWidth="1"/>
    <col min="8" max="8" width="9.140625" style="130"/>
    <col min="9" max="9" width="10" style="130" customWidth="1"/>
    <col min="10" max="12" width="9.140625" style="130"/>
    <col min="13" max="13" width="10.28515625" style="130" bestFit="1" customWidth="1"/>
    <col min="14" max="14" width="11.7109375" style="130" customWidth="1"/>
    <col min="15" max="15" width="11.7109375" style="144" customWidth="1"/>
    <col min="16" max="16" width="4.5703125" style="131" customWidth="1"/>
    <col min="17" max="17" width="9.140625" style="120"/>
    <col min="18" max="16384" width="9.140625" style="118"/>
  </cols>
  <sheetData>
    <row r="1" spans="1:17" x14ac:dyDescent="0.2">
      <c r="A1" s="295" t="s">
        <v>89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7" ht="13.5" thickBot="1" x14ac:dyDescent="0.25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1:17" s="119" customFormat="1" ht="13.5" thickBot="1" x14ac:dyDescent="0.25">
      <c r="A3" s="125" t="s">
        <v>88</v>
      </c>
      <c r="B3" s="126" t="s">
        <v>1</v>
      </c>
      <c r="C3" s="127" t="s">
        <v>80</v>
      </c>
      <c r="D3" s="127" t="s">
        <v>81</v>
      </c>
      <c r="E3" s="127" t="s">
        <v>92</v>
      </c>
      <c r="F3" s="127" t="s">
        <v>86</v>
      </c>
      <c r="G3" s="127" t="s">
        <v>100</v>
      </c>
      <c r="H3" s="127" t="s">
        <v>83</v>
      </c>
      <c r="I3" s="127" t="s">
        <v>84</v>
      </c>
      <c r="J3" s="127" t="s">
        <v>91</v>
      </c>
      <c r="K3" s="127" t="s">
        <v>86</v>
      </c>
      <c r="L3" s="127" t="s">
        <v>82</v>
      </c>
      <c r="M3" s="127" t="s">
        <v>85</v>
      </c>
      <c r="N3" s="127" t="s">
        <v>2</v>
      </c>
      <c r="O3" s="132" t="s">
        <v>90</v>
      </c>
      <c r="P3" s="133" t="s">
        <v>93</v>
      </c>
      <c r="Q3" s="224" t="s">
        <v>158</v>
      </c>
    </row>
    <row r="4" spans="1:17" s="119" customFormat="1" ht="13.5" thickBot="1" x14ac:dyDescent="0.25">
      <c r="A4" s="305" t="s">
        <v>159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7"/>
    </row>
    <row r="5" spans="1:17" x14ac:dyDescent="0.2">
      <c r="A5" s="123" t="s">
        <v>28</v>
      </c>
      <c r="B5" s="124" t="s">
        <v>87</v>
      </c>
      <c r="C5" s="128">
        <v>3119</v>
      </c>
      <c r="D5" s="128">
        <v>0</v>
      </c>
      <c r="E5" s="128">
        <v>490</v>
      </c>
      <c r="F5" s="128">
        <v>525.75</v>
      </c>
      <c r="G5" s="128">
        <f>C5+D5+F5</f>
        <v>3644.75</v>
      </c>
      <c r="H5" s="128">
        <v>36.450000000000003</v>
      </c>
      <c r="I5" s="128">
        <v>349.53</v>
      </c>
      <c r="J5" s="128">
        <v>-155</v>
      </c>
      <c r="K5" s="128">
        <v>525.75</v>
      </c>
      <c r="L5" s="128">
        <v>200.01</v>
      </c>
      <c r="M5" s="128">
        <v>1125</v>
      </c>
      <c r="N5" s="128">
        <f>C5+D5+E5-H5-I5-J5-K5-L5-M5</f>
        <v>1527.2600000000002</v>
      </c>
      <c r="O5" s="145">
        <v>43166</v>
      </c>
      <c r="P5" s="151" t="s">
        <v>20</v>
      </c>
      <c r="Q5" s="221" t="s">
        <v>159</v>
      </c>
    </row>
    <row r="6" spans="1:17" x14ac:dyDescent="0.2">
      <c r="A6" s="121" t="s">
        <v>32</v>
      </c>
      <c r="B6" s="122" t="s">
        <v>101</v>
      </c>
      <c r="C6" s="129">
        <v>1972.43</v>
      </c>
      <c r="D6" s="129">
        <v>110.95</v>
      </c>
      <c r="E6" s="129">
        <v>490</v>
      </c>
      <c r="F6" s="129">
        <v>0</v>
      </c>
      <c r="G6" s="128">
        <f t="shared" ref="G6:G91" si="0">C6+D6+F6</f>
        <v>2083.38</v>
      </c>
      <c r="H6" s="129">
        <v>20.83</v>
      </c>
      <c r="I6" s="129">
        <v>104.49</v>
      </c>
      <c r="J6" s="129">
        <v>0</v>
      </c>
      <c r="K6" s="129">
        <v>0</v>
      </c>
      <c r="L6" s="129">
        <v>0</v>
      </c>
      <c r="M6" s="129">
        <v>1102.5</v>
      </c>
      <c r="N6" s="128">
        <f t="shared" ref="N6:N91" si="1">C6+D6+E6-H6-I6-J6-K6-L6-M6</f>
        <v>1345.5600000000004</v>
      </c>
      <c r="O6" s="145">
        <v>43166</v>
      </c>
      <c r="P6" s="151" t="s">
        <v>20</v>
      </c>
      <c r="Q6" s="221" t="s">
        <v>159</v>
      </c>
    </row>
    <row r="7" spans="1:17" x14ac:dyDescent="0.2">
      <c r="A7" s="121" t="s">
        <v>29</v>
      </c>
      <c r="B7" s="122" t="s">
        <v>95</v>
      </c>
      <c r="C7" s="129">
        <v>818.84</v>
      </c>
      <c r="D7" s="129">
        <v>0</v>
      </c>
      <c r="E7" s="129">
        <v>50</v>
      </c>
      <c r="F7" s="129">
        <v>0</v>
      </c>
      <c r="G7" s="128">
        <f t="shared" si="0"/>
        <v>818.84</v>
      </c>
      <c r="H7" s="129">
        <v>8.19</v>
      </c>
      <c r="I7" s="129">
        <v>0</v>
      </c>
      <c r="J7" s="129">
        <v>0</v>
      </c>
      <c r="K7" s="129">
        <v>0</v>
      </c>
      <c r="L7" s="129">
        <v>58.14</v>
      </c>
      <c r="M7" s="129">
        <v>100</v>
      </c>
      <c r="N7" s="128">
        <f t="shared" si="1"/>
        <v>702.51</v>
      </c>
      <c r="O7" s="145">
        <v>43166</v>
      </c>
      <c r="P7" s="151" t="s">
        <v>20</v>
      </c>
      <c r="Q7" s="221" t="s">
        <v>159</v>
      </c>
    </row>
    <row r="8" spans="1:17" x14ac:dyDescent="0.2">
      <c r="A8" s="121" t="s">
        <v>3</v>
      </c>
      <c r="B8" s="122" t="s">
        <v>96</v>
      </c>
      <c r="C8" s="129">
        <v>1074.6199999999999</v>
      </c>
      <c r="D8" s="129">
        <v>0</v>
      </c>
      <c r="E8" s="129">
        <v>50</v>
      </c>
      <c r="F8" s="129">
        <v>0</v>
      </c>
      <c r="G8" s="128">
        <f t="shared" si="0"/>
        <v>1074.6199999999999</v>
      </c>
      <c r="H8" s="129">
        <v>10.75</v>
      </c>
      <c r="I8" s="129">
        <v>0</v>
      </c>
      <c r="J8" s="129">
        <v>0</v>
      </c>
      <c r="K8" s="129">
        <v>0</v>
      </c>
      <c r="L8" s="129">
        <v>76.3</v>
      </c>
      <c r="M8" s="129">
        <v>0</v>
      </c>
      <c r="N8" s="128">
        <f t="shared" si="1"/>
        <v>1037.57</v>
      </c>
      <c r="O8" s="145">
        <v>43166</v>
      </c>
      <c r="P8" s="151" t="s">
        <v>20</v>
      </c>
      <c r="Q8" s="221" t="s">
        <v>159</v>
      </c>
    </row>
    <row r="9" spans="1:17" x14ac:dyDescent="0.2">
      <c r="A9" s="121" t="s">
        <v>35</v>
      </c>
      <c r="B9" s="122" t="s">
        <v>97</v>
      </c>
      <c r="C9" s="129">
        <v>954.63</v>
      </c>
      <c r="D9" s="129">
        <v>0</v>
      </c>
      <c r="E9" s="129">
        <v>100</v>
      </c>
      <c r="F9" s="129">
        <v>0</v>
      </c>
      <c r="G9" s="128">
        <f t="shared" si="0"/>
        <v>954.63</v>
      </c>
      <c r="H9" s="129">
        <v>9.5500000000000007</v>
      </c>
      <c r="I9" s="129">
        <v>0</v>
      </c>
      <c r="J9" s="129">
        <v>0</v>
      </c>
      <c r="K9" s="129">
        <v>0</v>
      </c>
      <c r="L9" s="129">
        <v>67.78</v>
      </c>
      <c r="M9" s="129">
        <v>0</v>
      </c>
      <c r="N9" s="128">
        <f t="shared" si="1"/>
        <v>977.30000000000018</v>
      </c>
      <c r="O9" s="145">
        <v>43166</v>
      </c>
      <c r="P9" s="151" t="s">
        <v>20</v>
      </c>
      <c r="Q9" s="221" t="s">
        <v>159</v>
      </c>
    </row>
    <row r="10" spans="1:17" ht="13.5" thickBot="1" x14ac:dyDescent="0.25">
      <c r="A10" s="121" t="s">
        <v>94</v>
      </c>
      <c r="B10" s="122" t="s">
        <v>98</v>
      </c>
      <c r="C10" s="129">
        <v>800</v>
      </c>
      <c r="D10" s="129">
        <v>0</v>
      </c>
      <c r="E10" s="129">
        <v>0</v>
      </c>
      <c r="F10" s="129">
        <v>0</v>
      </c>
      <c r="G10" s="128">
        <f t="shared" si="0"/>
        <v>800</v>
      </c>
      <c r="H10" s="129">
        <v>8</v>
      </c>
      <c r="I10" s="129">
        <v>0</v>
      </c>
      <c r="J10" s="129">
        <v>0</v>
      </c>
      <c r="K10" s="129">
        <v>0</v>
      </c>
      <c r="L10" s="129"/>
      <c r="M10" s="129">
        <v>100</v>
      </c>
      <c r="N10" s="142">
        <f t="shared" si="1"/>
        <v>692</v>
      </c>
      <c r="O10" s="145">
        <v>43166</v>
      </c>
      <c r="P10" s="151" t="s">
        <v>20</v>
      </c>
      <c r="Q10" s="221" t="s">
        <v>159</v>
      </c>
    </row>
    <row r="11" spans="1:17" s="134" customFormat="1" ht="13.5" thickBot="1" x14ac:dyDescent="0.25">
      <c r="A11" s="301" t="s">
        <v>0</v>
      </c>
      <c r="B11" s="302"/>
      <c r="C11" s="152">
        <f t="shared" ref="C11:N11" si="2">SUM(C5:C10)</f>
        <v>8739.52</v>
      </c>
      <c r="D11" s="152">
        <f t="shared" si="2"/>
        <v>110.95</v>
      </c>
      <c r="E11" s="152">
        <f t="shared" si="2"/>
        <v>1180</v>
      </c>
      <c r="F11" s="152">
        <f t="shared" si="2"/>
        <v>525.75</v>
      </c>
      <c r="G11" s="152">
        <f t="shared" si="2"/>
        <v>9376.2199999999993</v>
      </c>
      <c r="H11" s="152">
        <f t="shared" si="2"/>
        <v>93.77</v>
      </c>
      <c r="I11" s="152">
        <f t="shared" si="2"/>
        <v>454.02</v>
      </c>
      <c r="J11" s="152">
        <f t="shared" si="2"/>
        <v>-155</v>
      </c>
      <c r="K11" s="152">
        <f t="shared" si="2"/>
        <v>525.75</v>
      </c>
      <c r="L11" s="152">
        <f t="shared" si="2"/>
        <v>402.23</v>
      </c>
      <c r="M11" s="152">
        <f t="shared" si="2"/>
        <v>2427.5</v>
      </c>
      <c r="N11" s="152">
        <f t="shared" si="2"/>
        <v>6282.2000000000007</v>
      </c>
      <c r="O11" s="303" t="s">
        <v>0</v>
      </c>
      <c r="P11" s="304"/>
      <c r="Q11" s="222"/>
    </row>
    <row r="12" spans="1:17" x14ac:dyDescent="0.2">
      <c r="A12" s="136" t="s">
        <v>28</v>
      </c>
      <c r="B12" s="137" t="s">
        <v>87</v>
      </c>
      <c r="C12" s="138">
        <v>3119</v>
      </c>
      <c r="D12" s="138">
        <v>0</v>
      </c>
      <c r="E12" s="138">
        <v>490</v>
      </c>
      <c r="F12" s="138">
        <v>525.75</v>
      </c>
      <c r="G12" s="128">
        <f t="shared" si="0"/>
        <v>3644.75</v>
      </c>
      <c r="H12" s="138">
        <v>36.450000000000003</v>
      </c>
      <c r="I12" s="138">
        <v>349.53</v>
      </c>
      <c r="J12" s="138">
        <v>-155</v>
      </c>
      <c r="K12" s="138">
        <v>525.75</v>
      </c>
      <c r="L12" s="138">
        <v>200.01</v>
      </c>
      <c r="M12" s="138">
        <v>1125</v>
      </c>
      <c r="N12" s="128">
        <f t="shared" si="1"/>
        <v>1527.2600000000002</v>
      </c>
      <c r="O12" s="146">
        <v>43173</v>
      </c>
      <c r="P12" s="153" t="s">
        <v>41</v>
      </c>
      <c r="Q12" s="221" t="s">
        <v>159</v>
      </c>
    </row>
    <row r="13" spans="1:17" x14ac:dyDescent="0.2">
      <c r="A13" s="139" t="s">
        <v>32</v>
      </c>
      <c r="B13" s="122" t="s">
        <v>101</v>
      </c>
      <c r="C13" s="129">
        <v>1972.43</v>
      </c>
      <c r="D13" s="129">
        <v>369.83</v>
      </c>
      <c r="E13" s="129">
        <v>490</v>
      </c>
      <c r="F13" s="129">
        <v>0</v>
      </c>
      <c r="G13" s="128">
        <f t="shared" si="0"/>
        <v>2342.2600000000002</v>
      </c>
      <c r="H13" s="129">
        <v>23.43</v>
      </c>
      <c r="I13" s="129">
        <v>151.09</v>
      </c>
      <c r="J13" s="129">
        <v>0</v>
      </c>
      <c r="K13" s="129">
        <v>0</v>
      </c>
      <c r="L13" s="129">
        <v>0</v>
      </c>
      <c r="M13" s="129">
        <v>1102.5</v>
      </c>
      <c r="N13" s="128">
        <f t="shared" si="1"/>
        <v>1555.2400000000002</v>
      </c>
      <c r="O13" s="147">
        <v>43173</v>
      </c>
      <c r="P13" s="154" t="s">
        <v>41</v>
      </c>
      <c r="Q13" s="221" t="s">
        <v>159</v>
      </c>
    </row>
    <row r="14" spans="1:17" x14ac:dyDescent="0.2">
      <c r="A14" s="139" t="s">
        <v>29</v>
      </c>
      <c r="B14" s="122" t="s">
        <v>95</v>
      </c>
      <c r="C14" s="129">
        <v>818.84</v>
      </c>
      <c r="D14" s="129">
        <v>0</v>
      </c>
      <c r="E14" s="129">
        <v>50</v>
      </c>
      <c r="F14" s="129">
        <v>0</v>
      </c>
      <c r="G14" s="128">
        <f t="shared" si="0"/>
        <v>818.84</v>
      </c>
      <c r="H14" s="129">
        <v>8.19</v>
      </c>
      <c r="I14" s="129">
        <v>0</v>
      </c>
      <c r="J14" s="129">
        <v>0</v>
      </c>
      <c r="K14" s="129">
        <v>0</v>
      </c>
      <c r="L14" s="129">
        <v>58.14</v>
      </c>
      <c r="M14" s="129">
        <v>100</v>
      </c>
      <c r="N14" s="128">
        <f t="shared" si="1"/>
        <v>702.51</v>
      </c>
      <c r="O14" s="147">
        <v>43173</v>
      </c>
      <c r="P14" s="154" t="s">
        <v>41</v>
      </c>
      <c r="Q14" s="221" t="s">
        <v>159</v>
      </c>
    </row>
    <row r="15" spans="1:17" x14ac:dyDescent="0.2">
      <c r="A15" s="139" t="s">
        <v>3</v>
      </c>
      <c r="B15" s="122" t="s">
        <v>96</v>
      </c>
      <c r="C15" s="129">
        <v>1074.6199999999999</v>
      </c>
      <c r="D15" s="129">
        <v>0</v>
      </c>
      <c r="E15" s="129">
        <v>50</v>
      </c>
      <c r="F15" s="129">
        <v>0</v>
      </c>
      <c r="G15" s="128">
        <f t="shared" si="0"/>
        <v>1074.6199999999999</v>
      </c>
      <c r="H15" s="129">
        <v>10.74</v>
      </c>
      <c r="I15" s="129">
        <v>0</v>
      </c>
      <c r="J15" s="129">
        <v>0</v>
      </c>
      <c r="K15" s="129">
        <v>0</v>
      </c>
      <c r="L15" s="129">
        <v>76.3</v>
      </c>
      <c r="M15" s="129">
        <v>0</v>
      </c>
      <c r="N15" s="128">
        <f t="shared" si="1"/>
        <v>1037.58</v>
      </c>
      <c r="O15" s="147">
        <v>43173</v>
      </c>
      <c r="P15" s="154" t="s">
        <v>41</v>
      </c>
      <c r="Q15" s="221" t="s">
        <v>159</v>
      </c>
    </row>
    <row r="16" spans="1:17" x14ac:dyDescent="0.2">
      <c r="A16" s="139" t="s">
        <v>35</v>
      </c>
      <c r="B16" s="122" t="s">
        <v>97</v>
      </c>
      <c r="C16" s="129">
        <v>954.63</v>
      </c>
      <c r="D16" s="129">
        <v>0</v>
      </c>
      <c r="E16" s="129">
        <v>100</v>
      </c>
      <c r="F16" s="129">
        <v>0</v>
      </c>
      <c r="G16" s="128">
        <f>C16+D16+F16</f>
        <v>954.63</v>
      </c>
      <c r="H16" s="129">
        <v>9.5399999999999991</v>
      </c>
      <c r="I16" s="129">
        <v>0</v>
      </c>
      <c r="J16" s="129">
        <v>0</v>
      </c>
      <c r="K16" s="129">
        <v>0</v>
      </c>
      <c r="L16" s="129">
        <v>67.78</v>
      </c>
      <c r="M16" s="129">
        <v>0</v>
      </c>
      <c r="N16" s="128">
        <f t="shared" si="1"/>
        <v>977.31000000000017</v>
      </c>
      <c r="O16" s="147">
        <v>43173</v>
      </c>
      <c r="P16" s="154" t="s">
        <v>41</v>
      </c>
      <c r="Q16" s="221" t="s">
        <v>159</v>
      </c>
    </row>
    <row r="17" spans="1:17" ht="13.5" thickBot="1" x14ac:dyDescent="0.25">
      <c r="A17" s="143" t="s">
        <v>94</v>
      </c>
      <c r="B17" s="135" t="s">
        <v>98</v>
      </c>
      <c r="C17" s="129">
        <v>800</v>
      </c>
      <c r="D17" s="129">
        <v>0</v>
      </c>
      <c r="E17" s="129">
        <v>0</v>
      </c>
      <c r="F17" s="129">
        <v>0</v>
      </c>
      <c r="G17" s="128">
        <f>C17+D17+F17</f>
        <v>800</v>
      </c>
      <c r="H17" s="129">
        <v>8</v>
      </c>
      <c r="I17" s="129">
        <v>0</v>
      </c>
      <c r="J17" s="129">
        <v>0</v>
      </c>
      <c r="K17" s="129">
        <v>0</v>
      </c>
      <c r="L17" s="129"/>
      <c r="M17" s="129">
        <v>100</v>
      </c>
      <c r="N17" s="142">
        <f t="shared" si="1"/>
        <v>692</v>
      </c>
      <c r="O17" s="148">
        <v>43173</v>
      </c>
      <c r="P17" s="155" t="s">
        <v>41</v>
      </c>
      <c r="Q17" s="221" t="s">
        <v>159</v>
      </c>
    </row>
    <row r="18" spans="1:17" s="134" customFormat="1" ht="13.5" thickBot="1" x14ac:dyDescent="0.25">
      <c r="A18" s="297" t="s">
        <v>0</v>
      </c>
      <c r="B18" s="298"/>
      <c r="C18" s="156">
        <f t="shared" ref="C18:M18" si="3">SUM(C12:C17)</f>
        <v>8739.52</v>
      </c>
      <c r="D18" s="157">
        <f t="shared" si="3"/>
        <v>369.83</v>
      </c>
      <c r="E18" s="157">
        <f t="shared" si="3"/>
        <v>1180</v>
      </c>
      <c r="F18" s="157">
        <f t="shared" si="3"/>
        <v>525.75</v>
      </c>
      <c r="G18" s="157">
        <f t="shared" si="3"/>
        <v>9635.1</v>
      </c>
      <c r="H18" s="157">
        <f t="shared" si="3"/>
        <v>96.35</v>
      </c>
      <c r="I18" s="157">
        <f t="shared" si="3"/>
        <v>500.62</v>
      </c>
      <c r="J18" s="157">
        <f t="shared" si="3"/>
        <v>-155</v>
      </c>
      <c r="K18" s="157">
        <f t="shared" si="3"/>
        <v>525.75</v>
      </c>
      <c r="L18" s="157">
        <f t="shared" si="3"/>
        <v>402.23</v>
      </c>
      <c r="M18" s="157">
        <f t="shared" si="3"/>
        <v>2427.5</v>
      </c>
      <c r="N18" s="158">
        <f>C18+D18+E18-H18-I18-J18-K18-L18-M18</f>
        <v>6491.9</v>
      </c>
      <c r="O18" s="299" t="s">
        <v>0</v>
      </c>
      <c r="P18" s="300"/>
      <c r="Q18" s="221">
        <f>SUM(N12:N17)</f>
        <v>6491.9000000000005</v>
      </c>
    </row>
    <row r="19" spans="1:17" x14ac:dyDescent="0.2">
      <c r="A19" s="123" t="s">
        <v>28</v>
      </c>
      <c r="B19" s="124" t="s">
        <v>87</v>
      </c>
      <c r="C19" s="128">
        <v>3119</v>
      </c>
      <c r="D19" s="128">
        <v>0</v>
      </c>
      <c r="E19" s="128">
        <v>490</v>
      </c>
      <c r="F19" s="128">
        <v>525.75</v>
      </c>
      <c r="G19" s="128">
        <f t="shared" si="0"/>
        <v>3644.75</v>
      </c>
      <c r="H19" s="128">
        <v>36.44</v>
      </c>
      <c r="I19" s="128">
        <v>349.53</v>
      </c>
      <c r="J19" s="128">
        <v>-155</v>
      </c>
      <c r="K19" s="128">
        <v>525.75</v>
      </c>
      <c r="L19" s="128">
        <v>200.01</v>
      </c>
      <c r="M19" s="128">
        <v>1125</v>
      </c>
      <c r="N19" s="128">
        <f t="shared" si="1"/>
        <v>1527.2699999999995</v>
      </c>
      <c r="O19" s="145">
        <v>43180</v>
      </c>
      <c r="P19" s="159" t="s">
        <v>21</v>
      </c>
      <c r="Q19" s="221" t="s">
        <v>159</v>
      </c>
    </row>
    <row r="20" spans="1:17" x14ac:dyDescent="0.2">
      <c r="A20" s="121" t="s">
        <v>32</v>
      </c>
      <c r="B20" s="122" t="s">
        <v>101</v>
      </c>
      <c r="C20" s="129">
        <v>1972.43</v>
      </c>
      <c r="D20" s="129">
        <v>0</v>
      </c>
      <c r="E20" s="129">
        <v>490</v>
      </c>
      <c r="F20" s="129">
        <v>0</v>
      </c>
      <c r="G20" s="128">
        <f t="shared" si="0"/>
        <v>1972.43</v>
      </c>
      <c r="H20" s="129">
        <v>19.72</v>
      </c>
      <c r="I20" s="129">
        <v>84.52</v>
      </c>
      <c r="J20" s="129">
        <v>0</v>
      </c>
      <c r="K20" s="129">
        <v>0</v>
      </c>
      <c r="L20" s="129">
        <v>0</v>
      </c>
      <c r="M20" s="129">
        <v>1102.5</v>
      </c>
      <c r="N20" s="128">
        <f t="shared" si="1"/>
        <v>1255.6900000000005</v>
      </c>
      <c r="O20" s="145">
        <v>43180</v>
      </c>
      <c r="P20" s="159" t="s">
        <v>21</v>
      </c>
      <c r="Q20" s="221" t="s">
        <v>159</v>
      </c>
    </row>
    <row r="21" spans="1:17" x14ac:dyDescent="0.2">
      <c r="A21" s="121" t="s">
        <v>29</v>
      </c>
      <c r="B21" s="122" t="s">
        <v>95</v>
      </c>
      <c r="C21" s="129">
        <v>818.84</v>
      </c>
      <c r="D21" s="129">
        <v>0</v>
      </c>
      <c r="E21" s="129">
        <v>50</v>
      </c>
      <c r="F21" s="129">
        <v>0</v>
      </c>
      <c r="G21" s="128">
        <f>C21+D21+F21</f>
        <v>818.84</v>
      </c>
      <c r="H21" s="129">
        <v>8.19</v>
      </c>
      <c r="I21" s="129">
        <v>0</v>
      </c>
      <c r="J21" s="129">
        <v>0</v>
      </c>
      <c r="K21" s="129">
        <v>0</v>
      </c>
      <c r="L21" s="129">
        <v>58.14</v>
      </c>
      <c r="M21" s="129">
        <v>40</v>
      </c>
      <c r="N21" s="128">
        <f>C21+D21+E21-H21-I21-J21-K21-L21-M21</f>
        <v>762.51</v>
      </c>
      <c r="O21" s="145">
        <v>43180</v>
      </c>
      <c r="P21" s="159" t="s">
        <v>21</v>
      </c>
      <c r="Q21" s="221" t="s">
        <v>159</v>
      </c>
    </row>
    <row r="22" spans="1:17" x14ac:dyDescent="0.2">
      <c r="A22" s="121" t="s">
        <v>3</v>
      </c>
      <c r="B22" s="122" t="s">
        <v>96</v>
      </c>
      <c r="C22" s="129">
        <v>1074.6199999999999</v>
      </c>
      <c r="D22" s="129">
        <v>0</v>
      </c>
      <c r="E22" s="129">
        <v>50</v>
      </c>
      <c r="F22" s="129">
        <v>0</v>
      </c>
      <c r="G22" s="128">
        <f>C22+D22+F22</f>
        <v>1074.6199999999999</v>
      </c>
      <c r="H22" s="129">
        <v>10.75</v>
      </c>
      <c r="I22" s="129">
        <v>0</v>
      </c>
      <c r="J22" s="129">
        <v>0</v>
      </c>
      <c r="K22" s="129">
        <v>0</v>
      </c>
      <c r="L22" s="129">
        <v>76.3</v>
      </c>
      <c r="M22" s="129">
        <v>0</v>
      </c>
      <c r="N22" s="128">
        <f>C22+D22+E22-H22-I22-J22-K22-L22-M22</f>
        <v>1037.57</v>
      </c>
      <c r="O22" s="145">
        <v>43180</v>
      </c>
      <c r="P22" s="159" t="s">
        <v>21</v>
      </c>
      <c r="Q22" s="221" t="s">
        <v>159</v>
      </c>
    </row>
    <row r="23" spans="1:17" x14ac:dyDescent="0.2">
      <c r="A23" s="121" t="s">
        <v>35</v>
      </c>
      <c r="B23" s="122" t="s">
        <v>97</v>
      </c>
      <c r="C23" s="129">
        <v>954.63</v>
      </c>
      <c r="D23" s="129">
        <v>0</v>
      </c>
      <c r="E23" s="129">
        <v>100</v>
      </c>
      <c r="F23" s="129">
        <v>0</v>
      </c>
      <c r="G23" s="128">
        <f>C23+D23+F23</f>
        <v>954.63</v>
      </c>
      <c r="H23" s="129">
        <v>9.5500000000000007</v>
      </c>
      <c r="I23" s="129">
        <v>0</v>
      </c>
      <c r="J23" s="129">
        <v>0</v>
      </c>
      <c r="K23" s="129">
        <v>0</v>
      </c>
      <c r="L23" s="129">
        <v>67.78</v>
      </c>
      <c r="M23" s="129">
        <v>0</v>
      </c>
      <c r="N23" s="128">
        <f t="shared" si="1"/>
        <v>977.30000000000018</v>
      </c>
      <c r="O23" s="145">
        <v>43180</v>
      </c>
      <c r="P23" s="159" t="s">
        <v>21</v>
      </c>
      <c r="Q23" s="221" t="s">
        <v>159</v>
      </c>
    </row>
    <row r="24" spans="1:17" ht="13.5" thickBot="1" x14ac:dyDescent="0.25">
      <c r="A24" s="121" t="s">
        <v>94</v>
      </c>
      <c r="B24" s="122" t="s">
        <v>98</v>
      </c>
      <c r="C24" s="129">
        <v>800</v>
      </c>
      <c r="D24" s="129">
        <v>0</v>
      </c>
      <c r="E24" s="129">
        <v>0</v>
      </c>
      <c r="F24" s="129">
        <v>0</v>
      </c>
      <c r="G24" s="128">
        <f>C24+D24+F24</f>
        <v>800</v>
      </c>
      <c r="H24" s="129">
        <v>8</v>
      </c>
      <c r="I24" s="129">
        <v>0</v>
      </c>
      <c r="J24" s="129">
        <v>0</v>
      </c>
      <c r="K24" s="129">
        <v>0</v>
      </c>
      <c r="L24" s="129"/>
      <c r="M24" s="129">
        <v>100</v>
      </c>
      <c r="N24" s="128">
        <f t="shared" si="1"/>
        <v>692</v>
      </c>
      <c r="O24" s="145">
        <v>43180</v>
      </c>
      <c r="P24" s="159" t="s">
        <v>21</v>
      </c>
      <c r="Q24" s="221" t="s">
        <v>159</v>
      </c>
    </row>
    <row r="25" spans="1:17" s="134" customFormat="1" ht="13.5" thickBot="1" x14ac:dyDescent="0.25">
      <c r="A25" s="291" t="s">
        <v>0</v>
      </c>
      <c r="B25" s="292"/>
      <c r="C25" s="160">
        <f>SUM(C19:C24)</f>
        <v>8739.52</v>
      </c>
      <c r="D25" s="161">
        <f t="shared" ref="D25:N25" si="4">SUM(D19:D24)</f>
        <v>0</v>
      </c>
      <c r="E25" s="161">
        <f t="shared" si="4"/>
        <v>1180</v>
      </c>
      <c r="F25" s="161">
        <f t="shared" si="4"/>
        <v>525.75</v>
      </c>
      <c r="G25" s="161">
        <f t="shared" si="4"/>
        <v>9265.27</v>
      </c>
      <c r="H25" s="161">
        <f t="shared" si="4"/>
        <v>92.649999999999991</v>
      </c>
      <c r="I25" s="161">
        <f t="shared" si="4"/>
        <v>434.04999999999995</v>
      </c>
      <c r="J25" s="161">
        <f t="shared" si="4"/>
        <v>-155</v>
      </c>
      <c r="K25" s="161">
        <f t="shared" si="4"/>
        <v>525.75</v>
      </c>
      <c r="L25" s="161">
        <f t="shared" si="4"/>
        <v>402.23</v>
      </c>
      <c r="M25" s="161">
        <f t="shared" si="4"/>
        <v>2367.5</v>
      </c>
      <c r="N25" s="161">
        <f t="shared" si="4"/>
        <v>6252.34</v>
      </c>
      <c r="O25" s="293" t="s">
        <v>0</v>
      </c>
      <c r="P25" s="294"/>
      <c r="Q25" s="221"/>
    </row>
    <row r="26" spans="1:17" x14ac:dyDescent="0.2">
      <c r="A26" s="136" t="s">
        <v>28</v>
      </c>
      <c r="B26" s="137" t="s">
        <v>87</v>
      </c>
      <c r="C26" s="138">
        <v>3119</v>
      </c>
      <c r="D26" s="138">
        <v>0</v>
      </c>
      <c r="E26" s="138">
        <v>490</v>
      </c>
      <c r="F26" s="138">
        <v>525.75</v>
      </c>
      <c r="G26" s="128">
        <f t="shared" si="0"/>
        <v>3644.75</v>
      </c>
      <c r="H26" s="138">
        <v>36.450000000000003</v>
      </c>
      <c r="I26" s="138">
        <v>349.53</v>
      </c>
      <c r="J26" s="138">
        <v>-155</v>
      </c>
      <c r="K26" s="138">
        <v>525.75</v>
      </c>
      <c r="L26" s="138">
        <v>200.01</v>
      </c>
      <c r="M26" s="138">
        <v>1125</v>
      </c>
      <c r="N26" s="128">
        <f t="shared" si="1"/>
        <v>1527.2600000000002</v>
      </c>
      <c r="O26" s="146">
        <v>43187</v>
      </c>
      <c r="P26" s="162" t="s">
        <v>42</v>
      </c>
      <c r="Q26" s="221" t="s">
        <v>159</v>
      </c>
    </row>
    <row r="27" spans="1:17" x14ac:dyDescent="0.2">
      <c r="A27" s="139" t="s">
        <v>32</v>
      </c>
      <c r="B27" s="122" t="s">
        <v>101</v>
      </c>
      <c r="C27" s="129">
        <v>1972.43</v>
      </c>
      <c r="D27" s="129">
        <v>0</v>
      </c>
      <c r="E27" s="129">
        <v>490</v>
      </c>
      <c r="F27" s="129">
        <v>0</v>
      </c>
      <c r="G27" s="128">
        <f t="shared" si="0"/>
        <v>1972.43</v>
      </c>
      <c r="H27" s="129">
        <v>19.73</v>
      </c>
      <c r="I27" s="129">
        <v>84.51</v>
      </c>
      <c r="J27" s="129">
        <v>0</v>
      </c>
      <c r="K27" s="129">
        <v>0</v>
      </c>
      <c r="L27" s="129">
        <v>0</v>
      </c>
      <c r="M27" s="129">
        <v>1102.5</v>
      </c>
      <c r="N27" s="128">
        <f t="shared" si="1"/>
        <v>1255.69</v>
      </c>
      <c r="O27" s="147">
        <v>43187</v>
      </c>
      <c r="P27" s="163" t="s">
        <v>42</v>
      </c>
      <c r="Q27" s="221" t="s">
        <v>159</v>
      </c>
    </row>
    <row r="28" spans="1:17" x14ac:dyDescent="0.2">
      <c r="A28" s="139" t="s">
        <v>29</v>
      </c>
      <c r="B28" s="122" t="s">
        <v>95</v>
      </c>
      <c r="C28" s="129">
        <v>818.84</v>
      </c>
      <c r="D28" s="129">
        <v>0</v>
      </c>
      <c r="E28" s="129">
        <v>50</v>
      </c>
      <c r="F28" s="129">
        <v>0</v>
      </c>
      <c r="G28" s="128">
        <f>C28+D28+F28</f>
        <v>818.84</v>
      </c>
      <c r="H28" s="129">
        <v>8.18</v>
      </c>
      <c r="I28" s="129">
        <v>0</v>
      </c>
      <c r="J28" s="129">
        <v>0</v>
      </c>
      <c r="K28" s="129">
        <v>0</v>
      </c>
      <c r="L28" s="129">
        <v>58.14</v>
      </c>
      <c r="M28" s="129">
        <v>0</v>
      </c>
      <c r="N28" s="128">
        <f>C28+D28+E28-H28-I28-J28-K28-L28-M28</f>
        <v>802.5200000000001</v>
      </c>
      <c r="O28" s="147">
        <v>43187</v>
      </c>
      <c r="P28" s="163" t="s">
        <v>42</v>
      </c>
      <c r="Q28" s="221" t="s">
        <v>159</v>
      </c>
    </row>
    <row r="29" spans="1:17" x14ac:dyDescent="0.2">
      <c r="A29" s="139" t="s">
        <v>3</v>
      </c>
      <c r="B29" s="122" t="s">
        <v>96</v>
      </c>
      <c r="C29" s="129">
        <v>1074.6199999999999</v>
      </c>
      <c r="D29" s="129">
        <v>0</v>
      </c>
      <c r="E29" s="129">
        <v>50</v>
      </c>
      <c r="F29" s="129">
        <v>0</v>
      </c>
      <c r="G29" s="128">
        <f>C29+D29+F29</f>
        <v>1074.6199999999999</v>
      </c>
      <c r="H29" s="129">
        <v>10.74</v>
      </c>
      <c r="I29" s="129">
        <v>0</v>
      </c>
      <c r="J29" s="129">
        <v>0</v>
      </c>
      <c r="K29" s="129">
        <v>0</v>
      </c>
      <c r="L29" s="129">
        <v>76.3</v>
      </c>
      <c r="M29" s="129">
        <v>0</v>
      </c>
      <c r="N29" s="128">
        <f t="shared" si="1"/>
        <v>1037.58</v>
      </c>
      <c r="O29" s="147">
        <v>43187</v>
      </c>
      <c r="P29" s="163" t="s">
        <v>42</v>
      </c>
      <c r="Q29" s="221" t="s">
        <v>159</v>
      </c>
    </row>
    <row r="30" spans="1:17" x14ac:dyDescent="0.2">
      <c r="A30" s="139" t="s">
        <v>35</v>
      </c>
      <c r="B30" s="122" t="s">
        <v>97</v>
      </c>
      <c r="C30" s="129">
        <v>954.63</v>
      </c>
      <c r="D30" s="129">
        <v>0</v>
      </c>
      <c r="E30" s="129">
        <v>100</v>
      </c>
      <c r="F30" s="129">
        <v>0</v>
      </c>
      <c r="G30" s="128">
        <f>C30+D30+F30</f>
        <v>954.63</v>
      </c>
      <c r="H30" s="129">
        <v>9.5500000000000007</v>
      </c>
      <c r="I30" s="129">
        <v>0</v>
      </c>
      <c r="J30" s="129">
        <v>0</v>
      </c>
      <c r="K30" s="129">
        <v>0</v>
      </c>
      <c r="L30" s="129">
        <v>67.78</v>
      </c>
      <c r="M30" s="129">
        <v>0</v>
      </c>
      <c r="N30" s="128">
        <f t="shared" si="1"/>
        <v>977.30000000000018</v>
      </c>
      <c r="O30" s="147">
        <v>43187</v>
      </c>
      <c r="P30" s="163" t="s">
        <v>42</v>
      </c>
      <c r="Q30" s="221" t="s">
        <v>159</v>
      </c>
    </row>
    <row r="31" spans="1:17" ht="13.5" thickBot="1" x14ac:dyDescent="0.25">
      <c r="A31" s="139" t="s">
        <v>94</v>
      </c>
      <c r="B31" s="122" t="s">
        <v>98</v>
      </c>
      <c r="C31" s="129">
        <v>800</v>
      </c>
      <c r="D31" s="129">
        <v>0</v>
      </c>
      <c r="E31" s="129">
        <v>0</v>
      </c>
      <c r="F31" s="129">
        <v>0</v>
      </c>
      <c r="G31" s="128">
        <f>C31+D31+F31</f>
        <v>800</v>
      </c>
      <c r="H31" s="129">
        <v>8</v>
      </c>
      <c r="I31" s="129">
        <v>0</v>
      </c>
      <c r="J31" s="129">
        <v>0</v>
      </c>
      <c r="K31" s="129">
        <v>0</v>
      </c>
      <c r="L31" s="129"/>
      <c r="M31" s="129">
        <v>100</v>
      </c>
      <c r="N31" s="128">
        <f t="shared" si="1"/>
        <v>692</v>
      </c>
      <c r="O31" s="147">
        <v>43187</v>
      </c>
      <c r="P31" s="163" t="s">
        <v>42</v>
      </c>
      <c r="Q31" s="221" t="s">
        <v>159</v>
      </c>
    </row>
    <row r="32" spans="1:17" s="134" customFormat="1" ht="13.5" thickBot="1" x14ac:dyDescent="0.25">
      <c r="A32" s="289" t="s">
        <v>0</v>
      </c>
      <c r="B32" s="290"/>
      <c r="C32" s="164">
        <f>SUM(C26:C31)</f>
        <v>8739.52</v>
      </c>
      <c r="D32" s="165">
        <f t="shared" ref="D32:N32" si="5">SUM(D26:D31)</f>
        <v>0</v>
      </c>
      <c r="E32" s="165">
        <f t="shared" si="5"/>
        <v>1180</v>
      </c>
      <c r="F32" s="165">
        <f t="shared" si="5"/>
        <v>525.75</v>
      </c>
      <c r="G32" s="165">
        <f t="shared" si="5"/>
        <v>9265.27</v>
      </c>
      <c r="H32" s="165">
        <f t="shared" si="5"/>
        <v>92.65</v>
      </c>
      <c r="I32" s="165">
        <f t="shared" si="5"/>
        <v>434.03999999999996</v>
      </c>
      <c r="J32" s="165">
        <f t="shared" si="5"/>
        <v>-155</v>
      </c>
      <c r="K32" s="165">
        <f t="shared" si="5"/>
        <v>525.75</v>
      </c>
      <c r="L32" s="165">
        <f t="shared" si="5"/>
        <v>402.23</v>
      </c>
      <c r="M32" s="165">
        <f t="shared" si="5"/>
        <v>2327.5</v>
      </c>
      <c r="N32" s="165">
        <f t="shared" si="5"/>
        <v>6292.35</v>
      </c>
      <c r="O32" s="308" t="s">
        <v>0</v>
      </c>
      <c r="P32" s="309"/>
      <c r="Q32" s="222"/>
    </row>
    <row r="33" spans="1:17" s="231" customFormat="1" ht="13.5" thickBot="1" x14ac:dyDescent="0.25">
      <c r="A33" s="314" t="s">
        <v>160</v>
      </c>
      <c r="B33" s="315"/>
      <c r="C33" s="250">
        <f>C32+C25+C18+C11</f>
        <v>34958.080000000002</v>
      </c>
      <c r="D33" s="251">
        <f>D32+D25+D18+D11</f>
        <v>480.78</v>
      </c>
      <c r="E33" s="251">
        <f t="shared" ref="E33:N33" si="6">E32+E25+E18+E11</f>
        <v>4720</v>
      </c>
      <c r="F33" s="251">
        <f t="shared" si="6"/>
        <v>2103</v>
      </c>
      <c r="G33" s="251">
        <f t="shared" si="6"/>
        <v>37541.86</v>
      </c>
      <c r="H33" s="251">
        <f t="shared" si="6"/>
        <v>375.41999999999996</v>
      </c>
      <c r="I33" s="251">
        <f t="shared" si="6"/>
        <v>1822.73</v>
      </c>
      <c r="J33" s="251">
        <f t="shared" si="6"/>
        <v>-620</v>
      </c>
      <c r="K33" s="251">
        <f t="shared" si="6"/>
        <v>2103</v>
      </c>
      <c r="L33" s="251">
        <f t="shared" si="6"/>
        <v>1608.92</v>
      </c>
      <c r="M33" s="251">
        <f t="shared" si="6"/>
        <v>9550</v>
      </c>
      <c r="N33" s="252">
        <f t="shared" si="6"/>
        <v>25318.79</v>
      </c>
      <c r="O33" s="235"/>
      <c r="P33" s="236"/>
      <c r="Q33" s="230"/>
    </row>
    <row r="34" spans="1:17" s="259" customFormat="1" x14ac:dyDescent="0.2">
      <c r="A34" s="254" t="s">
        <v>8</v>
      </c>
      <c r="B34" s="262" t="s">
        <v>185</v>
      </c>
      <c r="C34" s="255">
        <v>13412.11</v>
      </c>
      <c r="D34" s="255"/>
      <c r="E34" s="255"/>
      <c r="F34" s="255">
        <v>4738</v>
      </c>
      <c r="G34" s="255"/>
      <c r="H34" s="255"/>
      <c r="I34" s="255">
        <v>2241.11</v>
      </c>
      <c r="J34" s="255">
        <v>-829</v>
      </c>
      <c r="K34" s="255"/>
      <c r="L34" s="255"/>
      <c r="M34" s="255"/>
      <c r="N34" s="128">
        <f t="shared" si="1"/>
        <v>12000</v>
      </c>
      <c r="O34" s="256"/>
      <c r="P34" s="257"/>
      <c r="Q34" s="258"/>
    </row>
    <row r="35" spans="1:17" s="259" customFormat="1" x14ac:dyDescent="0.2">
      <c r="A35" s="254" t="s">
        <v>30</v>
      </c>
      <c r="B35" s="262" t="s">
        <v>186</v>
      </c>
      <c r="C35" s="260">
        <v>12090.6</v>
      </c>
      <c r="D35" s="260"/>
      <c r="E35" s="260"/>
      <c r="F35" s="260">
        <v>2203</v>
      </c>
      <c r="G35" s="260"/>
      <c r="H35" s="260"/>
      <c r="I35" s="260">
        <v>1400.6</v>
      </c>
      <c r="J35" s="260">
        <v>-310</v>
      </c>
      <c r="K35" s="260"/>
      <c r="L35" s="260"/>
      <c r="M35" s="260"/>
      <c r="N35" s="128">
        <f t="shared" si="1"/>
        <v>11000</v>
      </c>
      <c r="O35" s="256"/>
      <c r="P35" s="257"/>
      <c r="Q35" s="258"/>
    </row>
    <row r="36" spans="1:17" s="259" customFormat="1" ht="13.5" thickBot="1" x14ac:dyDescent="0.25">
      <c r="A36" s="254" t="s">
        <v>6</v>
      </c>
      <c r="B36" s="262" t="s">
        <v>187</v>
      </c>
      <c r="C36" s="261">
        <v>11730.22</v>
      </c>
      <c r="D36" s="261"/>
      <c r="E36" s="261"/>
      <c r="F36" s="261">
        <v>1927.5</v>
      </c>
      <c r="G36" s="261"/>
      <c r="H36" s="261">
        <v>136.58000000000001</v>
      </c>
      <c r="I36" s="261">
        <v>1286.1400000000001</v>
      </c>
      <c r="J36" s="261">
        <v>-620</v>
      </c>
      <c r="K36" s="261">
        <v>1927.5</v>
      </c>
      <c r="L36" s="261"/>
      <c r="M36" s="261"/>
      <c r="N36" s="128">
        <f t="shared" si="1"/>
        <v>9000</v>
      </c>
      <c r="O36" s="256"/>
      <c r="P36" s="257"/>
      <c r="Q36" s="258"/>
    </row>
    <row r="37" spans="1:17" s="220" customFormat="1" ht="13.5" thickBot="1" x14ac:dyDescent="0.25">
      <c r="A37" s="281" t="s">
        <v>161</v>
      </c>
      <c r="B37" s="282"/>
      <c r="C37" s="253">
        <f t="shared" ref="C37:N37" si="7">SUM(C34:C36)</f>
        <v>37232.93</v>
      </c>
      <c r="D37" s="253">
        <f t="shared" si="7"/>
        <v>0</v>
      </c>
      <c r="E37" s="253">
        <f t="shared" si="7"/>
        <v>0</v>
      </c>
      <c r="F37" s="253">
        <f t="shared" si="7"/>
        <v>8868.5</v>
      </c>
      <c r="G37" s="253">
        <f t="shared" si="7"/>
        <v>0</v>
      </c>
      <c r="H37" s="253">
        <f t="shared" si="7"/>
        <v>136.58000000000001</v>
      </c>
      <c r="I37" s="253">
        <f t="shared" si="7"/>
        <v>4927.8500000000004</v>
      </c>
      <c r="J37" s="253">
        <f t="shared" si="7"/>
        <v>-1759</v>
      </c>
      <c r="K37" s="253">
        <f t="shared" si="7"/>
        <v>1927.5</v>
      </c>
      <c r="L37" s="253">
        <f t="shared" si="7"/>
        <v>0</v>
      </c>
      <c r="M37" s="253">
        <f t="shared" si="7"/>
        <v>0</v>
      </c>
      <c r="N37" s="253">
        <f t="shared" si="7"/>
        <v>32000</v>
      </c>
      <c r="O37" s="238"/>
      <c r="P37" s="239"/>
      <c r="Q37" s="223"/>
    </row>
    <row r="38" spans="1:17" s="220" customFormat="1" ht="13.5" thickBot="1" x14ac:dyDescent="0.25">
      <c r="A38" s="283" t="s">
        <v>162</v>
      </c>
      <c r="B38" s="283"/>
      <c r="C38" s="232"/>
      <c r="D38" s="232"/>
      <c r="E38" s="232"/>
      <c r="F38" s="232"/>
      <c r="G38" s="232"/>
      <c r="H38" s="241">
        <f>(H33+H37)*2</f>
        <v>1024</v>
      </c>
      <c r="I38" s="237">
        <f>I33+I37</f>
        <v>6750.58</v>
      </c>
      <c r="J38" s="242">
        <f>J33+J37</f>
        <v>-2379</v>
      </c>
      <c r="K38" s="232"/>
      <c r="L38" s="232"/>
      <c r="M38" s="232"/>
      <c r="N38" s="232">
        <f>9000+11000+12000</f>
        <v>32000</v>
      </c>
      <c r="O38" s="219"/>
      <c r="P38" s="219"/>
      <c r="Q38" s="234"/>
    </row>
    <row r="39" spans="1:17" s="220" customFormat="1" ht="13.5" thickBot="1" x14ac:dyDescent="0.25">
      <c r="A39" s="240"/>
      <c r="B39" s="240"/>
      <c r="C39" s="232"/>
      <c r="D39" s="232"/>
      <c r="E39" s="232"/>
      <c r="F39" s="232"/>
      <c r="G39" s="232"/>
      <c r="H39" s="232"/>
      <c r="I39" s="284">
        <f>I38+J38</f>
        <v>4371.58</v>
      </c>
      <c r="J39" s="285"/>
      <c r="K39" s="232"/>
      <c r="L39" s="232"/>
      <c r="M39" s="232"/>
      <c r="N39" s="232"/>
      <c r="O39" s="219"/>
      <c r="P39" s="219"/>
      <c r="Q39" s="234"/>
    </row>
    <row r="40" spans="1:17" s="220" customFormat="1" ht="13.5" thickBot="1" x14ac:dyDescent="0.25">
      <c r="A40" s="240"/>
      <c r="B40" s="240"/>
      <c r="C40" s="232"/>
      <c r="D40" s="232"/>
      <c r="E40" s="232"/>
      <c r="F40" s="232"/>
      <c r="G40" s="232"/>
      <c r="H40" s="286">
        <f>SUM(H38:J38)</f>
        <v>5395.58</v>
      </c>
      <c r="I40" s="287"/>
      <c r="J40" s="288"/>
      <c r="K40" s="232"/>
      <c r="L40" s="232"/>
      <c r="M40" s="232"/>
      <c r="N40" s="232"/>
      <c r="O40" s="219"/>
      <c r="P40" s="219"/>
      <c r="Q40" s="234"/>
    </row>
    <row r="41" spans="1:17" s="233" customFormat="1" ht="13.5" thickBot="1" x14ac:dyDescent="0.25">
      <c r="A41" s="218"/>
      <c r="B41" s="218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19"/>
      <c r="P41" s="219"/>
      <c r="Q41" s="218"/>
    </row>
    <row r="42" spans="1:17" s="119" customFormat="1" ht="13.5" thickBot="1" x14ac:dyDescent="0.25">
      <c r="A42" s="305" t="s">
        <v>163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7"/>
    </row>
    <row r="43" spans="1:17" s="119" customFormat="1" ht="13.5" thickBot="1" x14ac:dyDescent="0.25">
      <c r="A43" s="125" t="s">
        <v>88</v>
      </c>
      <c r="B43" s="126" t="s">
        <v>1</v>
      </c>
      <c r="C43" s="127" t="s">
        <v>80</v>
      </c>
      <c r="D43" s="127" t="s">
        <v>81</v>
      </c>
      <c r="E43" s="127" t="s">
        <v>92</v>
      </c>
      <c r="F43" s="127" t="s">
        <v>86</v>
      </c>
      <c r="G43" s="127" t="s">
        <v>100</v>
      </c>
      <c r="H43" s="127" t="s">
        <v>83</v>
      </c>
      <c r="I43" s="127" t="s">
        <v>84</v>
      </c>
      <c r="J43" s="127" t="s">
        <v>91</v>
      </c>
      <c r="K43" s="127" t="s">
        <v>86</v>
      </c>
      <c r="L43" s="127" t="s">
        <v>82</v>
      </c>
      <c r="M43" s="127" t="s">
        <v>85</v>
      </c>
      <c r="N43" s="127" t="s">
        <v>2</v>
      </c>
      <c r="O43" s="132" t="s">
        <v>90</v>
      </c>
      <c r="P43" s="133" t="s">
        <v>93</v>
      </c>
      <c r="Q43" s="224" t="s">
        <v>158</v>
      </c>
    </row>
    <row r="44" spans="1:17" x14ac:dyDescent="0.2">
      <c r="A44" s="136" t="s">
        <v>28</v>
      </c>
      <c r="B44" s="137" t="s">
        <v>87</v>
      </c>
      <c r="C44" s="138">
        <v>3119</v>
      </c>
      <c r="D44" s="138">
        <v>0</v>
      </c>
      <c r="E44" s="138">
        <v>490</v>
      </c>
      <c r="F44" s="138">
        <v>525.75</v>
      </c>
      <c r="G44" s="138">
        <f t="shared" si="0"/>
        <v>3644.75</v>
      </c>
      <c r="H44" s="138">
        <v>36.450000000000003</v>
      </c>
      <c r="I44" s="138">
        <v>349.53</v>
      </c>
      <c r="J44" s="138">
        <v>-155</v>
      </c>
      <c r="K44" s="138">
        <v>525.75</v>
      </c>
      <c r="L44" s="138">
        <v>200.01</v>
      </c>
      <c r="M44" s="138">
        <v>1125</v>
      </c>
      <c r="N44" s="138">
        <f t="shared" si="1"/>
        <v>1527.2600000000002</v>
      </c>
      <c r="O44" s="146">
        <v>43194</v>
      </c>
      <c r="P44" s="225" t="s">
        <v>55</v>
      </c>
      <c r="Q44" s="221" t="s">
        <v>163</v>
      </c>
    </row>
    <row r="45" spans="1:17" x14ac:dyDescent="0.2">
      <c r="A45" s="139" t="s">
        <v>32</v>
      </c>
      <c r="B45" s="122" t="s">
        <v>101</v>
      </c>
      <c r="C45" s="129">
        <v>1972.43</v>
      </c>
      <c r="D45" s="129">
        <v>0</v>
      </c>
      <c r="E45" s="129">
        <v>490</v>
      </c>
      <c r="F45" s="129">
        <v>0</v>
      </c>
      <c r="G45" s="128">
        <f t="shared" si="0"/>
        <v>1972.43</v>
      </c>
      <c r="H45" s="129">
        <v>19.72</v>
      </c>
      <c r="I45" s="129">
        <v>84.52</v>
      </c>
      <c r="J45" s="129">
        <v>0</v>
      </c>
      <c r="K45" s="129">
        <v>0</v>
      </c>
      <c r="L45" s="129">
        <v>0</v>
      </c>
      <c r="M45" s="129">
        <v>1102.5</v>
      </c>
      <c r="N45" s="128">
        <f t="shared" si="1"/>
        <v>1255.6900000000005</v>
      </c>
      <c r="O45" s="145">
        <v>43194</v>
      </c>
      <c r="P45" s="226" t="s">
        <v>55</v>
      </c>
      <c r="Q45" s="221" t="s">
        <v>163</v>
      </c>
    </row>
    <row r="46" spans="1:17" x14ac:dyDescent="0.2">
      <c r="A46" s="139" t="s">
        <v>29</v>
      </c>
      <c r="B46" s="122" t="s">
        <v>95</v>
      </c>
      <c r="C46" s="129">
        <v>818.84</v>
      </c>
      <c r="D46" s="129">
        <v>0</v>
      </c>
      <c r="E46" s="129">
        <v>50</v>
      </c>
      <c r="F46" s="129">
        <v>0</v>
      </c>
      <c r="G46" s="128">
        <f t="shared" si="0"/>
        <v>818.84</v>
      </c>
      <c r="H46" s="129">
        <v>8.19</v>
      </c>
      <c r="I46" s="129">
        <v>0</v>
      </c>
      <c r="J46" s="129">
        <v>0</v>
      </c>
      <c r="K46" s="129">
        <v>0</v>
      </c>
      <c r="L46" s="129">
        <v>58.14</v>
      </c>
      <c r="M46" s="129">
        <v>500</v>
      </c>
      <c r="N46" s="128">
        <f t="shared" si="1"/>
        <v>302.51</v>
      </c>
      <c r="O46" s="145">
        <v>43194</v>
      </c>
      <c r="P46" s="226" t="s">
        <v>55</v>
      </c>
      <c r="Q46" s="221" t="s">
        <v>163</v>
      </c>
    </row>
    <row r="47" spans="1:17" x14ac:dyDescent="0.2">
      <c r="A47" s="139" t="s">
        <v>3</v>
      </c>
      <c r="B47" s="122" t="s">
        <v>96</v>
      </c>
      <c r="C47" s="129">
        <v>1074.6199999999999</v>
      </c>
      <c r="D47" s="129">
        <v>0</v>
      </c>
      <c r="E47" s="129">
        <v>50</v>
      </c>
      <c r="F47" s="129">
        <v>0</v>
      </c>
      <c r="G47" s="128">
        <f>C47+D47+F47</f>
        <v>1074.6199999999999</v>
      </c>
      <c r="H47" s="129">
        <v>10.75</v>
      </c>
      <c r="I47" s="129">
        <v>0</v>
      </c>
      <c r="J47" s="129">
        <v>0</v>
      </c>
      <c r="K47" s="129">
        <v>0</v>
      </c>
      <c r="L47" s="129">
        <v>76.3</v>
      </c>
      <c r="M47" s="129">
        <v>0</v>
      </c>
      <c r="N47" s="128">
        <f t="shared" si="1"/>
        <v>1037.57</v>
      </c>
      <c r="O47" s="145">
        <v>43194</v>
      </c>
      <c r="P47" s="226" t="s">
        <v>55</v>
      </c>
      <c r="Q47" s="221" t="s">
        <v>163</v>
      </c>
    </row>
    <row r="48" spans="1:17" x14ac:dyDescent="0.2">
      <c r="A48" s="139" t="s">
        <v>35</v>
      </c>
      <c r="B48" s="122" t="s">
        <v>97</v>
      </c>
      <c r="C48" s="129">
        <v>954.63</v>
      </c>
      <c r="D48" s="129">
        <v>0</v>
      </c>
      <c r="E48" s="129">
        <v>100</v>
      </c>
      <c r="F48" s="129">
        <v>0</v>
      </c>
      <c r="G48" s="128">
        <f>C48+D48+F48</f>
        <v>954.63</v>
      </c>
      <c r="H48" s="129">
        <v>9.5500000000000007</v>
      </c>
      <c r="I48" s="129">
        <v>0</v>
      </c>
      <c r="J48" s="129">
        <v>0</v>
      </c>
      <c r="K48" s="129">
        <v>0</v>
      </c>
      <c r="L48" s="129">
        <v>67.78</v>
      </c>
      <c r="M48" s="129">
        <v>0</v>
      </c>
      <c r="N48" s="128">
        <f t="shared" si="1"/>
        <v>977.30000000000018</v>
      </c>
      <c r="O48" s="145">
        <v>43194</v>
      </c>
      <c r="P48" s="226" t="s">
        <v>55</v>
      </c>
      <c r="Q48" s="221" t="s">
        <v>163</v>
      </c>
    </row>
    <row r="49" spans="1:17" ht="13.5" thickBot="1" x14ac:dyDescent="0.25">
      <c r="A49" s="140" t="s">
        <v>94</v>
      </c>
      <c r="B49" s="141" t="s">
        <v>98</v>
      </c>
      <c r="C49" s="142">
        <v>800</v>
      </c>
      <c r="D49" s="142">
        <v>0</v>
      </c>
      <c r="E49" s="142">
        <v>0</v>
      </c>
      <c r="F49" s="142">
        <v>0</v>
      </c>
      <c r="G49" s="227">
        <f t="shared" si="0"/>
        <v>800</v>
      </c>
      <c r="H49" s="142">
        <v>8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227">
        <f t="shared" si="1"/>
        <v>792</v>
      </c>
      <c r="O49" s="228">
        <v>43194</v>
      </c>
      <c r="P49" s="229" t="s">
        <v>55</v>
      </c>
      <c r="Q49" s="221" t="s">
        <v>163</v>
      </c>
    </row>
    <row r="50" spans="1:17" s="134" customFormat="1" ht="13.5" thickBot="1" x14ac:dyDescent="0.25">
      <c r="A50" s="310" t="s">
        <v>0</v>
      </c>
      <c r="B50" s="311"/>
      <c r="C50" s="166">
        <f>SUM(C44:C49)</f>
        <v>8739.52</v>
      </c>
      <c r="D50" s="167">
        <f t="shared" ref="D50:N50" si="8">SUM(D44:D49)</f>
        <v>0</v>
      </c>
      <c r="E50" s="167">
        <f t="shared" si="8"/>
        <v>1180</v>
      </c>
      <c r="F50" s="167">
        <f t="shared" si="8"/>
        <v>525.75</v>
      </c>
      <c r="G50" s="167">
        <f t="shared" si="8"/>
        <v>9265.27</v>
      </c>
      <c r="H50" s="167">
        <f t="shared" si="8"/>
        <v>92.66</v>
      </c>
      <c r="I50" s="167">
        <f t="shared" si="8"/>
        <v>434.04999999999995</v>
      </c>
      <c r="J50" s="167">
        <f t="shared" si="8"/>
        <v>-155</v>
      </c>
      <c r="K50" s="167">
        <f t="shared" si="8"/>
        <v>525.75</v>
      </c>
      <c r="L50" s="167">
        <f t="shared" si="8"/>
        <v>402.23</v>
      </c>
      <c r="M50" s="167">
        <f t="shared" si="8"/>
        <v>2727.5</v>
      </c>
      <c r="N50" s="167">
        <f t="shared" si="8"/>
        <v>5892.3300000000008</v>
      </c>
      <c r="O50" s="312" t="s">
        <v>0</v>
      </c>
      <c r="P50" s="313"/>
      <c r="Q50" s="221"/>
    </row>
    <row r="51" spans="1:17" x14ac:dyDescent="0.2">
      <c r="A51" s="136" t="s">
        <v>28</v>
      </c>
      <c r="B51" s="137" t="s">
        <v>87</v>
      </c>
      <c r="C51" s="138">
        <v>3119</v>
      </c>
      <c r="D51" s="138">
        <v>526.33000000000004</v>
      </c>
      <c r="E51" s="138">
        <v>490</v>
      </c>
      <c r="F51" s="138">
        <v>525.75</v>
      </c>
      <c r="G51" s="128">
        <f t="shared" si="0"/>
        <v>4171.08</v>
      </c>
      <c r="H51" s="138">
        <v>41.71</v>
      </c>
      <c r="I51" s="138">
        <v>460.65</v>
      </c>
      <c r="J51" s="138">
        <v>-155</v>
      </c>
      <c r="K51" s="138">
        <v>525.75</v>
      </c>
      <c r="L51" s="138">
        <v>200.01</v>
      </c>
      <c r="M51" s="138">
        <v>1125</v>
      </c>
      <c r="N51" s="128">
        <f t="shared" si="1"/>
        <v>1937.21</v>
      </c>
      <c r="O51" s="150">
        <v>43201</v>
      </c>
      <c r="P51" s="168" t="s">
        <v>56</v>
      </c>
      <c r="Q51" s="221" t="s">
        <v>163</v>
      </c>
    </row>
    <row r="52" spans="1:17" x14ac:dyDescent="0.2">
      <c r="A52" s="139" t="s">
        <v>32</v>
      </c>
      <c r="B52" s="122" t="s">
        <v>101</v>
      </c>
      <c r="C52" s="129">
        <f>2452.09+788.97</f>
        <v>3241.0600000000004</v>
      </c>
      <c r="D52" s="129">
        <v>211.9</v>
      </c>
      <c r="E52" s="129">
        <v>490</v>
      </c>
      <c r="F52" s="129">
        <v>0</v>
      </c>
      <c r="G52" s="128">
        <f t="shared" si="0"/>
        <v>3452.9600000000005</v>
      </c>
      <c r="H52" s="129">
        <v>34.630000000000003</v>
      </c>
      <c r="I52" s="129">
        <v>507.01</v>
      </c>
      <c r="J52" s="129">
        <v>0</v>
      </c>
      <c r="K52" s="129">
        <v>0</v>
      </c>
      <c r="L52" s="129">
        <v>0</v>
      </c>
      <c r="M52" s="129">
        <v>1102.5</v>
      </c>
      <c r="N52" s="128">
        <f t="shared" si="1"/>
        <v>2298.8200000000006</v>
      </c>
      <c r="O52" s="147">
        <v>43201</v>
      </c>
      <c r="P52" s="154" t="s">
        <v>56</v>
      </c>
      <c r="Q52" s="221" t="s">
        <v>163</v>
      </c>
    </row>
    <row r="53" spans="1:17" x14ac:dyDescent="0.2">
      <c r="A53" s="139" t="s">
        <v>29</v>
      </c>
      <c r="B53" s="122" t="s">
        <v>95</v>
      </c>
      <c r="C53" s="129">
        <v>818.84</v>
      </c>
      <c r="D53" s="129">
        <v>0</v>
      </c>
      <c r="E53" s="129">
        <v>50</v>
      </c>
      <c r="F53" s="129">
        <v>0</v>
      </c>
      <c r="G53" s="128">
        <f t="shared" si="0"/>
        <v>818.84</v>
      </c>
      <c r="H53" s="129">
        <v>8.19</v>
      </c>
      <c r="I53" s="129">
        <v>0</v>
      </c>
      <c r="J53" s="129">
        <v>0</v>
      </c>
      <c r="K53" s="129">
        <v>0</v>
      </c>
      <c r="L53" s="129">
        <v>58.14</v>
      </c>
      <c r="M53" s="129">
        <v>500</v>
      </c>
      <c r="N53" s="128">
        <f t="shared" si="1"/>
        <v>302.51</v>
      </c>
      <c r="O53" s="149">
        <v>43201</v>
      </c>
      <c r="P53" s="169" t="s">
        <v>56</v>
      </c>
      <c r="Q53" s="221" t="s">
        <v>163</v>
      </c>
    </row>
    <row r="54" spans="1:17" x14ac:dyDescent="0.2">
      <c r="A54" s="139" t="s">
        <v>3</v>
      </c>
      <c r="B54" s="122" t="s">
        <v>96</v>
      </c>
      <c r="C54" s="129">
        <v>1074.6199999999999</v>
      </c>
      <c r="D54" s="129">
        <v>322.39</v>
      </c>
      <c r="E54" s="129">
        <v>50</v>
      </c>
      <c r="F54" s="129">
        <v>0</v>
      </c>
      <c r="G54" s="128">
        <f t="shared" si="0"/>
        <v>1397.0099999999998</v>
      </c>
      <c r="H54" s="129">
        <v>13.97</v>
      </c>
      <c r="I54" s="129">
        <v>0</v>
      </c>
      <c r="J54" s="129">
        <v>0</v>
      </c>
      <c r="K54" s="129">
        <v>0</v>
      </c>
      <c r="L54" s="129">
        <v>76.3</v>
      </c>
      <c r="M54" s="129">
        <v>0</v>
      </c>
      <c r="N54" s="128">
        <f t="shared" si="1"/>
        <v>1356.7399999999998</v>
      </c>
      <c r="O54" s="147">
        <v>43201</v>
      </c>
      <c r="P54" s="154" t="s">
        <v>56</v>
      </c>
      <c r="Q54" s="221" t="s">
        <v>163</v>
      </c>
    </row>
    <row r="55" spans="1:17" x14ac:dyDescent="0.2">
      <c r="A55" s="139" t="s">
        <v>35</v>
      </c>
      <c r="B55" s="122" t="s">
        <v>97</v>
      </c>
      <c r="C55" s="129">
        <v>954.63</v>
      </c>
      <c r="D55" s="129">
        <v>0</v>
      </c>
      <c r="E55" s="129">
        <v>100</v>
      </c>
      <c r="F55" s="129">
        <v>0</v>
      </c>
      <c r="G55" s="128">
        <f t="shared" si="0"/>
        <v>954.63</v>
      </c>
      <c r="H55" s="129">
        <v>9.5399999999999991</v>
      </c>
      <c r="I55" s="129">
        <v>0</v>
      </c>
      <c r="J55" s="129">
        <v>0</v>
      </c>
      <c r="K55" s="129">
        <v>0</v>
      </c>
      <c r="L55" s="129">
        <v>67.78</v>
      </c>
      <c r="M55" s="129">
        <v>0</v>
      </c>
      <c r="N55" s="128">
        <f t="shared" si="1"/>
        <v>977.31000000000017</v>
      </c>
      <c r="O55" s="149">
        <v>43201</v>
      </c>
      <c r="P55" s="169" t="s">
        <v>56</v>
      </c>
      <c r="Q55" s="221" t="s">
        <v>163</v>
      </c>
    </row>
    <row r="56" spans="1:17" x14ac:dyDescent="0.2">
      <c r="A56" s="139" t="s">
        <v>94</v>
      </c>
      <c r="B56" s="122" t="s">
        <v>98</v>
      </c>
      <c r="C56" s="129">
        <v>800</v>
      </c>
      <c r="D56" s="129">
        <v>90</v>
      </c>
      <c r="E56" s="129">
        <v>0</v>
      </c>
      <c r="F56" s="129">
        <v>0</v>
      </c>
      <c r="G56" s="128">
        <f t="shared" si="0"/>
        <v>890</v>
      </c>
      <c r="H56" s="129">
        <v>8.9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28">
        <f t="shared" si="1"/>
        <v>881.1</v>
      </c>
      <c r="O56" s="147">
        <v>43201</v>
      </c>
      <c r="P56" s="154" t="s">
        <v>56</v>
      </c>
      <c r="Q56" s="221" t="s">
        <v>163</v>
      </c>
    </row>
    <row r="57" spans="1:17" ht="13.5" thickBot="1" x14ac:dyDescent="0.25">
      <c r="A57" s="140" t="s">
        <v>61</v>
      </c>
      <c r="B57" s="141" t="s">
        <v>99</v>
      </c>
      <c r="C57" s="129">
        <v>400</v>
      </c>
      <c r="D57" s="129">
        <v>0</v>
      </c>
      <c r="E57" s="129">
        <v>0</v>
      </c>
      <c r="F57" s="129">
        <v>0</v>
      </c>
      <c r="G57" s="128">
        <f t="shared" si="0"/>
        <v>400</v>
      </c>
      <c r="H57" s="129">
        <v>4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42">
        <f t="shared" si="1"/>
        <v>396</v>
      </c>
      <c r="O57" s="145">
        <v>43201</v>
      </c>
      <c r="P57" s="170" t="s">
        <v>56</v>
      </c>
      <c r="Q57" s="221" t="s">
        <v>163</v>
      </c>
    </row>
    <row r="58" spans="1:17" s="134" customFormat="1" ht="13.5" thickBot="1" x14ac:dyDescent="0.25">
      <c r="A58" s="297" t="s">
        <v>0</v>
      </c>
      <c r="B58" s="298"/>
      <c r="C58" s="156">
        <f>SUM(C51:C57)</f>
        <v>10408.15</v>
      </c>
      <c r="D58" s="156">
        <f>SUM(D51:D57)</f>
        <v>1150.6199999999999</v>
      </c>
      <c r="E58" s="156">
        <f t="shared" ref="E58:N58" si="9">SUM(E51:E57)</f>
        <v>1180</v>
      </c>
      <c r="F58" s="156">
        <f t="shared" si="9"/>
        <v>525.75</v>
      </c>
      <c r="G58" s="156">
        <f t="shared" si="9"/>
        <v>12084.52</v>
      </c>
      <c r="H58" s="156">
        <f t="shared" si="9"/>
        <v>120.94</v>
      </c>
      <c r="I58" s="156">
        <f t="shared" si="9"/>
        <v>967.66</v>
      </c>
      <c r="J58" s="156">
        <f t="shared" si="9"/>
        <v>-155</v>
      </c>
      <c r="K58" s="156">
        <f t="shared" si="9"/>
        <v>525.75</v>
      </c>
      <c r="L58" s="156">
        <f>SUM(L51:L57)</f>
        <v>402.23</v>
      </c>
      <c r="M58" s="156">
        <f t="shared" si="9"/>
        <v>2727.5</v>
      </c>
      <c r="N58" s="157">
        <f t="shared" si="9"/>
        <v>8149.6900000000014</v>
      </c>
      <c r="O58" s="299" t="s">
        <v>0</v>
      </c>
      <c r="P58" s="300"/>
      <c r="Q58" s="221"/>
    </row>
    <row r="59" spans="1:17" x14ac:dyDescent="0.2">
      <c r="A59" s="123" t="s">
        <v>28</v>
      </c>
      <c r="B59" s="124" t="s">
        <v>87</v>
      </c>
      <c r="C59" s="128">
        <v>3119</v>
      </c>
      <c r="D59" s="128">
        <v>818.74</v>
      </c>
      <c r="E59" s="128">
        <v>490</v>
      </c>
      <c r="F59" s="128">
        <v>525.75</v>
      </c>
      <c r="G59" s="128">
        <f t="shared" si="0"/>
        <v>4463.49</v>
      </c>
      <c r="H59" s="128">
        <v>44.63</v>
      </c>
      <c r="I59" s="128">
        <v>536.67999999999995</v>
      </c>
      <c r="J59" s="128">
        <v>-155</v>
      </c>
      <c r="K59" s="128">
        <v>525.75</v>
      </c>
      <c r="L59" s="128">
        <v>200.01</v>
      </c>
      <c r="M59" s="128">
        <v>1125</v>
      </c>
      <c r="N59" s="128">
        <f t="shared" si="1"/>
        <v>2150.67</v>
      </c>
      <c r="O59" s="145">
        <v>43208</v>
      </c>
      <c r="P59" s="159" t="s">
        <v>57</v>
      </c>
      <c r="Q59" s="221" t="s">
        <v>163</v>
      </c>
    </row>
    <row r="60" spans="1:17" x14ac:dyDescent="0.2">
      <c r="A60" s="121" t="s">
        <v>29</v>
      </c>
      <c r="B60" s="122" t="s">
        <v>95</v>
      </c>
      <c r="C60" s="129">
        <v>818.84</v>
      </c>
      <c r="D60" s="129">
        <v>0</v>
      </c>
      <c r="E60" s="129">
        <v>50</v>
      </c>
      <c r="F60" s="129">
        <v>0</v>
      </c>
      <c r="G60" s="128">
        <f t="shared" si="0"/>
        <v>818.84</v>
      </c>
      <c r="H60" s="129">
        <v>8.19</v>
      </c>
      <c r="I60" s="129">
        <v>0</v>
      </c>
      <c r="J60" s="129">
        <v>0</v>
      </c>
      <c r="K60" s="129">
        <v>0</v>
      </c>
      <c r="L60" s="129">
        <v>58.14</v>
      </c>
      <c r="M60" s="129">
        <v>0</v>
      </c>
      <c r="N60" s="128">
        <f t="shared" si="1"/>
        <v>802.51</v>
      </c>
      <c r="O60" s="145">
        <v>43208</v>
      </c>
      <c r="P60" s="159" t="s">
        <v>57</v>
      </c>
      <c r="Q60" s="221" t="s">
        <v>163</v>
      </c>
    </row>
    <row r="61" spans="1:17" x14ac:dyDescent="0.2">
      <c r="A61" s="121" t="s">
        <v>3</v>
      </c>
      <c r="B61" s="122" t="s">
        <v>96</v>
      </c>
      <c r="C61" s="129">
        <v>1074.6199999999999</v>
      </c>
      <c r="D61" s="129">
        <v>0</v>
      </c>
      <c r="E61" s="129">
        <v>50</v>
      </c>
      <c r="F61" s="129">
        <v>0</v>
      </c>
      <c r="G61" s="128">
        <f t="shared" si="0"/>
        <v>1074.6199999999999</v>
      </c>
      <c r="H61" s="129">
        <v>10.74</v>
      </c>
      <c r="I61" s="129">
        <v>0</v>
      </c>
      <c r="J61" s="129">
        <v>0</v>
      </c>
      <c r="K61" s="129">
        <v>0</v>
      </c>
      <c r="L61" s="129">
        <v>76.3</v>
      </c>
      <c r="M61" s="129">
        <v>0</v>
      </c>
      <c r="N61" s="128">
        <f t="shared" si="1"/>
        <v>1037.58</v>
      </c>
      <c r="O61" s="145">
        <v>43208</v>
      </c>
      <c r="P61" s="159" t="s">
        <v>57</v>
      </c>
      <c r="Q61" s="221" t="s">
        <v>163</v>
      </c>
    </row>
    <row r="62" spans="1:17" x14ac:dyDescent="0.2">
      <c r="A62" s="121" t="s">
        <v>35</v>
      </c>
      <c r="B62" s="122" t="s">
        <v>97</v>
      </c>
      <c r="C62" s="129">
        <v>954.63</v>
      </c>
      <c r="D62" s="129">
        <v>0</v>
      </c>
      <c r="E62" s="129">
        <v>100</v>
      </c>
      <c r="F62" s="129">
        <v>0</v>
      </c>
      <c r="G62" s="128">
        <f t="shared" si="0"/>
        <v>954.63</v>
      </c>
      <c r="H62" s="129">
        <v>9.5500000000000007</v>
      </c>
      <c r="I62" s="129">
        <v>0</v>
      </c>
      <c r="J62" s="129">
        <v>0</v>
      </c>
      <c r="K62" s="129">
        <v>0</v>
      </c>
      <c r="L62" s="129">
        <v>67.78</v>
      </c>
      <c r="M62" s="129">
        <v>0</v>
      </c>
      <c r="N62" s="128">
        <f t="shared" si="1"/>
        <v>977.30000000000018</v>
      </c>
      <c r="O62" s="145">
        <v>43208</v>
      </c>
      <c r="P62" s="159" t="s">
        <v>57</v>
      </c>
      <c r="Q62" s="221" t="s">
        <v>163</v>
      </c>
    </row>
    <row r="63" spans="1:17" x14ac:dyDescent="0.2">
      <c r="A63" s="121" t="s">
        <v>94</v>
      </c>
      <c r="B63" s="122" t="s">
        <v>98</v>
      </c>
      <c r="C63" s="129">
        <v>800</v>
      </c>
      <c r="D63" s="129">
        <v>0</v>
      </c>
      <c r="E63" s="129">
        <v>0</v>
      </c>
      <c r="F63" s="129">
        <v>0</v>
      </c>
      <c r="G63" s="128">
        <f t="shared" si="0"/>
        <v>800</v>
      </c>
      <c r="H63" s="129">
        <v>8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28">
        <f t="shared" si="1"/>
        <v>792</v>
      </c>
      <c r="O63" s="145">
        <v>43208</v>
      </c>
      <c r="P63" s="159" t="s">
        <v>57</v>
      </c>
      <c r="Q63" s="221" t="s">
        <v>163</v>
      </c>
    </row>
    <row r="64" spans="1:17" ht="13.5" thickBot="1" x14ac:dyDescent="0.25">
      <c r="A64" s="121" t="s">
        <v>61</v>
      </c>
      <c r="B64" s="122" t="s">
        <v>99</v>
      </c>
      <c r="C64" s="129">
        <v>1000</v>
      </c>
      <c r="D64" s="129">
        <v>262.5</v>
      </c>
      <c r="E64" s="129">
        <v>0</v>
      </c>
      <c r="F64" s="129">
        <v>0</v>
      </c>
      <c r="G64" s="128">
        <f t="shared" si="0"/>
        <v>1262.5</v>
      </c>
      <c r="H64" s="129">
        <v>12.63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28">
        <f t="shared" si="1"/>
        <v>1249.8699999999999</v>
      </c>
      <c r="O64" s="145">
        <v>43208</v>
      </c>
      <c r="P64" s="159" t="s">
        <v>57</v>
      </c>
      <c r="Q64" s="221" t="s">
        <v>163</v>
      </c>
    </row>
    <row r="65" spans="1:17" s="134" customFormat="1" ht="13.5" thickBot="1" x14ac:dyDescent="0.25">
      <c r="A65" s="291" t="s">
        <v>0</v>
      </c>
      <c r="B65" s="292"/>
      <c r="C65" s="160">
        <f>SUM(C59:C64)</f>
        <v>7767.09</v>
      </c>
      <c r="D65" s="160">
        <f t="shared" ref="D65:N65" si="10">SUM(D59:D64)</f>
        <v>1081.24</v>
      </c>
      <c r="E65" s="160">
        <f t="shared" si="10"/>
        <v>690</v>
      </c>
      <c r="F65" s="160">
        <f t="shared" si="10"/>
        <v>525.75</v>
      </c>
      <c r="G65" s="160">
        <f t="shared" si="10"/>
        <v>9374.08</v>
      </c>
      <c r="H65" s="160">
        <f t="shared" si="10"/>
        <v>93.74</v>
      </c>
      <c r="I65" s="160">
        <f t="shared" si="10"/>
        <v>536.67999999999995</v>
      </c>
      <c r="J65" s="160">
        <f t="shared" si="10"/>
        <v>-155</v>
      </c>
      <c r="K65" s="160">
        <f t="shared" si="10"/>
        <v>525.75</v>
      </c>
      <c r="L65" s="160">
        <f t="shared" si="10"/>
        <v>402.23</v>
      </c>
      <c r="M65" s="160">
        <f t="shared" si="10"/>
        <v>1125</v>
      </c>
      <c r="N65" s="160">
        <f t="shared" si="10"/>
        <v>7009.93</v>
      </c>
      <c r="O65" s="293" t="s">
        <v>0</v>
      </c>
      <c r="P65" s="294"/>
      <c r="Q65" s="221"/>
    </row>
    <row r="66" spans="1:17" x14ac:dyDescent="0.2">
      <c r="A66" s="123" t="s">
        <v>28</v>
      </c>
      <c r="B66" s="124" t="s">
        <v>87</v>
      </c>
      <c r="C66" s="129">
        <v>3119</v>
      </c>
      <c r="D66" s="129">
        <v>0</v>
      </c>
      <c r="E66" s="129">
        <v>490</v>
      </c>
      <c r="F66" s="129">
        <v>525.75</v>
      </c>
      <c r="G66" s="128">
        <f t="shared" si="0"/>
        <v>3644.75</v>
      </c>
      <c r="H66" s="129">
        <v>25.93</v>
      </c>
      <c r="I66" s="129">
        <v>349.53</v>
      </c>
      <c r="J66" s="129">
        <v>-155</v>
      </c>
      <c r="K66" s="129">
        <v>525.75</v>
      </c>
      <c r="L66" s="129">
        <v>200.01</v>
      </c>
      <c r="M66" s="129">
        <v>1125</v>
      </c>
      <c r="N66" s="128">
        <f t="shared" si="1"/>
        <v>1537.7799999999997</v>
      </c>
      <c r="O66" s="147">
        <v>43215</v>
      </c>
      <c r="P66" s="173" t="s">
        <v>58</v>
      </c>
      <c r="Q66" s="221" t="s">
        <v>163</v>
      </c>
    </row>
    <row r="67" spans="1:17" x14ac:dyDescent="0.2">
      <c r="A67" s="121" t="s">
        <v>29</v>
      </c>
      <c r="B67" s="122" t="s">
        <v>95</v>
      </c>
      <c r="C67" s="129">
        <v>818.84</v>
      </c>
      <c r="D67" s="129">
        <v>0</v>
      </c>
      <c r="E67" s="129">
        <v>50</v>
      </c>
      <c r="F67" s="129">
        <v>0</v>
      </c>
      <c r="G67" s="128">
        <f t="shared" si="0"/>
        <v>818.84</v>
      </c>
      <c r="H67" s="129">
        <v>8.18</v>
      </c>
      <c r="I67" s="129">
        <v>0</v>
      </c>
      <c r="J67" s="129">
        <v>0</v>
      </c>
      <c r="K67" s="129">
        <v>0</v>
      </c>
      <c r="L67" s="129">
        <v>58.14</v>
      </c>
      <c r="M67" s="129">
        <v>0</v>
      </c>
      <c r="N67" s="128">
        <f t="shared" si="1"/>
        <v>802.5200000000001</v>
      </c>
      <c r="O67" s="147">
        <v>43215</v>
      </c>
      <c r="P67" s="173" t="s">
        <v>58</v>
      </c>
      <c r="Q67" s="221" t="s">
        <v>163</v>
      </c>
    </row>
    <row r="68" spans="1:17" x14ac:dyDescent="0.2">
      <c r="A68" s="121" t="s">
        <v>3</v>
      </c>
      <c r="B68" s="122" t="s">
        <v>96</v>
      </c>
      <c r="C68" s="129">
        <v>1074.6199999999999</v>
      </c>
      <c r="D68" s="129">
        <v>0</v>
      </c>
      <c r="E68" s="129">
        <v>50</v>
      </c>
      <c r="F68" s="129">
        <v>0</v>
      </c>
      <c r="G68" s="128">
        <f t="shared" si="0"/>
        <v>1074.6199999999999</v>
      </c>
      <c r="H68" s="129">
        <v>10.75</v>
      </c>
      <c r="I68" s="129">
        <v>0</v>
      </c>
      <c r="J68" s="129">
        <v>0</v>
      </c>
      <c r="K68" s="129">
        <v>0</v>
      </c>
      <c r="L68" s="129">
        <v>76.3</v>
      </c>
      <c r="M68" s="129">
        <v>0</v>
      </c>
      <c r="N68" s="128">
        <f t="shared" si="1"/>
        <v>1037.57</v>
      </c>
      <c r="O68" s="147">
        <v>43215</v>
      </c>
      <c r="P68" s="173" t="s">
        <v>58</v>
      </c>
      <c r="Q68" s="221" t="s">
        <v>163</v>
      </c>
    </row>
    <row r="69" spans="1:17" x14ac:dyDescent="0.2">
      <c r="A69" s="121" t="s">
        <v>35</v>
      </c>
      <c r="B69" s="122" t="s">
        <v>97</v>
      </c>
      <c r="C69" s="129">
        <v>954.63</v>
      </c>
      <c r="D69" s="129">
        <v>0</v>
      </c>
      <c r="E69" s="129">
        <v>100</v>
      </c>
      <c r="F69" s="129">
        <v>0</v>
      </c>
      <c r="G69" s="128">
        <f t="shared" si="0"/>
        <v>954.63</v>
      </c>
      <c r="H69" s="129">
        <v>9.5500000000000007</v>
      </c>
      <c r="I69" s="129">
        <v>0</v>
      </c>
      <c r="J69" s="129">
        <v>0</v>
      </c>
      <c r="K69" s="129">
        <v>0</v>
      </c>
      <c r="L69" s="129">
        <v>67.78</v>
      </c>
      <c r="M69" s="129">
        <v>0</v>
      </c>
      <c r="N69" s="128">
        <f t="shared" si="1"/>
        <v>977.30000000000018</v>
      </c>
      <c r="O69" s="147">
        <v>43215</v>
      </c>
      <c r="P69" s="173" t="s">
        <v>58</v>
      </c>
      <c r="Q69" s="221" t="s">
        <v>163</v>
      </c>
    </row>
    <row r="70" spans="1:17" x14ac:dyDescent="0.2">
      <c r="A70" s="121" t="s">
        <v>94</v>
      </c>
      <c r="B70" s="122" t="s">
        <v>98</v>
      </c>
      <c r="C70" s="129">
        <v>800</v>
      </c>
      <c r="D70" s="129">
        <v>0</v>
      </c>
      <c r="E70" s="129">
        <v>0</v>
      </c>
      <c r="F70" s="129">
        <v>0</v>
      </c>
      <c r="G70" s="128">
        <f t="shared" si="0"/>
        <v>800</v>
      </c>
      <c r="H70" s="129">
        <v>8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8">
        <f t="shared" si="1"/>
        <v>792</v>
      </c>
      <c r="O70" s="147">
        <v>43215</v>
      </c>
      <c r="P70" s="173" t="s">
        <v>58</v>
      </c>
      <c r="Q70" s="221" t="s">
        <v>163</v>
      </c>
    </row>
    <row r="71" spans="1:17" ht="13.5" thickBot="1" x14ac:dyDescent="0.25">
      <c r="A71" s="121" t="s">
        <v>61</v>
      </c>
      <c r="B71" s="122" t="s">
        <v>99</v>
      </c>
      <c r="C71" s="129">
        <v>1000</v>
      </c>
      <c r="D71" s="129">
        <v>0</v>
      </c>
      <c r="E71" s="129">
        <v>0</v>
      </c>
      <c r="F71" s="129">
        <v>0</v>
      </c>
      <c r="G71" s="128">
        <f t="shared" si="0"/>
        <v>1000</v>
      </c>
      <c r="H71" s="129">
        <v>10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128">
        <f t="shared" si="1"/>
        <v>990</v>
      </c>
      <c r="O71" s="147">
        <v>43215</v>
      </c>
      <c r="P71" s="173" t="s">
        <v>58</v>
      </c>
      <c r="Q71" s="221" t="s">
        <v>163</v>
      </c>
    </row>
    <row r="72" spans="1:17" s="134" customFormat="1" ht="13.5" thickBot="1" x14ac:dyDescent="0.25">
      <c r="A72" s="289" t="s">
        <v>0</v>
      </c>
      <c r="B72" s="290"/>
      <c r="C72" s="164">
        <f t="shared" ref="C72:N72" si="11">SUM(C66:C71)</f>
        <v>7767.09</v>
      </c>
      <c r="D72" s="164">
        <f t="shared" si="11"/>
        <v>0</v>
      </c>
      <c r="E72" s="164">
        <f t="shared" si="11"/>
        <v>690</v>
      </c>
      <c r="F72" s="164">
        <f t="shared" si="11"/>
        <v>525.75</v>
      </c>
      <c r="G72" s="164">
        <f>SUM(G66:G71)</f>
        <v>8292.84</v>
      </c>
      <c r="H72" s="164">
        <f t="shared" si="11"/>
        <v>72.41</v>
      </c>
      <c r="I72" s="164">
        <f t="shared" si="11"/>
        <v>349.53</v>
      </c>
      <c r="J72" s="164">
        <f t="shared" si="11"/>
        <v>-155</v>
      </c>
      <c r="K72" s="164">
        <f t="shared" si="11"/>
        <v>525.75</v>
      </c>
      <c r="L72" s="164">
        <f t="shared" si="11"/>
        <v>402.23</v>
      </c>
      <c r="M72" s="164">
        <f t="shared" si="11"/>
        <v>1125</v>
      </c>
      <c r="N72" s="164">
        <f t="shared" si="11"/>
        <v>6137.17</v>
      </c>
      <c r="O72" s="308" t="s">
        <v>0</v>
      </c>
      <c r="P72" s="309"/>
      <c r="Q72" s="222"/>
    </row>
    <row r="73" spans="1:17" s="231" customFormat="1" ht="13.5" thickBot="1" x14ac:dyDescent="0.25">
      <c r="A73" s="314" t="s">
        <v>160</v>
      </c>
      <c r="B73" s="315"/>
      <c r="C73" s="250">
        <f>C72+C65+C58+C50</f>
        <v>34681.850000000006</v>
      </c>
      <c r="D73" s="251">
        <f t="shared" ref="D73:N73" si="12">D72+D65+D58+D50</f>
        <v>2231.8599999999997</v>
      </c>
      <c r="E73" s="251">
        <f t="shared" si="12"/>
        <v>3740</v>
      </c>
      <c r="F73" s="251">
        <f t="shared" si="12"/>
        <v>2103</v>
      </c>
      <c r="G73" s="251">
        <f>G72+G65+G58+G50</f>
        <v>39016.71</v>
      </c>
      <c r="H73" s="251">
        <f t="shared" si="12"/>
        <v>379.75</v>
      </c>
      <c r="I73" s="251">
        <f t="shared" si="12"/>
        <v>2287.92</v>
      </c>
      <c r="J73" s="251">
        <f t="shared" si="12"/>
        <v>-620</v>
      </c>
      <c r="K73" s="251">
        <f t="shared" si="12"/>
        <v>2103</v>
      </c>
      <c r="L73" s="251">
        <f t="shared" si="12"/>
        <v>1608.92</v>
      </c>
      <c r="M73" s="251">
        <f t="shared" si="12"/>
        <v>7705</v>
      </c>
      <c r="N73" s="252">
        <f t="shared" si="12"/>
        <v>27189.120000000003</v>
      </c>
      <c r="O73" s="235"/>
      <c r="P73" s="236"/>
      <c r="Q73" s="230"/>
    </row>
    <row r="74" spans="1:17" s="259" customFormat="1" x14ac:dyDescent="0.2">
      <c r="A74" s="254" t="s">
        <v>8</v>
      </c>
      <c r="B74" s="262" t="s">
        <v>185</v>
      </c>
      <c r="C74" s="255">
        <v>13412.11</v>
      </c>
      <c r="D74" s="255"/>
      <c r="E74" s="255"/>
      <c r="F74" s="255">
        <v>4738</v>
      </c>
      <c r="G74" s="128">
        <f t="shared" si="0"/>
        <v>18150.11</v>
      </c>
      <c r="H74" s="255"/>
      <c r="I74" s="255">
        <v>2241.11</v>
      </c>
      <c r="J74" s="255">
        <v>-829</v>
      </c>
      <c r="K74" s="255"/>
      <c r="L74" s="255"/>
      <c r="M74" s="255"/>
      <c r="N74" s="128">
        <f t="shared" si="1"/>
        <v>12000</v>
      </c>
      <c r="O74" s="256"/>
      <c r="P74" s="257"/>
      <c r="Q74" s="258"/>
    </row>
    <row r="75" spans="1:17" s="259" customFormat="1" x14ac:dyDescent="0.2">
      <c r="A75" s="254" t="s">
        <v>30</v>
      </c>
      <c r="B75" s="262" t="s">
        <v>186</v>
      </c>
      <c r="C75" s="260">
        <v>12090.6</v>
      </c>
      <c r="D75" s="260"/>
      <c r="E75" s="260"/>
      <c r="F75" s="260">
        <v>2203</v>
      </c>
      <c r="G75" s="128">
        <f t="shared" si="0"/>
        <v>14293.6</v>
      </c>
      <c r="H75" s="260"/>
      <c r="I75" s="260">
        <v>1400.6</v>
      </c>
      <c r="J75" s="260">
        <v>-310</v>
      </c>
      <c r="K75" s="260"/>
      <c r="L75" s="260"/>
      <c r="M75" s="260"/>
      <c r="N75" s="128">
        <f t="shared" si="1"/>
        <v>11000</v>
      </c>
      <c r="O75" s="256"/>
      <c r="P75" s="257"/>
      <c r="Q75" s="258"/>
    </row>
    <row r="76" spans="1:17" s="259" customFormat="1" ht="13.5" thickBot="1" x14ac:dyDescent="0.25">
      <c r="A76" s="254" t="s">
        <v>6</v>
      </c>
      <c r="B76" s="262" t="s">
        <v>187</v>
      </c>
      <c r="C76" s="261">
        <v>11730.22</v>
      </c>
      <c r="D76" s="261"/>
      <c r="E76" s="261"/>
      <c r="F76" s="261">
        <v>1927.5</v>
      </c>
      <c r="G76" s="128">
        <f t="shared" si="0"/>
        <v>13657.72</v>
      </c>
      <c r="H76" s="261">
        <v>136.58000000000001</v>
      </c>
      <c r="I76" s="261">
        <v>1286.1400000000001</v>
      </c>
      <c r="J76" s="261">
        <v>-620</v>
      </c>
      <c r="K76" s="261">
        <v>1927.5</v>
      </c>
      <c r="L76" s="261"/>
      <c r="M76" s="261"/>
      <c r="N76" s="128">
        <f t="shared" si="1"/>
        <v>9000</v>
      </c>
      <c r="O76" s="256"/>
      <c r="P76" s="257"/>
      <c r="Q76" s="258"/>
    </row>
    <row r="77" spans="1:17" s="220" customFormat="1" ht="13.5" thickBot="1" x14ac:dyDescent="0.25">
      <c r="A77" s="281" t="s">
        <v>161</v>
      </c>
      <c r="B77" s="282"/>
      <c r="C77" s="253">
        <f t="shared" ref="C77:N77" si="13">SUM(C74:C76)</f>
        <v>37232.93</v>
      </c>
      <c r="D77" s="253">
        <f t="shared" si="13"/>
        <v>0</v>
      </c>
      <c r="E77" s="253">
        <f t="shared" si="13"/>
        <v>0</v>
      </c>
      <c r="F77" s="253">
        <f t="shared" si="13"/>
        <v>8868.5</v>
      </c>
      <c r="G77" s="253">
        <f t="shared" si="13"/>
        <v>46101.43</v>
      </c>
      <c r="H77" s="253">
        <f t="shared" si="13"/>
        <v>136.58000000000001</v>
      </c>
      <c r="I77" s="253">
        <f t="shared" si="13"/>
        <v>4927.8500000000004</v>
      </c>
      <c r="J77" s="253">
        <f t="shared" si="13"/>
        <v>-1759</v>
      </c>
      <c r="K77" s="253">
        <f t="shared" si="13"/>
        <v>1927.5</v>
      </c>
      <c r="L77" s="253">
        <f t="shared" si="13"/>
        <v>0</v>
      </c>
      <c r="M77" s="253">
        <f t="shared" si="13"/>
        <v>0</v>
      </c>
      <c r="N77" s="253">
        <f t="shared" si="13"/>
        <v>32000</v>
      </c>
      <c r="O77" s="238"/>
      <c r="P77" s="239"/>
      <c r="Q77" s="223"/>
    </row>
    <row r="78" spans="1:17" s="220" customFormat="1" ht="13.5" thickBot="1" x14ac:dyDescent="0.25">
      <c r="A78" s="283" t="s">
        <v>162</v>
      </c>
      <c r="B78" s="283"/>
      <c r="C78" s="232"/>
      <c r="D78" s="232"/>
      <c r="E78" s="232"/>
      <c r="F78" s="232"/>
      <c r="G78" s="232"/>
      <c r="H78" s="241">
        <f>(H73+H77)*2</f>
        <v>1032.6600000000001</v>
      </c>
      <c r="I78" s="237">
        <f>I73+I77</f>
        <v>7215.77</v>
      </c>
      <c r="J78" s="242">
        <f>J73+J77</f>
        <v>-2379</v>
      </c>
      <c r="K78" s="232"/>
      <c r="L78" s="232"/>
      <c r="M78" s="232"/>
      <c r="N78" s="232">
        <f>9000+11000+12000</f>
        <v>32000</v>
      </c>
      <c r="O78" s="219"/>
      <c r="P78" s="219"/>
      <c r="Q78" s="234"/>
    </row>
    <row r="79" spans="1:17" s="220" customFormat="1" ht="13.5" thickBot="1" x14ac:dyDescent="0.25">
      <c r="A79" s="248"/>
      <c r="B79" s="248"/>
      <c r="C79" s="232"/>
      <c r="D79" s="232"/>
      <c r="E79" s="232"/>
      <c r="F79" s="232"/>
      <c r="G79" s="232"/>
      <c r="H79" s="232"/>
      <c r="I79" s="284">
        <f>I78+J78</f>
        <v>4836.7700000000004</v>
      </c>
      <c r="J79" s="285"/>
      <c r="K79" s="232"/>
      <c r="L79" s="232"/>
      <c r="M79" s="232"/>
      <c r="N79" s="232"/>
      <c r="O79" s="219"/>
      <c r="P79" s="219"/>
      <c r="Q79" s="234"/>
    </row>
    <row r="80" spans="1:17" s="220" customFormat="1" ht="13.5" thickBot="1" x14ac:dyDescent="0.25">
      <c r="A80" s="248"/>
      <c r="B80" s="248"/>
      <c r="C80" s="232"/>
      <c r="D80" s="232"/>
      <c r="E80" s="232"/>
      <c r="F80" s="232"/>
      <c r="G80" s="232"/>
      <c r="H80" s="286">
        <f>SUM(H78:J78)</f>
        <v>5869.43</v>
      </c>
      <c r="I80" s="287"/>
      <c r="J80" s="288"/>
      <c r="K80" s="232"/>
      <c r="L80" s="232"/>
      <c r="M80" s="232"/>
      <c r="N80" s="232"/>
      <c r="O80" s="219"/>
      <c r="P80" s="219"/>
      <c r="Q80" s="234"/>
    </row>
    <row r="81" spans="1:17" s="233" customFormat="1" ht="13.5" thickBot="1" x14ac:dyDescent="0.25">
      <c r="A81" s="218"/>
      <c r="B81" s="218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19"/>
      <c r="P81" s="219"/>
      <c r="Q81" s="218"/>
    </row>
    <row r="82" spans="1:17" s="119" customFormat="1" ht="13.5" thickBot="1" x14ac:dyDescent="0.25">
      <c r="A82" s="305" t="s">
        <v>164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7"/>
    </row>
    <row r="83" spans="1:17" s="119" customFormat="1" ht="13.5" thickBot="1" x14ac:dyDescent="0.25">
      <c r="A83" s="125" t="s">
        <v>88</v>
      </c>
      <c r="B83" s="126" t="s">
        <v>1</v>
      </c>
      <c r="C83" s="127" t="s">
        <v>80</v>
      </c>
      <c r="D83" s="127" t="s">
        <v>81</v>
      </c>
      <c r="E83" s="127" t="s">
        <v>92</v>
      </c>
      <c r="F83" s="127" t="s">
        <v>86</v>
      </c>
      <c r="G83" s="127" t="s">
        <v>100</v>
      </c>
      <c r="H83" s="127" t="s">
        <v>83</v>
      </c>
      <c r="I83" s="127" t="s">
        <v>84</v>
      </c>
      <c r="J83" s="127" t="s">
        <v>91</v>
      </c>
      <c r="K83" s="127" t="s">
        <v>86</v>
      </c>
      <c r="L83" s="127" t="s">
        <v>82</v>
      </c>
      <c r="M83" s="127" t="s">
        <v>85</v>
      </c>
      <c r="N83" s="127" t="s">
        <v>2</v>
      </c>
      <c r="O83" s="132" t="s">
        <v>90</v>
      </c>
      <c r="P83" s="133" t="s">
        <v>93</v>
      </c>
      <c r="Q83" s="224" t="s">
        <v>158</v>
      </c>
    </row>
    <row r="84" spans="1:17" x14ac:dyDescent="0.2">
      <c r="A84" s="123" t="s">
        <v>28</v>
      </c>
      <c r="B84" s="124" t="s">
        <v>87</v>
      </c>
      <c r="C84" s="129">
        <v>3119</v>
      </c>
      <c r="D84" s="129">
        <v>0</v>
      </c>
      <c r="E84" s="129">
        <v>490</v>
      </c>
      <c r="F84" s="129">
        <v>525.75</v>
      </c>
      <c r="G84" s="128">
        <f t="shared" si="0"/>
        <v>3644.75</v>
      </c>
      <c r="H84" s="129">
        <v>36.450000000000003</v>
      </c>
      <c r="I84" s="129">
        <v>349.53</v>
      </c>
      <c r="J84" s="129">
        <v>-155</v>
      </c>
      <c r="K84" s="129">
        <v>525.75</v>
      </c>
      <c r="L84" s="129">
        <v>200.01</v>
      </c>
      <c r="M84" s="129">
        <v>1125</v>
      </c>
      <c r="N84" s="128">
        <f t="shared" si="1"/>
        <v>1527.2600000000002</v>
      </c>
      <c r="O84" s="147" t="s">
        <v>102</v>
      </c>
      <c r="P84" s="174" t="s">
        <v>64</v>
      </c>
      <c r="Q84" s="221" t="s">
        <v>164</v>
      </c>
    </row>
    <row r="85" spans="1:17" x14ac:dyDescent="0.2">
      <c r="A85" s="121" t="s">
        <v>29</v>
      </c>
      <c r="B85" s="122" t="s">
        <v>95</v>
      </c>
      <c r="C85" s="129">
        <v>818.84</v>
      </c>
      <c r="D85" s="129">
        <v>0</v>
      </c>
      <c r="E85" s="129">
        <v>50</v>
      </c>
      <c r="F85" s="129">
        <v>0</v>
      </c>
      <c r="G85" s="128">
        <f t="shared" si="0"/>
        <v>818.84</v>
      </c>
      <c r="H85" s="129">
        <v>8.19</v>
      </c>
      <c r="I85" s="129">
        <v>0</v>
      </c>
      <c r="J85" s="129">
        <v>0</v>
      </c>
      <c r="K85" s="129">
        <v>0</v>
      </c>
      <c r="L85" s="129">
        <v>58.14</v>
      </c>
      <c r="M85" s="129">
        <v>0</v>
      </c>
      <c r="N85" s="128">
        <f t="shared" si="1"/>
        <v>802.51</v>
      </c>
      <c r="O85" s="147" t="s">
        <v>102</v>
      </c>
      <c r="P85" s="174" t="s">
        <v>64</v>
      </c>
      <c r="Q85" s="221" t="s">
        <v>164</v>
      </c>
    </row>
    <row r="86" spans="1:17" x14ac:dyDescent="0.2">
      <c r="A86" s="121" t="s">
        <v>3</v>
      </c>
      <c r="B86" s="122" t="s">
        <v>96</v>
      </c>
      <c r="C86" s="129">
        <v>1074.6199999999999</v>
      </c>
      <c r="D86" s="129">
        <v>0</v>
      </c>
      <c r="E86" s="129">
        <v>50</v>
      </c>
      <c r="F86" s="129">
        <v>0</v>
      </c>
      <c r="G86" s="128">
        <f t="shared" si="0"/>
        <v>1074.6199999999999</v>
      </c>
      <c r="H86" s="129">
        <v>10.75</v>
      </c>
      <c r="I86" s="129">
        <v>0</v>
      </c>
      <c r="J86" s="129">
        <v>0</v>
      </c>
      <c r="K86" s="129">
        <v>0</v>
      </c>
      <c r="L86" s="129">
        <v>76.3</v>
      </c>
      <c r="M86" s="129">
        <v>0</v>
      </c>
      <c r="N86" s="128">
        <f t="shared" si="1"/>
        <v>1037.57</v>
      </c>
      <c r="O86" s="147" t="s">
        <v>102</v>
      </c>
      <c r="P86" s="174" t="s">
        <v>64</v>
      </c>
      <c r="Q86" s="221" t="s">
        <v>164</v>
      </c>
    </row>
    <row r="87" spans="1:17" x14ac:dyDescent="0.2">
      <c r="A87" s="121" t="s">
        <v>35</v>
      </c>
      <c r="B87" s="122" t="s">
        <v>97</v>
      </c>
      <c r="C87" s="129">
        <v>954.63</v>
      </c>
      <c r="D87" s="129">
        <v>0</v>
      </c>
      <c r="E87" s="129">
        <v>100</v>
      </c>
      <c r="F87" s="129">
        <v>0</v>
      </c>
      <c r="G87" s="128">
        <f t="shared" si="0"/>
        <v>954.63</v>
      </c>
      <c r="H87" s="129">
        <v>9.5500000000000007</v>
      </c>
      <c r="I87" s="129">
        <v>0</v>
      </c>
      <c r="J87" s="129">
        <v>0</v>
      </c>
      <c r="K87" s="129">
        <v>0</v>
      </c>
      <c r="L87" s="129">
        <v>67.78</v>
      </c>
      <c r="M87" s="129">
        <v>0</v>
      </c>
      <c r="N87" s="128">
        <f t="shared" si="1"/>
        <v>977.30000000000018</v>
      </c>
      <c r="O87" s="147" t="s">
        <v>102</v>
      </c>
      <c r="P87" s="174" t="s">
        <v>64</v>
      </c>
      <c r="Q87" s="221" t="s">
        <v>164</v>
      </c>
    </row>
    <row r="88" spans="1:17" x14ac:dyDescent="0.2">
      <c r="A88" s="121" t="s">
        <v>94</v>
      </c>
      <c r="B88" s="122" t="s">
        <v>98</v>
      </c>
      <c r="C88" s="129">
        <v>800</v>
      </c>
      <c r="D88" s="129">
        <v>0</v>
      </c>
      <c r="E88" s="129">
        <v>0</v>
      </c>
      <c r="F88" s="129">
        <v>0</v>
      </c>
      <c r="G88" s="128">
        <f t="shared" si="0"/>
        <v>800</v>
      </c>
      <c r="H88" s="129">
        <v>8</v>
      </c>
      <c r="I88" s="129">
        <v>0</v>
      </c>
      <c r="J88" s="129">
        <v>0</v>
      </c>
      <c r="K88" s="129">
        <v>0</v>
      </c>
      <c r="L88" s="129">
        <v>0</v>
      </c>
      <c r="M88" s="129">
        <v>0</v>
      </c>
      <c r="N88" s="128">
        <f t="shared" si="1"/>
        <v>792</v>
      </c>
      <c r="O88" s="147" t="s">
        <v>102</v>
      </c>
      <c r="P88" s="174" t="s">
        <v>64</v>
      </c>
      <c r="Q88" s="221" t="s">
        <v>164</v>
      </c>
    </row>
    <row r="89" spans="1:17" ht="13.5" thickBot="1" x14ac:dyDescent="0.25">
      <c r="A89" s="121" t="s">
        <v>61</v>
      </c>
      <c r="B89" s="122" t="s">
        <v>99</v>
      </c>
      <c r="C89" s="129">
        <v>1000</v>
      </c>
      <c r="D89" s="129">
        <v>0</v>
      </c>
      <c r="E89" s="129">
        <v>0</v>
      </c>
      <c r="F89" s="129">
        <v>0</v>
      </c>
      <c r="G89" s="128">
        <f t="shared" si="0"/>
        <v>1000</v>
      </c>
      <c r="H89" s="129">
        <v>10</v>
      </c>
      <c r="I89" s="129">
        <v>0</v>
      </c>
      <c r="J89" s="129">
        <v>0</v>
      </c>
      <c r="K89" s="129">
        <v>0</v>
      </c>
      <c r="L89" s="129">
        <v>0</v>
      </c>
      <c r="M89" s="129">
        <v>0</v>
      </c>
      <c r="N89" s="128">
        <f t="shared" si="1"/>
        <v>990</v>
      </c>
      <c r="O89" s="147" t="s">
        <v>102</v>
      </c>
      <c r="P89" s="174" t="s">
        <v>64</v>
      </c>
      <c r="Q89" s="221" t="s">
        <v>164</v>
      </c>
    </row>
    <row r="90" spans="1:17" s="134" customFormat="1" ht="13.5" thickBot="1" x14ac:dyDescent="0.25">
      <c r="A90" s="320" t="s">
        <v>0</v>
      </c>
      <c r="B90" s="321"/>
      <c r="C90" s="175">
        <f>SUM(C84:C89)</f>
        <v>7767.09</v>
      </c>
      <c r="D90" s="175">
        <f t="shared" ref="D90:N90" si="14">SUM(D84:D89)</f>
        <v>0</v>
      </c>
      <c r="E90" s="175">
        <f t="shared" si="14"/>
        <v>690</v>
      </c>
      <c r="F90" s="175">
        <f t="shared" si="14"/>
        <v>525.75</v>
      </c>
      <c r="G90" s="175">
        <f t="shared" si="14"/>
        <v>8292.84</v>
      </c>
      <c r="H90" s="175">
        <f t="shared" si="14"/>
        <v>82.94</v>
      </c>
      <c r="I90" s="175">
        <f t="shared" si="14"/>
        <v>349.53</v>
      </c>
      <c r="J90" s="175">
        <f t="shared" si="14"/>
        <v>-155</v>
      </c>
      <c r="K90" s="175">
        <f>SUM(K84:K89)</f>
        <v>525.75</v>
      </c>
      <c r="L90" s="175">
        <f t="shared" si="14"/>
        <v>402.23</v>
      </c>
      <c r="M90" s="175">
        <f t="shared" si="14"/>
        <v>1125</v>
      </c>
      <c r="N90" s="175">
        <f t="shared" si="14"/>
        <v>6126.64</v>
      </c>
      <c r="O90" s="322" t="s">
        <v>0</v>
      </c>
      <c r="P90" s="323"/>
      <c r="Q90" s="221"/>
    </row>
    <row r="91" spans="1:17" x14ac:dyDescent="0.2">
      <c r="A91" s="123" t="s">
        <v>28</v>
      </c>
      <c r="B91" s="124" t="s">
        <v>87</v>
      </c>
      <c r="C91" s="129">
        <v>3119</v>
      </c>
      <c r="D91" s="129">
        <v>116.96</v>
      </c>
      <c r="E91" s="129">
        <v>490</v>
      </c>
      <c r="F91" s="129">
        <v>525.75</v>
      </c>
      <c r="G91" s="128">
        <f t="shared" si="0"/>
        <v>3761.71</v>
      </c>
      <c r="H91" s="129">
        <v>37.61</v>
      </c>
      <c r="I91" s="129">
        <v>370.59</v>
      </c>
      <c r="J91" s="129">
        <v>-155</v>
      </c>
      <c r="K91" s="129">
        <v>525.75</v>
      </c>
      <c r="L91" s="129">
        <v>200.01</v>
      </c>
      <c r="M91" s="129">
        <v>1125</v>
      </c>
      <c r="N91" s="128">
        <f t="shared" si="1"/>
        <v>1622</v>
      </c>
      <c r="O91" s="147">
        <v>43229</v>
      </c>
      <c r="P91" s="176" t="s">
        <v>65</v>
      </c>
      <c r="Q91" s="221" t="s">
        <v>164</v>
      </c>
    </row>
    <row r="92" spans="1:17" x14ac:dyDescent="0.2">
      <c r="A92" s="121" t="s">
        <v>29</v>
      </c>
      <c r="B92" s="122" t="s">
        <v>95</v>
      </c>
      <c r="C92" s="129">
        <v>818.84</v>
      </c>
      <c r="D92" s="129">
        <v>0</v>
      </c>
      <c r="E92" s="129">
        <v>50</v>
      </c>
      <c r="F92" s="129">
        <v>0</v>
      </c>
      <c r="G92" s="128">
        <f>C92+D92+F92</f>
        <v>818.84</v>
      </c>
      <c r="H92" s="129">
        <v>8.19</v>
      </c>
      <c r="I92" s="129">
        <v>0</v>
      </c>
      <c r="J92" s="129">
        <v>0</v>
      </c>
      <c r="K92" s="129">
        <v>0</v>
      </c>
      <c r="L92" s="129">
        <v>58.14</v>
      </c>
      <c r="M92" s="129">
        <v>0</v>
      </c>
      <c r="N92" s="128">
        <f t="shared" ref="N92:N156" si="15">C92+D92+E92-H92-I92-J92-K92-L92-M92</f>
        <v>802.51</v>
      </c>
      <c r="O92" s="147">
        <v>43229</v>
      </c>
      <c r="P92" s="176" t="s">
        <v>65</v>
      </c>
      <c r="Q92" s="221" t="s">
        <v>164</v>
      </c>
    </row>
    <row r="93" spans="1:17" x14ac:dyDescent="0.2">
      <c r="A93" s="121" t="s">
        <v>3</v>
      </c>
      <c r="B93" s="122" t="s">
        <v>96</v>
      </c>
      <c r="C93" s="129">
        <v>1074.6199999999999</v>
      </c>
      <c r="D93" s="129">
        <v>0</v>
      </c>
      <c r="E93" s="129">
        <v>50</v>
      </c>
      <c r="F93" s="129">
        <v>0</v>
      </c>
      <c r="G93" s="128">
        <f>C93+D93+F93</f>
        <v>1074.6199999999999</v>
      </c>
      <c r="H93" s="129">
        <v>10.75</v>
      </c>
      <c r="I93" s="129">
        <v>0</v>
      </c>
      <c r="J93" s="129">
        <v>0</v>
      </c>
      <c r="K93" s="129">
        <v>0</v>
      </c>
      <c r="L93" s="129">
        <v>76.3</v>
      </c>
      <c r="M93" s="129">
        <v>0</v>
      </c>
      <c r="N93" s="128">
        <f t="shared" si="15"/>
        <v>1037.57</v>
      </c>
      <c r="O93" s="147">
        <v>43229</v>
      </c>
      <c r="P93" s="176" t="s">
        <v>65</v>
      </c>
      <c r="Q93" s="221" t="s">
        <v>164</v>
      </c>
    </row>
    <row r="94" spans="1:17" x14ac:dyDescent="0.2">
      <c r="A94" s="121" t="s">
        <v>35</v>
      </c>
      <c r="B94" s="122" t="s">
        <v>97</v>
      </c>
      <c r="C94" s="129">
        <v>954.63</v>
      </c>
      <c r="D94" s="129">
        <v>0</v>
      </c>
      <c r="E94" s="129">
        <v>100</v>
      </c>
      <c r="F94" s="129">
        <v>0</v>
      </c>
      <c r="G94" s="128">
        <f>C94+D94+F94</f>
        <v>954.63</v>
      </c>
      <c r="H94" s="129">
        <v>9.5399999999999991</v>
      </c>
      <c r="I94" s="129">
        <v>0</v>
      </c>
      <c r="J94" s="129">
        <v>0</v>
      </c>
      <c r="K94" s="129">
        <v>0</v>
      </c>
      <c r="L94" s="129">
        <v>67.78</v>
      </c>
      <c r="M94" s="129">
        <v>0</v>
      </c>
      <c r="N94" s="128">
        <f t="shared" si="15"/>
        <v>977.31000000000017</v>
      </c>
      <c r="O94" s="147">
        <v>43229</v>
      </c>
      <c r="P94" s="176" t="s">
        <v>65</v>
      </c>
      <c r="Q94" s="221" t="s">
        <v>164</v>
      </c>
    </row>
    <row r="95" spans="1:17" x14ac:dyDescent="0.2">
      <c r="A95" s="121" t="s">
        <v>94</v>
      </c>
      <c r="B95" s="122" t="s">
        <v>98</v>
      </c>
      <c r="C95" s="129">
        <v>800</v>
      </c>
      <c r="D95" s="129">
        <v>0</v>
      </c>
      <c r="E95" s="129">
        <v>0</v>
      </c>
      <c r="F95" s="129">
        <v>0</v>
      </c>
      <c r="G95" s="128">
        <f>C95+D95+F95</f>
        <v>800</v>
      </c>
      <c r="H95" s="129">
        <v>8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28">
        <f t="shared" si="15"/>
        <v>792</v>
      </c>
      <c r="O95" s="147">
        <v>43229</v>
      </c>
      <c r="P95" s="176" t="s">
        <v>65</v>
      </c>
      <c r="Q95" s="221" t="s">
        <v>164</v>
      </c>
    </row>
    <row r="96" spans="1:17" ht="13.5" thickBot="1" x14ac:dyDescent="0.25">
      <c r="A96" s="121" t="s">
        <v>61</v>
      </c>
      <c r="B96" s="122" t="s">
        <v>99</v>
      </c>
      <c r="C96" s="129">
        <v>1000</v>
      </c>
      <c r="D96" s="129">
        <v>37.5</v>
      </c>
      <c r="E96" s="129">
        <v>0</v>
      </c>
      <c r="F96" s="129">
        <v>0</v>
      </c>
      <c r="G96" s="128">
        <f>C96+D96+F96</f>
        <v>1037.5</v>
      </c>
      <c r="H96" s="129">
        <v>10.38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28">
        <f t="shared" si="15"/>
        <v>1027.1199999999999</v>
      </c>
      <c r="O96" s="147">
        <v>43229</v>
      </c>
      <c r="P96" s="176" t="s">
        <v>65</v>
      </c>
      <c r="Q96" s="221" t="s">
        <v>164</v>
      </c>
    </row>
    <row r="97" spans="1:17" s="134" customFormat="1" ht="13.5" thickBot="1" x14ac:dyDescent="0.25">
      <c r="A97" s="297" t="s">
        <v>0</v>
      </c>
      <c r="B97" s="298"/>
      <c r="C97" s="156">
        <f t="shared" ref="C97:N97" si="16">SUM(C91:C96)</f>
        <v>7767.09</v>
      </c>
      <c r="D97" s="156">
        <f t="shared" si="16"/>
        <v>154.45999999999998</v>
      </c>
      <c r="E97" s="156">
        <f t="shared" si="16"/>
        <v>690</v>
      </c>
      <c r="F97" s="156">
        <f t="shared" si="16"/>
        <v>525.75</v>
      </c>
      <c r="G97" s="156">
        <f t="shared" si="16"/>
        <v>8447.2999999999993</v>
      </c>
      <c r="H97" s="156">
        <f t="shared" si="16"/>
        <v>84.47</v>
      </c>
      <c r="I97" s="156">
        <f t="shared" si="16"/>
        <v>370.59</v>
      </c>
      <c r="J97" s="156">
        <f t="shared" si="16"/>
        <v>-155</v>
      </c>
      <c r="K97" s="156">
        <f t="shared" si="16"/>
        <v>525.75</v>
      </c>
      <c r="L97" s="156">
        <f>SUM(L91:L96)</f>
        <v>402.23</v>
      </c>
      <c r="M97" s="156">
        <f t="shared" si="16"/>
        <v>1125</v>
      </c>
      <c r="N97" s="156">
        <f t="shared" si="16"/>
        <v>6258.51</v>
      </c>
      <c r="O97" s="299" t="s">
        <v>0</v>
      </c>
      <c r="P97" s="300"/>
      <c r="Q97" s="221"/>
    </row>
    <row r="98" spans="1:17" x14ac:dyDescent="0.2">
      <c r="A98" s="123" t="s">
        <v>28</v>
      </c>
      <c r="B98" s="124" t="s">
        <v>87</v>
      </c>
      <c r="C98" s="129">
        <v>3119</v>
      </c>
      <c r="D98" s="129">
        <v>0</v>
      </c>
      <c r="E98" s="129">
        <v>490</v>
      </c>
      <c r="F98" s="129">
        <v>525.75</v>
      </c>
      <c r="G98" s="128">
        <f t="shared" ref="G98:G103" si="17">C98+D98+F98</f>
        <v>3644.75</v>
      </c>
      <c r="H98" s="129">
        <v>36.450000000000003</v>
      </c>
      <c r="I98" s="129">
        <v>349.53</v>
      </c>
      <c r="J98" s="129">
        <v>-155</v>
      </c>
      <c r="K98" s="129">
        <v>525.75</v>
      </c>
      <c r="L98" s="129">
        <v>200.01</v>
      </c>
      <c r="M98" s="129">
        <f>100+1125</f>
        <v>1225</v>
      </c>
      <c r="N98" s="128">
        <f t="shared" si="15"/>
        <v>1427.2600000000002</v>
      </c>
      <c r="O98" s="147">
        <v>43236</v>
      </c>
      <c r="P98" s="178" t="s">
        <v>66</v>
      </c>
      <c r="Q98" s="221" t="s">
        <v>164</v>
      </c>
    </row>
    <row r="99" spans="1:17" x14ac:dyDescent="0.2">
      <c r="A99" s="121" t="s">
        <v>29</v>
      </c>
      <c r="B99" s="122" t="s">
        <v>95</v>
      </c>
      <c r="C99" s="129">
        <v>818.84</v>
      </c>
      <c r="D99" s="129">
        <v>0</v>
      </c>
      <c r="E99" s="129">
        <v>50</v>
      </c>
      <c r="F99" s="129">
        <v>0</v>
      </c>
      <c r="G99" s="128">
        <f t="shared" si="17"/>
        <v>818.84</v>
      </c>
      <c r="H99" s="129">
        <v>8.19</v>
      </c>
      <c r="I99" s="129">
        <v>0</v>
      </c>
      <c r="J99" s="129">
        <v>0</v>
      </c>
      <c r="K99" s="129">
        <v>0</v>
      </c>
      <c r="L99" s="129">
        <v>58.14</v>
      </c>
      <c r="M99" s="129">
        <v>200</v>
      </c>
      <c r="N99" s="128">
        <f t="shared" si="15"/>
        <v>602.51</v>
      </c>
      <c r="O99" s="147">
        <v>43236</v>
      </c>
      <c r="P99" s="178" t="s">
        <v>66</v>
      </c>
      <c r="Q99" s="221" t="s">
        <v>164</v>
      </c>
    </row>
    <row r="100" spans="1:17" x14ac:dyDescent="0.2">
      <c r="A100" s="121" t="s">
        <v>3</v>
      </c>
      <c r="B100" s="122" t="s">
        <v>96</v>
      </c>
      <c r="C100" s="129">
        <v>1074.6199999999999</v>
      </c>
      <c r="D100" s="129">
        <v>0</v>
      </c>
      <c r="E100" s="129">
        <v>50</v>
      </c>
      <c r="F100" s="129">
        <v>0</v>
      </c>
      <c r="G100" s="128">
        <f t="shared" si="17"/>
        <v>1074.6199999999999</v>
      </c>
      <c r="H100" s="129">
        <v>10.75</v>
      </c>
      <c r="I100" s="129">
        <v>0</v>
      </c>
      <c r="J100" s="129">
        <v>0</v>
      </c>
      <c r="K100" s="129">
        <v>0</v>
      </c>
      <c r="L100" s="129">
        <v>76.3</v>
      </c>
      <c r="M100" s="129">
        <v>0</v>
      </c>
      <c r="N100" s="128">
        <f t="shared" si="15"/>
        <v>1037.57</v>
      </c>
      <c r="O100" s="147">
        <v>43236</v>
      </c>
      <c r="P100" s="178" t="s">
        <v>66</v>
      </c>
      <c r="Q100" s="221" t="s">
        <v>164</v>
      </c>
    </row>
    <row r="101" spans="1:17" x14ac:dyDescent="0.2">
      <c r="A101" s="121" t="s">
        <v>35</v>
      </c>
      <c r="B101" s="122" t="s">
        <v>97</v>
      </c>
      <c r="C101" s="129">
        <v>954.63</v>
      </c>
      <c r="D101" s="129">
        <v>0</v>
      </c>
      <c r="E101" s="129">
        <v>100</v>
      </c>
      <c r="F101" s="129">
        <v>0</v>
      </c>
      <c r="G101" s="128">
        <f t="shared" si="17"/>
        <v>954.63</v>
      </c>
      <c r="H101" s="129">
        <v>9.5500000000000007</v>
      </c>
      <c r="I101" s="129">
        <v>0</v>
      </c>
      <c r="J101" s="129">
        <v>0</v>
      </c>
      <c r="K101" s="129">
        <v>0</v>
      </c>
      <c r="L101" s="129">
        <v>67.78</v>
      </c>
      <c r="M101" s="129">
        <v>0</v>
      </c>
      <c r="N101" s="128">
        <f t="shared" si="15"/>
        <v>977.30000000000018</v>
      </c>
      <c r="O101" s="147">
        <v>43236</v>
      </c>
      <c r="P101" s="178" t="s">
        <v>66</v>
      </c>
      <c r="Q101" s="221" t="s">
        <v>164</v>
      </c>
    </row>
    <row r="102" spans="1:17" x14ac:dyDescent="0.2">
      <c r="A102" s="121" t="s">
        <v>94</v>
      </c>
      <c r="B102" s="122" t="s">
        <v>98</v>
      </c>
      <c r="C102" s="129">
        <v>800</v>
      </c>
      <c r="D102" s="129">
        <v>0</v>
      </c>
      <c r="E102" s="129">
        <v>0</v>
      </c>
      <c r="F102" s="129">
        <v>0</v>
      </c>
      <c r="G102" s="128">
        <f t="shared" si="17"/>
        <v>800</v>
      </c>
      <c r="H102" s="129">
        <v>8</v>
      </c>
      <c r="I102" s="129">
        <v>0</v>
      </c>
      <c r="J102" s="129">
        <v>0</v>
      </c>
      <c r="K102" s="129">
        <v>0</v>
      </c>
      <c r="L102" s="129">
        <v>0</v>
      </c>
      <c r="M102" s="129">
        <v>0</v>
      </c>
      <c r="N102" s="128">
        <f t="shared" si="15"/>
        <v>792</v>
      </c>
      <c r="O102" s="147">
        <v>43236</v>
      </c>
      <c r="P102" s="178" t="s">
        <v>66</v>
      </c>
      <c r="Q102" s="221" t="s">
        <v>164</v>
      </c>
    </row>
    <row r="103" spans="1:17" ht="13.5" thickBot="1" x14ac:dyDescent="0.25">
      <c r="A103" s="121" t="s">
        <v>61</v>
      </c>
      <c r="B103" s="122" t="s">
        <v>99</v>
      </c>
      <c r="C103" s="129">
        <v>1000</v>
      </c>
      <c r="D103" s="129">
        <v>0</v>
      </c>
      <c r="E103" s="129">
        <v>0</v>
      </c>
      <c r="F103" s="129">
        <v>0</v>
      </c>
      <c r="G103" s="128">
        <f t="shared" si="17"/>
        <v>1000</v>
      </c>
      <c r="H103" s="129">
        <v>10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128">
        <f t="shared" si="15"/>
        <v>990</v>
      </c>
      <c r="O103" s="147">
        <v>43236</v>
      </c>
      <c r="P103" s="178" t="s">
        <v>66</v>
      </c>
      <c r="Q103" s="221" t="s">
        <v>164</v>
      </c>
    </row>
    <row r="104" spans="1:17" s="134" customFormat="1" ht="13.5" thickBot="1" x14ac:dyDescent="0.25">
      <c r="A104" s="301" t="s">
        <v>0</v>
      </c>
      <c r="B104" s="302"/>
      <c r="C104" s="152">
        <f t="shared" ref="C104:N104" si="18">SUM(C98:C103)</f>
        <v>7767.09</v>
      </c>
      <c r="D104" s="152">
        <f t="shared" si="18"/>
        <v>0</v>
      </c>
      <c r="E104" s="152">
        <f t="shared" si="18"/>
        <v>690</v>
      </c>
      <c r="F104" s="152">
        <f t="shared" si="18"/>
        <v>525.75</v>
      </c>
      <c r="G104" s="152">
        <f t="shared" si="18"/>
        <v>8292.84</v>
      </c>
      <c r="H104" s="152">
        <f t="shared" si="18"/>
        <v>82.94</v>
      </c>
      <c r="I104" s="152">
        <f t="shared" si="18"/>
        <v>349.53</v>
      </c>
      <c r="J104" s="152">
        <f t="shared" si="18"/>
        <v>-155</v>
      </c>
      <c r="K104" s="152">
        <f t="shared" si="18"/>
        <v>525.75</v>
      </c>
      <c r="L104" s="152">
        <f t="shared" si="18"/>
        <v>402.23</v>
      </c>
      <c r="M104" s="152">
        <f t="shared" si="18"/>
        <v>1425</v>
      </c>
      <c r="N104" s="152">
        <f t="shared" si="18"/>
        <v>5826.64</v>
      </c>
      <c r="O104" s="303" t="s">
        <v>0</v>
      </c>
      <c r="P104" s="304"/>
      <c r="Q104" s="221"/>
    </row>
    <row r="105" spans="1:17" x14ac:dyDescent="0.2">
      <c r="A105" s="123" t="s">
        <v>28</v>
      </c>
      <c r="B105" s="124" t="s">
        <v>87</v>
      </c>
      <c r="C105" s="129">
        <v>3119</v>
      </c>
      <c r="D105" s="129">
        <v>0</v>
      </c>
      <c r="E105" s="129">
        <v>490</v>
      </c>
      <c r="F105" s="129">
        <v>525.75</v>
      </c>
      <c r="G105" s="128">
        <f t="shared" ref="G105:G110" si="19">C105+D105+F105</f>
        <v>3644.75</v>
      </c>
      <c r="H105" s="129">
        <v>36.450000000000003</v>
      </c>
      <c r="I105" s="129">
        <v>349.53</v>
      </c>
      <c r="J105" s="129">
        <v>-155</v>
      </c>
      <c r="K105" s="129">
        <v>525.75</v>
      </c>
      <c r="L105" s="129">
        <v>200.01</v>
      </c>
      <c r="M105" s="129">
        <f>100+1125</f>
        <v>1225</v>
      </c>
      <c r="N105" s="128">
        <f t="shared" si="15"/>
        <v>1427.2600000000002</v>
      </c>
      <c r="O105" s="147">
        <v>43243</v>
      </c>
      <c r="P105" s="177" t="s">
        <v>67</v>
      </c>
      <c r="Q105" s="221" t="s">
        <v>164</v>
      </c>
    </row>
    <row r="106" spans="1:17" x14ac:dyDescent="0.2">
      <c r="A106" s="121" t="s">
        <v>29</v>
      </c>
      <c r="B106" s="122" t="s">
        <v>95</v>
      </c>
      <c r="C106" s="129">
        <v>818.84</v>
      </c>
      <c r="D106" s="129">
        <v>0</v>
      </c>
      <c r="E106" s="129">
        <v>50</v>
      </c>
      <c r="F106" s="129">
        <v>0</v>
      </c>
      <c r="G106" s="128">
        <f t="shared" si="19"/>
        <v>818.84</v>
      </c>
      <c r="H106" s="129">
        <v>8.18</v>
      </c>
      <c r="I106" s="129">
        <v>0</v>
      </c>
      <c r="J106" s="129">
        <v>0</v>
      </c>
      <c r="K106" s="129">
        <v>0</v>
      </c>
      <c r="L106" s="129">
        <v>58.14</v>
      </c>
      <c r="M106" s="129">
        <v>0</v>
      </c>
      <c r="N106" s="128">
        <f t="shared" si="15"/>
        <v>802.5200000000001</v>
      </c>
      <c r="O106" s="147">
        <v>43243</v>
      </c>
      <c r="P106" s="177" t="s">
        <v>67</v>
      </c>
      <c r="Q106" s="221" t="s">
        <v>164</v>
      </c>
    </row>
    <row r="107" spans="1:17" x14ac:dyDescent="0.2">
      <c r="A107" s="121" t="s">
        <v>3</v>
      </c>
      <c r="B107" s="122" t="s">
        <v>96</v>
      </c>
      <c r="C107" s="129">
        <v>1074.6199999999999</v>
      </c>
      <c r="D107" s="129">
        <v>0</v>
      </c>
      <c r="E107" s="129">
        <v>50</v>
      </c>
      <c r="F107" s="129">
        <v>0</v>
      </c>
      <c r="G107" s="128">
        <f t="shared" si="19"/>
        <v>1074.6199999999999</v>
      </c>
      <c r="H107" s="129">
        <v>10.74</v>
      </c>
      <c r="I107" s="129">
        <v>0</v>
      </c>
      <c r="J107" s="129">
        <v>0</v>
      </c>
      <c r="K107" s="129">
        <v>0</v>
      </c>
      <c r="L107" s="129">
        <v>76.3</v>
      </c>
      <c r="M107" s="129">
        <v>0</v>
      </c>
      <c r="N107" s="128">
        <f t="shared" si="15"/>
        <v>1037.58</v>
      </c>
      <c r="O107" s="147">
        <v>43243</v>
      </c>
      <c r="P107" s="177" t="s">
        <v>67</v>
      </c>
      <c r="Q107" s="221" t="s">
        <v>164</v>
      </c>
    </row>
    <row r="108" spans="1:17" x14ac:dyDescent="0.2">
      <c r="A108" s="121" t="s">
        <v>35</v>
      </c>
      <c r="B108" s="122" t="s">
        <v>97</v>
      </c>
      <c r="C108" s="129">
        <v>954.63</v>
      </c>
      <c r="D108" s="129">
        <v>0</v>
      </c>
      <c r="E108" s="129">
        <v>100</v>
      </c>
      <c r="F108" s="129">
        <v>0</v>
      </c>
      <c r="G108" s="128">
        <f t="shared" si="19"/>
        <v>954.63</v>
      </c>
      <c r="H108" s="129">
        <v>9.5500000000000007</v>
      </c>
      <c r="I108" s="129">
        <v>0</v>
      </c>
      <c r="J108" s="129">
        <v>0</v>
      </c>
      <c r="K108" s="129">
        <v>0</v>
      </c>
      <c r="L108" s="129">
        <v>67.78</v>
      </c>
      <c r="M108" s="129">
        <v>0</v>
      </c>
      <c r="N108" s="128">
        <f t="shared" si="15"/>
        <v>977.30000000000018</v>
      </c>
      <c r="O108" s="147">
        <v>43243</v>
      </c>
      <c r="P108" s="177" t="s">
        <v>67</v>
      </c>
      <c r="Q108" s="221" t="s">
        <v>164</v>
      </c>
    </row>
    <row r="109" spans="1:17" x14ac:dyDescent="0.2">
      <c r="A109" s="121" t="s">
        <v>94</v>
      </c>
      <c r="B109" s="122" t="s">
        <v>98</v>
      </c>
      <c r="C109" s="129">
        <v>800</v>
      </c>
      <c r="D109" s="129">
        <v>0</v>
      </c>
      <c r="E109" s="129">
        <v>0</v>
      </c>
      <c r="F109" s="129">
        <v>0</v>
      </c>
      <c r="G109" s="128">
        <f t="shared" si="19"/>
        <v>800</v>
      </c>
      <c r="H109" s="129">
        <v>8</v>
      </c>
      <c r="I109" s="129">
        <v>0</v>
      </c>
      <c r="J109" s="129">
        <v>0</v>
      </c>
      <c r="K109" s="129">
        <v>0</v>
      </c>
      <c r="L109" s="129">
        <v>0</v>
      </c>
      <c r="M109" s="129">
        <v>0</v>
      </c>
      <c r="N109" s="128">
        <f t="shared" si="15"/>
        <v>792</v>
      </c>
      <c r="O109" s="147">
        <v>43243</v>
      </c>
      <c r="P109" s="177" t="s">
        <v>67</v>
      </c>
      <c r="Q109" s="221" t="s">
        <v>164</v>
      </c>
    </row>
    <row r="110" spans="1:17" ht="13.5" thickBot="1" x14ac:dyDescent="0.25">
      <c r="A110" s="121" t="s">
        <v>61</v>
      </c>
      <c r="B110" s="122" t="s">
        <v>99</v>
      </c>
      <c r="C110" s="129">
        <v>1000</v>
      </c>
      <c r="D110" s="129">
        <v>0</v>
      </c>
      <c r="E110" s="129">
        <v>0</v>
      </c>
      <c r="F110" s="129">
        <v>0</v>
      </c>
      <c r="G110" s="128">
        <f t="shared" si="19"/>
        <v>1000</v>
      </c>
      <c r="H110" s="129">
        <v>10</v>
      </c>
      <c r="I110" s="129">
        <v>0</v>
      </c>
      <c r="J110" s="129">
        <v>0</v>
      </c>
      <c r="K110" s="129">
        <v>0</v>
      </c>
      <c r="L110" s="129">
        <v>0</v>
      </c>
      <c r="M110" s="129">
        <v>0</v>
      </c>
      <c r="N110" s="128">
        <f t="shared" si="15"/>
        <v>990</v>
      </c>
      <c r="O110" s="147">
        <v>43243</v>
      </c>
      <c r="P110" s="177" t="s">
        <v>67</v>
      </c>
      <c r="Q110" s="221" t="s">
        <v>164</v>
      </c>
    </row>
    <row r="111" spans="1:17" s="134" customFormat="1" ht="13.5" thickBot="1" x14ac:dyDescent="0.25">
      <c r="A111" s="316" t="s">
        <v>0</v>
      </c>
      <c r="B111" s="317"/>
      <c r="C111" s="171">
        <f t="shared" ref="C111:N111" si="20">SUM(C105:C110)</f>
        <v>7767.09</v>
      </c>
      <c r="D111" s="171">
        <f t="shared" si="20"/>
        <v>0</v>
      </c>
      <c r="E111" s="171">
        <f t="shared" si="20"/>
        <v>690</v>
      </c>
      <c r="F111" s="171">
        <f t="shared" si="20"/>
        <v>525.75</v>
      </c>
      <c r="G111" s="171">
        <f t="shared" si="20"/>
        <v>8292.84</v>
      </c>
      <c r="H111" s="171">
        <f t="shared" si="20"/>
        <v>82.92</v>
      </c>
      <c r="I111" s="171">
        <f t="shared" si="20"/>
        <v>349.53</v>
      </c>
      <c r="J111" s="171">
        <f t="shared" si="20"/>
        <v>-155</v>
      </c>
      <c r="K111" s="171">
        <f t="shared" si="20"/>
        <v>525.75</v>
      </c>
      <c r="L111" s="171">
        <f t="shared" si="20"/>
        <v>402.23</v>
      </c>
      <c r="M111" s="171">
        <f t="shared" si="20"/>
        <v>1225</v>
      </c>
      <c r="N111" s="171">
        <f t="shared" si="20"/>
        <v>6026.66</v>
      </c>
      <c r="O111" s="318" t="s">
        <v>0</v>
      </c>
      <c r="P111" s="319"/>
      <c r="Q111" s="221"/>
    </row>
    <row r="112" spans="1:17" x14ac:dyDescent="0.2">
      <c r="A112" s="123" t="s">
        <v>28</v>
      </c>
      <c r="B112" s="124" t="s">
        <v>87</v>
      </c>
      <c r="C112" s="129">
        <v>3119</v>
      </c>
      <c r="D112" s="129">
        <v>994.18</v>
      </c>
      <c r="E112" s="129">
        <v>490</v>
      </c>
      <c r="F112" s="129">
        <v>0</v>
      </c>
      <c r="G112" s="128">
        <f t="shared" ref="G112:G117" si="21">C112+D112+F112</f>
        <v>4113.18</v>
      </c>
      <c r="H112" s="129">
        <v>1.76</v>
      </c>
      <c r="I112" s="129">
        <v>445.6</v>
      </c>
      <c r="J112" s="129">
        <v>0</v>
      </c>
      <c r="K112" s="129">
        <v>0</v>
      </c>
      <c r="L112" s="129">
        <v>200.01</v>
      </c>
      <c r="M112" s="129">
        <v>100</v>
      </c>
      <c r="N112" s="128">
        <f t="shared" si="15"/>
        <v>3855.8099999999995</v>
      </c>
      <c r="O112" s="147">
        <v>43250</v>
      </c>
      <c r="P112" s="172" t="s">
        <v>68</v>
      </c>
      <c r="Q112" s="221" t="s">
        <v>164</v>
      </c>
    </row>
    <row r="113" spans="1:17" x14ac:dyDescent="0.2">
      <c r="A113" s="121" t="s">
        <v>29</v>
      </c>
      <c r="B113" s="122" t="s">
        <v>95</v>
      </c>
      <c r="C113" s="129">
        <v>818.84</v>
      </c>
      <c r="D113" s="129">
        <v>0</v>
      </c>
      <c r="E113" s="129">
        <v>50</v>
      </c>
      <c r="F113" s="129">
        <v>0</v>
      </c>
      <c r="G113" s="128">
        <f t="shared" si="21"/>
        <v>818.84</v>
      </c>
      <c r="H113" s="129">
        <v>8.19</v>
      </c>
      <c r="I113" s="129">
        <v>0</v>
      </c>
      <c r="J113" s="129">
        <v>0</v>
      </c>
      <c r="K113" s="129">
        <v>0</v>
      </c>
      <c r="L113" s="129">
        <v>58.14</v>
      </c>
      <c r="M113" s="129">
        <v>0</v>
      </c>
      <c r="N113" s="128">
        <f t="shared" si="15"/>
        <v>802.51</v>
      </c>
      <c r="O113" s="147">
        <v>43250</v>
      </c>
      <c r="P113" s="172" t="s">
        <v>68</v>
      </c>
      <c r="Q113" s="221" t="s">
        <v>164</v>
      </c>
    </row>
    <row r="114" spans="1:17" x14ac:dyDescent="0.2">
      <c r="A114" s="121" t="s">
        <v>3</v>
      </c>
      <c r="B114" s="122" t="s">
        <v>96</v>
      </c>
      <c r="C114" s="129">
        <v>1074.6199999999999</v>
      </c>
      <c r="D114" s="129">
        <v>0</v>
      </c>
      <c r="E114" s="129">
        <v>50</v>
      </c>
      <c r="F114" s="129">
        <v>0</v>
      </c>
      <c r="G114" s="128">
        <f t="shared" si="21"/>
        <v>1074.6199999999999</v>
      </c>
      <c r="H114" s="129">
        <v>10.75</v>
      </c>
      <c r="I114" s="129">
        <v>0</v>
      </c>
      <c r="J114" s="129">
        <v>0</v>
      </c>
      <c r="K114" s="129">
        <v>0</v>
      </c>
      <c r="L114" s="129">
        <v>76.3</v>
      </c>
      <c r="M114" s="129">
        <v>0</v>
      </c>
      <c r="N114" s="128">
        <f t="shared" si="15"/>
        <v>1037.57</v>
      </c>
      <c r="O114" s="147">
        <v>43250</v>
      </c>
      <c r="P114" s="172" t="s">
        <v>68</v>
      </c>
      <c r="Q114" s="221" t="s">
        <v>164</v>
      </c>
    </row>
    <row r="115" spans="1:17" x14ac:dyDescent="0.2">
      <c r="A115" s="121" t="s">
        <v>35</v>
      </c>
      <c r="B115" s="122" t="s">
        <v>97</v>
      </c>
      <c r="C115" s="129">
        <v>954.63</v>
      </c>
      <c r="D115" s="129">
        <v>0</v>
      </c>
      <c r="E115" s="129">
        <v>100</v>
      </c>
      <c r="F115" s="129">
        <v>0</v>
      </c>
      <c r="G115" s="128">
        <f t="shared" si="21"/>
        <v>954.63</v>
      </c>
      <c r="H115" s="129">
        <v>9.5399999999999991</v>
      </c>
      <c r="I115" s="129">
        <v>0</v>
      </c>
      <c r="J115" s="129">
        <v>0</v>
      </c>
      <c r="K115" s="129">
        <v>0</v>
      </c>
      <c r="L115" s="129">
        <v>67.78</v>
      </c>
      <c r="M115" s="129">
        <v>0</v>
      </c>
      <c r="N115" s="128">
        <f t="shared" si="15"/>
        <v>977.31000000000017</v>
      </c>
      <c r="O115" s="147">
        <v>43250</v>
      </c>
      <c r="P115" s="172" t="s">
        <v>68</v>
      </c>
      <c r="Q115" s="221" t="s">
        <v>164</v>
      </c>
    </row>
    <row r="116" spans="1:17" x14ac:dyDescent="0.2">
      <c r="A116" s="121" t="s">
        <v>94</v>
      </c>
      <c r="B116" s="122" t="s">
        <v>98</v>
      </c>
      <c r="C116" s="129">
        <v>800</v>
      </c>
      <c r="D116" s="129">
        <v>0</v>
      </c>
      <c r="E116" s="129">
        <v>0</v>
      </c>
      <c r="F116" s="129">
        <v>0</v>
      </c>
      <c r="G116" s="128">
        <f t="shared" si="21"/>
        <v>800</v>
      </c>
      <c r="H116" s="129">
        <v>8</v>
      </c>
      <c r="I116" s="129">
        <v>0</v>
      </c>
      <c r="J116" s="129">
        <v>0</v>
      </c>
      <c r="K116" s="129">
        <v>0</v>
      </c>
      <c r="L116" s="129">
        <v>0</v>
      </c>
      <c r="M116" s="129">
        <v>0</v>
      </c>
      <c r="N116" s="128">
        <f t="shared" si="15"/>
        <v>792</v>
      </c>
      <c r="O116" s="147">
        <v>43250</v>
      </c>
      <c r="P116" s="172" t="s">
        <v>68</v>
      </c>
      <c r="Q116" s="221" t="s">
        <v>164</v>
      </c>
    </row>
    <row r="117" spans="1:17" ht="13.5" thickBot="1" x14ac:dyDescent="0.25">
      <c r="A117" s="121" t="s">
        <v>61</v>
      </c>
      <c r="B117" s="122" t="s">
        <v>99</v>
      </c>
      <c r="C117" s="129">
        <v>1000</v>
      </c>
      <c r="D117" s="129">
        <v>318.75</v>
      </c>
      <c r="E117" s="129">
        <v>0</v>
      </c>
      <c r="F117" s="129">
        <v>0</v>
      </c>
      <c r="G117" s="128">
        <f t="shared" si="21"/>
        <v>1318.75</v>
      </c>
      <c r="H117" s="129">
        <v>13.19</v>
      </c>
      <c r="I117" s="129">
        <v>0</v>
      </c>
      <c r="J117" s="129">
        <v>0</v>
      </c>
      <c r="K117" s="129">
        <v>0</v>
      </c>
      <c r="L117" s="129">
        <v>0</v>
      </c>
      <c r="M117" s="129">
        <v>0</v>
      </c>
      <c r="N117" s="128">
        <f t="shared" si="15"/>
        <v>1305.56</v>
      </c>
      <c r="O117" s="147">
        <v>43250</v>
      </c>
      <c r="P117" s="172" t="s">
        <v>68</v>
      </c>
      <c r="Q117" s="221" t="s">
        <v>164</v>
      </c>
    </row>
    <row r="118" spans="1:17" s="134" customFormat="1" ht="13.5" thickBot="1" x14ac:dyDescent="0.25">
      <c r="A118" s="291" t="s">
        <v>0</v>
      </c>
      <c r="B118" s="292"/>
      <c r="C118" s="160">
        <f t="shared" ref="C118:N118" si="22">SUM(C112:C117)</f>
        <v>7767.09</v>
      </c>
      <c r="D118" s="160">
        <f t="shared" si="22"/>
        <v>1312.9299999999998</v>
      </c>
      <c r="E118" s="160">
        <f t="shared" si="22"/>
        <v>690</v>
      </c>
      <c r="F118" s="160">
        <f t="shared" si="22"/>
        <v>0</v>
      </c>
      <c r="G118" s="160">
        <f t="shared" si="22"/>
        <v>9080.02</v>
      </c>
      <c r="H118" s="160">
        <f t="shared" si="22"/>
        <v>51.429999999999993</v>
      </c>
      <c r="I118" s="160">
        <f t="shared" si="22"/>
        <v>445.6</v>
      </c>
      <c r="J118" s="160">
        <f t="shared" si="22"/>
        <v>0</v>
      </c>
      <c r="K118" s="160">
        <f t="shared" si="22"/>
        <v>0</v>
      </c>
      <c r="L118" s="160">
        <f t="shared" si="22"/>
        <v>402.23</v>
      </c>
      <c r="M118" s="160">
        <f t="shared" si="22"/>
        <v>100</v>
      </c>
      <c r="N118" s="160">
        <f t="shared" si="22"/>
        <v>8770.76</v>
      </c>
      <c r="O118" s="293" t="s">
        <v>0</v>
      </c>
      <c r="P118" s="294"/>
      <c r="Q118" s="221"/>
    </row>
    <row r="119" spans="1:17" s="231" customFormat="1" ht="13.5" thickBot="1" x14ac:dyDescent="0.25">
      <c r="A119" s="314" t="s">
        <v>160</v>
      </c>
      <c r="B119" s="315"/>
      <c r="C119" s="250">
        <f>C118+C111+C104+C97+C90</f>
        <v>38835.449999999997</v>
      </c>
      <c r="D119" s="251">
        <f t="shared" ref="D119:N119" si="23">D118+D111+D104+D97+D90</f>
        <v>1467.3899999999999</v>
      </c>
      <c r="E119" s="251">
        <f t="shared" si="23"/>
        <v>3450</v>
      </c>
      <c r="F119" s="251">
        <f t="shared" si="23"/>
        <v>2103</v>
      </c>
      <c r="G119" s="251">
        <f t="shared" si="23"/>
        <v>42405.84</v>
      </c>
      <c r="H119" s="251">
        <f t="shared" si="23"/>
        <v>384.7</v>
      </c>
      <c r="I119" s="251">
        <f t="shared" si="23"/>
        <v>1864.7799999999997</v>
      </c>
      <c r="J119" s="251">
        <f t="shared" si="23"/>
        <v>-620</v>
      </c>
      <c r="K119" s="251">
        <f t="shared" si="23"/>
        <v>2103</v>
      </c>
      <c r="L119" s="251">
        <f t="shared" si="23"/>
        <v>2011.15</v>
      </c>
      <c r="M119" s="251">
        <f t="shared" si="23"/>
        <v>5000</v>
      </c>
      <c r="N119" s="252">
        <f t="shared" si="23"/>
        <v>33009.21</v>
      </c>
      <c r="O119" s="235"/>
      <c r="P119" s="236"/>
      <c r="Q119" s="230"/>
    </row>
    <row r="120" spans="1:17" s="259" customFormat="1" x14ac:dyDescent="0.2">
      <c r="A120" s="254" t="s">
        <v>8</v>
      </c>
      <c r="B120" s="262" t="s">
        <v>185</v>
      </c>
      <c r="C120" s="255">
        <v>13412.12</v>
      </c>
      <c r="D120" s="255"/>
      <c r="E120" s="255"/>
      <c r="F120" s="255">
        <v>4738</v>
      </c>
      <c r="G120" s="128">
        <f t="shared" ref="G120:G122" si="24">C120+D120+F120</f>
        <v>18150.120000000003</v>
      </c>
      <c r="H120" s="255"/>
      <c r="I120" s="255">
        <v>2241.12</v>
      </c>
      <c r="J120" s="255">
        <v>-829</v>
      </c>
      <c r="K120" s="255"/>
      <c r="L120" s="255"/>
      <c r="M120" s="255"/>
      <c r="N120" s="128">
        <f t="shared" si="15"/>
        <v>12000</v>
      </c>
      <c r="O120" s="256"/>
      <c r="P120" s="257"/>
      <c r="Q120" s="258"/>
    </row>
    <row r="121" spans="1:17" s="259" customFormat="1" x14ac:dyDescent="0.2">
      <c r="A121" s="254" t="s">
        <v>30</v>
      </c>
      <c r="B121" s="262" t="s">
        <v>186</v>
      </c>
      <c r="C121" s="260">
        <v>12090.6</v>
      </c>
      <c r="D121" s="260"/>
      <c r="E121" s="260"/>
      <c r="F121" s="260">
        <v>2203</v>
      </c>
      <c r="G121" s="128">
        <f t="shared" si="24"/>
        <v>14293.6</v>
      </c>
      <c r="H121" s="260"/>
      <c r="I121" s="260">
        <v>1400.6</v>
      </c>
      <c r="J121" s="260">
        <v>-310</v>
      </c>
      <c r="K121" s="260"/>
      <c r="L121" s="260"/>
      <c r="M121" s="260"/>
      <c r="N121" s="128">
        <f t="shared" si="15"/>
        <v>11000</v>
      </c>
      <c r="O121" s="256"/>
      <c r="P121" s="257"/>
      <c r="Q121" s="258"/>
    </row>
    <row r="122" spans="1:17" s="259" customFormat="1" ht="13.5" thickBot="1" x14ac:dyDescent="0.25">
      <c r="A122" s="254" t="s">
        <v>6</v>
      </c>
      <c r="B122" s="262" t="s">
        <v>187</v>
      </c>
      <c r="C122" s="261">
        <v>11730.22</v>
      </c>
      <c r="D122" s="261"/>
      <c r="E122" s="261"/>
      <c r="F122" s="261">
        <v>1927.5</v>
      </c>
      <c r="G122" s="128">
        <f t="shared" si="24"/>
        <v>13657.72</v>
      </c>
      <c r="H122" s="261">
        <v>136.58000000000001</v>
      </c>
      <c r="I122" s="261">
        <v>1286.1400000000001</v>
      </c>
      <c r="J122" s="261">
        <v>-620</v>
      </c>
      <c r="K122" s="261">
        <v>1927.5</v>
      </c>
      <c r="L122" s="261"/>
      <c r="M122" s="261"/>
      <c r="N122" s="128">
        <f t="shared" si="15"/>
        <v>9000</v>
      </c>
      <c r="O122" s="256"/>
      <c r="P122" s="257"/>
      <c r="Q122" s="258"/>
    </row>
    <row r="123" spans="1:17" s="220" customFormat="1" ht="13.5" thickBot="1" x14ac:dyDescent="0.25">
      <c r="A123" s="281" t="s">
        <v>161</v>
      </c>
      <c r="B123" s="282"/>
      <c r="C123" s="253">
        <f>SUM(C120:C122)</f>
        <v>37232.94</v>
      </c>
      <c r="D123" s="253">
        <f t="shared" ref="D123:N123" si="25">SUM(D120:D122)</f>
        <v>0</v>
      </c>
      <c r="E123" s="253">
        <f t="shared" si="25"/>
        <v>0</v>
      </c>
      <c r="F123" s="253">
        <f t="shared" si="25"/>
        <v>8868.5</v>
      </c>
      <c r="G123" s="253">
        <f t="shared" si="25"/>
        <v>46101.440000000002</v>
      </c>
      <c r="H123" s="253">
        <f t="shared" si="25"/>
        <v>136.58000000000001</v>
      </c>
      <c r="I123" s="253">
        <f>SUM(I120:I122)</f>
        <v>4927.8599999999997</v>
      </c>
      <c r="J123" s="253">
        <f t="shared" si="25"/>
        <v>-1759</v>
      </c>
      <c r="K123" s="253">
        <f t="shared" si="25"/>
        <v>1927.5</v>
      </c>
      <c r="L123" s="253">
        <f t="shared" si="25"/>
        <v>0</v>
      </c>
      <c r="M123" s="253">
        <f t="shared" si="25"/>
        <v>0</v>
      </c>
      <c r="N123" s="253">
        <f t="shared" si="25"/>
        <v>32000</v>
      </c>
      <c r="O123" s="238"/>
      <c r="P123" s="239"/>
      <c r="Q123" s="223"/>
    </row>
    <row r="124" spans="1:17" s="220" customFormat="1" ht="13.5" thickBot="1" x14ac:dyDescent="0.25">
      <c r="A124" s="283" t="s">
        <v>162</v>
      </c>
      <c r="B124" s="283"/>
      <c r="C124" s="232"/>
      <c r="D124" s="232"/>
      <c r="E124" s="232"/>
      <c r="F124" s="232"/>
      <c r="G124" s="232"/>
      <c r="H124" s="241">
        <f>(H119+H123)*2</f>
        <v>1042.56</v>
      </c>
      <c r="I124" s="237">
        <f>I119+I123</f>
        <v>6792.6399999999994</v>
      </c>
      <c r="J124" s="242">
        <f>J119+J123</f>
        <v>-2379</v>
      </c>
      <c r="K124" s="232"/>
      <c r="L124" s="232"/>
      <c r="M124" s="232"/>
      <c r="N124" s="232">
        <f>9000+11000+12000</f>
        <v>32000</v>
      </c>
      <c r="O124" s="219"/>
      <c r="P124" s="219"/>
      <c r="Q124" s="234"/>
    </row>
    <row r="125" spans="1:17" s="220" customFormat="1" ht="13.5" thickBot="1" x14ac:dyDescent="0.25">
      <c r="A125" s="248"/>
      <c r="B125" s="248"/>
      <c r="C125" s="232"/>
      <c r="D125" s="232"/>
      <c r="E125" s="232"/>
      <c r="F125" s="232"/>
      <c r="G125" s="232"/>
      <c r="H125" s="232"/>
      <c r="I125" s="284">
        <f>I124+J124</f>
        <v>4413.6399999999994</v>
      </c>
      <c r="J125" s="285"/>
      <c r="K125" s="232"/>
      <c r="L125" s="232"/>
      <c r="M125" s="232"/>
      <c r="N125" s="232"/>
      <c r="O125" s="219"/>
      <c r="P125" s="219"/>
      <c r="Q125" s="234"/>
    </row>
    <row r="126" spans="1:17" s="220" customFormat="1" ht="13.5" thickBot="1" x14ac:dyDescent="0.25">
      <c r="A126" s="248"/>
      <c r="B126" s="248"/>
      <c r="C126" s="232"/>
      <c r="D126" s="232"/>
      <c r="E126" s="232"/>
      <c r="F126" s="232"/>
      <c r="G126" s="232"/>
      <c r="H126" s="286">
        <f>SUM(H124:J124)</f>
        <v>5456.1999999999989</v>
      </c>
      <c r="I126" s="287"/>
      <c r="J126" s="288"/>
      <c r="K126" s="232"/>
      <c r="L126" s="232"/>
      <c r="M126" s="232"/>
      <c r="N126" s="232"/>
      <c r="O126" s="219"/>
      <c r="P126" s="219"/>
      <c r="Q126" s="234"/>
    </row>
    <row r="127" spans="1:17" s="233" customFormat="1" ht="13.5" thickBot="1" x14ac:dyDescent="0.25">
      <c r="A127" s="218"/>
      <c r="B127" s="218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19"/>
      <c r="P127" s="219"/>
      <c r="Q127" s="218"/>
    </row>
    <row r="128" spans="1:17" s="119" customFormat="1" ht="13.5" thickBot="1" x14ac:dyDescent="0.25">
      <c r="A128" s="305" t="s">
        <v>165</v>
      </c>
      <c r="B128" s="306"/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7"/>
    </row>
    <row r="129" spans="1:17" s="119" customFormat="1" ht="13.5" thickBot="1" x14ac:dyDescent="0.25">
      <c r="A129" s="125" t="s">
        <v>88</v>
      </c>
      <c r="B129" s="126" t="s">
        <v>1</v>
      </c>
      <c r="C129" s="127" t="s">
        <v>80</v>
      </c>
      <c r="D129" s="127" t="s">
        <v>81</v>
      </c>
      <c r="E129" s="127" t="s">
        <v>92</v>
      </c>
      <c r="F129" s="127" t="s">
        <v>86</v>
      </c>
      <c r="G129" s="127" t="s">
        <v>100</v>
      </c>
      <c r="H129" s="127" t="s">
        <v>83</v>
      </c>
      <c r="I129" s="127" t="s">
        <v>84</v>
      </c>
      <c r="J129" s="127" t="s">
        <v>91</v>
      </c>
      <c r="K129" s="127" t="s">
        <v>86</v>
      </c>
      <c r="L129" s="127" t="s">
        <v>82</v>
      </c>
      <c r="M129" s="127" t="s">
        <v>85</v>
      </c>
      <c r="N129" s="127" t="s">
        <v>2</v>
      </c>
      <c r="O129" s="132" t="s">
        <v>90</v>
      </c>
      <c r="P129" s="133" t="s">
        <v>93</v>
      </c>
      <c r="Q129" s="224" t="s">
        <v>158</v>
      </c>
    </row>
    <row r="130" spans="1:17" x14ac:dyDescent="0.2">
      <c r="A130" s="123" t="s">
        <v>28</v>
      </c>
      <c r="B130" s="124" t="s">
        <v>87</v>
      </c>
      <c r="C130" s="129">
        <v>3119</v>
      </c>
      <c r="D130" s="129">
        <v>994.18</v>
      </c>
      <c r="E130" s="129">
        <v>490</v>
      </c>
      <c r="F130" s="129">
        <v>525.75</v>
      </c>
      <c r="G130" s="128">
        <f t="shared" ref="G130:G135" si="26">C130+D130+F130</f>
        <v>4638.93</v>
      </c>
      <c r="H130" s="129">
        <v>46.39</v>
      </c>
      <c r="I130" s="129">
        <v>582.29</v>
      </c>
      <c r="J130" s="129">
        <v>-155</v>
      </c>
      <c r="K130" s="129">
        <v>525.75</v>
      </c>
      <c r="L130" s="129">
        <v>200.01</v>
      </c>
      <c r="M130" s="129">
        <f>100+1125</f>
        <v>1225</v>
      </c>
      <c r="N130" s="128">
        <f t="shared" si="15"/>
        <v>2178.7399999999998</v>
      </c>
      <c r="O130" s="147">
        <v>43257</v>
      </c>
      <c r="P130" s="173" t="s">
        <v>72</v>
      </c>
      <c r="Q130" s="221" t="s">
        <v>165</v>
      </c>
    </row>
    <row r="131" spans="1:17" x14ac:dyDescent="0.2">
      <c r="A131" s="121" t="s">
        <v>29</v>
      </c>
      <c r="B131" s="122" t="s">
        <v>95</v>
      </c>
      <c r="C131" s="129">
        <v>818.84</v>
      </c>
      <c r="D131" s="129">
        <v>0</v>
      </c>
      <c r="E131" s="129">
        <v>50</v>
      </c>
      <c r="F131" s="129">
        <v>0</v>
      </c>
      <c r="G131" s="128">
        <f t="shared" si="26"/>
        <v>818.84</v>
      </c>
      <c r="H131" s="129">
        <v>8.19</v>
      </c>
      <c r="I131" s="129">
        <v>0</v>
      </c>
      <c r="J131" s="129">
        <v>0</v>
      </c>
      <c r="K131" s="129">
        <v>0</v>
      </c>
      <c r="L131" s="129">
        <v>58.14</v>
      </c>
      <c r="M131" s="129">
        <v>0</v>
      </c>
      <c r="N131" s="128">
        <f t="shared" si="15"/>
        <v>802.51</v>
      </c>
      <c r="O131" s="147">
        <v>43257</v>
      </c>
      <c r="P131" s="173" t="s">
        <v>72</v>
      </c>
      <c r="Q131" s="221" t="s">
        <v>165</v>
      </c>
    </row>
    <row r="132" spans="1:17" x14ac:dyDescent="0.2">
      <c r="A132" s="121" t="s">
        <v>3</v>
      </c>
      <c r="B132" s="122" t="s">
        <v>96</v>
      </c>
      <c r="C132" s="129">
        <v>1074.6199999999999</v>
      </c>
      <c r="D132" s="129">
        <v>0</v>
      </c>
      <c r="E132" s="129">
        <v>50</v>
      </c>
      <c r="F132" s="129">
        <v>0</v>
      </c>
      <c r="G132" s="128">
        <f t="shared" si="26"/>
        <v>1074.6199999999999</v>
      </c>
      <c r="H132" s="129">
        <v>10.75</v>
      </c>
      <c r="I132" s="129">
        <v>0</v>
      </c>
      <c r="J132" s="129">
        <v>0</v>
      </c>
      <c r="K132" s="129">
        <v>0</v>
      </c>
      <c r="L132" s="129">
        <v>76.3</v>
      </c>
      <c r="M132" s="129">
        <v>0</v>
      </c>
      <c r="N132" s="128">
        <f t="shared" si="15"/>
        <v>1037.57</v>
      </c>
      <c r="O132" s="147">
        <v>43257</v>
      </c>
      <c r="P132" s="173" t="s">
        <v>72</v>
      </c>
      <c r="Q132" s="221" t="s">
        <v>165</v>
      </c>
    </row>
    <row r="133" spans="1:17" x14ac:dyDescent="0.2">
      <c r="A133" s="121" t="s">
        <v>35</v>
      </c>
      <c r="B133" s="122" t="s">
        <v>97</v>
      </c>
      <c r="C133" s="129">
        <v>954.63</v>
      </c>
      <c r="D133" s="129">
        <v>0</v>
      </c>
      <c r="E133" s="129">
        <v>100</v>
      </c>
      <c r="F133" s="129">
        <v>0</v>
      </c>
      <c r="G133" s="128">
        <f t="shared" si="26"/>
        <v>954.63</v>
      </c>
      <c r="H133" s="129">
        <v>9.5500000000000007</v>
      </c>
      <c r="I133" s="129">
        <v>0</v>
      </c>
      <c r="J133" s="129">
        <v>0</v>
      </c>
      <c r="K133" s="129">
        <v>0</v>
      </c>
      <c r="L133" s="129">
        <v>67.78</v>
      </c>
      <c r="M133" s="129">
        <v>0</v>
      </c>
      <c r="N133" s="128">
        <f t="shared" si="15"/>
        <v>977.30000000000018</v>
      </c>
      <c r="O133" s="147">
        <v>43257</v>
      </c>
      <c r="P133" s="173" t="s">
        <v>72</v>
      </c>
      <c r="Q133" s="221" t="s">
        <v>165</v>
      </c>
    </row>
    <row r="134" spans="1:17" x14ac:dyDescent="0.2">
      <c r="A134" s="121" t="s">
        <v>94</v>
      </c>
      <c r="B134" s="122" t="s">
        <v>98</v>
      </c>
      <c r="C134" s="129">
        <v>800</v>
      </c>
      <c r="D134" s="129">
        <v>0</v>
      </c>
      <c r="E134" s="129">
        <v>0</v>
      </c>
      <c r="F134" s="129">
        <v>0</v>
      </c>
      <c r="G134" s="128">
        <f t="shared" si="26"/>
        <v>800</v>
      </c>
      <c r="H134" s="129">
        <v>8</v>
      </c>
      <c r="I134" s="129">
        <v>0</v>
      </c>
      <c r="J134" s="129">
        <v>0</v>
      </c>
      <c r="K134" s="129">
        <v>0</v>
      </c>
      <c r="L134" s="129">
        <v>0</v>
      </c>
      <c r="M134" s="129">
        <v>0</v>
      </c>
      <c r="N134" s="128">
        <f t="shared" si="15"/>
        <v>792</v>
      </c>
      <c r="O134" s="147">
        <v>43257</v>
      </c>
      <c r="P134" s="173" t="s">
        <v>72</v>
      </c>
      <c r="Q134" s="221" t="s">
        <v>165</v>
      </c>
    </row>
    <row r="135" spans="1:17" ht="13.5" thickBot="1" x14ac:dyDescent="0.25">
      <c r="A135" s="121" t="s">
        <v>61</v>
      </c>
      <c r="B135" s="122" t="s">
        <v>99</v>
      </c>
      <c r="C135" s="129">
        <v>1000</v>
      </c>
      <c r="D135" s="129">
        <v>318.75</v>
      </c>
      <c r="E135" s="129">
        <v>0</v>
      </c>
      <c r="F135" s="129">
        <v>0</v>
      </c>
      <c r="G135" s="128">
        <f t="shared" si="26"/>
        <v>1318.75</v>
      </c>
      <c r="H135" s="129">
        <v>13.19</v>
      </c>
      <c r="I135" s="129">
        <v>0</v>
      </c>
      <c r="J135" s="129">
        <v>0</v>
      </c>
      <c r="K135" s="129">
        <v>0</v>
      </c>
      <c r="L135" s="129">
        <v>0</v>
      </c>
      <c r="M135" s="129">
        <v>0</v>
      </c>
      <c r="N135" s="128">
        <f t="shared" si="15"/>
        <v>1305.56</v>
      </c>
      <c r="O135" s="147">
        <v>43257</v>
      </c>
      <c r="P135" s="173" t="s">
        <v>72</v>
      </c>
      <c r="Q135" s="221" t="s">
        <v>165</v>
      </c>
    </row>
    <row r="136" spans="1:17" s="134" customFormat="1" ht="13.5" thickBot="1" x14ac:dyDescent="0.25">
      <c r="A136" s="289" t="s">
        <v>0</v>
      </c>
      <c r="B136" s="290"/>
      <c r="C136" s="164">
        <f>SUM(C130:C135)</f>
        <v>7767.09</v>
      </c>
      <c r="D136" s="164">
        <f t="shared" ref="D136:N136" si="27">SUM(D130:D135)</f>
        <v>1312.9299999999998</v>
      </c>
      <c r="E136" s="164">
        <f t="shared" si="27"/>
        <v>690</v>
      </c>
      <c r="F136" s="164">
        <f t="shared" si="27"/>
        <v>525.75</v>
      </c>
      <c r="G136" s="164">
        <f t="shared" si="27"/>
        <v>9605.77</v>
      </c>
      <c r="H136" s="164">
        <f t="shared" si="27"/>
        <v>96.07</v>
      </c>
      <c r="I136" s="164">
        <f t="shared" si="27"/>
        <v>582.29</v>
      </c>
      <c r="J136" s="164">
        <f t="shared" si="27"/>
        <v>-155</v>
      </c>
      <c r="K136" s="164">
        <f t="shared" si="27"/>
        <v>525.75</v>
      </c>
      <c r="L136" s="164">
        <f t="shared" si="27"/>
        <v>402.23</v>
      </c>
      <c r="M136" s="164">
        <f t="shared" si="27"/>
        <v>1225</v>
      </c>
      <c r="N136" s="164">
        <f t="shared" si="27"/>
        <v>7093.68</v>
      </c>
      <c r="O136" s="308" t="s">
        <v>0</v>
      </c>
      <c r="P136" s="309"/>
      <c r="Q136" s="221"/>
    </row>
    <row r="137" spans="1:17" x14ac:dyDescent="0.2">
      <c r="A137" s="123" t="s">
        <v>28</v>
      </c>
      <c r="B137" s="124" t="s">
        <v>87</v>
      </c>
      <c r="C137" s="129">
        <v>3119</v>
      </c>
      <c r="D137" s="129">
        <v>0</v>
      </c>
      <c r="E137" s="129">
        <v>490</v>
      </c>
      <c r="F137" s="129">
        <v>525.75</v>
      </c>
      <c r="G137" s="128">
        <f t="shared" ref="G137:G142" si="28">C137+D137+F137</f>
        <v>3644.75</v>
      </c>
      <c r="H137" s="129">
        <v>36.450000000000003</v>
      </c>
      <c r="I137" s="129">
        <v>349.53</v>
      </c>
      <c r="J137" s="129">
        <v>-155</v>
      </c>
      <c r="K137" s="129">
        <v>525.75</v>
      </c>
      <c r="L137" s="129">
        <v>200.01</v>
      </c>
      <c r="M137" s="129">
        <f>100+1125</f>
        <v>1225</v>
      </c>
      <c r="N137" s="128">
        <f t="shared" si="15"/>
        <v>1427.2600000000002</v>
      </c>
      <c r="O137" s="147">
        <v>43264</v>
      </c>
      <c r="P137" s="174" t="s">
        <v>73</v>
      </c>
      <c r="Q137" s="221" t="s">
        <v>165</v>
      </c>
    </row>
    <row r="138" spans="1:17" x14ac:dyDescent="0.2">
      <c r="A138" s="121" t="s">
        <v>29</v>
      </c>
      <c r="B138" s="122" t="s">
        <v>95</v>
      </c>
      <c r="C138" s="129">
        <v>818.84</v>
      </c>
      <c r="D138" s="129">
        <v>0</v>
      </c>
      <c r="E138" s="129">
        <v>50</v>
      </c>
      <c r="F138" s="129">
        <v>0</v>
      </c>
      <c r="G138" s="128">
        <f t="shared" si="28"/>
        <v>818.84</v>
      </c>
      <c r="H138" s="129">
        <v>8.19</v>
      </c>
      <c r="I138" s="129">
        <v>0</v>
      </c>
      <c r="J138" s="129">
        <v>0</v>
      </c>
      <c r="K138" s="129">
        <v>0</v>
      </c>
      <c r="L138" s="129">
        <v>58.14</v>
      </c>
      <c r="M138" s="129">
        <v>0</v>
      </c>
      <c r="N138" s="128">
        <f t="shared" si="15"/>
        <v>802.51</v>
      </c>
      <c r="O138" s="147">
        <v>43264</v>
      </c>
      <c r="P138" s="174" t="s">
        <v>73</v>
      </c>
      <c r="Q138" s="221" t="s">
        <v>165</v>
      </c>
    </row>
    <row r="139" spans="1:17" x14ac:dyDescent="0.2">
      <c r="A139" s="121" t="s">
        <v>3</v>
      </c>
      <c r="B139" s="122" t="s">
        <v>96</v>
      </c>
      <c r="C139" s="129">
        <v>1074.6199999999999</v>
      </c>
      <c r="D139" s="129">
        <v>0</v>
      </c>
      <c r="E139" s="129">
        <v>50</v>
      </c>
      <c r="F139" s="129">
        <v>0</v>
      </c>
      <c r="G139" s="128">
        <f t="shared" si="28"/>
        <v>1074.6199999999999</v>
      </c>
      <c r="H139" s="129">
        <v>10.74</v>
      </c>
      <c r="I139" s="129">
        <v>0</v>
      </c>
      <c r="J139" s="129">
        <v>0</v>
      </c>
      <c r="K139" s="129">
        <v>0</v>
      </c>
      <c r="L139" s="129">
        <v>76.3</v>
      </c>
      <c r="M139" s="129">
        <v>0</v>
      </c>
      <c r="N139" s="128">
        <f t="shared" si="15"/>
        <v>1037.58</v>
      </c>
      <c r="O139" s="147">
        <v>43264</v>
      </c>
      <c r="P139" s="174" t="s">
        <v>73</v>
      </c>
      <c r="Q139" s="221" t="s">
        <v>165</v>
      </c>
    </row>
    <row r="140" spans="1:17" x14ac:dyDescent="0.2">
      <c r="A140" s="121" t="s">
        <v>35</v>
      </c>
      <c r="B140" s="122" t="s">
        <v>97</v>
      </c>
      <c r="C140" s="129">
        <v>954.63</v>
      </c>
      <c r="D140" s="129">
        <v>0</v>
      </c>
      <c r="E140" s="129">
        <v>100</v>
      </c>
      <c r="F140" s="129">
        <v>0</v>
      </c>
      <c r="G140" s="128">
        <f t="shared" si="28"/>
        <v>954.63</v>
      </c>
      <c r="H140" s="129">
        <v>9.5399999999999991</v>
      </c>
      <c r="I140" s="129">
        <v>0</v>
      </c>
      <c r="J140" s="129">
        <v>0</v>
      </c>
      <c r="K140" s="129">
        <v>0</v>
      </c>
      <c r="L140" s="129">
        <v>67.78</v>
      </c>
      <c r="M140" s="129">
        <v>0</v>
      </c>
      <c r="N140" s="128">
        <f t="shared" si="15"/>
        <v>977.31000000000017</v>
      </c>
      <c r="O140" s="147">
        <v>43264</v>
      </c>
      <c r="P140" s="174" t="s">
        <v>73</v>
      </c>
      <c r="Q140" s="221" t="s">
        <v>165</v>
      </c>
    </row>
    <row r="141" spans="1:17" x14ac:dyDescent="0.2">
      <c r="A141" s="121" t="s">
        <v>94</v>
      </c>
      <c r="B141" s="122" t="s">
        <v>98</v>
      </c>
      <c r="C141" s="129">
        <v>800</v>
      </c>
      <c r="D141" s="129">
        <v>0</v>
      </c>
      <c r="E141" s="129">
        <v>0</v>
      </c>
      <c r="F141" s="129">
        <v>0</v>
      </c>
      <c r="G141" s="128">
        <f t="shared" si="28"/>
        <v>800</v>
      </c>
      <c r="H141" s="129">
        <v>8</v>
      </c>
      <c r="I141" s="129">
        <v>0</v>
      </c>
      <c r="J141" s="129">
        <v>0</v>
      </c>
      <c r="K141" s="129">
        <v>0</v>
      </c>
      <c r="L141" s="129">
        <v>0</v>
      </c>
      <c r="M141" s="129">
        <v>0</v>
      </c>
      <c r="N141" s="128">
        <f t="shared" si="15"/>
        <v>792</v>
      </c>
      <c r="O141" s="147">
        <v>43264</v>
      </c>
      <c r="P141" s="174" t="s">
        <v>73</v>
      </c>
      <c r="Q141" s="221" t="s">
        <v>165</v>
      </c>
    </row>
    <row r="142" spans="1:17" ht="13.5" thickBot="1" x14ac:dyDescent="0.25">
      <c r="A142" s="121" t="s">
        <v>61</v>
      </c>
      <c r="B142" s="122" t="s">
        <v>99</v>
      </c>
      <c r="C142" s="129">
        <v>1000</v>
      </c>
      <c r="D142" s="129">
        <v>0</v>
      </c>
      <c r="E142" s="129">
        <v>0</v>
      </c>
      <c r="F142" s="129">
        <v>0</v>
      </c>
      <c r="G142" s="128">
        <f t="shared" si="28"/>
        <v>1000</v>
      </c>
      <c r="H142" s="129">
        <v>10</v>
      </c>
      <c r="I142" s="129">
        <v>0</v>
      </c>
      <c r="J142" s="129">
        <v>0</v>
      </c>
      <c r="K142" s="129">
        <v>0</v>
      </c>
      <c r="L142" s="129">
        <v>0</v>
      </c>
      <c r="M142" s="129">
        <v>0</v>
      </c>
      <c r="N142" s="128">
        <f t="shared" si="15"/>
        <v>990</v>
      </c>
      <c r="O142" s="147">
        <v>43264</v>
      </c>
      <c r="P142" s="174" t="s">
        <v>73</v>
      </c>
      <c r="Q142" s="221" t="s">
        <v>165</v>
      </c>
    </row>
    <row r="143" spans="1:17" s="134" customFormat="1" ht="13.5" thickBot="1" x14ac:dyDescent="0.25">
      <c r="A143" s="320" t="s">
        <v>0</v>
      </c>
      <c r="B143" s="321"/>
      <c r="C143" s="175">
        <f t="shared" ref="C143:N143" si="29">SUM(C137:C142)</f>
        <v>7767.09</v>
      </c>
      <c r="D143" s="175">
        <f t="shared" si="29"/>
        <v>0</v>
      </c>
      <c r="E143" s="175">
        <f t="shared" si="29"/>
        <v>690</v>
      </c>
      <c r="F143" s="175">
        <f t="shared" si="29"/>
        <v>525.75</v>
      </c>
      <c r="G143" s="175">
        <f t="shared" si="29"/>
        <v>8292.84</v>
      </c>
      <c r="H143" s="175">
        <f>SUM(H137:H142)</f>
        <v>82.92</v>
      </c>
      <c r="I143" s="175">
        <f t="shared" si="29"/>
        <v>349.53</v>
      </c>
      <c r="J143" s="175">
        <f t="shared" si="29"/>
        <v>-155</v>
      </c>
      <c r="K143" s="175">
        <f t="shared" si="29"/>
        <v>525.75</v>
      </c>
      <c r="L143" s="175">
        <f t="shared" si="29"/>
        <v>402.23</v>
      </c>
      <c r="M143" s="175">
        <f t="shared" si="29"/>
        <v>1225</v>
      </c>
      <c r="N143" s="175">
        <f t="shared" si="29"/>
        <v>6026.6600000000008</v>
      </c>
      <c r="O143" s="322" t="s">
        <v>0</v>
      </c>
      <c r="P143" s="323"/>
      <c r="Q143" s="221"/>
    </row>
    <row r="144" spans="1:17" x14ac:dyDescent="0.2">
      <c r="A144" s="123" t="s">
        <v>28</v>
      </c>
      <c r="B144" s="124" t="s">
        <v>87</v>
      </c>
      <c r="C144" s="129">
        <v>3119</v>
      </c>
      <c r="D144" s="129">
        <v>467.85</v>
      </c>
      <c r="E144" s="129">
        <v>490</v>
      </c>
      <c r="F144" s="129">
        <v>525.75</v>
      </c>
      <c r="G144" s="128">
        <f t="shared" ref="G144:G149" si="30">C144+D144+F144</f>
        <v>4112.6000000000004</v>
      </c>
      <c r="H144" s="129">
        <v>41.12</v>
      </c>
      <c r="I144" s="129">
        <v>445.45</v>
      </c>
      <c r="J144" s="129">
        <v>-155</v>
      </c>
      <c r="K144" s="129">
        <v>525.75</v>
      </c>
      <c r="L144" s="129">
        <v>200.01</v>
      </c>
      <c r="M144" s="129">
        <f>100+1125</f>
        <v>1225</v>
      </c>
      <c r="N144" s="128">
        <f t="shared" si="15"/>
        <v>1794.5200000000004</v>
      </c>
      <c r="O144" s="147">
        <v>43271</v>
      </c>
      <c r="P144" s="176" t="s">
        <v>74</v>
      </c>
      <c r="Q144" s="221" t="s">
        <v>165</v>
      </c>
    </row>
    <row r="145" spans="1:17" x14ac:dyDescent="0.2">
      <c r="A145" s="121" t="s">
        <v>29</v>
      </c>
      <c r="B145" s="122" t="s">
        <v>95</v>
      </c>
      <c r="C145" s="129">
        <v>818.84</v>
      </c>
      <c r="D145" s="129">
        <v>0</v>
      </c>
      <c r="E145" s="129">
        <v>50</v>
      </c>
      <c r="F145" s="129">
        <v>0</v>
      </c>
      <c r="G145" s="128">
        <f t="shared" si="30"/>
        <v>818.84</v>
      </c>
      <c r="H145" s="129">
        <v>8.19</v>
      </c>
      <c r="I145" s="129">
        <v>0</v>
      </c>
      <c r="J145" s="129">
        <v>0</v>
      </c>
      <c r="K145" s="129">
        <v>0</v>
      </c>
      <c r="L145" s="129">
        <v>58.14</v>
      </c>
      <c r="M145" s="129">
        <v>0</v>
      </c>
      <c r="N145" s="128">
        <f t="shared" si="15"/>
        <v>802.51</v>
      </c>
      <c r="O145" s="147">
        <v>43271</v>
      </c>
      <c r="P145" s="176" t="s">
        <v>74</v>
      </c>
      <c r="Q145" s="221" t="s">
        <v>165</v>
      </c>
    </row>
    <row r="146" spans="1:17" x14ac:dyDescent="0.2">
      <c r="A146" s="121" t="s">
        <v>3</v>
      </c>
      <c r="B146" s="122" t="s">
        <v>96</v>
      </c>
      <c r="C146" s="129">
        <v>1074.6199999999999</v>
      </c>
      <c r="D146" s="129">
        <v>0</v>
      </c>
      <c r="E146" s="129">
        <v>50</v>
      </c>
      <c r="F146" s="129">
        <v>0</v>
      </c>
      <c r="G146" s="128">
        <f t="shared" si="30"/>
        <v>1074.6199999999999</v>
      </c>
      <c r="H146" s="129">
        <v>10.75</v>
      </c>
      <c r="I146" s="129">
        <v>0</v>
      </c>
      <c r="J146" s="129">
        <v>0</v>
      </c>
      <c r="K146" s="129">
        <v>0</v>
      </c>
      <c r="L146" s="129">
        <v>76.3</v>
      </c>
      <c r="M146" s="129">
        <v>0</v>
      </c>
      <c r="N146" s="128">
        <f t="shared" si="15"/>
        <v>1037.57</v>
      </c>
      <c r="O146" s="147">
        <v>43271</v>
      </c>
      <c r="P146" s="176" t="s">
        <v>74</v>
      </c>
      <c r="Q146" s="221" t="s">
        <v>165</v>
      </c>
    </row>
    <row r="147" spans="1:17" x14ac:dyDescent="0.2">
      <c r="A147" s="121" t="s">
        <v>35</v>
      </c>
      <c r="B147" s="122" t="s">
        <v>97</v>
      </c>
      <c r="C147" s="129">
        <v>954.63</v>
      </c>
      <c r="D147" s="129">
        <v>0</v>
      </c>
      <c r="E147" s="129">
        <v>100</v>
      </c>
      <c r="F147" s="129">
        <v>0</v>
      </c>
      <c r="G147" s="128">
        <f t="shared" si="30"/>
        <v>954.63</v>
      </c>
      <c r="H147" s="129">
        <v>9.5500000000000007</v>
      </c>
      <c r="I147" s="129">
        <v>0</v>
      </c>
      <c r="J147" s="129">
        <v>0</v>
      </c>
      <c r="K147" s="129">
        <v>0</v>
      </c>
      <c r="L147" s="129">
        <v>67.78</v>
      </c>
      <c r="M147" s="129">
        <v>0</v>
      </c>
      <c r="N147" s="128">
        <f t="shared" si="15"/>
        <v>977.30000000000018</v>
      </c>
      <c r="O147" s="147">
        <v>43271</v>
      </c>
      <c r="P147" s="176" t="s">
        <v>74</v>
      </c>
      <c r="Q147" s="221" t="s">
        <v>165</v>
      </c>
    </row>
    <row r="148" spans="1:17" x14ac:dyDescent="0.2">
      <c r="A148" s="121" t="s">
        <v>94</v>
      </c>
      <c r="B148" s="122" t="s">
        <v>98</v>
      </c>
      <c r="C148" s="129">
        <v>800</v>
      </c>
      <c r="D148" s="129">
        <v>0</v>
      </c>
      <c r="E148" s="129">
        <v>0</v>
      </c>
      <c r="F148" s="129">
        <v>0</v>
      </c>
      <c r="G148" s="128">
        <f t="shared" si="30"/>
        <v>800</v>
      </c>
      <c r="H148" s="129">
        <v>8</v>
      </c>
      <c r="I148" s="129">
        <v>0</v>
      </c>
      <c r="J148" s="129">
        <v>0</v>
      </c>
      <c r="K148" s="129">
        <v>0</v>
      </c>
      <c r="L148" s="129">
        <v>0</v>
      </c>
      <c r="M148" s="129">
        <v>0</v>
      </c>
      <c r="N148" s="128">
        <f t="shared" si="15"/>
        <v>792</v>
      </c>
      <c r="O148" s="147">
        <v>43271</v>
      </c>
      <c r="P148" s="176" t="s">
        <v>74</v>
      </c>
      <c r="Q148" s="221" t="s">
        <v>165</v>
      </c>
    </row>
    <row r="149" spans="1:17" ht="13.5" thickBot="1" x14ac:dyDescent="0.25">
      <c r="A149" s="121" t="s">
        <v>61</v>
      </c>
      <c r="B149" s="122" t="s">
        <v>99</v>
      </c>
      <c r="C149" s="129">
        <v>1000</v>
      </c>
      <c r="D149" s="129">
        <v>150</v>
      </c>
      <c r="E149" s="129">
        <v>0</v>
      </c>
      <c r="F149" s="129">
        <v>0</v>
      </c>
      <c r="G149" s="128">
        <f t="shared" si="30"/>
        <v>1150</v>
      </c>
      <c r="H149" s="129">
        <v>11.5</v>
      </c>
      <c r="I149" s="129">
        <v>0</v>
      </c>
      <c r="J149" s="129">
        <v>0</v>
      </c>
      <c r="K149" s="129">
        <v>0</v>
      </c>
      <c r="L149" s="129">
        <v>0</v>
      </c>
      <c r="M149" s="129">
        <v>0</v>
      </c>
      <c r="N149" s="128">
        <f t="shared" si="15"/>
        <v>1138.5</v>
      </c>
      <c r="O149" s="147">
        <v>43271</v>
      </c>
      <c r="P149" s="176" t="s">
        <v>74</v>
      </c>
      <c r="Q149" s="221" t="s">
        <v>165</v>
      </c>
    </row>
    <row r="150" spans="1:17" s="134" customFormat="1" ht="13.5" thickBot="1" x14ac:dyDescent="0.25">
      <c r="A150" s="297" t="s">
        <v>0</v>
      </c>
      <c r="B150" s="298"/>
      <c r="C150" s="156">
        <f t="shared" ref="C150:N150" si="31">SUM(C144:C149)</f>
        <v>7767.09</v>
      </c>
      <c r="D150" s="156">
        <f t="shared" si="31"/>
        <v>617.85</v>
      </c>
      <c r="E150" s="156">
        <f t="shared" si="31"/>
        <v>690</v>
      </c>
      <c r="F150" s="156">
        <f t="shared" si="31"/>
        <v>525.75</v>
      </c>
      <c r="G150" s="156">
        <f t="shared" si="31"/>
        <v>8910.69</v>
      </c>
      <c r="H150" s="156">
        <f t="shared" si="31"/>
        <v>89.11</v>
      </c>
      <c r="I150" s="156">
        <f t="shared" si="31"/>
        <v>445.45</v>
      </c>
      <c r="J150" s="156">
        <f t="shared" si="31"/>
        <v>-155</v>
      </c>
      <c r="K150" s="156">
        <f t="shared" si="31"/>
        <v>525.75</v>
      </c>
      <c r="L150" s="156">
        <f>SUM(L144:L149)</f>
        <v>402.23</v>
      </c>
      <c r="M150" s="156">
        <f t="shared" si="31"/>
        <v>1225</v>
      </c>
      <c r="N150" s="156">
        <f t="shared" si="31"/>
        <v>6542.4000000000005</v>
      </c>
      <c r="O150" s="299" t="s">
        <v>0</v>
      </c>
      <c r="P150" s="300"/>
      <c r="Q150" s="221"/>
    </row>
    <row r="151" spans="1:17" x14ac:dyDescent="0.2">
      <c r="A151" s="123" t="s">
        <v>28</v>
      </c>
      <c r="B151" s="124" t="s">
        <v>87</v>
      </c>
      <c r="C151" s="129">
        <v>3119</v>
      </c>
      <c r="D151" s="129"/>
      <c r="E151" s="129">
        <v>490</v>
      </c>
      <c r="F151" s="129">
        <v>525.75</v>
      </c>
      <c r="G151" s="128">
        <f t="shared" ref="G151:G156" si="32">C151+D151+F151</f>
        <v>3644.75</v>
      </c>
      <c r="H151" s="129">
        <v>24.76</v>
      </c>
      <c r="I151" s="129">
        <v>349.53</v>
      </c>
      <c r="J151" s="129">
        <v>-155</v>
      </c>
      <c r="K151" s="129">
        <v>525.75</v>
      </c>
      <c r="L151" s="129">
        <v>200.01</v>
      </c>
      <c r="M151" s="129">
        <f>100+1125</f>
        <v>1225</v>
      </c>
      <c r="N151" s="128">
        <f t="shared" si="15"/>
        <v>1438.9499999999998</v>
      </c>
      <c r="O151" s="147">
        <v>43278</v>
      </c>
      <c r="P151" s="178" t="s">
        <v>76</v>
      </c>
      <c r="Q151" s="221" t="s">
        <v>165</v>
      </c>
    </row>
    <row r="152" spans="1:17" x14ac:dyDescent="0.2">
      <c r="A152" s="121" t="s">
        <v>29</v>
      </c>
      <c r="B152" s="122" t="s">
        <v>95</v>
      </c>
      <c r="C152" s="129">
        <v>818.84</v>
      </c>
      <c r="D152" s="129">
        <v>0</v>
      </c>
      <c r="E152" s="129">
        <v>50</v>
      </c>
      <c r="F152" s="129">
        <v>0</v>
      </c>
      <c r="G152" s="128">
        <f t="shared" si="32"/>
        <v>818.84</v>
      </c>
      <c r="H152" s="129">
        <v>8.18</v>
      </c>
      <c r="I152" s="129">
        <v>0</v>
      </c>
      <c r="J152" s="129">
        <v>0</v>
      </c>
      <c r="K152" s="129">
        <v>0</v>
      </c>
      <c r="L152" s="129">
        <v>58.14</v>
      </c>
      <c r="M152" s="129">
        <v>100</v>
      </c>
      <c r="N152" s="128">
        <f t="shared" si="15"/>
        <v>702.5200000000001</v>
      </c>
      <c r="O152" s="147">
        <v>43278</v>
      </c>
      <c r="P152" s="178" t="s">
        <v>76</v>
      </c>
      <c r="Q152" s="221" t="s">
        <v>165</v>
      </c>
    </row>
    <row r="153" spans="1:17" x14ac:dyDescent="0.2">
      <c r="A153" s="121" t="s">
        <v>3</v>
      </c>
      <c r="B153" s="122" t="s">
        <v>96</v>
      </c>
      <c r="C153" s="129">
        <v>1074.6199999999999</v>
      </c>
      <c r="D153" s="129">
        <v>0</v>
      </c>
      <c r="E153" s="129">
        <v>50</v>
      </c>
      <c r="F153" s="129">
        <v>0</v>
      </c>
      <c r="G153" s="128">
        <f t="shared" si="32"/>
        <v>1074.6199999999999</v>
      </c>
      <c r="H153" s="129">
        <v>10.74</v>
      </c>
      <c r="I153" s="129">
        <v>0</v>
      </c>
      <c r="J153" s="129">
        <v>0</v>
      </c>
      <c r="K153" s="129">
        <v>0</v>
      </c>
      <c r="L153" s="129">
        <v>76.3</v>
      </c>
      <c r="M153" s="129">
        <v>0</v>
      </c>
      <c r="N153" s="128">
        <f t="shared" si="15"/>
        <v>1037.58</v>
      </c>
      <c r="O153" s="147">
        <v>43278</v>
      </c>
      <c r="P153" s="178" t="s">
        <v>76</v>
      </c>
      <c r="Q153" s="221" t="s">
        <v>165</v>
      </c>
    </row>
    <row r="154" spans="1:17" x14ac:dyDescent="0.2">
      <c r="A154" s="121" t="s">
        <v>35</v>
      </c>
      <c r="B154" s="122" t="s">
        <v>97</v>
      </c>
      <c r="C154" s="129">
        <v>954.63</v>
      </c>
      <c r="D154" s="129">
        <v>0</v>
      </c>
      <c r="E154" s="129">
        <v>100</v>
      </c>
      <c r="F154" s="129">
        <v>0</v>
      </c>
      <c r="G154" s="128">
        <f t="shared" si="32"/>
        <v>954.63</v>
      </c>
      <c r="H154" s="129">
        <v>9.5500000000000007</v>
      </c>
      <c r="I154" s="129">
        <v>0</v>
      </c>
      <c r="J154" s="129">
        <v>0</v>
      </c>
      <c r="K154" s="129">
        <v>0</v>
      </c>
      <c r="L154" s="129">
        <v>67.78</v>
      </c>
      <c r="M154" s="129">
        <v>0</v>
      </c>
      <c r="N154" s="128">
        <f t="shared" si="15"/>
        <v>977.30000000000018</v>
      </c>
      <c r="O154" s="147">
        <v>43278</v>
      </c>
      <c r="P154" s="178" t="s">
        <v>76</v>
      </c>
      <c r="Q154" s="221" t="s">
        <v>165</v>
      </c>
    </row>
    <row r="155" spans="1:17" x14ac:dyDescent="0.2">
      <c r="A155" s="121" t="s">
        <v>94</v>
      </c>
      <c r="B155" s="122" t="s">
        <v>98</v>
      </c>
      <c r="C155" s="129">
        <v>800</v>
      </c>
      <c r="D155" s="129">
        <v>0</v>
      </c>
      <c r="E155" s="129">
        <v>0</v>
      </c>
      <c r="F155" s="129">
        <v>0</v>
      </c>
      <c r="G155" s="128">
        <f t="shared" si="32"/>
        <v>800</v>
      </c>
      <c r="H155" s="129">
        <v>8</v>
      </c>
      <c r="I155" s="129">
        <v>0</v>
      </c>
      <c r="J155" s="129">
        <v>0</v>
      </c>
      <c r="K155" s="129">
        <v>0</v>
      </c>
      <c r="L155" s="129">
        <v>0</v>
      </c>
      <c r="M155" s="129">
        <v>0</v>
      </c>
      <c r="N155" s="128">
        <f t="shared" si="15"/>
        <v>792</v>
      </c>
      <c r="O155" s="147">
        <v>43278</v>
      </c>
      <c r="P155" s="178" t="s">
        <v>76</v>
      </c>
      <c r="Q155" s="221" t="s">
        <v>165</v>
      </c>
    </row>
    <row r="156" spans="1:17" ht="13.5" thickBot="1" x14ac:dyDescent="0.25">
      <c r="A156" s="121" t="s">
        <v>61</v>
      </c>
      <c r="B156" s="122" t="s">
        <v>99</v>
      </c>
      <c r="C156" s="129">
        <v>1000</v>
      </c>
      <c r="D156" s="129">
        <v>0</v>
      </c>
      <c r="E156" s="129">
        <v>0</v>
      </c>
      <c r="F156" s="129">
        <v>0</v>
      </c>
      <c r="G156" s="128">
        <f t="shared" si="32"/>
        <v>1000</v>
      </c>
      <c r="H156" s="129">
        <v>10</v>
      </c>
      <c r="I156" s="129">
        <v>0</v>
      </c>
      <c r="J156" s="129">
        <v>0</v>
      </c>
      <c r="K156" s="129">
        <v>0</v>
      </c>
      <c r="L156" s="129">
        <v>0</v>
      </c>
      <c r="M156" s="129">
        <v>0</v>
      </c>
      <c r="N156" s="128">
        <f t="shared" si="15"/>
        <v>990</v>
      </c>
      <c r="O156" s="147">
        <v>43278</v>
      </c>
      <c r="P156" s="178" t="s">
        <v>76</v>
      </c>
      <c r="Q156" s="221" t="s">
        <v>165</v>
      </c>
    </row>
    <row r="157" spans="1:17" s="134" customFormat="1" ht="13.5" thickBot="1" x14ac:dyDescent="0.25">
      <c r="A157" s="301" t="s">
        <v>0</v>
      </c>
      <c r="B157" s="302"/>
      <c r="C157" s="152">
        <f t="shared" ref="C157:N157" si="33">SUM(C151:C156)</f>
        <v>7767.09</v>
      </c>
      <c r="D157" s="152">
        <f t="shared" si="33"/>
        <v>0</v>
      </c>
      <c r="E157" s="152">
        <f t="shared" si="33"/>
        <v>690</v>
      </c>
      <c r="F157" s="152">
        <f t="shared" si="33"/>
        <v>525.75</v>
      </c>
      <c r="G157" s="152">
        <f>SUM(G151:G156)</f>
        <v>8292.84</v>
      </c>
      <c r="H157" s="152">
        <f t="shared" si="33"/>
        <v>71.23</v>
      </c>
      <c r="I157" s="152">
        <f t="shared" si="33"/>
        <v>349.53</v>
      </c>
      <c r="J157" s="152">
        <f t="shared" si="33"/>
        <v>-155</v>
      </c>
      <c r="K157" s="152">
        <f t="shared" si="33"/>
        <v>525.75</v>
      </c>
      <c r="L157" s="152">
        <f t="shared" si="33"/>
        <v>402.23</v>
      </c>
      <c r="M157" s="152">
        <f t="shared" si="33"/>
        <v>1325</v>
      </c>
      <c r="N157" s="152">
        <f t="shared" si="33"/>
        <v>5938.35</v>
      </c>
      <c r="O157" s="303" t="s">
        <v>0</v>
      </c>
      <c r="P157" s="304"/>
      <c r="Q157" s="222"/>
    </row>
    <row r="158" spans="1:17" s="231" customFormat="1" ht="13.5" thickBot="1" x14ac:dyDescent="0.25">
      <c r="A158" s="314" t="s">
        <v>160</v>
      </c>
      <c r="B158" s="315"/>
      <c r="C158" s="250">
        <f>C157+C150+C143+C136</f>
        <v>31068.36</v>
      </c>
      <c r="D158" s="251">
        <f t="shared" ref="D158:N158" si="34">D157+D150+D143+D136</f>
        <v>1930.7799999999997</v>
      </c>
      <c r="E158" s="251">
        <f t="shared" si="34"/>
        <v>2760</v>
      </c>
      <c r="F158" s="251">
        <f t="shared" si="34"/>
        <v>2103</v>
      </c>
      <c r="G158" s="251">
        <f t="shared" si="34"/>
        <v>35102.14</v>
      </c>
      <c r="H158" s="251">
        <f t="shared" si="34"/>
        <v>339.33</v>
      </c>
      <c r="I158" s="251">
        <f t="shared" si="34"/>
        <v>1726.8</v>
      </c>
      <c r="J158" s="251">
        <f t="shared" si="34"/>
        <v>-620</v>
      </c>
      <c r="K158" s="251">
        <f t="shared" si="34"/>
        <v>2103</v>
      </c>
      <c r="L158" s="251">
        <f t="shared" si="34"/>
        <v>1608.92</v>
      </c>
      <c r="M158" s="251">
        <f t="shared" si="34"/>
        <v>5000</v>
      </c>
      <c r="N158" s="252">
        <f t="shared" si="34"/>
        <v>25601.09</v>
      </c>
      <c r="O158" s="235"/>
      <c r="P158" s="236"/>
      <c r="Q158" s="230"/>
    </row>
    <row r="159" spans="1:17" s="259" customFormat="1" x14ac:dyDescent="0.2">
      <c r="A159" s="254" t="s">
        <v>8</v>
      </c>
      <c r="B159" s="262" t="s">
        <v>185</v>
      </c>
      <c r="C159" s="255">
        <v>13415</v>
      </c>
      <c r="D159" s="255"/>
      <c r="E159" s="255"/>
      <c r="F159" s="255">
        <v>4738</v>
      </c>
      <c r="G159" s="128">
        <f t="shared" ref="G159:G161" si="35">C159+D159+F159</f>
        <v>18153</v>
      </c>
      <c r="H159" s="255"/>
      <c r="I159" s="255">
        <v>2244</v>
      </c>
      <c r="J159" s="255">
        <v>-829</v>
      </c>
      <c r="K159" s="255"/>
      <c r="L159" s="255"/>
      <c r="M159" s="255"/>
      <c r="N159" s="128">
        <f t="shared" ref="N159:N161" si="36">C159+D159+E159-H159-I159-J159-K159-L159-M159</f>
        <v>12000</v>
      </c>
      <c r="O159" s="256"/>
      <c r="P159" s="257"/>
      <c r="Q159" s="258"/>
    </row>
    <row r="160" spans="1:17" s="259" customFormat="1" x14ac:dyDescent="0.2">
      <c r="A160" s="254" t="s">
        <v>30</v>
      </c>
      <c r="B160" s="262" t="s">
        <v>186</v>
      </c>
      <c r="C160" s="260">
        <v>12089</v>
      </c>
      <c r="D160" s="260"/>
      <c r="E160" s="260"/>
      <c r="F160" s="260">
        <v>2203</v>
      </c>
      <c r="G160" s="128">
        <f t="shared" si="35"/>
        <v>14292</v>
      </c>
      <c r="H160" s="260"/>
      <c r="I160" s="260">
        <v>1399</v>
      </c>
      <c r="J160" s="260">
        <v>-310</v>
      </c>
      <c r="K160" s="260"/>
      <c r="L160" s="260"/>
      <c r="M160" s="260"/>
      <c r="N160" s="128">
        <f t="shared" si="36"/>
        <v>11000</v>
      </c>
      <c r="O160" s="256"/>
      <c r="P160" s="257"/>
      <c r="Q160" s="258"/>
    </row>
    <row r="161" spans="1:17" s="259" customFormat="1" ht="13.5" thickBot="1" x14ac:dyDescent="0.25">
      <c r="A161" s="254" t="s">
        <v>6</v>
      </c>
      <c r="B161" s="262" t="s">
        <v>187</v>
      </c>
      <c r="C161" s="261">
        <v>11733.11</v>
      </c>
      <c r="D161" s="261"/>
      <c r="E161" s="261"/>
      <c r="F161" s="261">
        <v>1927.5</v>
      </c>
      <c r="G161" s="128">
        <f t="shared" si="35"/>
        <v>13660.61</v>
      </c>
      <c r="H161" s="261">
        <v>136.61000000000001</v>
      </c>
      <c r="I161" s="261">
        <v>1289</v>
      </c>
      <c r="J161" s="261">
        <v>-620</v>
      </c>
      <c r="K161" s="261">
        <v>1927.5</v>
      </c>
      <c r="L161" s="261"/>
      <c r="M161" s="261"/>
      <c r="N161" s="128">
        <f t="shared" si="36"/>
        <v>9000</v>
      </c>
      <c r="O161" s="256"/>
      <c r="P161" s="257"/>
      <c r="Q161" s="258"/>
    </row>
    <row r="162" spans="1:17" s="220" customFormat="1" ht="13.5" thickBot="1" x14ac:dyDescent="0.25">
      <c r="A162" s="281" t="s">
        <v>161</v>
      </c>
      <c r="B162" s="282"/>
      <c r="C162" s="253">
        <f t="shared" ref="C162:N162" si="37">SUM(C159:C161)</f>
        <v>37237.11</v>
      </c>
      <c r="D162" s="253">
        <f t="shared" si="37"/>
        <v>0</v>
      </c>
      <c r="E162" s="253">
        <f t="shared" si="37"/>
        <v>0</v>
      </c>
      <c r="F162" s="253">
        <f t="shared" si="37"/>
        <v>8868.5</v>
      </c>
      <c r="G162" s="253">
        <f t="shared" si="37"/>
        <v>46105.61</v>
      </c>
      <c r="H162" s="253">
        <f t="shared" si="37"/>
        <v>136.61000000000001</v>
      </c>
      <c r="I162" s="253">
        <f t="shared" si="37"/>
        <v>4932</v>
      </c>
      <c r="J162" s="253">
        <f t="shared" si="37"/>
        <v>-1759</v>
      </c>
      <c r="K162" s="253">
        <f t="shared" si="37"/>
        <v>1927.5</v>
      </c>
      <c r="L162" s="253">
        <f t="shared" si="37"/>
        <v>0</v>
      </c>
      <c r="M162" s="253">
        <f t="shared" si="37"/>
        <v>0</v>
      </c>
      <c r="N162" s="253">
        <f t="shared" si="37"/>
        <v>32000</v>
      </c>
      <c r="O162" s="238"/>
      <c r="P162" s="239"/>
      <c r="Q162" s="223"/>
    </row>
    <row r="163" spans="1:17" s="220" customFormat="1" ht="13.5" thickBot="1" x14ac:dyDescent="0.25">
      <c r="A163" s="283" t="s">
        <v>162</v>
      </c>
      <c r="B163" s="283"/>
      <c r="C163" s="232"/>
      <c r="D163" s="232"/>
      <c r="E163" s="232"/>
      <c r="F163" s="232"/>
      <c r="G163" s="232"/>
      <c r="H163" s="241">
        <f>(H158+H162)*2</f>
        <v>951.88</v>
      </c>
      <c r="I163" s="237">
        <f>I158+I162</f>
        <v>6658.8</v>
      </c>
      <c r="J163" s="242">
        <f>J158+J162</f>
        <v>-2379</v>
      </c>
      <c r="K163" s="232"/>
      <c r="L163" s="232"/>
      <c r="M163" s="232"/>
      <c r="N163" s="232">
        <f>9000+11000+12000</f>
        <v>32000</v>
      </c>
      <c r="O163" s="219"/>
      <c r="P163" s="219"/>
      <c r="Q163" s="234"/>
    </row>
    <row r="164" spans="1:17" s="220" customFormat="1" ht="13.5" thickBot="1" x14ac:dyDescent="0.25">
      <c r="A164" s="248"/>
      <c r="B164" s="248"/>
      <c r="C164" s="232"/>
      <c r="D164" s="232"/>
      <c r="E164" s="232"/>
      <c r="F164" s="232"/>
      <c r="G164" s="232"/>
      <c r="H164" s="232"/>
      <c r="I164" s="284">
        <f>I163+J163</f>
        <v>4279.8</v>
      </c>
      <c r="J164" s="285"/>
      <c r="K164" s="232"/>
      <c r="L164" s="232"/>
      <c r="M164" s="232"/>
      <c r="N164" s="232"/>
      <c r="O164" s="219"/>
      <c r="P164" s="219"/>
      <c r="Q164" s="234"/>
    </row>
    <row r="165" spans="1:17" s="220" customFormat="1" ht="13.5" thickBot="1" x14ac:dyDescent="0.25">
      <c r="A165" s="248"/>
      <c r="B165" s="248"/>
      <c r="C165" s="232"/>
      <c r="D165" s="232"/>
      <c r="E165" s="232"/>
      <c r="F165" s="232"/>
      <c r="G165" s="232"/>
      <c r="H165" s="286">
        <f>SUM(H163:J163)</f>
        <v>5231.68</v>
      </c>
      <c r="I165" s="287"/>
      <c r="J165" s="288"/>
      <c r="K165" s="232"/>
      <c r="L165" s="232"/>
      <c r="M165" s="232"/>
      <c r="N165" s="232"/>
      <c r="O165" s="219"/>
      <c r="P165" s="219"/>
      <c r="Q165" s="234"/>
    </row>
    <row r="166" spans="1:17" s="233" customFormat="1" ht="13.5" thickBot="1" x14ac:dyDescent="0.25">
      <c r="A166" s="218"/>
      <c r="B166" s="218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19"/>
      <c r="P166" s="219"/>
      <c r="Q166" s="218"/>
    </row>
    <row r="167" spans="1:17" s="119" customFormat="1" ht="13.5" thickBot="1" x14ac:dyDescent="0.25">
      <c r="A167" s="305" t="s">
        <v>166</v>
      </c>
      <c r="B167" s="306"/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7"/>
    </row>
    <row r="168" spans="1:17" s="119" customFormat="1" ht="13.5" thickBot="1" x14ac:dyDescent="0.25">
      <c r="A168" s="125" t="s">
        <v>88</v>
      </c>
      <c r="B168" s="126" t="s">
        <v>1</v>
      </c>
      <c r="C168" s="127" t="s">
        <v>80</v>
      </c>
      <c r="D168" s="127" t="s">
        <v>81</v>
      </c>
      <c r="E168" s="127" t="s">
        <v>92</v>
      </c>
      <c r="F168" s="127" t="s">
        <v>86</v>
      </c>
      <c r="G168" s="127" t="s">
        <v>100</v>
      </c>
      <c r="H168" s="127" t="s">
        <v>83</v>
      </c>
      <c r="I168" s="127" t="s">
        <v>84</v>
      </c>
      <c r="J168" s="127" t="s">
        <v>91</v>
      </c>
      <c r="K168" s="127" t="s">
        <v>86</v>
      </c>
      <c r="L168" s="127" t="s">
        <v>82</v>
      </c>
      <c r="M168" s="127" t="s">
        <v>85</v>
      </c>
      <c r="N168" s="127" t="s">
        <v>2</v>
      </c>
      <c r="O168" s="132" t="s">
        <v>90</v>
      </c>
      <c r="P168" s="133" t="s">
        <v>93</v>
      </c>
      <c r="Q168" s="224" t="s">
        <v>158</v>
      </c>
    </row>
    <row r="169" spans="1:17" x14ac:dyDescent="0.2">
      <c r="A169" s="123" t="s">
        <v>28</v>
      </c>
      <c r="B169" s="124" t="s">
        <v>87</v>
      </c>
      <c r="C169" s="129">
        <v>3119</v>
      </c>
      <c r="D169" s="129"/>
      <c r="E169" s="129">
        <v>490</v>
      </c>
      <c r="F169" s="129">
        <v>525.75</v>
      </c>
      <c r="G169" s="128">
        <f t="shared" ref="G169:G174" si="38">C169+D169+F169</f>
        <v>3644.75</v>
      </c>
      <c r="H169" s="129">
        <v>27.25</v>
      </c>
      <c r="I169" s="129">
        <v>349.53</v>
      </c>
      <c r="J169" s="129">
        <v>-155</v>
      </c>
      <c r="K169" s="129">
        <v>525.75</v>
      </c>
      <c r="L169" s="129">
        <v>200.01</v>
      </c>
      <c r="M169" s="129">
        <f>100+1125</f>
        <v>1225</v>
      </c>
      <c r="N169" s="128">
        <f t="shared" ref="N169:N174" si="39">C169+D169+E169-H169-I169-J169-K169-L169-M169</f>
        <v>1436.46</v>
      </c>
      <c r="O169" s="147">
        <v>43285</v>
      </c>
      <c r="P169" s="173" t="s">
        <v>77</v>
      </c>
      <c r="Q169" s="221" t="s">
        <v>166</v>
      </c>
    </row>
    <row r="170" spans="1:17" x14ac:dyDescent="0.2">
      <c r="A170" s="121" t="s">
        <v>29</v>
      </c>
      <c r="B170" s="122" t="s">
        <v>95</v>
      </c>
      <c r="C170" s="129">
        <v>818.8</v>
      </c>
      <c r="D170" s="129">
        <v>0</v>
      </c>
      <c r="E170" s="129">
        <v>50</v>
      </c>
      <c r="F170" s="129">
        <v>0</v>
      </c>
      <c r="G170" s="128">
        <f t="shared" si="38"/>
        <v>818.8</v>
      </c>
      <c r="H170" s="129">
        <v>8.19</v>
      </c>
      <c r="I170" s="129">
        <v>0</v>
      </c>
      <c r="J170" s="129">
        <v>0</v>
      </c>
      <c r="K170" s="129">
        <v>0</v>
      </c>
      <c r="L170" s="129">
        <v>58.14</v>
      </c>
      <c r="M170" s="129">
        <v>100</v>
      </c>
      <c r="N170" s="128">
        <f t="shared" si="39"/>
        <v>702.46999999999991</v>
      </c>
      <c r="O170" s="147">
        <v>43285</v>
      </c>
      <c r="P170" s="173" t="s">
        <v>77</v>
      </c>
      <c r="Q170" s="221" t="s">
        <v>166</v>
      </c>
    </row>
    <row r="171" spans="1:17" x14ac:dyDescent="0.2">
      <c r="A171" s="121" t="s">
        <v>3</v>
      </c>
      <c r="B171" s="122" t="s">
        <v>96</v>
      </c>
      <c r="C171" s="129">
        <v>1074.8</v>
      </c>
      <c r="D171" s="129">
        <v>0</v>
      </c>
      <c r="E171" s="129">
        <v>50</v>
      </c>
      <c r="F171" s="129">
        <v>0</v>
      </c>
      <c r="G171" s="128">
        <f t="shared" si="38"/>
        <v>1074.8</v>
      </c>
      <c r="H171" s="129">
        <v>10.75</v>
      </c>
      <c r="I171" s="129">
        <v>0</v>
      </c>
      <c r="J171" s="129">
        <v>0</v>
      </c>
      <c r="K171" s="129">
        <v>0</v>
      </c>
      <c r="L171" s="129">
        <v>76.3</v>
      </c>
      <c r="M171" s="129">
        <v>0</v>
      </c>
      <c r="N171" s="128">
        <f t="shared" si="39"/>
        <v>1037.75</v>
      </c>
      <c r="O171" s="147">
        <v>43285</v>
      </c>
      <c r="P171" s="173" t="s">
        <v>77</v>
      </c>
      <c r="Q171" s="221" t="s">
        <v>166</v>
      </c>
    </row>
    <row r="172" spans="1:17" x14ac:dyDescent="0.2">
      <c r="A172" s="121" t="s">
        <v>35</v>
      </c>
      <c r="B172" s="122" t="s">
        <v>97</v>
      </c>
      <c r="C172" s="129">
        <v>954.8</v>
      </c>
      <c r="D172" s="129">
        <v>0</v>
      </c>
      <c r="E172" s="129">
        <v>100</v>
      </c>
      <c r="F172" s="129">
        <v>0</v>
      </c>
      <c r="G172" s="128">
        <f t="shared" si="38"/>
        <v>954.8</v>
      </c>
      <c r="H172" s="129">
        <v>9.5500000000000007</v>
      </c>
      <c r="I172" s="129">
        <v>0</v>
      </c>
      <c r="J172" s="129">
        <v>0</v>
      </c>
      <c r="K172" s="129">
        <v>0</v>
      </c>
      <c r="L172" s="129">
        <v>67.78</v>
      </c>
      <c r="M172" s="129">
        <v>0</v>
      </c>
      <c r="N172" s="128">
        <f t="shared" si="39"/>
        <v>977.47</v>
      </c>
      <c r="O172" s="147">
        <v>43285</v>
      </c>
      <c r="P172" s="173" t="s">
        <v>77</v>
      </c>
      <c r="Q172" s="221" t="s">
        <v>166</v>
      </c>
    </row>
    <row r="173" spans="1:17" x14ac:dyDescent="0.2">
      <c r="A173" s="121" t="s">
        <v>94</v>
      </c>
      <c r="B173" s="122" t="s">
        <v>98</v>
      </c>
      <c r="C173" s="129">
        <v>800</v>
      </c>
      <c r="D173" s="129">
        <v>0</v>
      </c>
      <c r="E173" s="129">
        <v>0</v>
      </c>
      <c r="F173" s="129">
        <v>0</v>
      </c>
      <c r="G173" s="128">
        <f t="shared" si="38"/>
        <v>800</v>
      </c>
      <c r="H173" s="129">
        <v>8</v>
      </c>
      <c r="I173" s="129">
        <v>0</v>
      </c>
      <c r="J173" s="129">
        <v>0</v>
      </c>
      <c r="K173" s="129">
        <v>0</v>
      </c>
      <c r="L173" s="129">
        <v>0</v>
      </c>
      <c r="M173" s="129">
        <v>0</v>
      </c>
      <c r="N173" s="128">
        <f t="shared" si="39"/>
        <v>792</v>
      </c>
      <c r="O173" s="147">
        <v>43285</v>
      </c>
      <c r="P173" s="173" t="s">
        <v>77</v>
      </c>
      <c r="Q173" s="221" t="s">
        <v>166</v>
      </c>
    </row>
    <row r="174" spans="1:17" ht="13.5" thickBot="1" x14ac:dyDescent="0.25">
      <c r="A174" s="121" t="s">
        <v>61</v>
      </c>
      <c r="B174" s="122" t="s">
        <v>99</v>
      </c>
      <c r="C174" s="129">
        <v>1000</v>
      </c>
      <c r="D174" s="129"/>
      <c r="E174" s="129"/>
      <c r="F174" s="129"/>
      <c r="G174" s="128">
        <f t="shared" si="38"/>
        <v>1000</v>
      </c>
      <c r="H174" s="129">
        <v>10</v>
      </c>
      <c r="I174" s="129"/>
      <c r="J174" s="129"/>
      <c r="K174" s="129"/>
      <c r="L174" s="129"/>
      <c r="M174" s="129"/>
      <c r="N174" s="128">
        <f t="shared" si="39"/>
        <v>990</v>
      </c>
      <c r="O174" s="147">
        <v>43285</v>
      </c>
      <c r="P174" s="173" t="s">
        <v>77</v>
      </c>
      <c r="Q174" s="221" t="s">
        <v>166</v>
      </c>
    </row>
    <row r="175" spans="1:17" s="134" customFormat="1" ht="13.5" thickBot="1" x14ac:dyDescent="0.25">
      <c r="A175" s="289" t="s">
        <v>0</v>
      </c>
      <c r="B175" s="290"/>
      <c r="C175" s="164">
        <f>SUM(C169:C174)</f>
        <v>7767.4000000000005</v>
      </c>
      <c r="D175" s="164">
        <f t="shared" ref="D175:N175" si="40">SUM(D169:D174)</f>
        <v>0</v>
      </c>
      <c r="E175" s="164">
        <f t="shared" si="40"/>
        <v>690</v>
      </c>
      <c r="F175" s="164">
        <f t="shared" si="40"/>
        <v>525.75</v>
      </c>
      <c r="G175" s="164">
        <f t="shared" si="40"/>
        <v>8293.1500000000015</v>
      </c>
      <c r="H175" s="164">
        <f t="shared" si="40"/>
        <v>73.739999999999995</v>
      </c>
      <c r="I175" s="164">
        <f t="shared" si="40"/>
        <v>349.53</v>
      </c>
      <c r="J175" s="164">
        <f t="shared" si="40"/>
        <v>-155</v>
      </c>
      <c r="K175" s="164">
        <f t="shared" si="40"/>
        <v>525.75</v>
      </c>
      <c r="L175" s="164">
        <f t="shared" si="40"/>
        <v>402.23</v>
      </c>
      <c r="M175" s="164">
        <f t="shared" si="40"/>
        <v>1325</v>
      </c>
      <c r="N175" s="164">
        <f t="shared" si="40"/>
        <v>5936.15</v>
      </c>
      <c r="O175" s="308" t="s">
        <v>0</v>
      </c>
      <c r="P175" s="309"/>
      <c r="Q175" s="221"/>
    </row>
    <row r="176" spans="1:17" x14ac:dyDescent="0.2">
      <c r="A176" s="123" t="s">
        <v>28</v>
      </c>
      <c r="B176" s="124" t="s">
        <v>87</v>
      </c>
      <c r="C176" s="129">
        <v>3119.2</v>
      </c>
      <c r="D176" s="129">
        <v>0</v>
      </c>
      <c r="E176" s="129">
        <v>490</v>
      </c>
      <c r="F176" s="129">
        <v>525.75</v>
      </c>
      <c r="G176" s="128">
        <f t="shared" ref="G176:G181" si="41">C176+D176+F176</f>
        <v>3644.95</v>
      </c>
      <c r="H176" s="129">
        <v>36.450000000000003</v>
      </c>
      <c r="I176" s="129">
        <v>349.53</v>
      </c>
      <c r="J176" s="129">
        <v>-155</v>
      </c>
      <c r="K176" s="129">
        <v>525.75</v>
      </c>
      <c r="L176" s="129">
        <v>200.01</v>
      </c>
      <c r="M176" s="129">
        <f>100+1125</f>
        <v>1225</v>
      </c>
      <c r="N176" s="128">
        <f t="shared" ref="N176:N181" si="42">C176+D176+E176-H176-I176-J176-K176-L176-M176</f>
        <v>1427.46</v>
      </c>
      <c r="O176" s="147">
        <v>43292</v>
      </c>
      <c r="P176" s="245" t="s">
        <v>78</v>
      </c>
      <c r="Q176" s="221" t="s">
        <v>166</v>
      </c>
    </row>
    <row r="177" spans="1:17" x14ac:dyDescent="0.2">
      <c r="A177" s="121" t="s">
        <v>29</v>
      </c>
      <c r="B177" s="122" t="s">
        <v>95</v>
      </c>
      <c r="C177" s="129">
        <v>818.8</v>
      </c>
      <c r="D177" s="129"/>
      <c r="E177" s="129">
        <v>50</v>
      </c>
      <c r="F177" s="129"/>
      <c r="G177" s="128">
        <f t="shared" si="41"/>
        <v>818.8</v>
      </c>
      <c r="H177" s="129">
        <v>8.19</v>
      </c>
      <c r="I177" s="129"/>
      <c r="J177" s="129"/>
      <c r="K177" s="129"/>
      <c r="L177" s="129">
        <v>58.14</v>
      </c>
      <c r="M177" s="129">
        <v>100</v>
      </c>
      <c r="N177" s="128">
        <f t="shared" si="42"/>
        <v>702.46999999999991</v>
      </c>
      <c r="O177" s="147">
        <v>43292</v>
      </c>
      <c r="P177" s="245" t="s">
        <v>78</v>
      </c>
      <c r="Q177" s="221" t="s">
        <v>166</v>
      </c>
    </row>
    <row r="178" spans="1:17" x14ac:dyDescent="0.2">
      <c r="A178" s="121" t="s">
        <v>3</v>
      </c>
      <c r="B178" s="122" t="s">
        <v>96</v>
      </c>
      <c r="C178" s="129">
        <v>1074.8</v>
      </c>
      <c r="D178" s="129"/>
      <c r="E178" s="129">
        <v>50</v>
      </c>
      <c r="F178" s="129"/>
      <c r="G178" s="128">
        <f t="shared" si="41"/>
        <v>1074.8</v>
      </c>
      <c r="H178" s="129">
        <v>10.75</v>
      </c>
      <c r="I178" s="129"/>
      <c r="J178" s="129"/>
      <c r="K178" s="129"/>
      <c r="L178" s="129">
        <v>76.3</v>
      </c>
      <c r="M178" s="129"/>
      <c r="N178" s="128">
        <f t="shared" si="42"/>
        <v>1037.75</v>
      </c>
      <c r="O178" s="147">
        <v>43292</v>
      </c>
      <c r="P178" s="245" t="s">
        <v>78</v>
      </c>
      <c r="Q178" s="221" t="s">
        <v>166</v>
      </c>
    </row>
    <row r="179" spans="1:17" x14ac:dyDescent="0.2">
      <c r="A179" s="121" t="s">
        <v>35</v>
      </c>
      <c r="B179" s="122" t="s">
        <v>97</v>
      </c>
      <c r="C179" s="129">
        <v>954.8</v>
      </c>
      <c r="D179" s="129"/>
      <c r="E179" s="129">
        <v>100</v>
      </c>
      <c r="F179" s="129"/>
      <c r="G179" s="128">
        <f t="shared" si="41"/>
        <v>954.8</v>
      </c>
      <c r="H179" s="129">
        <v>9.5500000000000007</v>
      </c>
      <c r="I179" s="129"/>
      <c r="J179" s="129"/>
      <c r="K179" s="129"/>
      <c r="L179" s="129">
        <v>67.78</v>
      </c>
      <c r="M179" s="129"/>
      <c r="N179" s="128">
        <f t="shared" si="42"/>
        <v>977.47</v>
      </c>
      <c r="O179" s="147">
        <v>43292</v>
      </c>
      <c r="P179" s="245" t="s">
        <v>78</v>
      </c>
      <c r="Q179" s="221" t="s">
        <v>166</v>
      </c>
    </row>
    <row r="180" spans="1:17" x14ac:dyDescent="0.2">
      <c r="A180" s="121" t="s">
        <v>94</v>
      </c>
      <c r="B180" s="122" t="s">
        <v>98</v>
      </c>
      <c r="C180" s="129">
        <v>800</v>
      </c>
      <c r="D180" s="129"/>
      <c r="E180" s="129"/>
      <c r="F180" s="129"/>
      <c r="G180" s="128">
        <f t="shared" si="41"/>
        <v>800</v>
      </c>
      <c r="H180" s="129">
        <v>8</v>
      </c>
      <c r="I180" s="129"/>
      <c r="J180" s="129"/>
      <c r="K180" s="129"/>
      <c r="L180" s="129"/>
      <c r="M180" s="129"/>
      <c r="N180" s="128">
        <f t="shared" si="42"/>
        <v>792</v>
      </c>
      <c r="O180" s="147">
        <v>43292</v>
      </c>
      <c r="P180" s="245" t="s">
        <v>78</v>
      </c>
      <c r="Q180" s="221" t="s">
        <v>166</v>
      </c>
    </row>
    <row r="181" spans="1:17" ht="13.5" thickBot="1" x14ac:dyDescent="0.25">
      <c r="A181" s="121" t="s">
        <v>61</v>
      </c>
      <c r="B181" s="122" t="s">
        <v>99</v>
      </c>
      <c r="C181" s="129">
        <v>1000</v>
      </c>
      <c r="D181" s="129"/>
      <c r="E181" s="129"/>
      <c r="F181" s="129"/>
      <c r="G181" s="128">
        <f t="shared" si="41"/>
        <v>1000</v>
      </c>
      <c r="H181" s="129">
        <v>10</v>
      </c>
      <c r="I181" s="129"/>
      <c r="J181" s="129"/>
      <c r="K181" s="129"/>
      <c r="L181" s="129"/>
      <c r="M181" s="129"/>
      <c r="N181" s="128">
        <f t="shared" si="42"/>
        <v>990</v>
      </c>
      <c r="O181" s="147">
        <v>43292</v>
      </c>
      <c r="P181" s="245" t="s">
        <v>78</v>
      </c>
      <c r="Q181" s="221" t="s">
        <v>166</v>
      </c>
    </row>
    <row r="182" spans="1:17" s="134" customFormat="1" ht="13.5" thickBot="1" x14ac:dyDescent="0.25">
      <c r="A182" s="324" t="s">
        <v>0</v>
      </c>
      <c r="B182" s="325"/>
      <c r="C182" s="246">
        <f t="shared" ref="C182:N182" si="43">SUM(C176:C181)</f>
        <v>7767.6</v>
      </c>
      <c r="D182" s="246">
        <f t="shared" si="43"/>
        <v>0</v>
      </c>
      <c r="E182" s="246">
        <f t="shared" si="43"/>
        <v>690</v>
      </c>
      <c r="F182" s="246">
        <f t="shared" si="43"/>
        <v>525.75</v>
      </c>
      <c r="G182" s="246">
        <f>SUM(G176:G181)</f>
        <v>8293.35</v>
      </c>
      <c r="H182" s="246">
        <f t="shared" si="43"/>
        <v>82.94</v>
      </c>
      <c r="I182" s="246">
        <f t="shared" si="43"/>
        <v>349.53</v>
      </c>
      <c r="J182" s="246">
        <f t="shared" si="43"/>
        <v>-155</v>
      </c>
      <c r="K182" s="246">
        <f t="shared" si="43"/>
        <v>525.75</v>
      </c>
      <c r="L182" s="246">
        <f t="shared" si="43"/>
        <v>402.23</v>
      </c>
      <c r="M182" s="246">
        <f t="shared" si="43"/>
        <v>1325</v>
      </c>
      <c r="N182" s="246">
        <f t="shared" si="43"/>
        <v>5927.15</v>
      </c>
      <c r="O182" s="326" t="s">
        <v>0</v>
      </c>
      <c r="P182" s="327"/>
      <c r="Q182" s="221"/>
    </row>
    <row r="183" spans="1:17" x14ac:dyDescent="0.2">
      <c r="A183" s="123" t="s">
        <v>28</v>
      </c>
      <c r="B183" s="124" t="s">
        <v>87</v>
      </c>
      <c r="C183" s="129">
        <v>3119.2</v>
      </c>
      <c r="D183" s="129">
        <v>0</v>
      </c>
      <c r="E183" s="129">
        <v>490</v>
      </c>
      <c r="F183" s="129">
        <v>525.75</v>
      </c>
      <c r="G183" s="128">
        <f t="shared" ref="G183:G188" si="44">C183+D183+F183</f>
        <v>3644.95</v>
      </c>
      <c r="H183" s="129">
        <v>36.450000000000003</v>
      </c>
      <c r="I183" s="129">
        <v>349.53</v>
      </c>
      <c r="J183" s="129">
        <v>-155</v>
      </c>
      <c r="K183" s="129">
        <v>525.75</v>
      </c>
      <c r="L183" s="129">
        <v>200.01</v>
      </c>
      <c r="M183" s="129">
        <v>1125</v>
      </c>
      <c r="N183" s="128">
        <f t="shared" ref="N183:N188" si="45">C183+D183+E183-H183-I183-J183-K183-L183-M183</f>
        <v>1527.46</v>
      </c>
      <c r="O183" s="147">
        <v>43299</v>
      </c>
      <c r="P183" s="176" t="s">
        <v>79</v>
      </c>
      <c r="Q183" s="221" t="s">
        <v>166</v>
      </c>
    </row>
    <row r="184" spans="1:17" x14ac:dyDescent="0.2">
      <c r="A184" s="121" t="s">
        <v>29</v>
      </c>
      <c r="B184" s="122" t="s">
        <v>95</v>
      </c>
      <c r="C184" s="129">
        <v>818.8</v>
      </c>
      <c r="D184" s="129"/>
      <c r="E184" s="129">
        <v>50</v>
      </c>
      <c r="F184" s="129"/>
      <c r="G184" s="128">
        <f t="shared" si="44"/>
        <v>818.8</v>
      </c>
      <c r="H184" s="129">
        <v>8.19</v>
      </c>
      <c r="I184" s="129"/>
      <c r="J184" s="129"/>
      <c r="K184" s="129"/>
      <c r="L184" s="129">
        <v>58.14</v>
      </c>
      <c r="M184" s="129">
        <v>100</v>
      </c>
      <c r="N184" s="128">
        <f t="shared" si="45"/>
        <v>702.46999999999991</v>
      </c>
      <c r="O184" s="147">
        <v>43299</v>
      </c>
      <c r="P184" s="176" t="s">
        <v>79</v>
      </c>
      <c r="Q184" s="221" t="s">
        <v>166</v>
      </c>
    </row>
    <row r="185" spans="1:17" x14ac:dyDescent="0.2">
      <c r="A185" s="121" t="s">
        <v>3</v>
      </c>
      <c r="B185" s="122" t="s">
        <v>96</v>
      </c>
      <c r="C185" s="129">
        <v>1074.8</v>
      </c>
      <c r="D185" s="129"/>
      <c r="E185" s="129">
        <v>50</v>
      </c>
      <c r="F185" s="129"/>
      <c r="G185" s="128">
        <f t="shared" si="44"/>
        <v>1074.8</v>
      </c>
      <c r="H185" s="129">
        <v>10.75</v>
      </c>
      <c r="I185" s="129"/>
      <c r="J185" s="129"/>
      <c r="K185" s="129"/>
      <c r="L185" s="129">
        <v>76.3</v>
      </c>
      <c r="M185" s="129"/>
      <c r="N185" s="128">
        <f t="shared" si="45"/>
        <v>1037.75</v>
      </c>
      <c r="O185" s="147">
        <v>43299</v>
      </c>
      <c r="P185" s="176" t="s">
        <v>79</v>
      </c>
      <c r="Q185" s="221" t="s">
        <v>166</v>
      </c>
    </row>
    <row r="186" spans="1:17" x14ac:dyDescent="0.2">
      <c r="A186" s="121" t="s">
        <v>35</v>
      </c>
      <c r="B186" s="122" t="s">
        <v>97</v>
      </c>
      <c r="C186" s="129">
        <v>954.8</v>
      </c>
      <c r="D186" s="129"/>
      <c r="E186" s="129">
        <v>100</v>
      </c>
      <c r="F186" s="129"/>
      <c r="G186" s="128">
        <f t="shared" si="44"/>
        <v>954.8</v>
      </c>
      <c r="H186" s="129">
        <v>9.5500000000000007</v>
      </c>
      <c r="I186" s="129"/>
      <c r="J186" s="129"/>
      <c r="K186" s="129"/>
      <c r="L186" s="129">
        <v>67.78</v>
      </c>
      <c r="M186" s="129"/>
      <c r="N186" s="128">
        <f t="shared" si="45"/>
        <v>977.47</v>
      </c>
      <c r="O186" s="147">
        <v>43299</v>
      </c>
      <c r="P186" s="176" t="s">
        <v>79</v>
      </c>
      <c r="Q186" s="221" t="s">
        <v>166</v>
      </c>
    </row>
    <row r="187" spans="1:17" x14ac:dyDescent="0.2">
      <c r="A187" s="121" t="s">
        <v>94</v>
      </c>
      <c r="B187" s="122" t="s">
        <v>98</v>
      </c>
      <c r="C187" s="129">
        <v>800</v>
      </c>
      <c r="D187" s="129"/>
      <c r="E187" s="129"/>
      <c r="F187" s="129"/>
      <c r="G187" s="128">
        <f t="shared" si="44"/>
        <v>800</v>
      </c>
      <c r="H187" s="129">
        <v>8</v>
      </c>
      <c r="I187" s="129"/>
      <c r="J187" s="129"/>
      <c r="K187" s="129"/>
      <c r="L187" s="129"/>
      <c r="M187" s="129"/>
      <c r="N187" s="128">
        <f t="shared" si="45"/>
        <v>792</v>
      </c>
      <c r="O187" s="147">
        <v>43299</v>
      </c>
      <c r="P187" s="176" t="s">
        <v>79</v>
      </c>
      <c r="Q187" s="221" t="s">
        <v>166</v>
      </c>
    </row>
    <row r="188" spans="1:17" ht="13.5" thickBot="1" x14ac:dyDescent="0.25">
      <c r="A188" s="121" t="s">
        <v>61</v>
      </c>
      <c r="B188" s="122" t="s">
        <v>99</v>
      </c>
      <c r="C188" s="129">
        <v>1000</v>
      </c>
      <c r="D188" s="129"/>
      <c r="E188" s="129"/>
      <c r="F188" s="129"/>
      <c r="G188" s="128">
        <f t="shared" si="44"/>
        <v>1000</v>
      </c>
      <c r="H188" s="129">
        <v>10</v>
      </c>
      <c r="I188" s="129"/>
      <c r="J188" s="129"/>
      <c r="K188" s="129"/>
      <c r="L188" s="129"/>
      <c r="M188" s="129"/>
      <c r="N188" s="128">
        <f t="shared" si="45"/>
        <v>990</v>
      </c>
      <c r="O188" s="147">
        <v>43299</v>
      </c>
      <c r="P188" s="176" t="s">
        <v>79</v>
      </c>
      <c r="Q188" s="221" t="s">
        <v>166</v>
      </c>
    </row>
    <row r="189" spans="1:17" s="134" customFormat="1" ht="13.5" thickBot="1" x14ac:dyDescent="0.25">
      <c r="A189" s="297" t="s">
        <v>0</v>
      </c>
      <c r="B189" s="298"/>
      <c r="C189" s="156">
        <f t="shared" ref="C189:N189" si="46">SUM(C183:C188)</f>
        <v>7767.6</v>
      </c>
      <c r="D189" s="156">
        <f t="shared" si="46"/>
        <v>0</v>
      </c>
      <c r="E189" s="156">
        <f t="shared" si="46"/>
        <v>690</v>
      </c>
      <c r="F189" s="156">
        <f t="shared" si="46"/>
        <v>525.75</v>
      </c>
      <c r="G189" s="156">
        <f t="shared" si="46"/>
        <v>8293.35</v>
      </c>
      <c r="H189" s="156">
        <f t="shared" si="46"/>
        <v>82.94</v>
      </c>
      <c r="I189" s="156">
        <f>SUM(I183:I188)</f>
        <v>349.53</v>
      </c>
      <c r="J189" s="156">
        <f t="shared" si="46"/>
        <v>-155</v>
      </c>
      <c r="K189" s="156">
        <f t="shared" si="46"/>
        <v>525.75</v>
      </c>
      <c r="L189" s="156">
        <f t="shared" si="46"/>
        <v>402.23</v>
      </c>
      <c r="M189" s="156">
        <f t="shared" si="46"/>
        <v>1225</v>
      </c>
      <c r="N189" s="156">
        <f t="shared" si="46"/>
        <v>6027.15</v>
      </c>
      <c r="O189" s="299" t="s">
        <v>0</v>
      </c>
      <c r="P189" s="300"/>
      <c r="Q189" s="221"/>
    </row>
    <row r="190" spans="1:17" x14ac:dyDescent="0.2">
      <c r="A190" s="123" t="s">
        <v>28</v>
      </c>
      <c r="B190" s="124" t="s">
        <v>87</v>
      </c>
      <c r="C190" s="129">
        <v>3119.2</v>
      </c>
      <c r="D190" s="129">
        <v>1579.1</v>
      </c>
      <c r="E190" s="129">
        <v>490</v>
      </c>
      <c r="F190" s="129">
        <v>525.75</v>
      </c>
      <c r="G190" s="128">
        <f t="shared" ref="G190:G196" si="47">C190+D190+F190</f>
        <v>5224.0499999999993</v>
      </c>
      <c r="H190" s="129">
        <v>52.24</v>
      </c>
      <c r="I190" s="129">
        <v>650</v>
      </c>
      <c r="J190" s="129">
        <v>-155</v>
      </c>
      <c r="K190" s="129">
        <v>525.75</v>
      </c>
      <c r="L190" s="129">
        <v>200.01</v>
      </c>
      <c r="M190" s="129">
        <v>1125</v>
      </c>
      <c r="N190" s="128">
        <f t="shared" ref="N190:N196" si="48">C190+D190+E190-H190-I190-J190-K190-L190-M190</f>
        <v>2790.2999999999993</v>
      </c>
      <c r="O190" s="147">
        <v>43306</v>
      </c>
      <c r="P190" s="243" t="s">
        <v>103</v>
      </c>
      <c r="Q190" s="221" t="s">
        <v>166</v>
      </c>
    </row>
    <row r="191" spans="1:17" x14ac:dyDescent="0.2">
      <c r="A191" s="121" t="s">
        <v>29</v>
      </c>
      <c r="B191" s="122" t="s">
        <v>95</v>
      </c>
      <c r="C191" s="129">
        <v>818.8</v>
      </c>
      <c r="D191" s="129"/>
      <c r="E191" s="129">
        <v>50</v>
      </c>
      <c r="F191" s="129"/>
      <c r="G191" s="128">
        <f t="shared" si="47"/>
        <v>818.8</v>
      </c>
      <c r="H191" s="129">
        <v>8.19</v>
      </c>
      <c r="I191" s="129"/>
      <c r="J191" s="129"/>
      <c r="K191" s="129"/>
      <c r="L191" s="129">
        <v>58.14</v>
      </c>
      <c r="M191" s="129">
        <v>200</v>
      </c>
      <c r="N191" s="128">
        <f t="shared" si="48"/>
        <v>602.46999999999991</v>
      </c>
      <c r="O191" s="147">
        <v>43306</v>
      </c>
      <c r="P191" s="243" t="s">
        <v>103</v>
      </c>
      <c r="Q191" s="221" t="s">
        <v>166</v>
      </c>
    </row>
    <row r="192" spans="1:17" x14ac:dyDescent="0.2">
      <c r="A192" s="121" t="s">
        <v>3</v>
      </c>
      <c r="B192" s="122" t="s">
        <v>96</v>
      </c>
      <c r="C192" s="129">
        <v>1074.8</v>
      </c>
      <c r="D192" s="129"/>
      <c r="E192" s="129">
        <v>50</v>
      </c>
      <c r="F192" s="129"/>
      <c r="G192" s="128">
        <f t="shared" si="47"/>
        <v>1074.8</v>
      </c>
      <c r="H192" s="129">
        <v>10.75</v>
      </c>
      <c r="I192" s="129"/>
      <c r="J192" s="129"/>
      <c r="K192" s="129"/>
      <c r="L192" s="129">
        <v>76.3</v>
      </c>
      <c r="M192" s="129"/>
      <c r="N192" s="128">
        <f t="shared" si="48"/>
        <v>1037.75</v>
      </c>
      <c r="O192" s="147">
        <v>43306</v>
      </c>
      <c r="P192" s="243" t="s">
        <v>103</v>
      </c>
      <c r="Q192" s="221" t="s">
        <v>166</v>
      </c>
    </row>
    <row r="193" spans="1:17" x14ac:dyDescent="0.2">
      <c r="A193" s="121" t="s">
        <v>35</v>
      </c>
      <c r="B193" s="122" t="s">
        <v>97</v>
      </c>
      <c r="C193" s="129">
        <v>954.8</v>
      </c>
      <c r="D193" s="129">
        <v>286.44</v>
      </c>
      <c r="E193" s="129">
        <v>100</v>
      </c>
      <c r="F193" s="129"/>
      <c r="G193" s="128">
        <f t="shared" si="47"/>
        <v>1241.24</v>
      </c>
      <c r="H193" s="129">
        <v>12.41</v>
      </c>
      <c r="I193" s="129"/>
      <c r="J193" s="129"/>
      <c r="K193" s="129"/>
      <c r="L193" s="129">
        <v>67.78</v>
      </c>
      <c r="M193" s="129"/>
      <c r="N193" s="128">
        <f t="shared" si="48"/>
        <v>1261.05</v>
      </c>
      <c r="O193" s="147">
        <v>43306</v>
      </c>
      <c r="P193" s="243" t="s">
        <v>103</v>
      </c>
      <c r="Q193" s="221" t="s">
        <v>166</v>
      </c>
    </row>
    <row r="194" spans="1:17" x14ac:dyDescent="0.2">
      <c r="A194" s="121" t="s">
        <v>94</v>
      </c>
      <c r="B194" s="122" t="s">
        <v>98</v>
      </c>
      <c r="C194" s="129">
        <v>800</v>
      </c>
      <c r="D194" s="129"/>
      <c r="E194" s="129"/>
      <c r="F194" s="129"/>
      <c r="G194" s="128">
        <f t="shared" si="47"/>
        <v>800</v>
      </c>
      <c r="H194" s="129">
        <v>8</v>
      </c>
      <c r="I194" s="129"/>
      <c r="J194" s="129"/>
      <c r="K194" s="129"/>
      <c r="L194" s="129"/>
      <c r="M194" s="129"/>
      <c r="N194" s="128">
        <f t="shared" si="48"/>
        <v>792</v>
      </c>
      <c r="O194" s="147">
        <v>43306</v>
      </c>
      <c r="P194" s="243" t="s">
        <v>103</v>
      </c>
      <c r="Q194" s="221" t="s">
        <v>166</v>
      </c>
    </row>
    <row r="195" spans="1:17" x14ac:dyDescent="0.2">
      <c r="A195" s="121" t="s">
        <v>61</v>
      </c>
      <c r="B195" s="122" t="s">
        <v>99</v>
      </c>
      <c r="C195" s="129">
        <v>1000</v>
      </c>
      <c r="D195" s="129">
        <v>300</v>
      </c>
      <c r="E195" s="129"/>
      <c r="F195" s="129"/>
      <c r="G195" s="128">
        <f t="shared" si="47"/>
        <v>1300</v>
      </c>
      <c r="H195" s="129">
        <v>13</v>
      </c>
      <c r="I195" s="129"/>
      <c r="J195" s="129"/>
      <c r="K195" s="129"/>
      <c r="L195" s="129"/>
      <c r="M195" s="129"/>
      <c r="N195" s="128">
        <f t="shared" si="48"/>
        <v>1287</v>
      </c>
      <c r="O195" s="147">
        <v>43306</v>
      </c>
      <c r="P195" s="243" t="s">
        <v>103</v>
      </c>
      <c r="Q195" s="221" t="s">
        <v>166</v>
      </c>
    </row>
    <row r="196" spans="1:17" ht="13.5" thickBot="1" x14ac:dyDescent="0.25">
      <c r="A196" s="121" t="s">
        <v>157</v>
      </c>
      <c r="B196" s="122" t="s">
        <v>180</v>
      </c>
      <c r="C196" s="129">
        <v>480</v>
      </c>
      <c r="D196" s="129"/>
      <c r="E196" s="129"/>
      <c r="F196" s="129"/>
      <c r="G196" s="128">
        <f t="shared" si="47"/>
        <v>480</v>
      </c>
      <c r="H196" s="129">
        <v>4.8</v>
      </c>
      <c r="I196" s="129"/>
      <c r="J196" s="129"/>
      <c r="K196" s="129"/>
      <c r="L196" s="129"/>
      <c r="M196" s="129"/>
      <c r="N196" s="128">
        <f t="shared" si="48"/>
        <v>475.2</v>
      </c>
      <c r="O196" s="147">
        <v>43306</v>
      </c>
      <c r="P196" s="243" t="s">
        <v>103</v>
      </c>
      <c r="Q196" s="221" t="s">
        <v>166</v>
      </c>
    </row>
    <row r="197" spans="1:17" s="134" customFormat="1" ht="13.5" thickBot="1" x14ac:dyDescent="0.25">
      <c r="A197" s="328" t="s">
        <v>0</v>
      </c>
      <c r="B197" s="329"/>
      <c r="C197" s="244">
        <f t="shared" ref="C197:N197" si="49">SUM(C190:C196)</f>
        <v>8247.6</v>
      </c>
      <c r="D197" s="244">
        <f t="shared" si="49"/>
        <v>2165.54</v>
      </c>
      <c r="E197" s="244">
        <f t="shared" si="49"/>
        <v>690</v>
      </c>
      <c r="F197" s="244">
        <f t="shared" si="49"/>
        <v>525.75</v>
      </c>
      <c r="G197" s="244">
        <f t="shared" si="49"/>
        <v>10938.89</v>
      </c>
      <c r="H197" s="244">
        <f t="shared" si="49"/>
        <v>109.39</v>
      </c>
      <c r="I197" s="244">
        <f t="shared" si="49"/>
        <v>650</v>
      </c>
      <c r="J197" s="244">
        <f t="shared" si="49"/>
        <v>-155</v>
      </c>
      <c r="K197" s="244">
        <f t="shared" si="49"/>
        <v>525.75</v>
      </c>
      <c r="L197" s="244">
        <f>SUM(L190:L196)</f>
        <v>402.23</v>
      </c>
      <c r="M197" s="244">
        <f t="shared" si="49"/>
        <v>1325</v>
      </c>
      <c r="N197" s="244">
        <f t="shared" si="49"/>
        <v>8245.7699999999986</v>
      </c>
      <c r="O197" s="330" t="s">
        <v>0</v>
      </c>
      <c r="P197" s="331"/>
      <c r="Q197" s="222"/>
    </row>
    <row r="198" spans="1:17" s="231" customFormat="1" ht="13.5" thickBot="1" x14ac:dyDescent="0.25">
      <c r="A198" s="314" t="s">
        <v>160</v>
      </c>
      <c r="B198" s="315"/>
      <c r="C198" s="250">
        <f>C197+C189+C182+C175</f>
        <v>31550.200000000004</v>
      </c>
      <c r="D198" s="251">
        <f>D197+D189+D182+D175</f>
        <v>2165.54</v>
      </c>
      <c r="E198" s="251">
        <f t="shared" ref="E198:N198" si="50">E197+E189+E182+E175</f>
        <v>2760</v>
      </c>
      <c r="F198" s="251">
        <f t="shared" si="50"/>
        <v>2103</v>
      </c>
      <c r="G198" s="251">
        <f t="shared" si="50"/>
        <v>35818.74</v>
      </c>
      <c r="H198" s="251">
        <f>H197+H189+H182+H175</f>
        <v>349.01</v>
      </c>
      <c r="I198" s="251">
        <f t="shared" si="50"/>
        <v>1698.59</v>
      </c>
      <c r="J198" s="251">
        <f t="shared" si="50"/>
        <v>-620</v>
      </c>
      <c r="K198" s="251">
        <f t="shared" si="50"/>
        <v>2103</v>
      </c>
      <c r="L198" s="251">
        <f>L197+L189+L182+L175</f>
        <v>1608.92</v>
      </c>
      <c r="M198" s="251">
        <f t="shared" si="50"/>
        <v>5200</v>
      </c>
      <c r="N198" s="252">
        <f t="shared" si="50"/>
        <v>26136.22</v>
      </c>
      <c r="O198" s="235"/>
      <c r="P198" s="236"/>
      <c r="Q198" s="230"/>
    </row>
    <row r="199" spans="1:17" s="259" customFormat="1" x14ac:dyDescent="0.2">
      <c r="A199" s="254" t="s">
        <v>8</v>
      </c>
      <c r="B199" s="262" t="s">
        <v>185</v>
      </c>
      <c r="C199" s="255">
        <v>13415</v>
      </c>
      <c r="D199" s="255"/>
      <c r="E199" s="255"/>
      <c r="F199" s="255">
        <v>4738</v>
      </c>
      <c r="G199" s="128">
        <f t="shared" ref="G199:G201" si="51">C199+D199+F199</f>
        <v>18153</v>
      </c>
      <c r="H199" s="255"/>
      <c r="I199" s="255">
        <v>2244</v>
      </c>
      <c r="J199" s="255">
        <v>-829</v>
      </c>
      <c r="K199" s="255"/>
      <c r="L199" s="255"/>
      <c r="M199" s="255"/>
      <c r="N199" s="128">
        <f t="shared" ref="N199:N201" si="52">C199+D199+E199-H199-I199-J199-K199-L199-M199</f>
        <v>12000</v>
      </c>
      <c r="O199" s="256"/>
      <c r="P199" s="257"/>
      <c r="Q199" s="258"/>
    </row>
    <row r="200" spans="1:17" s="259" customFormat="1" x14ac:dyDescent="0.2">
      <c r="A200" s="254" t="s">
        <v>30</v>
      </c>
      <c r="B200" s="262" t="s">
        <v>186</v>
      </c>
      <c r="C200" s="260">
        <v>12089</v>
      </c>
      <c r="D200" s="260"/>
      <c r="E200" s="260"/>
      <c r="F200" s="260">
        <v>2203</v>
      </c>
      <c r="G200" s="128">
        <f t="shared" si="51"/>
        <v>14292</v>
      </c>
      <c r="H200" s="260"/>
      <c r="I200" s="260">
        <v>1399</v>
      </c>
      <c r="J200" s="260">
        <v>-310</v>
      </c>
      <c r="K200" s="260"/>
      <c r="L200" s="260"/>
      <c r="M200" s="260"/>
      <c r="N200" s="128">
        <f t="shared" si="52"/>
        <v>11000</v>
      </c>
      <c r="O200" s="256"/>
      <c r="P200" s="257"/>
      <c r="Q200" s="258"/>
    </row>
    <row r="201" spans="1:17" s="259" customFormat="1" ht="13.5" thickBot="1" x14ac:dyDescent="0.25">
      <c r="A201" s="254" t="s">
        <v>6</v>
      </c>
      <c r="B201" s="262" t="s">
        <v>187</v>
      </c>
      <c r="C201" s="261">
        <v>11733.11</v>
      </c>
      <c r="D201" s="261"/>
      <c r="E201" s="261"/>
      <c r="F201" s="261">
        <v>1927.5</v>
      </c>
      <c r="G201" s="128">
        <f t="shared" si="51"/>
        <v>13660.61</v>
      </c>
      <c r="H201" s="261">
        <v>136.61000000000001</v>
      </c>
      <c r="I201" s="261">
        <v>1289</v>
      </c>
      <c r="J201" s="261">
        <v>-620</v>
      </c>
      <c r="K201" s="261">
        <v>1927.5</v>
      </c>
      <c r="L201" s="261"/>
      <c r="M201" s="261"/>
      <c r="N201" s="128">
        <f t="shared" si="52"/>
        <v>9000</v>
      </c>
      <c r="O201" s="256"/>
      <c r="P201" s="257"/>
      <c r="Q201" s="258"/>
    </row>
    <row r="202" spans="1:17" s="220" customFormat="1" ht="13.5" thickBot="1" x14ac:dyDescent="0.25">
      <c r="A202" s="281" t="s">
        <v>161</v>
      </c>
      <c r="B202" s="282"/>
      <c r="C202" s="253">
        <f>SUM(C199:C201)</f>
        <v>37237.11</v>
      </c>
      <c r="D202" s="253">
        <f t="shared" ref="D202" si="53">SUM(D199:D201)</f>
        <v>0</v>
      </c>
      <c r="E202" s="253">
        <f t="shared" ref="E202" si="54">SUM(E199:E201)</f>
        <v>0</v>
      </c>
      <c r="F202" s="253">
        <f t="shared" ref="F202" si="55">SUM(F199:F201)</f>
        <v>8868.5</v>
      </c>
      <c r="G202" s="253">
        <f t="shared" ref="G202" si="56">SUM(G199:G201)</f>
        <v>46105.61</v>
      </c>
      <c r="H202" s="253">
        <f t="shared" ref="H202" si="57">SUM(H199:H201)</f>
        <v>136.61000000000001</v>
      </c>
      <c r="I202" s="253">
        <f t="shared" ref="I202" si="58">SUM(I199:I201)</f>
        <v>4932</v>
      </c>
      <c r="J202" s="253">
        <f t="shared" ref="J202" si="59">SUM(J199:J201)</f>
        <v>-1759</v>
      </c>
      <c r="K202" s="253">
        <f t="shared" ref="K202" si="60">SUM(K199:K201)</f>
        <v>1927.5</v>
      </c>
      <c r="L202" s="253">
        <f t="shared" ref="L202" si="61">SUM(L199:L201)</f>
        <v>0</v>
      </c>
      <c r="M202" s="253">
        <f t="shared" ref="M202" si="62">SUM(M199:M201)</f>
        <v>0</v>
      </c>
      <c r="N202" s="253">
        <f t="shared" ref="N202" si="63">SUM(N199:N201)</f>
        <v>32000</v>
      </c>
      <c r="O202" s="238"/>
      <c r="P202" s="239"/>
      <c r="Q202" s="223"/>
    </row>
    <row r="203" spans="1:17" s="220" customFormat="1" ht="13.5" thickBot="1" x14ac:dyDescent="0.25">
      <c r="A203" s="283" t="s">
        <v>162</v>
      </c>
      <c r="B203" s="283"/>
      <c r="C203" s="232"/>
      <c r="D203" s="232"/>
      <c r="E203" s="232"/>
      <c r="F203" s="232"/>
      <c r="G203" s="232"/>
      <c r="H203" s="241">
        <f>(H198+H202)*2</f>
        <v>971.24</v>
      </c>
      <c r="I203" s="237">
        <f>I198+I202</f>
        <v>6630.59</v>
      </c>
      <c r="J203" s="242">
        <f>J198+J202</f>
        <v>-2379</v>
      </c>
      <c r="K203" s="232"/>
      <c r="L203" s="232"/>
      <c r="M203" s="232"/>
      <c r="N203" s="232">
        <f>9000+11000+12000</f>
        <v>32000</v>
      </c>
      <c r="O203" s="219"/>
      <c r="P203" s="219"/>
      <c r="Q203" s="234"/>
    </row>
    <row r="204" spans="1:17" s="220" customFormat="1" ht="13.5" thickBot="1" x14ac:dyDescent="0.25">
      <c r="A204" s="249"/>
      <c r="B204" s="249"/>
      <c r="C204" s="232"/>
      <c r="D204" s="232"/>
      <c r="E204" s="232"/>
      <c r="F204" s="232"/>
      <c r="G204" s="232"/>
      <c r="H204" s="232"/>
      <c r="I204" s="284">
        <f>I203+J203</f>
        <v>4251.59</v>
      </c>
      <c r="J204" s="285"/>
      <c r="K204" s="232"/>
      <c r="L204" s="232"/>
      <c r="M204" s="232"/>
      <c r="N204" s="232"/>
      <c r="O204" s="219"/>
      <c r="P204" s="219"/>
      <c r="Q204" s="234"/>
    </row>
    <row r="205" spans="1:17" s="220" customFormat="1" ht="13.5" thickBot="1" x14ac:dyDescent="0.25">
      <c r="A205" s="249"/>
      <c r="B205" s="249"/>
      <c r="C205" s="232"/>
      <c r="D205" s="232"/>
      <c r="E205" s="232"/>
      <c r="F205" s="232"/>
      <c r="G205" s="232"/>
      <c r="H205" s="286">
        <f>SUM(H203:J203)</f>
        <v>5222.83</v>
      </c>
      <c r="I205" s="287"/>
      <c r="J205" s="288"/>
      <c r="K205" s="232"/>
      <c r="L205" s="232"/>
      <c r="M205" s="232"/>
      <c r="N205" s="232"/>
      <c r="O205" s="219"/>
      <c r="P205" s="219"/>
      <c r="Q205" s="234"/>
    </row>
    <row r="206" spans="1:17" ht="13.5" thickBot="1" x14ac:dyDescent="0.25"/>
    <row r="207" spans="1:17" s="119" customFormat="1" ht="13.5" thickBot="1" x14ac:dyDescent="0.25">
      <c r="A207" s="305" t="s">
        <v>167</v>
      </c>
      <c r="B207" s="306"/>
      <c r="C207" s="306"/>
      <c r="D207" s="306"/>
      <c r="E207" s="306"/>
      <c r="F207" s="306"/>
      <c r="G207" s="306"/>
      <c r="H207" s="306"/>
      <c r="I207" s="306"/>
      <c r="J207" s="306"/>
      <c r="K207" s="306"/>
      <c r="L207" s="306"/>
      <c r="M207" s="306"/>
      <c r="N207" s="306"/>
      <c r="O207" s="306"/>
      <c r="P207" s="306"/>
      <c r="Q207" s="307"/>
    </row>
    <row r="208" spans="1:17" s="119" customFormat="1" ht="13.5" thickBot="1" x14ac:dyDescent="0.25">
      <c r="A208" s="125" t="s">
        <v>88</v>
      </c>
      <c r="B208" s="126" t="s">
        <v>1</v>
      </c>
      <c r="C208" s="127" t="s">
        <v>80</v>
      </c>
      <c r="D208" s="127" t="s">
        <v>81</v>
      </c>
      <c r="E208" s="127" t="s">
        <v>92</v>
      </c>
      <c r="F208" s="127" t="s">
        <v>86</v>
      </c>
      <c r="G208" s="127" t="s">
        <v>100</v>
      </c>
      <c r="H208" s="127" t="s">
        <v>83</v>
      </c>
      <c r="I208" s="127" t="s">
        <v>84</v>
      </c>
      <c r="J208" s="127" t="s">
        <v>91</v>
      </c>
      <c r="K208" s="127" t="s">
        <v>86</v>
      </c>
      <c r="L208" s="127" t="s">
        <v>82</v>
      </c>
      <c r="M208" s="127" t="s">
        <v>85</v>
      </c>
      <c r="N208" s="127" t="s">
        <v>2</v>
      </c>
      <c r="O208" s="132" t="s">
        <v>90</v>
      </c>
      <c r="P208" s="133" t="s">
        <v>93</v>
      </c>
      <c r="Q208" s="224" t="s">
        <v>158</v>
      </c>
    </row>
    <row r="209" spans="1:17" x14ac:dyDescent="0.2">
      <c r="A209" s="123" t="s">
        <v>28</v>
      </c>
      <c r="B209" s="124" t="s">
        <v>87</v>
      </c>
      <c r="C209" s="129">
        <v>3119.2</v>
      </c>
      <c r="D209" s="129">
        <v>935.76</v>
      </c>
      <c r="E209" s="129">
        <v>490</v>
      </c>
      <c r="F209" s="129">
        <v>525.75</v>
      </c>
      <c r="G209" s="128">
        <f t="shared" ref="G209:G215" si="64">C209+D209+F209</f>
        <v>4580.71</v>
      </c>
      <c r="H209" s="129">
        <v>45.81</v>
      </c>
      <c r="I209" s="129">
        <v>484</v>
      </c>
      <c r="J209" s="129">
        <v>-155</v>
      </c>
      <c r="K209" s="129">
        <v>525.75</v>
      </c>
      <c r="L209" s="129">
        <v>200.01</v>
      </c>
      <c r="M209" s="129">
        <v>1125</v>
      </c>
      <c r="N209" s="128">
        <f t="shared" ref="N209:N215" si="65">C209+D209+E209-H209-I209-J209-K209-L209-M209</f>
        <v>2319.3899999999994</v>
      </c>
      <c r="O209" s="147">
        <v>43313</v>
      </c>
      <c r="P209" s="173" t="s">
        <v>108</v>
      </c>
      <c r="Q209" s="221" t="s">
        <v>167</v>
      </c>
    </row>
    <row r="210" spans="1:17" x14ac:dyDescent="0.2">
      <c r="A210" s="121" t="s">
        <v>29</v>
      </c>
      <c r="B210" s="122" t="s">
        <v>95</v>
      </c>
      <c r="C210" s="129">
        <v>818.8</v>
      </c>
      <c r="D210" s="129"/>
      <c r="E210" s="129">
        <v>50</v>
      </c>
      <c r="F210" s="129"/>
      <c r="G210" s="128">
        <f t="shared" si="64"/>
        <v>818.8</v>
      </c>
      <c r="H210" s="129">
        <v>8.19</v>
      </c>
      <c r="I210" s="129"/>
      <c r="J210" s="129"/>
      <c r="K210" s="129"/>
      <c r="L210" s="129">
        <v>58.14</v>
      </c>
      <c r="M210" s="129"/>
      <c r="N210" s="128">
        <f t="shared" si="65"/>
        <v>802.46999999999991</v>
      </c>
      <c r="O210" s="147">
        <v>43313</v>
      </c>
      <c r="P210" s="173" t="s">
        <v>108</v>
      </c>
      <c r="Q210" s="221" t="s">
        <v>167</v>
      </c>
    </row>
    <row r="211" spans="1:17" x14ac:dyDescent="0.2">
      <c r="A211" s="121" t="s">
        <v>3</v>
      </c>
      <c r="B211" s="122" t="s">
        <v>96</v>
      </c>
      <c r="C211" s="129">
        <v>1074.8</v>
      </c>
      <c r="D211" s="129"/>
      <c r="E211" s="129">
        <v>50</v>
      </c>
      <c r="F211" s="129"/>
      <c r="G211" s="128">
        <f t="shared" si="64"/>
        <v>1074.8</v>
      </c>
      <c r="H211" s="129">
        <v>10.75</v>
      </c>
      <c r="I211" s="129"/>
      <c r="J211" s="129"/>
      <c r="K211" s="129"/>
      <c r="L211" s="129">
        <v>76.3</v>
      </c>
      <c r="M211" s="129"/>
      <c r="N211" s="128">
        <f t="shared" si="65"/>
        <v>1037.75</v>
      </c>
      <c r="O211" s="147">
        <v>43313</v>
      </c>
      <c r="P211" s="173" t="s">
        <v>108</v>
      </c>
      <c r="Q211" s="221" t="s">
        <v>167</v>
      </c>
    </row>
    <row r="212" spans="1:17" x14ac:dyDescent="0.2">
      <c r="A212" s="121" t="s">
        <v>35</v>
      </c>
      <c r="B212" s="122" t="s">
        <v>97</v>
      </c>
      <c r="C212" s="129">
        <v>954.8</v>
      </c>
      <c r="D212" s="129"/>
      <c r="E212" s="129">
        <v>100</v>
      </c>
      <c r="F212" s="129"/>
      <c r="G212" s="128">
        <f t="shared" si="64"/>
        <v>954.8</v>
      </c>
      <c r="H212" s="129">
        <v>9.5500000000000007</v>
      </c>
      <c r="I212" s="129"/>
      <c r="J212" s="129"/>
      <c r="K212" s="129"/>
      <c r="L212" s="129">
        <v>67.78</v>
      </c>
      <c r="M212" s="129"/>
      <c r="N212" s="128">
        <f t="shared" si="65"/>
        <v>977.47</v>
      </c>
      <c r="O212" s="147">
        <v>43313</v>
      </c>
      <c r="P212" s="173" t="s">
        <v>108</v>
      </c>
      <c r="Q212" s="221" t="s">
        <v>167</v>
      </c>
    </row>
    <row r="213" spans="1:17" x14ac:dyDescent="0.2">
      <c r="A213" s="121" t="s">
        <v>94</v>
      </c>
      <c r="B213" s="122" t="s">
        <v>98</v>
      </c>
      <c r="C213" s="129">
        <v>800</v>
      </c>
      <c r="D213" s="129"/>
      <c r="E213" s="129"/>
      <c r="F213" s="129"/>
      <c r="G213" s="128">
        <f t="shared" si="64"/>
        <v>800</v>
      </c>
      <c r="H213" s="129">
        <v>8</v>
      </c>
      <c r="I213" s="129"/>
      <c r="J213" s="129"/>
      <c r="K213" s="129"/>
      <c r="L213" s="129"/>
      <c r="M213" s="129"/>
      <c r="N213" s="128">
        <f t="shared" si="65"/>
        <v>792</v>
      </c>
      <c r="O213" s="147">
        <v>43313</v>
      </c>
      <c r="P213" s="173" t="s">
        <v>108</v>
      </c>
      <c r="Q213" s="221" t="s">
        <v>167</v>
      </c>
    </row>
    <row r="214" spans="1:17" x14ac:dyDescent="0.2">
      <c r="A214" s="121" t="s">
        <v>61</v>
      </c>
      <c r="B214" s="122" t="s">
        <v>99</v>
      </c>
      <c r="C214" s="129">
        <v>1000</v>
      </c>
      <c r="D214" s="129">
        <v>300</v>
      </c>
      <c r="E214" s="129"/>
      <c r="F214" s="129"/>
      <c r="G214" s="128">
        <f t="shared" si="64"/>
        <v>1300</v>
      </c>
      <c r="H214" s="129">
        <v>13</v>
      </c>
      <c r="I214" s="129"/>
      <c r="J214" s="129"/>
      <c r="K214" s="129"/>
      <c r="L214" s="129"/>
      <c r="M214" s="129"/>
      <c r="N214" s="128">
        <f t="shared" si="65"/>
        <v>1287</v>
      </c>
      <c r="O214" s="147">
        <v>43313</v>
      </c>
      <c r="P214" s="173" t="s">
        <v>108</v>
      </c>
      <c r="Q214" s="221" t="s">
        <v>167</v>
      </c>
    </row>
    <row r="215" spans="1:17" ht="13.5" thickBot="1" x14ac:dyDescent="0.25">
      <c r="A215" s="121" t="s">
        <v>157</v>
      </c>
      <c r="B215" s="122" t="s">
        <v>180</v>
      </c>
      <c r="C215" s="129">
        <v>800</v>
      </c>
      <c r="D215" s="129"/>
      <c r="E215" s="129"/>
      <c r="F215" s="129"/>
      <c r="G215" s="128">
        <f t="shared" si="64"/>
        <v>800</v>
      </c>
      <c r="H215" s="129">
        <v>8</v>
      </c>
      <c r="I215" s="129"/>
      <c r="J215" s="129"/>
      <c r="K215" s="129"/>
      <c r="L215" s="129"/>
      <c r="M215" s="129"/>
      <c r="N215" s="128">
        <f t="shared" si="65"/>
        <v>792</v>
      </c>
      <c r="O215" s="147">
        <v>43313</v>
      </c>
      <c r="P215" s="173" t="s">
        <v>108</v>
      </c>
      <c r="Q215" s="221" t="s">
        <v>167</v>
      </c>
    </row>
    <row r="216" spans="1:17" s="134" customFormat="1" ht="13.5" thickBot="1" x14ac:dyDescent="0.25">
      <c r="A216" s="289" t="s">
        <v>0</v>
      </c>
      <c r="B216" s="290"/>
      <c r="C216" s="164">
        <f>SUM(C209:C215)</f>
        <v>8567.6</v>
      </c>
      <c r="D216" s="164">
        <f t="shared" ref="D216:N216" si="66">SUM(D209:D215)</f>
        <v>1235.76</v>
      </c>
      <c r="E216" s="164">
        <f t="shared" si="66"/>
        <v>690</v>
      </c>
      <c r="F216" s="164">
        <f t="shared" si="66"/>
        <v>525.75</v>
      </c>
      <c r="G216" s="164">
        <f>SUM(G209:G215)</f>
        <v>10329.11</v>
      </c>
      <c r="H216" s="164">
        <f t="shared" si="66"/>
        <v>103.3</v>
      </c>
      <c r="I216" s="164">
        <f t="shared" si="66"/>
        <v>484</v>
      </c>
      <c r="J216" s="164">
        <f t="shared" si="66"/>
        <v>-155</v>
      </c>
      <c r="K216" s="164">
        <f t="shared" si="66"/>
        <v>525.75</v>
      </c>
      <c r="L216" s="164">
        <f t="shared" si="66"/>
        <v>402.23</v>
      </c>
      <c r="M216" s="164">
        <f>SUM(M209:M215)</f>
        <v>1125</v>
      </c>
      <c r="N216" s="164">
        <f t="shared" si="66"/>
        <v>8008.079999999999</v>
      </c>
      <c r="O216" s="308" t="s">
        <v>0</v>
      </c>
      <c r="P216" s="309"/>
      <c r="Q216" s="221"/>
    </row>
    <row r="217" spans="1:17" x14ac:dyDescent="0.2">
      <c r="A217" s="123" t="s">
        <v>28</v>
      </c>
      <c r="B217" s="124" t="s">
        <v>87</v>
      </c>
      <c r="C217" s="129">
        <v>3119.2</v>
      </c>
      <c r="D217" s="129">
        <v>1052.73</v>
      </c>
      <c r="E217" s="129">
        <v>490</v>
      </c>
      <c r="F217" s="129">
        <v>525.75</v>
      </c>
      <c r="G217" s="128">
        <f t="shared" ref="G217:G223" si="67">C217+D217+F217</f>
        <v>4697.68</v>
      </c>
      <c r="H217" s="129">
        <v>46.98</v>
      </c>
      <c r="I217" s="129">
        <v>513</v>
      </c>
      <c r="J217" s="129">
        <v>-155</v>
      </c>
      <c r="K217" s="129">
        <v>525.75</v>
      </c>
      <c r="L217" s="129">
        <v>200.01</v>
      </c>
      <c r="M217" s="129">
        <v>1125</v>
      </c>
      <c r="N217" s="128">
        <f t="shared" ref="N217:N223" si="68">C217+D217+E217-H217-I217-J217-K217-L217-M217</f>
        <v>2406.1900000000005</v>
      </c>
      <c r="O217" s="147">
        <v>43320</v>
      </c>
      <c r="P217" s="245" t="s">
        <v>110</v>
      </c>
      <c r="Q217" s="221" t="s">
        <v>167</v>
      </c>
    </row>
    <row r="218" spans="1:17" x14ac:dyDescent="0.2">
      <c r="A218" s="121" t="s">
        <v>29</v>
      </c>
      <c r="B218" s="122" t="s">
        <v>95</v>
      </c>
      <c r="C218" s="129">
        <v>818.8</v>
      </c>
      <c r="D218" s="129"/>
      <c r="E218" s="129">
        <v>50</v>
      </c>
      <c r="F218" s="129"/>
      <c r="G218" s="128">
        <f t="shared" si="67"/>
        <v>818.8</v>
      </c>
      <c r="H218" s="129">
        <v>8.19</v>
      </c>
      <c r="I218" s="129"/>
      <c r="J218" s="129"/>
      <c r="K218" s="129"/>
      <c r="L218" s="129">
        <v>58.14</v>
      </c>
      <c r="M218" s="129">
        <v>200</v>
      </c>
      <c r="N218" s="128">
        <f t="shared" si="68"/>
        <v>602.46999999999991</v>
      </c>
      <c r="O218" s="147">
        <v>43320</v>
      </c>
      <c r="P218" s="245" t="s">
        <v>110</v>
      </c>
      <c r="Q218" s="221" t="s">
        <v>167</v>
      </c>
    </row>
    <row r="219" spans="1:17" x14ac:dyDescent="0.2">
      <c r="A219" s="121" t="s">
        <v>3</v>
      </c>
      <c r="B219" s="122" t="s">
        <v>96</v>
      </c>
      <c r="C219" s="129">
        <v>1074.8</v>
      </c>
      <c r="D219" s="129"/>
      <c r="E219" s="129">
        <v>50</v>
      </c>
      <c r="F219" s="129"/>
      <c r="G219" s="128">
        <f t="shared" si="67"/>
        <v>1074.8</v>
      </c>
      <c r="H219" s="129">
        <v>10.75</v>
      </c>
      <c r="I219" s="129"/>
      <c r="J219" s="129"/>
      <c r="K219" s="129"/>
      <c r="L219" s="129">
        <v>76.3</v>
      </c>
      <c r="M219" s="129">
        <v>200</v>
      </c>
      <c r="N219" s="128">
        <f t="shared" si="68"/>
        <v>837.75</v>
      </c>
      <c r="O219" s="147">
        <v>43320</v>
      </c>
      <c r="P219" s="245" t="s">
        <v>110</v>
      </c>
      <c r="Q219" s="221" t="s">
        <v>167</v>
      </c>
    </row>
    <row r="220" spans="1:17" x14ac:dyDescent="0.2">
      <c r="A220" s="121" t="s">
        <v>35</v>
      </c>
      <c r="B220" s="122" t="s">
        <v>97</v>
      </c>
      <c r="C220" s="129">
        <v>954.8</v>
      </c>
      <c r="D220" s="129"/>
      <c r="E220" s="129">
        <v>100</v>
      </c>
      <c r="F220" s="129"/>
      <c r="G220" s="128">
        <f t="shared" si="67"/>
        <v>954.8</v>
      </c>
      <c r="H220" s="129">
        <v>9.5500000000000007</v>
      </c>
      <c r="I220" s="129"/>
      <c r="J220" s="129"/>
      <c r="K220" s="129"/>
      <c r="L220" s="129">
        <v>67.78</v>
      </c>
      <c r="M220" s="129"/>
      <c r="N220" s="128">
        <f t="shared" si="68"/>
        <v>977.47</v>
      </c>
      <c r="O220" s="147">
        <v>43320</v>
      </c>
      <c r="P220" s="245" t="s">
        <v>110</v>
      </c>
      <c r="Q220" s="221" t="s">
        <v>167</v>
      </c>
    </row>
    <row r="221" spans="1:17" x14ac:dyDescent="0.2">
      <c r="A221" s="121" t="s">
        <v>94</v>
      </c>
      <c r="B221" s="122" t="s">
        <v>98</v>
      </c>
      <c r="C221" s="129">
        <v>800</v>
      </c>
      <c r="D221" s="129"/>
      <c r="E221" s="129"/>
      <c r="F221" s="129"/>
      <c r="G221" s="128">
        <f t="shared" si="67"/>
        <v>800</v>
      </c>
      <c r="H221" s="129">
        <v>8</v>
      </c>
      <c r="I221" s="129"/>
      <c r="J221" s="129"/>
      <c r="K221" s="129"/>
      <c r="L221" s="129"/>
      <c r="M221" s="129"/>
      <c r="N221" s="128">
        <f t="shared" si="68"/>
        <v>792</v>
      </c>
      <c r="O221" s="147">
        <v>43320</v>
      </c>
      <c r="P221" s="245" t="s">
        <v>110</v>
      </c>
      <c r="Q221" s="221" t="s">
        <v>167</v>
      </c>
    </row>
    <row r="222" spans="1:17" x14ac:dyDescent="0.2">
      <c r="A222" s="121" t="s">
        <v>61</v>
      </c>
      <c r="B222" s="122" t="s">
        <v>99</v>
      </c>
      <c r="C222" s="129">
        <v>1000</v>
      </c>
      <c r="D222" s="129">
        <v>337.5</v>
      </c>
      <c r="E222" s="129"/>
      <c r="F222" s="129"/>
      <c r="G222" s="128">
        <f t="shared" si="67"/>
        <v>1337.5</v>
      </c>
      <c r="H222" s="129">
        <v>13.38</v>
      </c>
      <c r="I222" s="129"/>
      <c r="J222" s="129"/>
      <c r="K222" s="129"/>
      <c r="L222" s="129"/>
      <c r="M222" s="129"/>
      <c r="N222" s="128">
        <f t="shared" si="68"/>
        <v>1324.12</v>
      </c>
      <c r="O222" s="147">
        <v>43320</v>
      </c>
      <c r="P222" s="245" t="s">
        <v>110</v>
      </c>
      <c r="Q222" s="221" t="s">
        <v>167</v>
      </c>
    </row>
    <row r="223" spans="1:17" ht="13.5" thickBot="1" x14ac:dyDescent="0.25">
      <c r="A223" s="121" t="s">
        <v>157</v>
      </c>
      <c r="B223" s="122" t="s">
        <v>180</v>
      </c>
      <c r="C223" s="129">
        <v>800</v>
      </c>
      <c r="D223" s="129"/>
      <c r="E223" s="129"/>
      <c r="F223" s="129"/>
      <c r="G223" s="128">
        <f t="shared" si="67"/>
        <v>800</v>
      </c>
      <c r="H223" s="129">
        <v>8</v>
      </c>
      <c r="I223" s="129"/>
      <c r="J223" s="129"/>
      <c r="K223" s="129"/>
      <c r="L223" s="129"/>
      <c r="M223" s="129"/>
      <c r="N223" s="128">
        <f t="shared" si="68"/>
        <v>792</v>
      </c>
      <c r="O223" s="147">
        <v>43320</v>
      </c>
      <c r="P223" s="245" t="s">
        <v>110</v>
      </c>
      <c r="Q223" s="221" t="s">
        <v>167</v>
      </c>
    </row>
    <row r="224" spans="1:17" s="134" customFormat="1" ht="13.5" thickBot="1" x14ac:dyDescent="0.25">
      <c r="A224" s="324" t="s">
        <v>0</v>
      </c>
      <c r="B224" s="325"/>
      <c r="C224" s="246">
        <f t="shared" ref="C224:M224" si="69">SUM(C217:C223)</f>
        <v>8567.6</v>
      </c>
      <c r="D224" s="246">
        <f t="shared" si="69"/>
        <v>1390.23</v>
      </c>
      <c r="E224" s="246">
        <f t="shared" si="69"/>
        <v>690</v>
      </c>
      <c r="F224" s="246">
        <f t="shared" si="69"/>
        <v>525.75</v>
      </c>
      <c r="G224" s="246">
        <f t="shared" si="69"/>
        <v>10483.580000000002</v>
      </c>
      <c r="H224" s="246">
        <f>SUM(H217:H223)</f>
        <v>104.84999999999998</v>
      </c>
      <c r="I224" s="246">
        <f t="shared" si="69"/>
        <v>513</v>
      </c>
      <c r="J224" s="246">
        <f t="shared" si="69"/>
        <v>-155</v>
      </c>
      <c r="K224" s="246">
        <f t="shared" si="69"/>
        <v>525.75</v>
      </c>
      <c r="L224" s="246">
        <f t="shared" si="69"/>
        <v>402.23</v>
      </c>
      <c r="M224" s="246">
        <f t="shared" si="69"/>
        <v>1525</v>
      </c>
      <c r="N224" s="246">
        <f>SUM(N217:N223)</f>
        <v>7732</v>
      </c>
      <c r="O224" s="326" t="s">
        <v>0</v>
      </c>
      <c r="P224" s="327"/>
      <c r="Q224" s="221"/>
    </row>
    <row r="225" spans="1:17" x14ac:dyDescent="0.2">
      <c r="A225" s="123" t="s">
        <v>28</v>
      </c>
      <c r="B225" s="124" t="s">
        <v>87</v>
      </c>
      <c r="C225" s="129">
        <v>3119.2</v>
      </c>
      <c r="D225" s="129">
        <v>935.76</v>
      </c>
      <c r="E225" s="129">
        <v>490</v>
      </c>
      <c r="F225" s="129">
        <v>525.75</v>
      </c>
      <c r="G225" s="128">
        <f t="shared" ref="G225:G231" si="70">C225+D225+F225</f>
        <v>4580.71</v>
      </c>
      <c r="H225" s="129">
        <v>45.81</v>
      </c>
      <c r="I225" s="129">
        <v>484</v>
      </c>
      <c r="J225" s="129">
        <v>-155</v>
      </c>
      <c r="K225" s="129">
        <v>525.75</v>
      </c>
      <c r="L225" s="129">
        <v>200.01</v>
      </c>
      <c r="M225" s="129">
        <v>1125</v>
      </c>
      <c r="N225" s="128">
        <f t="shared" ref="N225:N231" si="71">C225+D225+E225-H225-I225-J225-K225-L225-M225</f>
        <v>2319.3899999999994</v>
      </c>
      <c r="O225" s="147">
        <v>43327</v>
      </c>
      <c r="P225" s="176" t="s">
        <v>111</v>
      </c>
      <c r="Q225" s="221" t="s">
        <v>167</v>
      </c>
    </row>
    <row r="226" spans="1:17" x14ac:dyDescent="0.2">
      <c r="A226" s="121" t="s">
        <v>29</v>
      </c>
      <c r="B226" s="122" t="s">
        <v>95</v>
      </c>
      <c r="C226" s="129">
        <v>818.8</v>
      </c>
      <c r="D226" s="129">
        <v>30.71</v>
      </c>
      <c r="E226" s="129">
        <v>50</v>
      </c>
      <c r="F226" s="129">
        <v>0</v>
      </c>
      <c r="G226" s="128">
        <f t="shared" si="70"/>
        <v>849.51</v>
      </c>
      <c r="H226" s="129">
        <v>8.5</v>
      </c>
      <c r="I226" s="129">
        <v>0</v>
      </c>
      <c r="J226" s="129">
        <v>0</v>
      </c>
      <c r="K226" s="129">
        <v>0</v>
      </c>
      <c r="L226" s="129">
        <v>58.14</v>
      </c>
      <c r="M226" s="129">
        <v>200</v>
      </c>
      <c r="N226" s="128">
        <f t="shared" si="71"/>
        <v>632.87</v>
      </c>
      <c r="O226" s="147">
        <v>43327</v>
      </c>
      <c r="P226" s="176" t="s">
        <v>111</v>
      </c>
      <c r="Q226" s="221" t="s">
        <v>167</v>
      </c>
    </row>
    <row r="227" spans="1:17" x14ac:dyDescent="0.2">
      <c r="A227" s="121" t="s">
        <v>3</v>
      </c>
      <c r="B227" s="122" t="s">
        <v>96</v>
      </c>
      <c r="C227" s="129">
        <v>1074.8</v>
      </c>
      <c r="D227" s="129"/>
      <c r="E227" s="129">
        <v>50</v>
      </c>
      <c r="F227" s="129"/>
      <c r="G227" s="128">
        <f t="shared" si="70"/>
        <v>1074.8</v>
      </c>
      <c r="H227" s="129">
        <v>10.75</v>
      </c>
      <c r="I227" s="129"/>
      <c r="J227" s="129"/>
      <c r="K227" s="129"/>
      <c r="L227" s="129">
        <v>76.3</v>
      </c>
      <c r="M227" s="129">
        <v>200</v>
      </c>
      <c r="N227" s="128">
        <f t="shared" si="71"/>
        <v>837.75</v>
      </c>
      <c r="O227" s="147">
        <v>43327</v>
      </c>
      <c r="P227" s="176" t="s">
        <v>111</v>
      </c>
      <c r="Q227" s="221" t="s">
        <v>167</v>
      </c>
    </row>
    <row r="228" spans="1:17" x14ac:dyDescent="0.2">
      <c r="A228" s="121" t="s">
        <v>35</v>
      </c>
      <c r="B228" s="122" t="s">
        <v>97</v>
      </c>
      <c r="C228" s="129">
        <v>954.8</v>
      </c>
      <c r="D228" s="129"/>
      <c r="E228" s="129">
        <v>100</v>
      </c>
      <c r="F228" s="129"/>
      <c r="G228" s="128">
        <f t="shared" si="70"/>
        <v>954.8</v>
      </c>
      <c r="H228" s="129">
        <v>9.5500000000000007</v>
      </c>
      <c r="I228" s="129"/>
      <c r="J228" s="129"/>
      <c r="K228" s="129"/>
      <c r="L228" s="129">
        <v>67.78</v>
      </c>
      <c r="M228" s="129"/>
      <c r="N228" s="128">
        <f t="shared" si="71"/>
        <v>977.47</v>
      </c>
      <c r="O228" s="147">
        <v>43327</v>
      </c>
      <c r="P228" s="176" t="s">
        <v>111</v>
      </c>
      <c r="Q228" s="221" t="s">
        <v>167</v>
      </c>
    </row>
    <row r="229" spans="1:17" x14ac:dyDescent="0.2">
      <c r="A229" s="121" t="s">
        <v>94</v>
      </c>
      <c r="B229" s="122" t="s">
        <v>98</v>
      </c>
      <c r="C229" s="129">
        <v>800</v>
      </c>
      <c r="D229" s="129"/>
      <c r="E229" s="129"/>
      <c r="F229" s="129"/>
      <c r="G229" s="128">
        <f t="shared" si="70"/>
        <v>800</v>
      </c>
      <c r="H229" s="129">
        <v>8</v>
      </c>
      <c r="I229" s="129"/>
      <c r="J229" s="129"/>
      <c r="K229" s="129"/>
      <c r="L229" s="129"/>
      <c r="M229" s="129">
        <v>100</v>
      </c>
      <c r="N229" s="128">
        <f t="shared" si="71"/>
        <v>692</v>
      </c>
      <c r="O229" s="147">
        <v>43327</v>
      </c>
      <c r="P229" s="176" t="s">
        <v>111</v>
      </c>
      <c r="Q229" s="221" t="s">
        <v>167</v>
      </c>
    </row>
    <row r="230" spans="1:17" x14ac:dyDescent="0.2">
      <c r="A230" s="121" t="s">
        <v>61</v>
      </c>
      <c r="B230" s="122" t="s">
        <v>99</v>
      </c>
      <c r="C230" s="129">
        <v>1000</v>
      </c>
      <c r="D230" s="129">
        <v>300</v>
      </c>
      <c r="E230" s="129"/>
      <c r="F230" s="129"/>
      <c r="G230" s="128">
        <f t="shared" si="70"/>
        <v>1300</v>
      </c>
      <c r="H230" s="129">
        <v>13</v>
      </c>
      <c r="I230" s="129"/>
      <c r="J230" s="129"/>
      <c r="K230" s="129"/>
      <c r="L230" s="129"/>
      <c r="M230" s="129"/>
      <c r="N230" s="128">
        <f t="shared" si="71"/>
        <v>1287</v>
      </c>
      <c r="O230" s="147">
        <v>43327</v>
      </c>
      <c r="P230" s="176" t="s">
        <v>111</v>
      </c>
      <c r="Q230" s="221" t="s">
        <v>167</v>
      </c>
    </row>
    <row r="231" spans="1:17" ht="13.5" thickBot="1" x14ac:dyDescent="0.25">
      <c r="A231" s="121" t="s">
        <v>157</v>
      </c>
      <c r="B231" s="122" t="s">
        <v>180</v>
      </c>
      <c r="C231" s="129">
        <v>800</v>
      </c>
      <c r="D231" s="129"/>
      <c r="E231" s="129"/>
      <c r="F231" s="129"/>
      <c r="G231" s="128">
        <f t="shared" si="70"/>
        <v>800</v>
      </c>
      <c r="H231" s="129">
        <v>8</v>
      </c>
      <c r="I231" s="129"/>
      <c r="J231" s="129"/>
      <c r="K231" s="129"/>
      <c r="L231" s="129"/>
      <c r="M231" s="129"/>
      <c r="N231" s="128">
        <f t="shared" si="71"/>
        <v>792</v>
      </c>
      <c r="O231" s="147">
        <v>43327</v>
      </c>
      <c r="P231" s="176" t="s">
        <v>111</v>
      </c>
      <c r="Q231" s="221" t="s">
        <v>167</v>
      </c>
    </row>
    <row r="232" spans="1:17" s="134" customFormat="1" ht="13.5" thickBot="1" x14ac:dyDescent="0.25">
      <c r="A232" s="297" t="s">
        <v>0</v>
      </c>
      <c r="B232" s="298"/>
      <c r="C232" s="156">
        <f t="shared" ref="C232:N232" si="72">SUM(C225:C231)</f>
        <v>8567.6</v>
      </c>
      <c r="D232" s="156">
        <f>SUM(D225:D231)</f>
        <v>1266.47</v>
      </c>
      <c r="E232" s="156">
        <f>SUM(E225:E231)</f>
        <v>690</v>
      </c>
      <c r="F232" s="156">
        <f t="shared" si="72"/>
        <v>525.75</v>
      </c>
      <c r="G232" s="156">
        <f t="shared" si="72"/>
        <v>10359.82</v>
      </c>
      <c r="H232" s="156">
        <f t="shared" si="72"/>
        <v>103.61</v>
      </c>
      <c r="I232" s="156">
        <f t="shared" si="72"/>
        <v>484</v>
      </c>
      <c r="J232" s="156">
        <f t="shared" si="72"/>
        <v>-155</v>
      </c>
      <c r="K232" s="156">
        <f t="shared" si="72"/>
        <v>525.75</v>
      </c>
      <c r="L232" s="156">
        <f t="shared" si="72"/>
        <v>402.23</v>
      </c>
      <c r="M232" s="156">
        <f t="shared" si="72"/>
        <v>1625</v>
      </c>
      <c r="N232" s="156">
        <f t="shared" si="72"/>
        <v>7538.48</v>
      </c>
      <c r="O232" s="299" t="s">
        <v>0</v>
      </c>
      <c r="P232" s="300"/>
      <c r="Q232" s="221"/>
    </row>
    <row r="233" spans="1:17" x14ac:dyDescent="0.2">
      <c r="A233" s="123" t="s">
        <v>28</v>
      </c>
      <c r="B233" s="124" t="s">
        <v>87</v>
      </c>
      <c r="C233" s="129">
        <v>3119.2</v>
      </c>
      <c r="D233" s="129">
        <v>935.76</v>
      </c>
      <c r="E233" s="129">
        <v>490</v>
      </c>
      <c r="F233" s="129">
        <v>525.75</v>
      </c>
      <c r="G233" s="128">
        <f t="shared" ref="G233:G240" si="73">C233+D233+F233</f>
        <v>4580.71</v>
      </c>
      <c r="H233" s="129">
        <v>45.81</v>
      </c>
      <c r="I233" s="129">
        <v>484</v>
      </c>
      <c r="J233" s="129">
        <v>-155</v>
      </c>
      <c r="K233" s="129">
        <v>525.75</v>
      </c>
      <c r="L233" s="129">
        <v>200.01</v>
      </c>
      <c r="M233" s="129">
        <v>1125</v>
      </c>
      <c r="N233" s="128">
        <f t="shared" ref="N233:N240" si="74">C233+D233+E233-H233-I233-J233-K233-L233-M233</f>
        <v>2319.3899999999994</v>
      </c>
      <c r="O233" s="147">
        <v>43334</v>
      </c>
      <c r="P233" s="243" t="s">
        <v>112</v>
      </c>
      <c r="Q233" s="221" t="s">
        <v>167</v>
      </c>
    </row>
    <row r="234" spans="1:17" x14ac:dyDescent="0.2">
      <c r="A234" s="121" t="s">
        <v>29</v>
      </c>
      <c r="B234" s="122" t="s">
        <v>95</v>
      </c>
      <c r="C234" s="129">
        <v>818.8</v>
      </c>
      <c r="D234" s="129">
        <v>0</v>
      </c>
      <c r="E234" s="129">
        <v>50</v>
      </c>
      <c r="F234" s="129">
        <v>0</v>
      </c>
      <c r="G234" s="128">
        <f t="shared" si="73"/>
        <v>818.8</v>
      </c>
      <c r="H234" s="129">
        <v>8.19</v>
      </c>
      <c r="I234" s="129">
        <v>0</v>
      </c>
      <c r="J234" s="129">
        <v>0</v>
      </c>
      <c r="K234" s="129">
        <v>0</v>
      </c>
      <c r="L234" s="129">
        <v>58.14</v>
      </c>
      <c r="M234" s="129">
        <v>200</v>
      </c>
      <c r="N234" s="128">
        <f t="shared" si="74"/>
        <v>602.46999999999991</v>
      </c>
      <c r="O234" s="147">
        <v>43334</v>
      </c>
      <c r="P234" s="243" t="s">
        <v>112</v>
      </c>
      <c r="Q234" s="221" t="s">
        <v>167</v>
      </c>
    </row>
    <row r="235" spans="1:17" x14ac:dyDescent="0.2">
      <c r="A235" s="121" t="s">
        <v>3</v>
      </c>
      <c r="B235" s="122" t="s">
        <v>96</v>
      </c>
      <c r="C235" s="129">
        <v>1074.8</v>
      </c>
      <c r="D235" s="129"/>
      <c r="E235" s="129">
        <v>50</v>
      </c>
      <c r="F235" s="129"/>
      <c r="G235" s="128">
        <f t="shared" si="73"/>
        <v>1074.8</v>
      </c>
      <c r="H235" s="129">
        <v>10.75</v>
      </c>
      <c r="I235" s="129"/>
      <c r="J235" s="129"/>
      <c r="K235" s="129"/>
      <c r="L235" s="129">
        <v>76.3</v>
      </c>
      <c r="M235" s="129">
        <v>200</v>
      </c>
      <c r="N235" s="128">
        <f t="shared" si="74"/>
        <v>837.75</v>
      </c>
      <c r="O235" s="147">
        <v>43334</v>
      </c>
      <c r="P235" s="243" t="s">
        <v>112</v>
      </c>
      <c r="Q235" s="221" t="s">
        <v>167</v>
      </c>
    </row>
    <row r="236" spans="1:17" x14ac:dyDescent="0.2">
      <c r="A236" s="121" t="s">
        <v>35</v>
      </c>
      <c r="B236" s="122" t="s">
        <v>97</v>
      </c>
      <c r="C236" s="129">
        <v>954.8</v>
      </c>
      <c r="D236" s="129"/>
      <c r="E236" s="129">
        <v>100</v>
      </c>
      <c r="F236" s="129"/>
      <c r="G236" s="128">
        <f t="shared" si="73"/>
        <v>954.8</v>
      </c>
      <c r="H236" s="129">
        <v>9.5500000000000007</v>
      </c>
      <c r="I236" s="129"/>
      <c r="J236" s="129"/>
      <c r="K236" s="129"/>
      <c r="L236" s="129">
        <v>67.78</v>
      </c>
      <c r="M236" s="129"/>
      <c r="N236" s="128">
        <f t="shared" si="74"/>
        <v>977.47</v>
      </c>
      <c r="O236" s="147">
        <v>43334</v>
      </c>
      <c r="P236" s="243" t="s">
        <v>112</v>
      </c>
      <c r="Q236" s="221" t="s">
        <v>167</v>
      </c>
    </row>
    <row r="237" spans="1:17" x14ac:dyDescent="0.2">
      <c r="A237" s="121" t="s">
        <v>94</v>
      </c>
      <c r="B237" s="122" t="s">
        <v>98</v>
      </c>
      <c r="C237" s="129">
        <v>800</v>
      </c>
      <c r="D237" s="129"/>
      <c r="E237" s="129"/>
      <c r="F237" s="129"/>
      <c r="G237" s="128">
        <f t="shared" si="73"/>
        <v>800</v>
      </c>
      <c r="H237" s="129">
        <v>8</v>
      </c>
      <c r="I237" s="129"/>
      <c r="J237" s="129"/>
      <c r="K237" s="129"/>
      <c r="L237" s="129"/>
      <c r="M237" s="129">
        <v>100</v>
      </c>
      <c r="N237" s="128">
        <f t="shared" si="74"/>
        <v>692</v>
      </c>
      <c r="O237" s="147">
        <v>43334</v>
      </c>
      <c r="P237" s="243" t="s">
        <v>112</v>
      </c>
      <c r="Q237" s="221" t="s">
        <v>167</v>
      </c>
    </row>
    <row r="238" spans="1:17" x14ac:dyDescent="0.2">
      <c r="A238" s="121" t="s">
        <v>61</v>
      </c>
      <c r="B238" s="122" t="s">
        <v>99</v>
      </c>
      <c r="C238" s="129">
        <v>1200</v>
      </c>
      <c r="D238" s="129">
        <v>300</v>
      </c>
      <c r="E238" s="129"/>
      <c r="F238" s="129"/>
      <c r="G238" s="128">
        <f t="shared" si="73"/>
        <v>1500</v>
      </c>
      <c r="H238" s="129">
        <v>15</v>
      </c>
      <c r="I238" s="129"/>
      <c r="J238" s="129"/>
      <c r="K238" s="129"/>
      <c r="L238" s="129"/>
      <c r="M238" s="129"/>
      <c r="N238" s="128">
        <f t="shared" si="74"/>
        <v>1485</v>
      </c>
      <c r="O238" s="147">
        <v>43334</v>
      </c>
      <c r="P238" s="243" t="s">
        <v>112</v>
      </c>
      <c r="Q238" s="221" t="s">
        <v>167</v>
      </c>
    </row>
    <row r="239" spans="1:17" x14ac:dyDescent="0.2">
      <c r="A239" s="121" t="s">
        <v>157</v>
      </c>
      <c r="B239" s="122" t="s">
        <v>180</v>
      </c>
      <c r="C239" s="129">
        <v>800</v>
      </c>
      <c r="D239" s="129"/>
      <c r="E239" s="129"/>
      <c r="F239" s="129"/>
      <c r="G239" s="128">
        <f t="shared" si="73"/>
        <v>800</v>
      </c>
      <c r="H239" s="129">
        <v>8</v>
      </c>
      <c r="I239" s="129"/>
      <c r="J239" s="129"/>
      <c r="K239" s="129"/>
      <c r="L239" s="129"/>
      <c r="M239" s="129"/>
      <c r="N239" s="128">
        <f t="shared" si="74"/>
        <v>792</v>
      </c>
      <c r="O239" s="147">
        <v>43334</v>
      </c>
      <c r="P239" s="243" t="s">
        <v>112</v>
      </c>
      <c r="Q239" s="221" t="s">
        <v>167</v>
      </c>
    </row>
    <row r="240" spans="1:17" ht="13.5" thickBot="1" x14ac:dyDescent="0.25">
      <c r="A240" s="121" t="s">
        <v>115</v>
      </c>
      <c r="B240" s="122" t="s">
        <v>174</v>
      </c>
      <c r="C240" s="129">
        <v>600</v>
      </c>
      <c r="D240" s="129"/>
      <c r="E240" s="129"/>
      <c r="F240" s="129"/>
      <c r="G240" s="128">
        <f t="shared" si="73"/>
        <v>600</v>
      </c>
      <c r="H240" s="129">
        <v>6</v>
      </c>
      <c r="I240" s="129"/>
      <c r="J240" s="129"/>
      <c r="K240" s="129"/>
      <c r="L240" s="129"/>
      <c r="M240" s="129"/>
      <c r="N240" s="128">
        <f t="shared" si="74"/>
        <v>594</v>
      </c>
      <c r="O240" s="147">
        <v>43334</v>
      </c>
      <c r="P240" s="243" t="s">
        <v>112</v>
      </c>
      <c r="Q240" s="221" t="s">
        <v>167</v>
      </c>
    </row>
    <row r="241" spans="1:17" s="134" customFormat="1" ht="13.5" thickBot="1" x14ac:dyDescent="0.25">
      <c r="A241" s="328" t="s">
        <v>0</v>
      </c>
      <c r="B241" s="329"/>
      <c r="C241" s="244">
        <f>SUM(C233:C240)</f>
        <v>9367.6</v>
      </c>
      <c r="D241" s="244">
        <f t="shared" ref="D241:N241" si="75">SUM(D233:D240)</f>
        <v>1235.76</v>
      </c>
      <c r="E241" s="244">
        <f t="shared" si="75"/>
        <v>690</v>
      </c>
      <c r="F241" s="244">
        <f t="shared" si="75"/>
        <v>525.75</v>
      </c>
      <c r="G241" s="244">
        <f>SUM(G233:G240)</f>
        <v>11129.11</v>
      </c>
      <c r="H241" s="244">
        <f>SUM(H233:H240)</f>
        <v>111.3</v>
      </c>
      <c r="I241" s="244">
        <f t="shared" si="75"/>
        <v>484</v>
      </c>
      <c r="J241" s="244">
        <f t="shared" si="75"/>
        <v>-155</v>
      </c>
      <c r="K241" s="244">
        <f t="shared" si="75"/>
        <v>525.75</v>
      </c>
      <c r="L241" s="244">
        <f t="shared" si="75"/>
        <v>402.23</v>
      </c>
      <c r="M241" s="244">
        <f>SUM(M233:M240)</f>
        <v>1625</v>
      </c>
      <c r="N241" s="244">
        <f t="shared" si="75"/>
        <v>8300.0799999999981</v>
      </c>
      <c r="O241" s="330" t="s">
        <v>0</v>
      </c>
      <c r="P241" s="331"/>
      <c r="Q241" s="222"/>
    </row>
    <row r="242" spans="1:17" x14ac:dyDescent="0.2">
      <c r="A242" s="123" t="s">
        <v>28</v>
      </c>
      <c r="B242" s="124" t="s">
        <v>87</v>
      </c>
      <c r="C242" s="129">
        <v>3119.2</v>
      </c>
      <c r="D242" s="129">
        <v>1637.58</v>
      </c>
      <c r="E242" s="129">
        <v>490</v>
      </c>
      <c r="F242" s="129">
        <v>0</v>
      </c>
      <c r="G242" s="128">
        <f t="shared" ref="G242:G249" si="76">C242+D242+F242</f>
        <v>4756.78</v>
      </c>
      <c r="H242" s="129">
        <v>47.57</v>
      </c>
      <c r="I242" s="129">
        <v>667</v>
      </c>
      <c r="J242" s="129">
        <v>0</v>
      </c>
      <c r="K242" s="129">
        <v>0</v>
      </c>
      <c r="L242" s="129">
        <v>200.01</v>
      </c>
      <c r="M242" s="129">
        <v>0</v>
      </c>
      <c r="N242" s="128">
        <f t="shared" ref="N242:N249" si="77">C242+D242+E242-H242-I242-J242-K242-L242-M242</f>
        <v>4332.2</v>
      </c>
      <c r="O242" s="147">
        <v>43341</v>
      </c>
      <c r="P242" s="243" t="s">
        <v>119</v>
      </c>
      <c r="Q242" s="221" t="s">
        <v>167</v>
      </c>
    </row>
    <row r="243" spans="1:17" x14ac:dyDescent="0.2">
      <c r="A243" s="121" t="s">
        <v>29</v>
      </c>
      <c r="B243" s="122" t="s">
        <v>95</v>
      </c>
      <c r="C243" s="129">
        <v>818.8</v>
      </c>
      <c r="D243" s="129">
        <v>0</v>
      </c>
      <c r="E243" s="129">
        <v>50</v>
      </c>
      <c r="F243" s="129">
        <v>0</v>
      </c>
      <c r="G243" s="128">
        <f t="shared" si="76"/>
        <v>818.8</v>
      </c>
      <c r="H243" s="129">
        <v>8.19</v>
      </c>
      <c r="I243" s="129">
        <v>0</v>
      </c>
      <c r="J243" s="129">
        <v>0</v>
      </c>
      <c r="K243" s="129">
        <v>0</v>
      </c>
      <c r="L243" s="129">
        <v>58.14</v>
      </c>
      <c r="M243" s="129">
        <v>0</v>
      </c>
      <c r="N243" s="128">
        <f t="shared" si="77"/>
        <v>802.46999999999991</v>
      </c>
      <c r="O243" s="147">
        <v>43341</v>
      </c>
      <c r="P243" s="243" t="s">
        <v>119</v>
      </c>
      <c r="Q243" s="221" t="s">
        <v>167</v>
      </c>
    </row>
    <row r="244" spans="1:17" x14ac:dyDescent="0.2">
      <c r="A244" s="121" t="s">
        <v>3</v>
      </c>
      <c r="B244" s="122" t="s">
        <v>96</v>
      </c>
      <c r="C244" s="129">
        <v>1074.8</v>
      </c>
      <c r="D244" s="129"/>
      <c r="E244" s="129">
        <v>50</v>
      </c>
      <c r="F244" s="129"/>
      <c r="G244" s="128">
        <f t="shared" si="76"/>
        <v>1074.8</v>
      </c>
      <c r="H244" s="129">
        <v>10.75</v>
      </c>
      <c r="I244" s="129"/>
      <c r="J244" s="129"/>
      <c r="K244" s="129"/>
      <c r="L244" s="129">
        <v>76.3</v>
      </c>
      <c r="M244" s="129">
        <v>200</v>
      </c>
      <c r="N244" s="128">
        <f t="shared" si="77"/>
        <v>837.75</v>
      </c>
      <c r="O244" s="147">
        <v>43341</v>
      </c>
      <c r="P244" s="243" t="s">
        <v>119</v>
      </c>
      <c r="Q244" s="221" t="s">
        <v>167</v>
      </c>
    </row>
    <row r="245" spans="1:17" x14ac:dyDescent="0.2">
      <c r="A245" s="121" t="s">
        <v>35</v>
      </c>
      <c r="B245" s="122" t="s">
        <v>97</v>
      </c>
      <c r="C245" s="129">
        <v>954.8</v>
      </c>
      <c r="D245" s="129"/>
      <c r="E245" s="129">
        <v>100</v>
      </c>
      <c r="F245" s="129"/>
      <c r="G245" s="128">
        <f t="shared" si="76"/>
        <v>954.8</v>
      </c>
      <c r="H245" s="129">
        <v>9.5500000000000007</v>
      </c>
      <c r="I245" s="129"/>
      <c r="J245" s="129"/>
      <c r="K245" s="129"/>
      <c r="L245" s="129">
        <v>67.78</v>
      </c>
      <c r="M245" s="129"/>
      <c r="N245" s="128">
        <f t="shared" si="77"/>
        <v>977.47</v>
      </c>
      <c r="O245" s="147">
        <v>43341</v>
      </c>
      <c r="P245" s="243" t="s">
        <v>119</v>
      </c>
      <c r="Q245" s="221" t="s">
        <v>167</v>
      </c>
    </row>
    <row r="246" spans="1:17" x14ac:dyDescent="0.2">
      <c r="A246" s="121" t="s">
        <v>94</v>
      </c>
      <c r="B246" s="122" t="s">
        <v>98</v>
      </c>
      <c r="C246" s="129">
        <v>800</v>
      </c>
      <c r="D246" s="129"/>
      <c r="E246" s="129"/>
      <c r="F246" s="129"/>
      <c r="G246" s="128">
        <f t="shared" si="76"/>
        <v>800</v>
      </c>
      <c r="H246" s="129">
        <v>8</v>
      </c>
      <c r="I246" s="129"/>
      <c r="J246" s="129"/>
      <c r="K246" s="129"/>
      <c r="L246" s="129"/>
      <c r="M246" s="129">
        <v>100</v>
      </c>
      <c r="N246" s="128">
        <f t="shared" si="77"/>
        <v>692</v>
      </c>
      <c r="O246" s="147">
        <v>43341</v>
      </c>
      <c r="P246" s="243" t="s">
        <v>119</v>
      </c>
      <c r="Q246" s="221" t="s">
        <v>167</v>
      </c>
    </row>
    <row r="247" spans="1:17" x14ac:dyDescent="0.2">
      <c r="A247" s="121" t="s">
        <v>61</v>
      </c>
      <c r="B247" s="122" t="s">
        <v>99</v>
      </c>
      <c r="C247" s="129">
        <v>1000</v>
      </c>
      <c r="D247" s="129">
        <v>328.13</v>
      </c>
      <c r="E247" s="129"/>
      <c r="F247" s="129"/>
      <c r="G247" s="128">
        <f t="shared" si="76"/>
        <v>1328.13</v>
      </c>
      <c r="H247" s="129">
        <v>13.28</v>
      </c>
      <c r="I247" s="129"/>
      <c r="J247" s="129"/>
      <c r="K247" s="129"/>
      <c r="L247" s="129"/>
      <c r="M247" s="129"/>
      <c r="N247" s="128">
        <f t="shared" si="77"/>
        <v>1314.8500000000001</v>
      </c>
      <c r="O247" s="147">
        <v>43341</v>
      </c>
      <c r="P247" s="243" t="s">
        <v>119</v>
      </c>
      <c r="Q247" s="221" t="s">
        <v>167</v>
      </c>
    </row>
    <row r="248" spans="1:17" x14ac:dyDescent="0.2">
      <c r="A248" s="121" t="s">
        <v>157</v>
      </c>
      <c r="B248" s="122" t="s">
        <v>180</v>
      </c>
      <c r="C248" s="129">
        <v>800</v>
      </c>
      <c r="D248" s="129"/>
      <c r="E248" s="129"/>
      <c r="F248" s="129"/>
      <c r="G248" s="128">
        <f t="shared" si="76"/>
        <v>800</v>
      </c>
      <c r="H248" s="129">
        <v>8</v>
      </c>
      <c r="I248" s="129"/>
      <c r="J248" s="129"/>
      <c r="K248" s="129"/>
      <c r="L248" s="129"/>
      <c r="M248" s="129"/>
      <c r="N248" s="128">
        <f>C248+D248+E248-H248-I248-J248-K248-L248-M248</f>
        <v>792</v>
      </c>
      <c r="O248" s="147">
        <v>43341</v>
      </c>
      <c r="P248" s="243" t="s">
        <v>119</v>
      </c>
      <c r="Q248" s="221" t="s">
        <v>167</v>
      </c>
    </row>
    <row r="249" spans="1:17" ht="13.5" thickBot="1" x14ac:dyDescent="0.25">
      <c r="A249" s="121" t="s">
        <v>115</v>
      </c>
      <c r="B249" s="122" t="s">
        <v>174</v>
      </c>
      <c r="C249" s="129">
        <v>1000</v>
      </c>
      <c r="D249" s="129">
        <v>525</v>
      </c>
      <c r="E249" s="129"/>
      <c r="F249" s="129"/>
      <c r="G249" s="128">
        <f t="shared" si="76"/>
        <v>1525</v>
      </c>
      <c r="H249" s="129">
        <v>15.25</v>
      </c>
      <c r="I249" s="129"/>
      <c r="J249" s="129"/>
      <c r="K249" s="129"/>
      <c r="L249" s="129"/>
      <c r="M249" s="129"/>
      <c r="N249" s="128">
        <f t="shared" si="77"/>
        <v>1509.75</v>
      </c>
      <c r="O249" s="147">
        <v>43341</v>
      </c>
      <c r="P249" s="243" t="s">
        <v>119</v>
      </c>
      <c r="Q249" s="221" t="s">
        <v>167</v>
      </c>
    </row>
    <row r="250" spans="1:17" s="134" customFormat="1" ht="13.5" thickBot="1" x14ac:dyDescent="0.25">
      <c r="A250" s="328" t="s">
        <v>0</v>
      </c>
      <c r="B250" s="329"/>
      <c r="C250" s="244">
        <f>SUM(C242:C249)</f>
        <v>9567.6</v>
      </c>
      <c r="D250" s="244">
        <f t="shared" ref="D250:N250" si="78">SUM(D242:D249)</f>
        <v>2490.71</v>
      </c>
      <c r="E250" s="244">
        <f t="shared" si="78"/>
        <v>690</v>
      </c>
      <c r="F250" s="244">
        <f t="shared" si="78"/>
        <v>0</v>
      </c>
      <c r="G250" s="244">
        <f t="shared" si="78"/>
        <v>12058.310000000001</v>
      </c>
      <c r="H250" s="244">
        <f t="shared" si="78"/>
        <v>120.58999999999999</v>
      </c>
      <c r="I250" s="244">
        <f t="shared" si="78"/>
        <v>667</v>
      </c>
      <c r="J250" s="244">
        <f t="shared" si="78"/>
        <v>0</v>
      </c>
      <c r="K250" s="244">
        <f>SUM(K242:K249)</f>
        <v>0</v>
      </c>
      <c r="L250" s="244">
        <f>SUM(L242:L249)</f>
        <v>402.23</v>
      </c>
      <c r="M250" s="244">
        <f t="shared" si="78"/>
        <v>300</v>
      </c>
      <c r="N250" s="244">
        <f t="shared" si="78"/>
        <v>11258.49</v>
      </c>
      <c r="O250" s="330" t="s">
        <v>0</v>
      </c>
      <c r="P250" s="331"/>
      <c r="Q250" s="222"/>
    </row>
    <row r="251" spans="1:17" s="231" customFormat="1" ht="13.5" thickBot="1" x14ac:dyDescent="0.25">
      <c r="A251" s="314" t="s">
        <v>160</v>
      </c>
      <c r="B251" s="315"/>
      <c r="C251" s="250">
        <f t="shared" ref="C251:N251" si="79">C216+C224+C232+C241+C250</f>
        <v>44638</v>
      </c>
      <c r="D251" s="250">
        <f t="shared" si="79"/>
        <v>7618.93</v>
      </c>
      <c r="E251" s="250">
        <f t="shared" si="79"/>
        <v>3450</v>
      </c>
      <c r="F251" s="250">
        <f t="shared" si="79"/>
        <v>2103</v>
      </c>
      <c r="G251" s="250">
        <f t="shared" si="79"/>
        <v>54359.930000000008</v>
      </c>
      <c r="H251" s="250">
        <f t="shared" si="79"/>
        <v>543.65</v>
      </c>
      <c r="I251" s="250">
        <f t="shared" si="79"/>
        <v>2632</v>
      </c>
      <c r="J251" s="250">
        <f t="shared" si="79"/>
        <v>-620</v>
      </c>
      <c r="K251" s="250">
        <f t="shared" si="79"/>
        <v>2103</v>
      </c>
      <c r="L251" s="250">
        <f t="shared" si="79"/>
        <v>2011.15</v>
      </c>
      <c r="M251" s="250">
        <f t="shared" si="79"/>
        <v>6200</v>
      </c>
      <c r="N251" s="250">
        <f t="shared" si="79"/>
        <v>42837.13</v>
      </c>
      <c r="O251" s="235"/>
      <c r="P251" s="236"/>
      <c r="Q251" s="230"/>
    </row>
    <row r="252" spans="1:17" s="259" customFormat="1" x14ac:dyDescent="0.2">
      <c r="A252" s="254" t="s">
        <v>8</v>
      </c>
      <c r="B252" s="262" t="s">
        <v>185</v>
      </c>
      <c r="C252" s="255">
        <v>13415</v>
      </c>
      <c r="D252" s="255"/>
      <c r="E252" s="255"/>
      <c r="F252" s="255">
        <v>4738</v>
      </c>
      <c r="G252" s="128">
        <f t="shared" ref="G252:G254" si="80">C252+D252+F252</f>
        <v>18153</v>
      </c>
      <c r="H252" s="255"/>
      <c r="I252" s="255">
        <v>2244</v>
      </c>
      <c r="J252" s="255">
        <v>-829</v>
      </c>
      <c r="K252" s="255"/>
      <c r="L252" s="255"/>
      <c r="M252" s="255"/>
      <c r="N252" s="128">
        <f t="shared" ref="N252:N254" si="81">C252+D252+E252-H252-I252-J252-K252-L252-M252</f>
        <v>12000</v>
      </c>
      <c r="O252" s="256"/>
      <c r="P252" s="257"/>
      <c r="Q252" s="258"/>
    </row>
    <row r="253" spans="1:17" s="259" customFormat="1" x14ac:dyDescent="0.2">
      <c r="A253" s="254" t="s">
        <v>30</v>
      </c>
      <c r="B253" s="262" t="s">
        <v>186</v>
      </c>
      <c r="C253" s="260">
        <v>12089</v>
      </c>
      <c r="D253" s="260"/>
      <c r="E253" s="260"/>
      <c r="F253" s="260">
        <v>2203</v>
      </c>
      <c r="G253" s="128">
        <f t="shared" si="80"/>
        <v>14292</v>
      </c>
      <c r="H253" s="260"/>
      <c r="I253" s="260">
        <v>1399</v>
      </c>
      <c r="J253" s="260">
        <v>-310</v>
      </c>
      <c r="K253" s="260"/>
      <c r="L253" s="260"/>
      <c r="M253" s="260"/>
      <c r="N253" s="128">
        <f t="shared" si="81"/>
        <v>11000</v>
      </c>
      <c r="O253" s="256"/>
      <c r="P253" s="257"/>
      <c r="Q253" s="258"/>
    </row>
    <row r="254" spans="1:17" s="259" customFormat="1" ht="13.5" thickBot="1" x14ac:dyDescent="0.25">
      <c r="A254" s="254" t="s">
        <v>6</v>
      </c>
      <c r="B254" s="262" t="s">
        <v>187</v>
      </c>
      <c r="C254" s="261">
        <v>11733.11</v>
      </c>
      <c r="D254" s="261"/>
      <c r="E254" s="261"/>
      <c r="F254" s="261">
        <v>1927.5</v>
      </c>
      <c r="G254" s="128">
        <f t="shared" si="80"/>
        <v>13660.61</v>
      </c>
      <c r="H254" s="261">
        <v>136.61000000000001</v>
      </c>
      <c r="I254" s="261">
        <v>1289</v>
      </c>
      <c r="J254" s="261">
        <v>-620</v>
      </c>
      <c r="K254" s="261">
        <v>1927.5</v>
      </c>
      <c r="L254" s="261"/>
      <c r="M254" s="261"/>
      <c r="N254" s="128">
        <f t="shared" si="81"/>
        <v>9000</v>
      </c>
      <c r="O254" s="256"/>
      <c r="P254" s="257"/>
      <c r="Q254" s="258"/>
    </row>
    <row r="255" spans="1:17" s="220" customFormat="1" ht="13.5" thickBot="1" x14ac:dyDescent="0.25">
      <c r="A255" s="281" t="s">
        <v>161</v>
      </c>
      <c r="B255" s="282"/>
      <c r="C255" s="253">
        <f>SUM(C252:C254)</f>
        <v>37237.11</v>
      </c>
      <c r="D255" s="253">
        <f t="shared" ref="D255" si="82">SUM(D252:D254)</f>
        <v>0</v>
      </c>
      <c r="E255" s="253">
        <f t="shared" ref="E255" si="83">SUM(E252:E254)</f>
        <v>0</v>
      </c>
      <c r="F255" s="253">
        <f>SUM(F252:F254)</f>
        <v>8868.5</v>
      </c>
      <c r="G255" s="253">
        <f>SUM(G252:G254)</f>
        <v>46105.61</v>
      </c>
      <c r="H255" s="253">
        <f t="shared" ref="H255" si="84">SUM(H252:H254)</f>
        <v>136.61000000000001</v>
      </c>
      <c r="I255" s="253">
        <f t="shared" ref="I255" si="85">SUM(I252:I254)</f>
        <v>4932</v>
      </c>
      <c r="J255" s="253">
        <f t="shared" ref="J255" si="86">SUM(J252:J254)</f>
        <v>-1759</v>
      </c>
      <c r="K255" s="253">
        <f t="shared" ref="K255" si="87">SUM(K252:K254)</f>
        <v>1927.5</v>
      </c>
      <c r="L255" s="253">
        <f t="shared" ref="L255" si="88">SUM(L252:L254)</f>
        <v>0</v>
      </c>
      <c r="M255" s="253">
        <f t="shared" ref="M255" si="89">SUM(M252:M254)</f>
        <v>0</v>
      </c>
      <c r="N255" s="253">
        <f t="shared" ref="N255" si="90">SUM(N252:N254)</f>
        <v>32000</v>
      </c>
      <c r="O255" s="238"/>
      <c r="P255" s="239"/>
      <c r="Q255" s="223"/>
    </row>
    <row r="256" spans="1:17" s="220" customFormat="1" ht="13.5" thickBot="1" x14ac:dyDescent="0.25">
      <c r="A256" s="283" t="s">
        <v>162</v>
      </c>
      <c r="B256" s="283"/>
      <c r="C256" s="232"/>
      <c r="D256" s="232"/>
      <c r="E256" s="232"/>
      <c r="F256" s="232"/>
      <c r="G256" s="232"/>
      <c r="H256" s="241">
        <f>(H251+H255)*2</f>
        <v>1360.52</v>
      </c>
      <c r="I256" s="237">
        <f>I251+I255</f>
        <v>7564</v>
      </c>
      <c r="J256" s="242">
        <f>J251+J255</f>
        <v>-2379</v>
      </c>
      <c r="K256" s="232"/>
      <c r="L256" s="232"/>
      <c r="M256" s="232"/>
      <c r="N256" s="232">
        <f>9000+11000+12000</f>
        <v>32000</v>
      </c>
      <c r="O256" s="219"/>
      <c r="P256" s="219"/>
      <c r="Q256" s="234"/>
    </row>
    <row r="257" spans="1:17" s="220" customFormat="1" ht="13.5" thickBot="1" x14ac:dyDescent="0.25">
      <c r="A257" s="249"/>
      <c r="B257" s="249"/>
      <c r="C257" s="232"/>
      <c r="D257" s="232"/>
      <c r="E257" s="232"/>
      <c r="F257" s="232"/>
      <c r="G257" s="232"/>
      <c r="H257" s="232"/>
      <c r="I257" s="284">
        <f>I256+J256</f>
        <v>5185</v>
      </c>
      <c r="J257" s="285"/>
      <c r="K257" s="232"/>
      <c r="L257" s="232"/>
      <c r="M257" s="232"/>
      <c r="N257" s="232"/>
      <c r="O257" s="219"/>
      <c r="P257" s="219"/>
      <c r="Q257" s="234"/>
    </row>
    <row r="258" spans="1:17" s="220" customFormat="1" ht="13.5" thickBot="1" x14ac:dyDescent="0.25">
      <c r="A258" s="249"/>
      <c r="B258" s="249"/>
      <c r="C258" s="232"/>
      <c r="D258" s="232"/>
      <c r="E258" s="232"/>
      <c r="F258" s="232"/>
      <c r="G258" s="232"/>
      <c r="H258" s="286">
        <f>SUM(H256:J256)</f>
        <v>6545.52</v>
      </c>
      <c r="I258" s="287"/>
      <c r="J258" s="288"/>
      <c r="K258" s="232"/>
      <c r="L258" s="232"/>
      <c r="M258" s="232"/>
      <c r="N258" s="232"/>
      <c r="O258" s="219"/>
      <c r="P258" s="219"/>
      <c r="Q258" s="234"/>
    </row>
    <row r="259" spans="1:17" ht="13.5" thickBot="1" x14ac:dyDescent="0.25"/>
    <row r="260" spans="1:17" s="119" customFormat="1" ht="13.5" thickBot="1" x14ac:dyDescent="0.25">
      <c r="A260" s="305" t="s">
        <v>168</v>
      </c>
      <c r="B260" s="306"/>
      <c r="C260" s="306"/>
      <c r="D260" s="306"/>
      <c r="E260" s="306"/>
      <c r="F260" s="306"/>
      <c r="G260" s="306"/>
      <c r="H260" s="306"/>
      <c r="I260" s="306"/>
      <c r="J260" s="306"/>
      <c r="K260" s="306"/>
      <c r="L260" s="306"/>
      <c r="M260" s="306"/>
      <c r="N260" s="306"/>
      <c r="O260" s="306"/>
      <c r="P260" s="306"/>
      <c r="Q260" s="307"/>
    </row>
    <row r="261" spans="1:17" s="119" customFormat="1" ht="13.5" thickBot="1" x14ac:dyDescent="0.25">
      <c r="A261" s="125" t="s">
        <v>88</v>
      </c>
      <c r="B261" s="126" t="s">
        <v>1</v>
      </c>
      <c r="C261" s="127" t="s">
        <v>80</v>
      </c>
      <c r="D261" s="127" t="s">
        <v>81</v>
      </c>
      <c r="E261" s="127" t="s">
        <v>92</v>
      </c>
      <c r="F261" s="127" t="s">
        <v>86</v>
      </c>
      <c r="G261" s="127" t="s">
        <v>100</v>
      </c>
      <c r="H261" s="127" t="s">
        <v>83</v>
      </c>
      <c r="I261" s="127" t="s">
        <v>84</v>
      </c>
      <c r="J261" s="127" t="s">
        <v>91</v>
      </c>
      <c r="K261" s="127" t="s">
        <v>86</v>
      </c>
      <c r="L261" s="127" t="s">
        <v>82</v>
      </c>
      <c r="M261" s="127" t="s">
        <v>85</v>
      </c>
      <c r="N261" s="127" t="s">
        <v>2</v>
      </c>
      <c r="O261" s="132" t="s">
        <v>90</v>
      </c>
      <c r="P261" s="133" t="s">
        <v>93</v>
      </c>
      <c r="Q261" s="224" t="s">
        <v>158</v>
      </c>
    </row>
    <row r="262" spans="1:17" x14ac:dyDescent="0.2">
      <c r="A262" s="123" t="s">
        <v>28</v>
      </c>
      <c r="B262" s="124" t="s">
        <v>87</v>
      </c>
      <c r="C262" s="129">
        <v>3119.2</v>
      </c>
      <c r="D262" s="129">
        <v>1813.04</v>
      </c>
      <c r="E262" s="129">
        <v>0</v>
      </c>
      <c r="F262" s="129">
        <v>525.75</v>
      </c>
      <c r="G262" s="128">
        <f t="shared" ref="G262:G268" si="91">C262+D262+F262</f>
        <v>5457.99</v>
      </c>
      <c r="H262" s="129">
        <v>54.58</v>
      </c>
      <c r="I262" s="129">
        <v>712</v>
      </c>
      <c r="J262" s="129">
        <v>-155</v>
      </c>
      <c r="K262" s="129">
        <v>525.75</v>
      </c>
      <c r="L262" s="129">
        <v>200.01</v>
      </c>
      <c r="M262" s="129">
        <v>1225</v>
      </c>
      <c r="N262" s="128">
        <f t="shared" ref="N262:N271" si="92">C262+D262+E262-H262-I262-J262-K262-L262-M262</f>
        <v>2369.8999999999996</v>
      </c>
      <c r="O262" s="147">
        <v>43348</v>
      </c>
      <c r="P262" s="173" t="s">
        <v>120</v>
      </c>
      <c r="Q262" s="221" t="s">
        <v>168</v>
      </c>
    </row>
    <row r="263" spans="1:17" x14ac:dyDescent="0.2">
      <c r="A263" s="121" t="s">
        <v>29</v>
      </c>
      <c r="B263" s="122" t="s">
        <v>95</v>
      </c>
      <c r="C263" s="129">
        <v>818.8</v>
      </c>
      <c r="D263" s="129">
        <v>0</v>
      </c>
      <c r="E263" s="129">
        <v>50</v>
      </c>
      <c r="F263" s="129">
        <v>0</v>
      </c>
      <c r="G263" s="128">
        <f t="shared" si="91"/>
        <v>818.8</v>
      </c>
      <c r="H263" s="129">
        <v>8.19</v>
      </c>
      <c r="I263" s="129">
        <v>0</v>
      </c>
      <c r="J263" s="129">
        <v>0</v>
      </c>
      <c r="K263" s="129">
        <v>0</v>
      </c>
      <c r="L263" s="129">
        <v>58.14</v>
      </c>
      <c r="M263" s="129">
        <v>200</v>
      </c>
      <c r="N263" s="128">
        <f t="shared" si="92"/>
        <v>602.46999999999991</v>
      </c>
      <c r="O263" s="147">
        <v>43348</v>
      </c>
      <c r="P263" s="173" t="s">
        <v>120</v>
      </c>
      <c r="Q263" s="221" t="s">
        <v>168</v>
      </c>
    </row>
    <row r="264" spans="1:17" x14ac:dyDescent="0.2">
      <c r="A264" s="121" t="s">
        <v>3</v>
      </c>
      <c r="B264" s="122" t="s">
        <v>96</v>
      </c>
      <c r="C264" s="129">
        <v>1074.8</v>
      </c>
      <c r="D264" s="129">
        <v>564.27</v>
      </c>
      <c r="E264" s="129">
        <v>50</v>
      </c>
      <c r="F264" s="129"/>
      <c r="G264" s="128">
        <f t="shared" si="91"/>
        <v>1639.07</v>
      </c>
      <c r="H264" s="129">
        <v>16.39</v>
      </c>
      <c r="I264" s="129"/>
      <c r="J264" s="129"/>
      <c r="K264" s="129"/>
      <c r="L264" s="129">
        <v>76.3</v>
      </c>
      <c r="M264" s="129">
        <v>200</v>
      </c>
      <c r="N264" s="128">
        <f t="shared" si="92"/>
        <v>1396.3799999999999</v>
      </c>
      <c r="O264" s="147">
        <v>43348</v>
      </c>
      <c r="P264" s="173" t="s">
        <v>120</v>
      </c>
      <c r="Q264" s="221" t="s">
        <v>168</v>
      </c>
    </row>
    <row r="265" spans="1:17" x14ac:dyDescent="0.2">
      <c r="A265" s="121" t="s">
        <v>35</v>
      </c>
      <c r="B265" s="122" t="s">
        <v>97</v>
      </c>
      <c r="C265" s="129">
        <v>954.8</v>
      </c>
      <c r="D265" s="129">
        <v>214.83</v>
      </c>
      <c r="E265" s="129">
        <v>100</v>
      </c>
      <c r="F265" s="129"/>
      <c r="G265" s="128">
        <f t="shared" si="91"/>
        <v>1169.6299999999999</v>
      </c>
      <c r="H265" s="129">
        <v>11.7</v>
      </c>
      <c r="I265" s="129"/>
      <c r="J265" s="129"/>
      <c r="K265" s="129"/>
      <c r="L265" s="129">
        <v>67.78</v>
      </c>
      <c r="M265" s="129"/>
      <c r="N265" s="128">
        <f t="shared" si="92"/>
        <v>1190.1499999999999</v>
      </c>
      <c r="O265" s="147">
        <v>43348</v>
      </c>
      <c r="P265" s="173" t="s">
        <v>120</v>
      </c>
      <c r="Q265" s="221" t="s">
        <v>168</v>
      </c>
    </row>
    <row r="266" spans="1:17" x14ac:dyDescent="0.2">
      <c r="A266" s="121" t="s">
        <v>94</v>
      </c>
      <c r="B266" s="122" t="s">
        <v>98</v>
      </c>
      <c r="C266" s="129">
        <v>800</v>
      </c>
      <c r="D266" s="129">
        <v>420</v>
      </c>
      <c r="E266" s="129"/>
      <c r="F266" s="129"/>
      <c r="G266" s="128">
        <f t="shared" si="91"/>
        <v>1220</v>
      </c>
      <c r="H266" s="129">
        <v>12.2</v>
      </c>
      <c r="I266" s="129"/>
      <c r="J266" s="129"/>
      <c r="K266" s="129"/>
      <c r="L266" s="129"/>
      <c r="M266" s="129">
        <v>100</v>
      </c>
      <c r="N266" s="128">
        <f t="shared" si="92"/>
        <v>1107.8</v>
      </c>
      <c r="O266" s="147">
        <v>43348</v>
      </c>
      <c r="P266" s="173" t="s">
        <v>120</v>
      </c>
      <c r="Q266" s="221" t="s">
        <v>168</v>
      </c>
    </row>
    <row r="267" spans="1:17" x14ac:dyDescent="0.2">
      <c r="A267" s="121" t="s">
        <v>61</v>
      </c>
      <c r="B267" s="122" t="s">
        <v>99</v>
      </c>
      <c r="C267" s="129">
        <v>1000</v>
      </c>
      <c r="D267" s="129">
        <v>581.25</v>
      </c>
      <c r="E267" s="129"/>
      <c r="F267" s="129"/>
      <c r="G267" s="128">
        <f t="shared" si="91"/>
        <v>1581.25</v>
      </c>
      <c r="H267" s="129">
        <v>15.81</v>
      </c>
      <c r="I267" s="129"/>
      <c r="J267" s="129"/>
      <c r="K267" s="129"/>
      <c r="L267" s="129"/>
      <c r="M267" s="129"/>
      <c r="N267" s="128">
        <f t="shared" si="92"/>
        <v>1565.44</v>
      </c>
      <c r="O267" s="147">
        <v>43348</v>
      </c>
      <c r="P267" s="173" t="s">
        <v>120</v>
      </c>
      <c r="Q267" s="221" t="s">
        <v>168</v>
      </c>
    </row>
    <row r="268" spans="1:17" x14ac:dyDescent="0.2">
      <c r="A268" s="121" t="s">
        <v>157</v>
      </c>
      <c r="B268" s="122" t="s">
        <v>180</v>
      </c>
      <c r="C268" s="129">
        <v>320</v>
      </c>
      <c r="D268" s="129"/>
      <c r="E268" s="129"/>
      <c r="F268" s="129"/>
      <c r="G268" s="128">
        <f t="shared" si="91"/>
        <v>320</v>
      </c>
      <c r="H268" s="129">
        <v>3.2</v>
      </c>
      <c r="I268" s="129"/>
      <c r="J268" s="129"/>
      <c r="K268" s="129"/>
      <c r="L268" s="129"/>
      <c r="M268" s="129"/>
      <c r="N268" s="128">
        <f t="shared" si="92"/>
        <v>316.8</v>
      </c>
      <c r="O268" s="147">
        <v>43348</v>
      </c>
      <c r="P268" s="173" t="s">
        <v>120</v>
      </c>
      <c r="Q268" s="221" t="s">
        <v>168</v>
      </c>
    </row>
    <row r="269" spans="1:17" x14ac:dyDescent="0.2">
      <c r="A269" s="121" t="s">
        <v>115</v>
      </c>
      <c r="B269" s="122" t="s">
        <v>174</v>
      </c>
      <c r="C269" s="129">
        <v>1000</v>
      </c>
      <c r="D269" s="129">
        <v>525</v>
      </c>
      <c r="E269" s="129"/>
      <c r="F269" s="129"/>
      <c r="G269" s="128">
        <f>C269+D269+F269</f>
        <v>1525</v>
      </c>
      <c r="H269" s="129">
        <v>15.25</v>
      </c>
      <c r="I269" s="129"/>
      <c r="J269" s="129"/>
      <c r="K269" s="129"/>
      <c r="L269" s="129"/>
      <c r="M269" s="129"/>
      <c r="N269" s="128">
        <f t="shared" si="92"/>
        <v>1509.75</v>
      </c>
      <c r="O269" s="147">
        <v>43348</v>
      </c>
      <c r="P269" s="173" t="s">
        <v>120</v>
      </c>
      <c r="Q269" s="221" t="s">
        <v>168</v>
      </c>
    </row>
    <row r="270" spans="1:17" x14ac:dyDescent="0.2">
      <c r="A270" s="121" t="s">
        <v>175</v>
      </c>
      <c r="B270" s="122" t="s">
        <v>176</v>
      </c>
      <c r="C270" s="129">
        <v>800</v>
      </c>
      <c r="D270" s="129">
        <v>525</v>
      </c>
      <c r="E270" s="129"/>
      <c r="F270" s="129"/>
      <c r="G270" s="128">
        <f>C270+D270+F270</f>
        <v>1325</v>
      </c>
      <c r="H270" s="129">
        <v>13.25</v>
      </c>
      <c r="I270" s="129"/>
      <c r="J270" s="129"/>
      <c r="K270" s="129"/>
      <c r="L270" s="129"/>
      <c r="M270" s="129"/>
      <c r="N270" s="128">
        <f t="shared" si="92"/>
        <v>1311.75</v>
      </c>
      <c r="O270" s="147">
        <v>43348</v>
      </c>
      <c r="P270" s="173" t="s">
        <v>120</v>
      </c>
      <c r="Q270" s="221" t="s">
        <v>168</v>
      </c>
    </row>
    <row r="271" spans="1:17" ht="13.5" thickBot="1" x14ac:dyDescent="0.25">
      <c r="A271" s="120" t="s">
        <v>126</v>
      </c>
      <c r="B271" s="122" t="s">
        <v>177</v>
      </c>
      <c r="C271" s="129">
        <v>400</v>
      </c>
      <c r="D271" s="129">
        <v>225</v>
      </c>
      <c r="E271" s="129"/>
      <c r="F271" s="129"/>
      <c r="G271" s="128">
        <f>C271+D271+F271</f>
        <v>625</v>
      </c>
      <c r="H271" s="129">
        <v>6.25</v>
      </c>
      <c r="I271" s="129"/>
      <c r="J271" s="129"/>
      <c r="K271" s="129"/>
      <c r="L271" s="129"/>
      <c r="M271" s="129"/>
      <c r="N271" s="128">
        <f t="shared" si="92"/>
        <v>618.75</v>
      </c>
      <c r="O271" s="147">
        <v>43348</v>
      </c>
      <c r="P271" s="173" t="s">
        <v>120</v>
      </c>
      <c r="Q271" s="221" t="s">
        <v>168</v>
      </c>
    </row>
    <row r="272" spans="1:17" s="134" customFormat="1" ht="13.5" thickBot="1" x14ac:dyDescent="0.25">
      <c r="A272" s="289" t="s">
        <v>0</v>
      </c>
      <c r="B272" s="290"/>
      <c r="C272" s="164">
        <f t="shared" ref="C272:N272" si="93">SUM(C262:C271)</f>
        <v>10287.6</v>
      </c>
      <c r="D272" s="164">
        <f t="shared" si="93"/>
        <v>4868.3899999999994</v>
      </c>
      <c r="E272" s="164">
        <f t="shared" si="93"/>
        <v>200</v>
      </c>
      <c r="F272" s="164">
        <f t="shared" si="93"/>
        <v>525.75</v>
      </c>
      <c r="G272" s="164">
        <f t="shared" si="93"/>
        <v>15681.74</v>
      </c>
      <c r="H272" s="164">
        <f t="shared" si="93"/>
        <v>156.82</v>
      </c>
      <c r="I272" s="164">
        <f t="shared" si="93"/>
        <v>712</v>
      </c>
      <c r="J272" s="164">
        <f t="shared" si="93"/>
        <v>-155</v>
      </c>
      <c r="K272" s="164">
        <f t="shared" si="93"/>
        <v>525.75</v>
      </c>
      <c r="L272" s="164">
        <f t="shared" si="93"/>
        <v>402.23</v>
      </c>
      <c r="M272" s="164">
        <f t="shared" si="93"/>
        <v>1725</v>
      </c>
      <c r="N272" s="164">
        <f t="shared" si="93"/>
        <v>11989.189999999999</v>
      </c>
      <c r="O272" s="308" t="s">
        <v>0</v>
      </c>
      <c r="P272" s="309"/>
      <c r="Q272" s="221"/>
    </row>
    <row r="273" spans="1:17" x14ac:dyDescent="0.2">
      <c r="A273" s="123" t="s">
        <v>28</v>
      </c>
      <c r="B273" s="124" t="s">
        <v>87</v>
      </c>
      <c r="C273" s="129">
        <v>3119.2</v>
      </c>
      <c r="D273" s="129">
        <v>1988.49</v>
      </c>
      <c r="E273" s="129">
        <v>490</v>
      </c>
      <c r="F273" s="129">
        <v>525.75</v>
      </c>
      <c r="G273" s="128">
        <f t="shared" ref="G273:G278" si="94">C273+D273+F273</f>
        <v>5633.44</v>
      </c>
      <c r="H273" s="129">
        <v>56.33</v>
      </c>
      <c r="I273" s="129">
        <v>759</v>
      </c>
      <c r="J273" s="129">
        <v>-155</v>
      </c>
      <c r="K273" s="129">
        <v>525.75</v>
      </c>
      <c r="L273" s="129">
        <v>200.01</v>
      </c>
      <c r="M273" s="129">
        <f>100+1125</f>
        <v>1225</v>
      </c>
      <c r="N273" s="128">
        <f t="shared" ref="N273:N281" si="95">C273+D273+E273-H273-I273-J273-K273-L273-M273</f>
        <v>2986.5999999999995</v>
      </c>
      <c r="O273" s="147">
        <v>43355</v>
      </c>
      <c r="P273" s="245" t="s">
        <v>121</v>
      </c>
      <c r="Q273" s="221" t="s">
        <v>168</v>
      </c>
    </row>
    <row r="274" spans="1:17" x14ac:dyDescent="0.2">
      <c r="A274" s="121" t="s">
        <v>29</v>
      </c>
      <c r="B274" s="122" t="s">
        <v>95</v>
      </c>
      <c r="C274" s="129">
        <v>818.8</v>
      </c>
      <c r="D274" s="129">
        <v>23.03</v>
      </c>
      <c r="E274" s="129">
        <v>50</v>
      </c>
      <c r="F274" s="129">
        <v>0</v>
      </c>
      <c r="G274" s="128">
        <f t="shared" si="94"/>
        <v>841.82999999999993</v>
      </c>
      <c r="H274" s="129">
        <v>8.42</v>
      </c>
      <c r="I274" s="129">
        <v>0</v>
      </c>
      <c r="J274" s="129">
        <v>0</v>
      </c>
      <c r="K274" s="129">
        <v>0</v>
      </c>
      <c r="L274" s="129">
        <v>58.14</v>
      </c>
      <c r="M274" s="129">
        <v>200</v>
      </c>
      <c r="N274" s="128">
        <f t="shared" si="95"/>
        <v>625.27</v>
      </c>
      <c r="O274" s="147">
        <v>43355</v>
      </c>
      <c r="P274" s="245" t="s">
        <v>121</v>
      </c>
      <c r="Q274" s="221" t="s">
        <v>168</v>
      </c>
    </row>
    <row r="275" spans="1:17" x14ac:dyDescent="0.2">
      <c r="A275" s="121" t="s">
        <v>3</v>
      </c>
      <c r="B275" s="122" t="s">
        <v>96</v>
      </c>
      <c r="C275" s="129">
        <v>1074.8</v>
      </c>
      <c r="D275" s="129">
        <v>685.19</v>
      </c>
      <c r="E275" s="129">
        <v>50</v>
      </c>
      <c r="F275" s="129"/>
      <c r="G275" s="128">
        <f t="shared" si="94"/>
        <v>1759.99</v>
      </c>
      <c r="H275" s="129">
        <v>17.600000000000001</v>
      </c>
      <c r="I275" s="129">
        <v>46</v>
      </c>
      <c r="J275" s="129"/>
      <c r="K275" s="129"/>
      <c r="L275" s="129">
        <v>76.3</v>
      </c>
      <c r="M275" s="129"/>
      <c r="N275" s="128">
        <f t="shared" si="95"/>
        <v>1670.0900000000001</v>
      </c>
      <c r="O275" s="147">
        <v>43355</v>
      </c>
      <c r="P275" s="245" t="s">
        <v>121</v>
      </c>
      <c r="Q275" s="221" t="s">
        <v>168</v>
      </c>
    </row>
    <row r="276" spans="1:17" x14ac:dyDescent="0.2">
      <c r="A276" s="121" t="s">
        <v>35</v>
      </c>
      <c r="B276" s="122" t="s">
        <v>97</v>
      </c>
      <c r="C276" s="129">
        <v>954.8</v>
      </c>
      <c r="D276" s="129">
        <v>608.69000000000005</v>
      </c>
      <c r="E276" s="129">
        <v>100</v>
      </c>
      <c r="F276" s="129"/>
      <c r="G276" s="128">
        <f t="shared" si="94"/>
        <v>1563.49</v>
      </c>
      <c r="H276" s="129">
        <v>15.63</v>
      </c>
      <c r="I276" s="129">
        <v>10</v>
      </c>
      <c r="J276" s="129"/>
      <c r="K276" s="129"/>
      <c r="L276" s="129">
        <v>67.78</v>
      </c>
      <c r="M276" s="129"/>
      <c r="N276" s="128">
        <f t="shared" si="95"/>
        <v>1570.08</v>
      </c>
      <c r="O276" s="147">
        <v>43355</v>
      </c>
      <c r="P276" s="245" t="s">
        <v>121</v>
      </c>
      <c r="Q276" s="221" t="s">
        <v>168</v>
      </c>
    </row>
    <row r="277" spans="1:17" x14ac:dyDescent="0.2">
      <c r="A277" s="121" t="s">
        <v>94</v>
      </c>
      <c r="B277" s="122" t="s">
        <v>98</v>
      </c>
      <c r="C277" s="129">
        <v>800</v>
      </c>
      <c r="D277" s="129">
        <v>510</v>
      </c>
      <c r="E277" s="129"/>
      <c r="F277" s="129"/>
      <c r="G277" s="128">
        <f t="shared" si="94"/>
        <v>1310</v>
      </c>
      <c r="H277" s="129">
        <v>13.1</v>
      </c>
      <c r="I277" s="129"/>
      <c r="J277" s="129"/>
      <c r="K277" s="129"/>
      <c r="L277" s="129"/>
      <c r="M277" s="129">
        <v>100</v>
      </c>
      <c r="N277" s="128">
        <f t="shared" si="95"/>
        <v>1196.9000000000001</v>
      </c>
      <c r="O277" s="147">
        <v>43355</v>
      </c>
      <c r="P277" s="245" t="s">
        <v>121</v>
      </c>
      <c r="Q277" s="221" t="s">
        <v>168</v>
      </c>
    </row>
    <row r="278" spans="1:17" x14ac:dyDescent="0.2">
      <c r="A278" s="121" t="s">
        <v>61</v>
      </c>
      <c r="B278" s="122" t="s">
        <v>99</v>
      </c>
      <c r="C278" s="129">
        <v>1000</v>
      </c>
      <c r="D278" s="129">
        <v>928.13</v>
      </c>
      <c r="E278" s="129"/>
      <c r="F278" s="129"/>
      <c r="G278" s="128">
        <f t="shared" si="94"/>
        <v>1928.13</v>
      </c>
      <c r="H278" s="129">
        <v>19.28</v>
      </c>
      <c r="I278" s="129">
        <v>76</v>
      </c>
      <c r="J278" s="129"/>
      <c r="K278" s="129"/>
      <c r="L278" s="129"/>
      <c r="M278" s="129"/>
      <c r="N278" s="128">
        <f t="shared" si="95"/>
        <v>1832.8500000000001</v>
      </c>
      <c r="O278" s="147">
        <v>43355</v>
      </c>
      <c r="P278" s="245" t="s">
        <v>121</v>
      </c>
      <c r="Q278" s="221" t="s">
        <v>168</v>
      </c>
    </row>
    <row r="279" spans="1:17" x14ac:dyDescent="0.2">
      <c r="A279" s="121" t="s">
        <v>115</v>
      </c>
      <c r="B279" s="122" t="s">
        <v>174</v>
      </c>
      <c r="C279" s="129">
        <v>1000</v>
      </c>
      <c r="D279" s="129">
        <v>637.5</v>
      </c>
      <c r="E279" s="129"/>
      <c r="F279" s="129"/>
      <c r="G279" s="128">
        <f>C279+D279+F279</f>
        <v>1637.5</v>
      </c>
      <c r="H279" s="129">
        <v>16.38</v>
      </c>
      <c r="I279" s="129">
        <v>24</v>
      </c>
      <c r="J279" s="129"/>
      <c r="K279" s="129"/>
      <c r="L279" s="129"/>
      <c r="M279" s="129"/>
      <c r="N279" s="128">
        <f t="shared" si="95"/>
        <v>1597.12</v>
      </c>
      <c r="O279" s="147">
        <v>43355</v>
      </c>
      <c r="P279" s="245" t="s">
        <v>121</v>
      </c>
      <c r="Q279" s="221" t="s">
        <v>168</v>
      </c>
    </row>
    <row r="280" spans="1:17" x14ac:dyDescent="0.2">
      <c r="A280" s="121" t="s">
        <v>175</v>
      </c>
      <c r="B280" s="122" t="s">
        <v>176</v>
      </c>
      <c r="C280" s="129">
        <v>1000</v>
      </c>
      <c r="D280" s="129">
        <v>637.5</v>
      </c>
      <c r="E280" s="129"/>
      <c r="F280" s="129"/>
      <c r="G280" s="128">
        <f>C280+D280+F280</f>
        <v>1637.5</v>
      </c>
      <c r="H280" s="129">
        <v>16.38</v>
      </c>
      <c r="I280" s="129">
        <v>24</v>
      </c>
      <c r="J280" s="129"/>
      <c r="K280" s="129"/>
      <c r="L280" s="129"/>
      <c r="M280" s="129"/>
      <c r="N280" s="128">
        <f t="shared" si="95"/>
        <v>1597.12</v>
      </c>
      <c r="O280" s="147">
        <v>43355</v>
      </c>
      <c r="P280" s="245" t="s">
        <v>121</v>
      </c>
      <c r="Q280" s="221" t="s">
        <v>168</v>
      </c>
    </row>
    <row r="281" spans="1:17" ht="13.5" thickBot="1" x14ac:dyDescent="0.25">
      <c r="A281" s="120" t="s">
        <v>126</v>
      </c>
      <c r="B281" s="122" t="s">
        <v>177</v>
      </c>
      <c r="C281" s="129">
        <v>1000</v>
      </c>
      <c r="D281" s="129">
        <v>637.5</v>
      </c>
      <c r="E281" s="129"/>
      <c r="F281" s="129"/>
      <c r="G281" s="128">
        <f>C281+D281+F281</f>
        <v>1637.5</v>
      </c>
      <c r="H281" s="129">
        <v>16.38</v>
      </c>
      <c r="I281" s="129">
        <v>24</v>
      </c>
      <c r="J281" s="129"/>
      <c r="K281" s="129"/>
      <c r="L281" s="129"/>
      <c r="M281" s="129"/>
      <c r="N281" s="128">
        <f t="shared" si="95"/>
        <v>1597.12</v>
      </c>
      <c r="O281" s="147">
        <v>43355</v>
      </c>
      <c r="P281" s="245" t="s">
        <v>121</v>
      </c>
      <c r="Q281" s="221" t="s">
        <v>168</v>
      </c>
    </row>
    <row r="282" spans="1:17" s="134" customFormat="1" ht="13.5" thickBot="1" x14ac:dyDescent="0.25">
      <c r="A282" s="324" t="s">
        <v>0</v>
      </c>
      <c r="B282" s="325"/>
      <c r="C282" s="246">
        <f t="shared" ref="C282:N282" si="96">SUM(C273:C281)</f>
        <v>10767.6</v>
      </c>
      <c r="D282" s="246">
        <f t="shared" si="96"/>
        <v>6656.03</v>
      </c>
      <c r="E282" s="246">
        <f t="shared" si="96"/>
        <v>690</v>
      </c>
      <c r="F282" s="246">
        <f t="shared" si="96"/>
        <v>525.75</v>
      </c>
      <c r="G282" s="246">
        <f t="shared" si="96"/>
        <v>17949.38</v>
      </c>
      <c r="H282" s="246">
        <f t="shared" si="96"/>
        <v>179.49999999999997</v>
      </c>
      <c r="I282" s="246">
        <f t="shared" si="96"/>
        <v>963</v>
      </c>
      <c r="J282" s="246">
        <f t="shared" si="96"/>
        <v>-155</v>
      </c>
      <c r="K282" s="246">
        <f t="shared" si="96"/>
        <v>525.75</v>
      </c>
      <c r="L282" s="246">
        <f t="shared" si="96"/>
        <v>402.23</v>
      </c>
      <c r="M282" s="246">
        <f t="shared" si="96"/>
        <v>1525</v>
      </c>
      <c r="N282" s="246">
        <f t="shared" si="96"/>
        <v>14673.149999999998</v>
      </c>
      <c r="O282" s="326" t="s">
        <v>0</v>
      </c>
      <c r="P282" s="327"/>
      <c r="Q282" s="221"/>
    </row>
    <row r="283" spans="1:17" x14ac:dyDescent="0.2">
      <c r="A283" s="123" t="s">
        <v>28</v>
      </c>
      <c r="B283" s="124" t="s">
        <v>87</v>
      </c>
      <c r="C283" s="129">
        <v>3119.2</v>
      </c>
      <c r="D283" s="129">
        <v>1403.64</v>
      </c>
      <c r="E283" s="129">
        <v>490</v>
      </c>
      <c r="F283" s="129">
        <v>525.75</v>
      </c>
      <c r="G283" s="128">
        <f t="shared" ref="G283:G288" si="97">C283+D283+F283</f>
        <v>5048.59</v>
      </c>
      <c r="H283" s="129">
        <v>50.49</v>
      </c>
      <c r="I283" s="129">
        <v>604</v>
      </c>
      <c r="J283" s="129">
        <v>-155</v>
      </c>
      <c r="K283" s="129">
        <v>525.75</v>
      </c>
      <c r="L283" s="129">
        <v>200.01</v>
      </c>
      <c r="M283" s="129">
        <f>100+1125</f>
        <v>1225</v>
      </c>
      <c r="N283" s="128">
        <f t="shared" ref="N283:N291" si="98">C283+D283+E283-H283-I283-J283-K283-L283-M283</f>
        <v>2562.59</v>
      </c>
      <c r="O283" s="147">
        <v>43362</v>
      </c>
      <c r="P283" s="176" t="s">
        <v>122</v>
      </c>
      <c r="Q283" s="221" t="s">
        <v>168</v>
      </c>
    </row>
    <row r="284" spans="1:17" x14ac:dyDescent="0.2">
      <c r="A284" s="121" t="s">
        <v>29</v>
      </c>
      <c r="B284" s="122" t="s">
        <v>95</v>
      </c>
      <c r="C284" s="129">
        <v>818.8</v>
      </c>
      <c r="D284" s="129">
        <v>0</v>
      </c>
      <c r="E284" s="129">
        <v>50</v>
      </c>
      <c r="F284" s="129">
        <v>0</v>
      </c>
      <c r="G284" s="128">
        <f t="shared" si="97"/>
        <v>818.8</v>
      </c>
      <c r="H284" s="129">
        <v>8.19</v>
      </c>
      <c r="I284" s="129">
        <v>0</v>
      </c>
      <c r="J284" s="129">
        <v>0</v>
      </c>
      <c r="K284" s="129">
        <v>0</v>
      </c>
      <c r="L284" s="129">
        <v>58.14</v>
      </c>
      <c r="M284" s="129">
        <v>200</v>
      </c>
      <c r="N284" s="128">
        <f t="shared" si="98"/>
        <v>602.46999999999991</v>
      </c>
      <c r="O284" s="147">
        <v>43362</v>
      </c>
      <c r="P284" s="176" t="s">
        <v>122</v>
      </c>
      <c r="Q284" s="221" t="s">
        <v>168</v>
      </c>
    </row>
    <row r="285" spans="1:17" x14ac:dyDescent="0.2">
      <c r="A285" s="121" t="s">
        <v>3</v>
      </c>
      <c r="B285" s="122" t="s">
        <v>96</v>
      </c>
      <c r="C285" s="129">
        <v>1074.8</v>
      </c>
      <c r="D285" s="129">
        <v>322.44</v>
      </c>
      <c r="E285" s="129">
        <v>50</v>
      </c>
      <c r="F285" s="129"/>
      <c r="G285" s="128">
        <f t="shared" si="97"/>
        <v>1397.24</v>
      </c>
      <c r="H285" s="129">
        <v>13.97</v>
      </c>
      <c r="I285" s="129"/>
      <c r="J285" s="129"/>
      <c r="K285" s="129"/>
      <c r="L285" s="129">
        <v>76.3</v>
      </c>
      <c r="M285" s="129"/>
      <c r="N285" s="128">
        <f t="shared" si="98"/>
        <v>1356.97</v>
      </c>
      <c r="O285" s="147">
        <v>43362</v>
      </c>
      <c r="P285" s="176" t="s">
        <v>122</v>
      </c>
      <c r="Q285" s="221" t="s">
        <v>168</v>
      </c>
    </row>
    <row r="286" spans="1:17" x14ac:dyDescent="0.2">
      <c r="A286" s="121" t="s">
        <v>35</v>
      </c>
      <c r="B286" s="122" t="s">
        <v>97</v>
      </c>
      <c r="C286" s="129">
        <v>954.8</v>
      </c>
      <c r="D286" s="129">
        <v>286.44</v>
      </c>
      <c r="E286" s="129">
        <v>100</v>
      </c>
      <c r="F286" s="129"/>
      <c r="G286" s="128">
        <f t="shared" si="97"/>
        <v>1241.24</v>
      </c>
      <c r="H286" s="129">
        <v>12.41</v>
      </c>
      <c r="I286" s="129"/>
      <c r="J286" s="129"/>
      <c r="K286" s="129"/>
      <c r="L286" s="129">
        <v>67.78</v>
      </c>
      <c r="M286" s="129"/>
      <c r="N286" s="128">
        <f t="shared" si="98"/>
        <v>1261.05</v>
      </c>
      <c r="O286" s="147">
        <v>43362</v>
      </c>
      <c r="P286" s="176" t="s">
        <v>122</v>
      </c>
      <c r="Q286" s="221" t="s">
        <v>168</v>
      </c>
    </row>
    <row r="287" spans="1:17" x14ac:dyDescent="0.2">
      <c r="A287" s="121" t="s">
        <v>94</v>
      </c>
      <c r="B287" s="122" t="s">
        <v>98</v>
      </c>
      <c r="C287" s="129">
        <v>800</v>
      </c>
      <c r="D287" s="129"/>
      <c r="E287" s="129"/>
      <c r="F287" s="129"/>
      <c r="G287" s="128">
        <f t="shared" si="97"/>
        <v>800</v>
      </c>
      <c r="H287" s="129">
        <v>8</v>
      </c>
      <c r="I287" s="129"/>
      <c r="J287" s="129"/>
      <c r="K287" s="129"/>
      <c r="L287" s="129"/>
      <c r="M287" s="129"/>
      <c r="N287" s="128">
        <f t="shared" si="98"/>
        <v>792</v>
      </c>
      <c r="O287" s="147">
        <v>43362</v>
      </c>
      <c r="P287" s="176" t="s">
        <v>122</v>
      </c>
      <c r="Q287" s="221" t="s">
        <v>168</v>
      </c>
    </row>
    <row r="288" spans="1:17" x14ac:dyDescent="0.2">
      <c r="A288" s="121" t="s">
        <v>61</v>
      </c>
      <c r="B288" s="122" t="s">
        <v>99</v>
      </c>
      <c r="C288" s="129">
        <v>1000</v>
      </c>
      <c r="D288" s="129">
        <v>356.25</v>
      </c>
      <c r="E288" s="129"/>
      <c r="F288" s="129"/>
      <c r="G288" s="128">
        <f t="shared" si="97"/>
        <v>1356.25</v>
      </c>
      <c r="H288" s="129">
        <v>13.561</v>
      </c>
      <c r="I288" s="129"/>
      <c r="J288" s="129"/>
      <c r="K288" s="129"/>
      <c r="L288" s="129"/>
      <c r="M288" s="129"/>
      <c r="N288" s="128">
        <f t="shared" si="98"/>
        <v>1342.6890000000001</v>
      </c>
      <c r="O288" s="147">
        <v>43362</v>
      </c>
      <c r="P288" s="176" t="s">
        <v>122</v>
      </c>
      <c r="Q288" s="221" t="s">
        <v>168</v>
      </c>
    </row>
    <row r="289" spans="1:17" x14ac:dyDescent="0.2">
      <c r="A289" s="121" t="s">
        <v>115</v>
      </c>
      <c r="B289" s="122" t="s">
        <v>174</v>
      </c>
      <c r="C289" s="129">
        <v>1000</v>
      </c>
      <c r="D289" s="129"/>
      <c r="E289" s="129"/>
      <c r="F289" s="129"/>
      <c r="G289" s="128">
        <f>C289+D289+F289</f>
        <v>1000</v>
      </c>
      <c r="H289" s="129">
        <v>10</v>
      </c>
      <c r="I289" s="129"/>
      <c r="J289" s="129"/>
      <c r="K289" s="129"/>
      <c r="L289" s="129"/>
      <c r="M289" s="129"/>
      <c r="N289" s="128">
        <f t="shared" si="98"/>
        <v>990</v>
      </c>
      <c r="O289" s="147">
        <v>43362</v>
      </c>
      <c r="P289" s="176" t="s">
        <v>122</v>
      </c>
      <c r="Q289" s="221" t="s">
        <v>168</v>
      </c>
    </row>
    <row r="290" spans="1:17" x14ac:dyDescent="0.2">
      <c r="A290" s="121" t="s">
        <v>175</v>
      </c>
      <c r="B290" s="122" t="s">
        <v>176</v>
      </c>
      <c r="C290" s="129">
        <v>1000</v>
      </c>
      <c r="D290" s="129"/>
      <c r="E290" s="129"/>
      <c r="F290" s="129"/>
      <c r="G290" s="128">
        <f>C290+D290+F290</f>
        <v>1000</v>
      </c>
      <c r="H290" s="129">
        <v>10</v>
      </c>
      <c r="I290" s="129"/>
      <c r="J290" s="129"/>
      <c r="K290" s="129"/>
      <c r="L290" s="129"/>
      <c r="M290" s="129"/>
      <c r="N290" s="128">
        <f t="shared" si="98"/>
        <v>990</v>
      </c>
      <c r="O290" s="147">
        <v>43362</v>
      </c>
      <c r="P290" s="176" t="s">
        <v>122</v>
      </c>
      <c r="Q290" s="221" t="s">
        <v>168</v>
      </c>
    </row>
    <row r="291" spans="1:17" ht="13.5" thickBot="1" x14ac:dyDescent="0.25">
      <c r="A291" s="120" t="s">
        <v>126</v>
      </c>
      <c r="B291" s="122" t="s">
        <v>177</v>
      </c>
      <c r="C291" s="129">
        <v>1000</v>
      </c>
      <c r="D291" s="129"/>
      <c r="E291" s="129"/>
      <c r="F291" s="129"/>
      <c r="G291" s="128">
        <f>C291+D291+F291</f>
        <v>1000</v>
      </c>
      <c r="H291" s="129">
        <v>10</v>
      </c>
      <c r="I291" s="129"/>
      <c r="J291" s="129"/>
      <c r="K291" s="129"/>
      <c r="L291" s="129"/>
      <c r="M291" s="129"/>
      <c r="N291" s="128">
        <f t="shared" si="98"/>
        <v>990</v>
      </c>
      <c r="O291" s="147">
        <v>43362</v>
      </c>
      <c r="P291" s="176" t="s">
        <v>122</v>
      </c>
      <c r="Q291" s="221" t="s">
        <v>168</v>
      </c>
    </row>
    <row r="292" spans="1:17" s="134" customFormat="1" ht="13.5" thickBot="1" x14ac:dyDescent="0.25">
      <c r="A292" s="297" t="s">
        <v>0</v>
      </c>
      <c r="B292" s="298"/>
      <c r="C292" s="156">
        <f t="shared" ref="C292:N292" si="99">SUM(C283:C291)</f>
        <v>10767.6</v>
      </c>
      <c r="D292" s="156">
        <f t="shared" si="99"/>
        <v>2368.7700000000004</v>
      </c>
      <c r="E292" s="156">
        <f t="shared" si="99"/>
        <v>690</v>
      </c>
      <c r="F292" s="156">
        <f t="shared" si="99"/>
        <v>525.75</v>
      </c>
      <c r="G292" s="156">
        <f t="shared" si="99"/>
        <v>13662.12</v>
      </c>
      <c r="H292" s="156">
        <f t="shared" si="99"/>
        <v>136.62100000000001</v>
      </c>
      <c r="I292" s="156">
        <f t="shared" si="99"/>
        <v>604</v>
      </c>
      <c r="J292" s="156">
        <f t="shared" si="99"/>
        <v>-155</v>
      </c>
      <c r="K292" s="156">
        <f t="shared" si="99"/>
        <v>525.75</v>
      </c>
      <c r="L292" s="156">
        <f t="shared" si="99"/>
        <v>402.23</v>
      </c>
      <c r="M292" s="156">
        <f t="shared" si="99"/>
        <v>1425</v>
      </c>
      <c r="N292" s="156">
        <f t="shared" si="99"/>
        <v>10887.769</v>
      </c>
      <c r="O292" s="299" t="s">
        <v>0</v>
      </c>
      <c r="P292" s="300"/>
      <c r="Q292" s="221"/>
    </row>
    <row r="293" spans="1:17" x14ac:dyDescent="0.2">
      <c r="A293" s="123" t="s">
        <v>28</v>
      </c>
      <c r="B293" s="124" t="s">
        <v>87</v>
      </c>
      <c r="C293" s="129">
        <v>3743.04</v>
      </c>
      <c r="D293" s="129">
        <v>1579.1</v>
      </c>
      <c r="E293" s="129">
        <v>490</v>
      </c>
      <c r="F293" s="129">
        <v>525.75</v>
      </c>
      <c r="G293" s="128">
        <f t="shared" ref="G293:G299" si="100">C293+D293+F293</f>
        <v>5847.8899999999994</v>
      </c>
      <c r="H293" s="129">
        <v>58.48</v>
      </c>
      <c r="I293" s="129">
        <v>813</v>
      </c>
      <c r="J293" s="129">
        <v>-155</v>
      </c>
      <c r="K293" s="129">
        <v>525.75</v>
      </c>
      <c r="L293" s="129">
        <v>200.01</v>
      </c>
      <c r="M293" s="129">
        <f>100+1125</f>
        <v>1225</v>
      </c>
      <c r="N293" s="128">
        <f t="shared" ref="N293:N299" si="101">C293+D293+E293-H293-I293-J293-K293-L293-M293</f>
        <v>3144.8999999999996</v>
      </c>
      <c r="O293" s="147">
        <v>43369</v>
      </c>
      <c r="P293" s="243" t="s">
        <v>129</v>
      </c>
      <c r="Q293" s="221" t="s">
        <v>168</v>
      </c>
    </row>
    <row r="294" spans="1:17" x14ac:dyDescent="0.2">
      <c r="A294" s="121" t="s">
        <v>29</v>
      </c>
      <c r="B294" s="122" t="s">
        <v>95</v>
      </c>
      <c r="C294" s="129">
        <v>818.8</v>
      </c>
      <c r="D294" s="129">
        <v>46.06</v>
      </c>
      <c r="E294" s="129">
        <v>50</v>
      </c>
      <c r="F294" s="129">
        <v>0</v>
      </c>
      <c r="G294" s="128">
        <f t="shared" si="100"/>
        <v>864.8599999999999</v>
      </c>
      <c r="H294" s="129">
        <v>8.65</v>
      </c>
      <c r="I294" s="129">
        <v>0</v>
      </c>
      <c r="J294" s="129">
        <v>0</v>
      </c>
      <c r="K294" s="129">
        <v>0</v>
      </c>
      <c r="L294" s="129">
        <v>58.14</v>
      </c>
      <c r="M294" s="129">
        <v>200</v>
      </c>
      <c r="N294" s="128">
        <f t="shared" si="101"/>
        <v>648.06999999999994</v>
      </c>
      <c r="O294" s="147">
        <v>43369</v>
      </c>
      <c r="P294" s="243" t="s">
        <v>129</v>
      </c>
      <c r="Q294" s="221" t="s">
        <v>168</v>
      </c>
    </row>
    <row r="295" spans="1:17" x14ac:dyDescent="0.2">
      <c r="A295" s="121" t="s">
        <v>3</v>
      </c>
      <c r="B295" s="122" t="s">
        <v>96</v>
      </c>
      <c r="C295" s="129">
        <v>1289.76</v>
      </c>
      <c r="D295" s="129">
        <v>523.97</v>
      </c>
      <c r="E295" s="129">
        <v>50</v>
      </c>
      <c r="F295" s="129"/>
      <c r="G295" s="128">
        <f t="shared" si="100"/>
        <v>1813.73</v>
      </c>
      <c r="H295" s="129">
        <v>18.14</v>
      </c>
      <c r="I295" s="129">
        <v>56</v>
      </c>
      <c r="J295" s="129"/>
      <c r="K295" s="129"/>
      <c r="L295" s="129">
        <v>76.3</v>
      </c>
      <c r="M295" s="129"/>
      <c r="N295" s="128">
        <f t="shared" si="101"/>
        <v>1713.29</v>
      </c>
      <c r="O295" s="147">
        <v>43369</v>
      </c>
      <c r="P295" s="243" t="s">
        <v>129</v>
      </c>
      <c r="Q295" s="221" t="s">
        <v>168</v>
      </c>
    </row>
    <row r="296" spans="1:17" x14ac:dyDescent="0.2">
      <c r="A296" s="121" t="s">
        <v>35</v>
      </c>
      <c r="B296" s="122" t="s">
        <v>97</v>
      </c>
      <c r="C296" s="129">
        <v>1145.76</v>
      </c>
      <c r="D296" s="129">
        <v>465.47</v>
      </c>
      <c r="E296" s="129">
        <v>100</v>
      </c>
      <c r="F296" s="129"/>
      <c r="G296" s="128">
        <f t="shared" si="100"/>
        <v>1611.23</v>
      </c>
      <c r="H296" s="129">
        <v>16.11</v>
      </c>
      <c r="I296" s="129">
        <v>19</v>
      </c>
      <c r="J296" s="129"/>
      <c r="K296" s="129"/>
      <c r="L296" s="129">
        <v>67.78</v>
      </c>
      <c r="M296" s="129"/>
      <c r="N296" s="128">
        <f t="shared" si="101"/>
        <v>1608.3400000000001</v>
      </c>
      <c r="O296" s="147">
        <v>43369</v>
      </c>
      <c r="P296" s="243" t="s">
        <v>129</v>
      </c>
      <c r="Q296" s="221" t="s">
        <v>168</v>
      </c>
    </row>
    <row r="297" spans="1:17" x14ac:dyDescent="0.2">
      <c r="A297" s="121" t="s">
        <v>94</v>
      </c>
      <c r="B297" s="122" t="s">
        <v>98</v>
      </c>
      <c r="C297" s="129">
        <v>960</v>
      </c>
      <c r="D297" s="129">
        <v>390</v>
      </c>
      <c r="E297" s="129"/>
      <c r="F297" s="129"/>
      <c r="G297" s="128">
        <f t="shared" si="100"/>
        <v>1350</v>
      </c>
      <c r="H297" s="129">
        <v>13.5</v>
      </c>
      <c r="I297" s="129"/>
      <c r="J297" s="129"/>
      <c r="K297" s="129"/>
      <c r="L297" s="129"/>
      <c r="M297" s="129"/>
      <c r="N297" s="128">
        <f t="shared" si="101"/>
        <v>1336.5</v>
      </c>
      <c r="O297" s="147">
        <v>43369</v>
      </c>
      <c r="P297" s="243" t="s">
        <v>129</v>
      </c>
      <c r="Q297" s="221" t="s">
        <v>168</v>
      </c>
    </row>
    <row r="298" spans="1:17" x14ac:dyDescent="0.2">
      <c r="A298" s="121" t="s">
        <v>61</v>
      </c>
      <c r="B298" s="122" t="s">
        <v>99</v>
      </c>
      <c r="C298" s="129">
        <v>1200</v>
      </c>
      <c r="D298" s="129">
        <v>187.5</v>
      </c>
      <c r="E298" s="129"/>
      <c r="F298" s="129"/>
      <c r="G298" s="128">
        <f t="shared" si="100"/>
        <v>1387.5</v>
      </c>
      <c r="H298" s="129">
        <v>13.88</v>
      </c>
      <c r="I298" s="129"/>
      <c r="J298" s="129"/>
      <c r="K298" s="129"/>
      <c r="L298" s="129"/>
      <c r="M298" s="129"/>
      <c r="N298" s="128">
        <f t="shared" si="101"/>
        <v>1373.62</v>
      </c>
      <c r="O298" s="147">
        <v>43369</v>
      </c>
      <c r="P298" s="243" t="s">
        <v>129</v>
      </c>
      <c r="Q298" s="221" t="s">
        <v>168</v>
      </c>
    </row>
    <row r="299" spans="1:17" x14ac:dyDescent="0.2">
      <c r="A299" s="121" t="s">
        <v>157</v>
      </c>
      <c r="B299" s="122" t="s">
        <v>180</v>
      </c>
      <c r="C299" s="129">
        <v>320</v>
      </c>
      <c r="D299" s="129">
        <v>150</v>
      </c>
      <c r="E299" s="129"/>
      <c r="F299" s="129"/>
      <c r="G299" s="128">
        <f t="shared" si="100"/>
        <v>470</v>
      </c>
      <c r="H299" s="129">
        <v>4.7</v>
      </c>
      <c r="I299" s="129"/>
      <c r="J299" s="129"/>
      <c r="K299" s="129"/>
      <c r="L299" s="129"/>
      <c r="M299" s="129"/>
      <c r="N299" s="128">
        <f t="shared" si="101"/>
        <v>465.3</v>
      </c>
      <c r="O299" s="147">
        <v>43369</v>
      </c>
      <c r="P299" s="243" t="s">
        <v>129</v>
      </c>
      <c r="Q299" s="221" t="s">
        <v>168</v>
      </c>
    </row>
    <row r="300" spans="1:17" x14ac:dyDescent="0.2">
      <c r="A300" s="121" t="s">
        <v>115</v>
      </c>
      <c r="B300" s="122" t="s">
        <v>174</v>
      </c>
      <c r="C300" s="129">
        <v>1200</v>
      </c>
      <c r="D300" s="129">
        <v>506.25</v>
      </c>
      <c r="E300" s="129"/>
      <c r="F300" s="129"/>
      <c r="G300" s="128">
        <f>C300+D300+F300</f>
        <v>1706.25</v>
      </c>
      <c r="H300" s="129">
        <v>17.059999999999999</v>
      </c>
      <c r="I300" s="129">
        <v>36</v>
      </c>
      <c r="J300" s="129"/>
      <c r="K300" s="129"/>
      <c r="L300" s="129"/>
      <c r="M300" s="129"/>
      <c r="N300" s="128">
        <f>C300+D300+E300-H300-I300-J300-K300-L300-M300</f>
        <v>1653.19</v>
      </c>
      <c r="O300" s="147">
        <v>43369</v>
      </c>
      <c r="P300" s="243" t="s">
        <v>129</v>
      </c>
      <c r="Q300" s="221" t="s">
        <v>168</v>
      </c>
    </row>
    <row r="301" spans="1:17" x14ac:dyDescent="0.2">
      <c r="A301" s="121" t="s">
        <v>175</v>
      </c>
      <c r="B301" s="122" t="s">
        <v>176</v>
      </c>
      <c r="C301" s="129">
        <v>1200</v>
      </c>
      <c r="D301" s="129">
        <v>487.5</v>
      </c>
      <c r="E301" s="129"/>
      <c r="F301" s="129"/>
      <c r="G301" s="128">
        <f>C301+D301+F301</f>
        <v>1687.5</v>
      </c>
      <c r="H301" s="129">
        <v>16.88</v>
      </c>
      <c r="I301" s="129">
        <v>33</v>
      </c>
      <c r="J301" s="129"/>
      <c r="K301" s="129"/>
      <c r="L301" s="129"/>
      <c r="M301" s="129"/>
      <c r="N301" s="128">
        <f>C301+D301+E301-H301-I301-J301-K301-L301-M301</f>
        <v>1637.62</v>
      </c>
      <c r="O301" s="147">
        <v>43369</v>
      </c>
      <c r="P301" s="243" t="s">
        <v>129</v>
      </c>
      <c r="Q301" s="221" t="s">
        <v>168</v>
      </c>
    </row>
    <row r="302" spans="1:17" ht="13.5" thickBot="1" x14ac:dyDescent="0.25">
      <c r="A302" s="120" t="s">
        <v>126</v>
      </c>
      <c r="B302" s="122" t="s">
        <v>177</v>
      </c>
      <c r="C302" s="129">
        <v>1200</v>
      </c>
      <c r="D302" s="129">
        <v>487.5</v>
      </c>
      <c r="E302" s="129"/>
      <c r="F302" s="129"/>
      <c r="G302" s="128">
        <f>C302+D302+F302</f>
        <v>1687.5</v>
      </c>
      <c r="H302" s="129">
        <v>16.88</v>
      </c>
      <c r="I302" s="129">
        <v>33</v>
      </c>
      <c r="J302" s="129"/>
      <c r="K302" s="129"/>
      <c r="L302" s="129"/>
      <c r="M302" s="129"/>
      <c r="N302" s="128">
        <f>C302+D302+E302-H302-I302-J302-K302-L302-M302</f>
        <v>1637.62</v>
      </c>
      <c r="O302" s="147">
        <v>43369</v>
      </c>
      <c r="P302" s="243" t="s">
        <v>129</v>
      </c>
      <c r="Q302" s="221" t="s">
        <v>168</v>
      </c>
    </row>
    <row r="303" spans="1:17" s="134" customFormat="1" ht="13.5" thickBot="1" x14ac:dyDescent="0.25">
      <c r="A303" s="328" t="s">
        <v>0</v>
      </c>
      <c r="B303" s="329"/>
      <c r="C303" s="244">
        <f t="shared" ref="C303:N303" si="102">SUM(C293:C302)</f>
        <v>13077.36</v>
      </c>
      <c r="D303" s="244">
        <f t="shared" si="102"/>
        <v>4823.3500000000004</v>
      </c>
      <c r="E303" s="244">
        <f t="shared" si="102"/>
        <v>690</v>
      </c>
      <c r="F303" s="244">
        <f t="shared" si="102"/>
        <v>525.75</v>
      </c>
      <c r="G303" s="244">
        <f t="shared" si="102"/>
        <v>18426.46</v>
      </c>
      <c r="H303" s="244">
        <f t="shared" si="102"/>
        <v>184.27999999999997</v>
      </c>
      <c r="I303" s="244">
        <f t="shared" si="102"/>
        <v>990</v>
      </c>
      <c r="J303" s="244">
        <f t="shared" si="102"/>
        <v>-155</v>
      </c>
      <c r="K303" s="244">
        <f t="shared" si="102"/>
        <v>525.75</v>
      </c>
      <c r="L303" s="244">
        <f t="shared" si="102"/>
        <v>402.23</v>
      </c>
      <c r="M303" s="244">
        <f t="shared" si="102"/>
        <v>1425</v>
      </c>
      <c r="N303" s="244">
        <f t="shared" si="102"/>
        <v>15218.449999999997</v>
      </c>
      <c r="O303" s="330" t="s">
        <v>0</v>
      </c>
      <c r="P303" s="331"/>
      <c r="Q303" s="222"/>
    </row>
    <row r="304" spans="1:17" s="231" customFormat="1" ht="13.5" thickBot="1" x14ac:dyDescent="0.25">
      <c r="A304" s="314" t="s">
        <v>160</v>
      </c>
      <c r="B304" s="315"/>
      <c r="C304" s="250">
        <f t="shared" ref="C304:N304" si="103">C303+C292+C282+C272</f>
        <v>44900.159999999996</v>
      </c>
      <c r="D304" s="250">
        <f t="shared" si="103"/>
        <v>18716.54</v>
      </c>
      <c r="E304" s="250">
        <f t="shared" si="103"/>
        <v>2270</v>
      </c>
      <c r="F304" s="250">
        <f t="shared" si="103"/>
        <v>2103</v>
      </c>
      <c r="G304" s="250">
        <f t="shared" si="103"/>
        <v>65719.700000000012</v>
      </c>
      <c r="H304" s="250">
        <f t="shared" si="103"/>
        <v>657.221</v>
      </c>
      <c r="I304" s="250">
        <f t="shared" si="103"/>
        <v>3269</v>
      </c>
      <c r="J304" s="250">
        <f t="shared" si="103"/>
        <v>-620</v>
      </c>
      <c r="K304" s="250">
        <f t="shared" si="103"/>
        <v>2103</v>
      </c>
      <c r="L304" s="250">
        <f t="shared" si="103"/>
        <v>1608.92</v>
      </c>
      <c r="M304" s="250">
        <f t="shared" si="103"/>
        <v>6100</v>
      </c>
      <c r="N304" s="250">
        <f t="shared" si="103"/>
        <v>52768.558999999994</v>
      </c>
      <c r="O304" s="235"/>
      <c r="P304" s="236"/>
      <c r="Q304" s="230"/>
    </row>
    <row r="305" spans="1:17" s="259" customFormat="1" x14ac:dyDescent="0.2">
      <c r="A305" s="254" t="s">
        <v>8</v>
      </c>
      <c r="B305" s="262" t="s">
        <v>185</v>
      </c>
      <c r="C305" s="255">
        <v>13415</v>
      </c>
      <c r="D305" s="255"/>
      <c r="E305" s="255"/>
      <c r="F305" s="255">
        <v>4738</v>
      </c>
      <c r="G305" s="128">
        <f t="shared" ref="G305:G307" si="104">C305+D305+F305</f>
        <v>18153</v>
      </c>
      <c r="H305" s="255"/>
      <c r="I305" s="255">
        <v>2244</v>
      </c>
      <c r="J305" s="255">
        <v>-829</v>
      </c>
      <c r="K305" s="255"/>
      <c r="L305" s="255"/>
      <c r="M305" s="255"/>
      <c r="N305" s="128">
        <f t="shared" ref="N305:N307" si="105">C305+D305+E305-H305-I305-J305-K305-L305-M305</f>
        <v>12000</v>
      </c>
      <c r="O305" s="256"/>
      <c r="P305" s="257"/>
      <c r="Q305" s="258"/>
    </row>
    <row r="306" spans="1:17" s="259" customFormat="1" x14ac:dyDescent="0.2">
      <c r="A306" s="254" t="s">
        <v>30</v>
      </c>
      <c r="B306" s="262" t="s">
        <v>186</v>
      </c>
      <c r="C306" s="260">
        <v>12089</v>
      </c>
      <c r="D306" s="260"/>
      <c r="E306" s="260"/>
      <c r="F306" s="260">
        <v>2203</v>
      </c>
      <c r="G306" s="128">
        <f t="shared" si="104"/>
        <v>14292</v>
      </c>
      <c r="H306" s="260"/>
      <c r="I306" s="260">
        <v>1399</v>
      </c>
      <c r="J306" s="260">
        <v>-310</v>
      </c>
      <c r="K306" s="260"/>
      <c r="L306" s="260"/>
      <c r="M306" s="260"/>
      <c r="N306" s="128">
        <f t="shared" si="105"/>
        <v>11000</v>
      </c>
      <c r="O306" s="256"/>
      <c r="P306" s="257"/>
      <c r="Q306" s="258"/>
    </row>
    <row r="307" spans="1:17" s="259" customFormat="1" ht="13.5" thickBot="1" x14ac:dyDescent="0.25">
      <c r="A307" s="254" t="s">
        <v>6</v>
      </c>
      <c r="B307" s="262" t="s">
        <v>187</v>
      </c>
      <c r="C307" s="261">
        <v>11733.11</v>
      </c>
      <c r="D307" s="261"/>
      <c r="E307" s="261"/>
      <c r="F307" s="261">
        <v>1927.5</v>
      </c>
      <c r="G307" s="128">
        <f t="shared" si="104"/>
        <v>13660.61</v>
      </c>
      <c r="H307" s="261">
        <v>136.61000000000001</v>
      </c>
      <c r="I307" s="261">
        <v>1289</v>
      </c>
      <c r="J307" s="261">
        <v>-620</v>
      </c>
      <c r="K307" s="261">
        <v>1927.5</v>
      </c>
      <c r="L307" s="261"/>
      <c r="M307" s="261"/>
      <c r="N307" s="128">
        <f t="shared" si="105"/>
        <v>9000</v>
      </c>
      <c r="O307" s="256"/>
      <c r="P307" s="257"/>
      <c r="Q307" s="258"/>
    </row>
    <row r="308" spans="1:17" s="220" customFormat="1" ht="13.5" thickBot="1" x14ac:dyDescent="0.25">
      <c r="A308" s="281" t="s">
        <v>161</v>
      </c>
      <c r="B308" s="282"/>
      <c r="C308" s="253">
        <f>SUM(C305:C307)</f>
        <v>37237.11</v>
      </c>
      <c r="D308" s="253">
        <f t="shared" ref="D308" si="106">SUM(D305:D307)</f>
        <v>0</v>
      </c>
      <c r="E308" s="253">
        <f t="shared" ref="E308" si="107">SUM(E305:E307)</f>
        <v>0</v>
      </c>
      <c r="F308" s="253">
        <f t="shared" ref="F308" si="108">SUM(F305:F307)</f>
        <v>8868.5</v>
      </c>
      <c r="G308" s="253">
        <f t="shared" ref="G308" si="109">SUM(G305:G307)</f>
        <v>46105.61</v>
      </c>
      <c r="H308" s="253">
        <f t="shared" ref="H308" si="110">SUM(H305:H307)</f>
        <v>136.61000000000001</v>
      </c>
      <c r="I308" s="253">
        <f t="shared" ref="I308" si="111">SUM(I305:I307)</f>
        <v>4932</v>
      </c>
      <c r="J308" s="253">
        <f t="shared" ref="J308" si="112">SUM(J305:J307)</f>
        <v>-1759</v>
      </c>
      <c r="K308" s="253">
        <f t="shared" ref="K308" si="113">SUM(K305:K307)</f>
        <v>1927.5</v>
      </c>
      <c r="L308" s="253">
        <f t="shared" ref="L308" si="114">SUM(L305:L307)</f>
        <v>0</v>
      </c>
      <c r="M308" s="253">
        <f t="shared" ref="M308" si="115">SUM(M305:M307)</f>
        <v>0</v>
      </c>
      <c r="N308" s="253">
        <f t="shared" ref="N308" si="116">SUM(N305:N307)</f>
        <v>32000</v>
      </c>
      <c r="O308" s="238"/>
      <c r="P308" s="239"/>
      <c r="Q308" s="223"/>
    </row>
    <row r="309" spans="1:17" s="220" customFormat="1" ht="13.5" thickBot="1" x14ac:dyDescent="0.25">
      <c r="A309" s="283" t="s">
        <v>162</v>
      </c>
      <c r="B309" s="283"/>
      <c r="C309" s="232"/>
      <c r="D309" s="232"/>
      <c r="E309" s="232"/>
      <c r="F309" s="232"/>
      <c r="G309" s="232"/>
      <c r="H309" s="241">
        <f>(H304+H308)*2</f>
        <v>1587.662</v>
      </c>
      <c r="I309" s="237">
        <f>I304+I308</f>
        <v>8201</v>
      </c>
      <c r="J309" s="242">
        <f>J304+J308</f>
        <v>-2379</v>
      </c>
      <c r="K309" s="232"/>
      <c r="L309" s="232"/>
      <c r="M309" s="232"/>
      <c r="N309" s="232">
        <f>9000+11000+12000</f>
        <v>32000</v>
      </c>
      <c r="O309" s="219"/>
      <c r="P309" s="219"/>
      <c r="Q309" s="234"/>
    </row>
    <row r="310" spans="1:17" s="220" customFormat="1" ht="13.5" thickBot="1" x14ac:dyDescent="0.25">
      <c r="A310" s="249"/>
      <c r="B310" s="249"/>
      <c r="C310" s="232"/>
      <c r="D310" s="232"/>
      <c r="E310" s="232"/>
      <c r="F310" s="232"/>
      <c r="G310" s="232"/>
      <c r="H310" s="232"/>
      <c r="I310" s="284">
        <f>I309+J309</f>
        <v>5822</v>
      </c>
      <c r="J310" s="285"/>
      <c r="K310" s="232"/>
      <c r="L310" s="232"/>
      <c r="M310" s="232"/>
      <c r="N310" s="232"/>
      <c r="O310" s="219"/>
      <c r="P310" s="219"/>
      <c r="Q310" s="234"/>
    </row>
    <row r="311" spans="1:17" s="220" customFormat="1" ht="13.5" thickBot="1" x14ac:dyDescent="0.25">
      <c r="A311" s="249"/>
      <c r="B311" s="249"/>
      <c r="C311" s="232"/>
      <c r="D311" s="232"/>
      <c r="E311" s="232"/>
      <c r="F311" s="232"/>
      <c r="G311" s="232"/>
      <c r="H311" s="286">
        <f>SUM(H309:J309)</f>
        <v>7409.6620000000003</v>
      </c>
      <c r="I311" s="287"/>
      <c r="J311" s="288"/>
      <c r="K311" s="232"/>
      <c r="L311" s="232"/>
      <c r="M311" s="232"/>
      <c r="N311" s="232"/>
      <c r="O311" s="219"/>
      <c r="P311" s="219"/>
      <c r="Q311" s="234"/>
    </row>
    <row r="312" spans="1:17" ht="13.5" thickBot="1" x14ac:dyDescent="0.25"/>
    <row r="313" spans="1:17" s="119" customFormat="1" ht="13.5" thickBot="1" x14ac:dyDescent="0.25">
      <c r="A313" s="305" t="s">
        <v>169</v>
      </c>
      <c r="B313" s="306"/>
      <c r="C313" s="306"/>
      <c r="D313" s="306"/>
      <c r="E313" s="306"/>
      <c r="F313" s="306"/>
      <c r="G313" s="306"/>
      <c r="H313" s="306"/>
      <c r="I313" s="306"/>
      <c r="J313" s="306"/>
      <c r="K313" s="306"/>
      <c r="L313" s="306"/>
      <c r="M313" s="306"/>
      <c r="N313" s="306"/>
      <c r="O313" s="306"/>
      <c r="P313" s="306"/>
      <c r="Q313" s="307"/>
    </row>
    <row r="314" spans="1:17" s="119" customFormat="1" ht="13.5" thickBot="1" x14ac:dyDescent="0.25">
      <c r="A314" s="125" t="s">
        <v>88</v>
      </c>
      <c r="B314" s="126" t="s">
        <v>1</v>
      </c>
      <c r="C314" s="127" t="s">
        <v>80</v>
      </c>
      <c r="D314" s="127" t="s">
        <v>81</v>
      </c>
      <c r="E314" s="127" t="s">
        <v>92</v>
      </c>
      <c r="F314" s="127" t="s">
        <v>86</v>
      </c>
      <c r="G314" s="127" t="s">
        <v>100</v>
      </c>
      <c r="H314" s="127" t="s">
        <v>83</v>
      </c>
      <c r="I314" s="127" t="s">
        <v>84</v>
      </c>
      <c r="J314" s="127" t="s">
        <v>91</v>
      </c>
      <c r="K314" s="127" t="s">
        <v>86</v>
      </c>
      <c r="L314" s="127" t="s">
        <v>82</v>
      </c>
      <c r="M314" s="127" t="s">
        <v>85</v>
      </c>
      <c r="N314" s="127" t="s">
        <v>2</v>
      </c>
      <c r="O314" s="132" t="s">
        <v>90</v>
      </c>
      <c r="P314" s="133" t="s">
        <v>93</v>
      </c>
      <c r="Q314" s="224" t="s">
        <v>158</v>
      </c>
    </row>
    <row r="315" spans="1:17" x14ac:dyDescent="0.2">
      <c r="A315" s="123" t="s">
        <v>28</v>
      </c>
      <c r="B315" s="124" t="s">
        <v>87</v>
      </c>
      <c r="C315" s="129">
        <v>3119.2</v>
      </c>
      <c r="D315" s="129">
        <v>2573.34</v>
      </c>
      <c r="E315" s="129">
        <v>490</v>
      </c>
      <c r="F315" s="129">
        <v>525.75</v>
      </c>
      <c r="G315" s="128">
        <f t="shared" ref="G315:G321" si="117">C315+D315+F315</f>
        <v>6218.29</v>
      </c>
      <c r="H315" s="129">
        <v>62.18</v>
      </c>
      <c r="I315" s="129">
        <v>906</v>
      </c>
      <c r="J315" s="129">
        <v>-155</v>
      </c>
      <c r="K315" s="129">
        <v>525.75</v>
      </c>
      <c r="L315" s="129">
        <v>200.01</v>
      </c>
      <c r="M315" s="129">
        <f>1125+41.6</f>
        <v>1166.5999999999999</v>
      </c>
      <c r="N315" s="128">
        <f t="shared" ref="N315:N321" si="118">C315+D315+E315-H315-I315-J315-K315-L315-M315</f>
        <v>3476.9999999999995</v>
      </c>
      <c r="O315" s="147">
        <v>43376</v>
      </c>
      <c r="P315" s="173" t="s">
        <v>130</v>
      </c>
      <c r="Q315" s="221" t="s">
        <v>169</v>
      </c>
    </row>
    <row r="316" spans="1:17" x14ac:dyDescent="0.2">
      <c r="A316" s="121" t="s">
        <v>29</v>
      </c>
      <c r="B316" s="122" t="s">
        <v>95</v>
      </c>
      <c r="C316" s="129">
        <v>818.8</v>
      </c>
      <c r="D316" s="129">
        <v>69.09</v>
      </c>
      <c r="E316" s="129">
        <v>50</v>
      </c>
      <c r="F316" s="129">
        <v>0</v>
      </c>
      <c r="G316" s="128">
        <f t="shared" si="117"/>
        <v>887.89</v>
      </c>
      <c r="H316" s="129">
        <v>8.8800000000000008</v>
      </c>
      <c r="I316" s="129">
        <v>0</v>
      </c>
      <c r="J316" s="129">
        <v>0</v>
      </c>
      <c r="K316" s="129">
        <v>0</v>
      </c>
      <c r="L316" s="129">
        <v>58.14</v>
      </c>
      <c r="M316" s="129">
        <v>200</v>
      </c>
      <c r="N316" s="128">
        <f t="shared" si="118"/>
        <v>670.87</v>
      </c>
      <c r="O316" s="147">
        <v>43376</v>
      </c>
      <c r="P316" s="173" t="s">
        <v>130</v>
      </c>
      <c r="Q316" s="221" t="s">
        <v>169</v>
      </c>
    </row>
    <row r="317" spans="1:17" x14ac:dyDescent="0.2">
      <c r="A317" s="121" t="s">
        <v>3</v>
      </c>
      <c r="B317" s="122" t="s">
        <v>96</v>
      </c>
      <c r="C317" s="129">
        <v>1074.8</v>
      </c>
      <c r="D317" s="129">
        <v>806.1</v>
      </c>
      <c r="E317" s="129">
        <v>50</v>
      </c>
      <c r="F317" s="129"/>
      <c r="G317" s="128">
        <f t="shared" si="117"/>
        <v>1880.9</v>
      </c>
      <c r="H317" s="129">
        <v>18.809999999999999</v>
      </c>
      <c r="I317" s="129">
        <v>68</v>
      </c>
      <c r="J317" s="129"/>
      <c r="K317" s="129"/>
      <c r="L317" s="129">
        <v>76.3</v>
      </c>
      <c r="M317" s="129"/>
      <c r="N317" s="128">
        <f t="shared" si="118"/>
        <v>1767.7900000000002</v>
      </c>
      <c r="O317" s="147">
        <v>43376</v>
      </c>
      <c r="P317" s="173" t="s">
        <v>130</v>
      </c>
      <c r="Q317" s="221" t="s">
        <v>169</v>
      </c>
    </row>
    <row r="318" spans="1:17" x14ac:dyDescent="0.2">
      <c r="A318" s="121" t="s">
        <v>35</v>
      </c>
      <c r="B318" s="122" t="s">
        <v>97</v>
      </c>
      <c r="C318" s="129">
        <v>954.8</v>
      </c>
      <c r="D318" s="129">
        <v>716.1</v>
      </c>
      <c r="E318" s="129">
        <v>100</v>
      </c>
      <c r="F318" s="129"/>
      <c r="G318" s="128">
        <f t="shared" si="117"/>
        <v>1670.9</v>
      </c>
      <c r="H318" s="129">
        <v>16.71</v>
      </c>
      <c r="I318" s="129">
        <v>30</v>
      </c>
      <c r="J318" s="129"/>
      <c r="K318" s="129"/>
      <c r="L318" s="129">
        <v>67.78</v>
      </c>
      <c r="M318" s="129"/>
      <c r="N318" s="128">
        <f t="shared" si="118"/>
        <v>1656.41</v>
      </c>
      <c r="O318" s="147">
        <v>43376</v>
      </c>
      <c r="P318" s="173" t="s">
        <v>130</v>
      </c>
      <c r="Q318" s="221" t="s">
        <v>169</v>
      </c>
    </row>
    <row r="319" spans="1:17" x14ac:dyDescent="0.2">
      <c r="A319" s="121" t="s">
        <v>94</v>
      </c>
      <c r="B319" s="122" t="s">
        <v>98</v>
      </c>
      <c r="C319" s="129">
        <v>800</v>
      </c>
      <c r="D319" s="129">
        <v>600</v>
      </c>
      <c r="E319" s="129"/>
      <c r="F319" s="129"/>
      <c r="G319" s="128">
        <f t="shared" si="117"/>
        <v>1400</v>
      </c>
      <c r="H319" s="129">
        <v>14</v>
      </c>
      <c r="I319" s="129"/>
      <c r="J319" s="129"/>
      <c r="K319" s="129"/>
      <c r="L319" s="129"/>
      <c r="M319" s="129"/>
      <c r="N319" s="128">
        <f t="shared" si="118"/>
        <v>1386</v>
      </c>
      <c r="O319" s="147">
        <v>43376</v>
      </c>
      <c r="P319" s="173" t="s">
        <v>130</v>
      </c>
      <c r="Q319" s="221" t="s">
        <v>169</v>
      </c>
    </row>
    <row r="320" spans="1:17" x14ac:dyDescent="0.2">
      <c r="A320" s="121" t="s">
        <v>61</v>
      </c>
      <c r="B320" s="122" t="s">
        <v>99</v>
      </c>
      <c r="C320" s="129">
        <v>1000</v>
      </c>
      <c r="D320" s="129">
        <v>750</v>
      </c>
      <c r="E320" s="129"/>
      <c r="F320" s="129"/>
      <c r="G320" s="128">
        <f t="shared" si="117"/>
        <v>1750</v>
      </c>
      <c r="H320" s="129">
        <v>17.5</v>
      </c>
      <c r="I320" s="129">
        <v>45</v>
      </c>
      <c r="J320" s="129"/>
      <c r="K320" s="129"/>
      <c r="L320" s="129"/>
      <c r="M320" s="129"/>
      <c r="N320" s="128">
        <f t="shared" si="118"/>
        <v>1687.5</v>
      </c>
      <c r="O320" s="147">
        <v>43376</v>
      </c>
      <c r="P320" s="173" t="s">
        <v>130</v>
      </c>
      <c r="Q320" s="221" t="s">
        <v>169</v>
      </c>
    </row>
    <row r="321" spans="1:17" x14ac:dyDescent="0.2">
      <c r="A321" s="121" t="s">
        <v>157</v>
      </c>
      <c r="B321" s="122" t="s">
        <v>180</v>
      </c>
      <c r="C321" s="129">
        <v>800</v>
      </c>
      <c r="D321" s="129">
        <v>600</v>
      </c>
      <c r="E321" s="129"/>
      <c r="F321" s="129"/>
      <c r="G321" s="128">
        <f t="shared" si="117"/>
        <v>1400</v>
      </c>
      <c r="H321" s="129">
        <v>14</v>
      </c>
      <c r="I321" s="129"/>
      <c r="J321" s="129"/>
      <c r="K321" s="129"/>
      <c r="L321" s="129"/>
      <c r="M321" s="129"/>
      <c r="N321" s="128">
        <f t="shared" si="118"/>
        <v>1386</v>
      </c>
      <c r="O321" s="147">
        <v>43376</v>
      </c>
      <c r="P321" s="173" t="s">
        <v>130</v>
      </c>
      <c r="Q321" s="221" t="s">
        <v>169</v>
      </c>
    </row>
    <row r="322" spans="1:17" x14ac:dyDescent="0.2">
      <c r="A322" s="121" t="s">
        <v>115</v>
      </c>
      <c r="B322" s="122" t="s">
        <v>174</v>
      </c>
      <c r="C322" s="129">
        <v>1000</v>
      </c>
      <c r="D322" s="129">
        <v>825</v>
      </c>
      <c r="E322" s="129"/>
      <c r="F322" s="129"/>
      <c r="G322" s="128">
        <f>C322+D322+F322</f>
        <v>1825</v>
      </c>
      <c r="H322" s="129">
        <v>18.25</v>
      </c>
      <c r="I322" s="129">
        <v>58</v>
      </c>
      <c r="J322" s="129"/>
      <c r="K322" s="129"/>
      <c r="L322" s="129"/>
      <c r="M322" s="129"/>
      <c r="N322" s="128">
        <f>C322+D322+E322-H322-I322-J322-K322-L322-M322</f>
        <v>1748.75</v>
      </c>
      <c r="O322" s="147">
        <v>43376</v>
      </c>
      <c r="P322" s="173" t="s">
        <v>130</v>
      </c>
      <c r="Q322" s="221" t="s">
        <v>169</v>
      </c>
    </row>
    <row r="323" spans="1:17" x14ac:dyDescent="0.2">
      <c r="A323" s="121" t="s">
        <v>175</v>
      </c>
      <c r="B323" s="122" t="s">
        <v>176</v>
      </c>
      <c r="C323" s="129">
        <v>1000</v>
      </c>
      <c r="D323" s="129">
        <v>750</v>
      </c>
      <c r="E323" s="129"/>
      <c r="F323" s="129"/>
      <c r="G323" s="128">
        <f>C323+D323+F323</f>
        <v>1750</v>
      </c>
      <c r="H323" s="129">
        <v>17.5</v>
      </c>
      <c r="I323" s="129">
        <v>45</v>
      </c>
      <c r="J323" s="129"/>
      <c r="K323" s="129"/>
      <c r="L323" s="129"/>
      <c r="M323" s="129"/>
      <c r="N323" s="128">
        <f>C323+D323+E323-H323-I323-J323-K323-L323-M323</f>
        <v>1687.5</v>
      </c>
      <c r="O323" s="147">
        <v>43376</v>
      </c>
      <c r="P323" s="173" t="s">
        <v>130</v>
      </c>
      <c r="Q323" s="221" t="s">
        <v>169</v>
      </c>
    </row>
    <row r="324" spans="1:17" ht="13.5" thickBot="1" x14ac:dyDescent="0.25">
      <c r="A324" s="120" t="s">
        <v>126</v>
      </c>
      <c r="B324" s="122" t="s">
        <v>177</v>
      </c>
      <c r="C324" s="129">
        <v>1000</v>
      </c>
      <c r="D324" s="129">
        <v>750</v>
      </c>
      <c r="E324" s="129"/>
      <c r="F324" s="129"/>
      <c r="G324" s="128">
        <f>C324+D324+F324</f>
        <v>1750</v>
      </c>
      <c r="H324" s="129">
        <v>17.5</v>
      </c>
      <c r="I324" s="130">
        <v>45</v>
      </c>
      <c r="J324" s="129"/>
      <c r="K324" s="129"/>
      <c r="L324" s="129"/>
      <c r="M324" s="129"/>
      <c r="N324" s="128">
        <f>C324+D324+E324-H324-I324-J324-K324-L324-M324</f>
        <v>1687.5</v>
      </c>
      <c r="O324" s="147">
        <v>43376</v>
      </c>
      <c r="P324" s="173" t="s">
        <v>130</v>
      </c>
      <c r="Q324" s="221" t="s">
        <v>169</v>
      </c>
    </row>
    <row r="325" spans="1:17" s="134" customFormat="1" ht="13.5" thickBot="1" x14ac:dyDescent="0.25">
      <c r="A325" s="289" t="s">
        <v>0</v>
      </c>
      <c r="B325" s="290"/>
      <c r="C325" s="164">
        <f t="shared" ref="C325:N325" si="119">SUM(C315:C324)</f>
        <v>11567.6</v>
      </c>
      <c r="D325" s="164">
        <f t="shared" si="119"/>
        <v>8439.630000000001</v>
      </c>
      <c r="E325" s="164">
        <f t="shared" si="119"/>
        <v>690</v>
      </c>
      <c r="F325" s="164">
        <f t="shared" si="119"/>
        <v>525.75</v>
      </c>
      <c r="G325" s="164">
        <f t="shared" si="119"/>
        <v>20532.98</v>
      </c>
      <c r="H325" s="164">
        <f t="shared" si="119"/>
        <v>205.33</v>
      </c>
      <c r="I325" s="164">
        <f t="shared" si="119"/>
        <v>1197</v>
      </c>
      <c r="J325" s="164">
        <f t="shared" si="119"/>
        <v>-155</v>
      </c>
      <c r="K325" s="164">
        <f t="shared" si="119"/>
        <v>525.75</v>
      </c>
      <c r="L325" s="164">
        <f t="shared" si="119"/>
        <v>402.23</v>
      </c>
      <c r="M325" s="164">
        <f t="shared" si="119"/>
        <v>1366.6</v>
      </c>
      <c r="N325" s="164">
        <f t="shared" si="119"/>
        <v>17155.32</v>
      </c>
      <c r="O325" s="308" t="s">
        <v>0</v>
      </c>
      <c r="P325" s="309"/>
      <c r="Q325" s="221"/>
    </row>
    <row r="326" spans="1:17" x14ac:dyDescent="0.2">
      <c r="A326" s="123" t="s">
        <v>28</v>
      </c>
      <c r="B326" s="124" t="s">
        <v>87</v>
      </c>
      <c r="C326" s="129">
        <v>3119.2</v>
      </c>
      <c r="D326" s="129">
        <v>2105.46</v>
      </c>
      <c r="E326" s="129">
        <v>490</v>
      </c>
      <c r="F326" s="129">
        <v>525.75</v>
      </c>
      <c r="G326" s="128">
        <f t="shared" ref="G326:G332" si="120">C326+D326+F326</f>
        <v>5750.41</v>
      </c>
      <c r="H326" s="129">
        <v>57.5</v>
      </c>
      <c r="I326" s="129">
        <v>786</v>
      </c>
      <c r="J326" s="129">
        <v>-155</v>
      </c>
      <c r="K326" s="129">
        <v>525.75</v>
      </c>
      <c r="L326" s="129">
        <v>200.01</v>
      </c>
      <c r="M326" s="129">
        <v>1125</v>
      </c>
      <c r="N326" s="128">
        <f t="shared" ref="N326:N332" si="121">C326+D326+E326-H326-I326-J326-K326-L326-M326</f>
        <v>3175.3999999999996</v>
      </c>
      <c r="O326" s="147">
        <v>43383</v>
      </c>
      <c r="P326" s="245" t="s">
        <v>131</v>
      </c>
      <c r="Q326" s="221" t="s">
        <v>169</v>
      </c>
    </row>
    <row r="327" spans="1:17" x14ac:dyDescent="0.2">
      <c r="A327" s="121" t="s">
        <v>29</v>
      </c>
      <c r="B327" s="122" t="s">
        <v>95</v>
      </c>
      <c r="C327" s="129">
        <v>818.8</v>
      </c>
      <c r="D327" s="129">
        <v>0</v>
      </c>
      <c r="E327" s="129">
        <v>50</v>
      </c>
      <c r="F327" s="129">
        <v>0</v>
      </c>
      <c r="G327" s="128">
        <f t="shared" si="120"/>
        <v>818.8</v>
      </c>
      <c r="H327" s="129">
        <v>8.19</v>
      </c>
      <c r="I327" s="129">
        <v>0</v>
      </c>
      <c r="J327" s="129">
        <v>0</v>
      </c>
      <c r="K327" s="129">
        <v>0</v>
      </c>
      <c r="L327" s="129">
        <v>58.14</v>
      </c>
      <c r="M327" s="129">
        <v>200</v>
      </c>
      <c r="N327" s="128">
        <f t="shared" si="121"/>
        <v>602.46999999999991</v>
      </c>
      <c r="O327" s="147">
        <v>43383</v>
      </c>
      <c r="P327" s="245" t="s">
        <v>131</v>
      </c>
      <c r="Q327" s="221" t="s">
        <v>169</v>
      </c>
    </row>
    <row r="328" spans="1:17" x14ac:dyDescent="0.2">
      <c r="A328" s="121" t="s">
        <v>3</v>
      </c>
      <c r="B328" s="122" t="s">
        <v>96</v>
      </c>
      <c r="C328" s="129">
        <v>1074.8</v>
      </c>
      <c r="D328" s="129">
        <v>362.75</v>
      </c>
      <c r="E328" s="129">
        <v>50</v>
      </c>
      <c r="F328" s="129"/>
      <c r="G328" s="128">
        <f t="shared" si="120"/>
        <v>1437.55</v>
      </c>
      <c r="H328" s="129">
        <v>14.38</v>
      </c>
      <c r="I328" s="129"/>
      <c r="J328" s="129"/>
      <c r="K328" s="129"/>
      <c r="L328" s="129">
        <v>76.3</v>
      </c>
      <c r="M328" s="129"/>
      <c r="N328" s="128">
        <f t="shared" si="121"/>
        <v>1396.87</v>
      </c>
      <c r="O328" s="147">
        <v>43383</v>
      </c>
      <c r="P328" s="245" t="s">
        <v>131</v>
      </c>
      <c r="Q328" s="221" t="s">
        <v>169</v>
      </c>
    </row>
    <row r="329" spans="1:17" x14ac:dyDescent="0.2">
      <c r="A329" s="121" t="s">
        <v>35</v>
      </c>
      <c r="B329" s="122" t="s">
        <v>97</v>
      </c>
      <c r="C329" s="129">
        <v>954.8</v>
      </c>
      <c r="D329" s="129">
        <v>608.69000000000005</v>
      </c>
      <c r="E329" s="129">
        <v>100</v>
      </c>
      <c r="F329" s="129"/>
      <c r="G329" s="128">
        <f t="shared" si="120"/>
        <v>1563.49</v>
      </c>
      <c r="H329" s="129">
        <v>15.63</v>
      </c>
      <c r="I329" s="129">
        <v>10</v>
      </c>
      <c r="J329" s="129"/>
      <c r="K329" s="129"/>
      <c r="L329" s="129">
        <v>67.78</v>
      </c>
      <c r="M329" s="129"/>
      <c r="N329" s="128">
        <f t="shared" si="121"/>
        <v>1570.08</v>
      </c>
      <c r="O329" s="147">
        <v>43383</v>
      </c>
      <c r="P329" s="245" t="s">
        <v>131</v>
      </c>
      <c r="Q329" s="221" t="s">
        <v>169</v>
      </c>
    </row>
    <row r="330" spans="1:17" x14ac:dyDescent="0.2">
      <c r="A330" s="121" t="s">
        <v>94</v>
      </c>
      <c r="B330" s="122" t="s">
        <v>98</v>
      </c>
      <c r="C330" s="129">
        <v>800</v>
      </c>
      <c r="D330" s="129">
        <v>270</v>
      </c>
      <c r="E330" s="129"/>
      <c r="F330" s="129"/>
      <c r="G330" s="128">
        <f t="shared" si="120"/>
        <v>1070</v>
      </c>
      <c r="H330" s="129">
        <v>10.7</v>
      </c>
      <c r="I330" s="129"/>
      <c r="J330" s="129"/>
      <c r="K330" s="129"/>
      <c r="L330" s="129"/>
      <c r="M330" s="129"/>
      <c r="N330" s="128">
        <f t="shared" si="121"/>
        <v>1059.3</v>
      </c>
      <c r="O330" s="147">
        <v>43383</v>
      </c>
      <c r="P330" s="245" t="s">
        <v>131</v>
      </c>
      <c r="Q330" s="221" t="s">
        <v>169</v>
      </c>
    </row>
    <row r="331" spans="1:17" x14ac:dyDescent="0.2">
      <c r="A331" s="121" t="s">
        <v>61</v>
      </c>
      <c r="B331" s="122" t="s">
        <v>99</v>
      </c>
      <c r="C331" s="129">
        <v>1000</v>
      </c>
      <c r="D331" s="129">
        <v>675</v>
      </c>
      <c r="E331" s="129"/>
      <c r="F331" s="129"/>
      <c r="G331" s="128">
        <f t="shared" si="120"/>
        <v>1675</v>
      </c>
      <c r="H331" s="129">
        <v>16.75</v>
      </c>
      <c r="I331" s="129">
        <v>31</v>
      </c>
      <c r="J331" s="129"/>
      <c r="K331" s="129"/>
      <c r="L331" s="129"/>
      <c r="M331" s="129"/>
      <c r="N331" s="128">
        <f t="shared" si="121"/>
        <v>1627.25</v>
      </c>
      <c r="O331" s="147">
        <v>43383</v>
      </c>
      <c r="P331" s="245" t="s">
        <v>131</v>
      </c>
      <c r="Q331" s="221" t="s">
        <v>169</v>
      </c>
    </row>
    <row r="332" spans="1:17" x14ac:dyDescent="0.2">
      <c r="A332" s="121" t="s">
        <v>157</v>
      </c>
      <c r="B332" s="122" t="s">
        <v>180</v>
      </c>
      <c r="C332" s="129">
        <v>800</v>
      </c>
      <c r="D332" s="129">
        <v>510</v>
      </c>
      <c r="E332" s="129"/>
      <c r="F332" s="129"/>
      <c r="G332" s="128">
        <f t="shared" si="120"/>
        <v>1310</v>
      </c>
      <c r="H332" s="129">
        <v>13.1</v>
      </c>
      <c r="I332" s="129"/>
      <c r="J332" s="129"/>
      <c r="K332" s="129"/>
      <c r="L332" s="129"/>
      <c r="M332" s="129"/>
      <c r="N332" s="128">
        <f t="shared" si="121"/>
        <v>1296.9000000000001</v>
      </c>
      <c r="O332" s="147">
        <v>43383</v>
      </c>
      <c r="P332" s="245" t="s">
        <v>131</v>
      </c>
      <c r="Q332" s="221" t="s">
        <v>169</v>
      </c>
    </row>
    <row r="333" spans="1:17" x14ac:dyDescent="0.2">
      <c r="A333" s="121" t="s">
        <v>115</v>
      </c>
      <c r="B333" s="122" t="s">
        <v>174</v>
      </c>
      <c r="C333" s="129">
        <v>1000</v>
      </c>
      <c r="D333" s="129">
        <v>637.5</v>
      </c>
      <c r="E333" s="129"/>
      <c r="F333" s="129"/>
      <c r="G333" s="128">
        <f>C333+D333+F333</f>
        <v>1637.5</v>
      </c>
      <c r="H333" s="129">
        <v>16.38</v>
      </c>
      <c r="I333" s="129">
        <v>24</v>
      </c>
      <c r="J333" s="129"/>
      <c r="K333" s="129"/>
      <c r="L333" s="129"/>
      <c r="M333" s="129"/>
      <c r="N333" s="128">
        <f>C333+D333+E333-H333-I333-J333-K333-L333-M333</f>
        <v>1597.12</v>
      </c>
      <c r="O333" s="147">
        <v>43383</v>
      </c>
      <c r="P333" s="245" t="s">
        <v>131</v>
      </c>
      <c r="Q333" s="221" t="s">
        <v>169</v>
      </c>
    </row>
    <row r="334" spans="1:17" x14ac:dyDescent="0.2">
      <c r="A334" s="121" t="s">
        <v>175</v>
      </c>
      <c r="B334" s="122" t="s">
        <v>176</v>
      </c>
      <c r="C334" s="129">
        <v>1000</v>
      </c>
      <c r="D334" s="129">
        <v>637.5</v>
      </c>
      <c r="E334" s="129"/>
      <c r="F334" s="129"/>
      <c r="G334" s="128">
        <f>C334+D334+F334</f>
        <v>1637.5</v>
      </c>
      <c r="H334" s="129">
        <v>16.38</v>
      </c>
      <c r="I334" s="129">
        <v>24</v>
      </c>
      <c r="J334" s="129"/>
      <c r="K334" s="129"/>
      <c r="L334" s="129"/>
      <c r="M334" s="129"/>
      <c r="N334" s="128">
        <f>C334+D334+E334-H334-I334-J334-K334-L334-M334</f>
        <v>1597.12</v>
      </c>
      <c r="O334" s="147">
        <v>43383</v>
      </c>
      <c r="P334" s="245" t="s">
        <v>131</v>
      </c>
      <c r="Q334" s="221" t="s">
        <v>169</v>
      </c>
    </row>
    <row r="335" spans="1:17" ht="13.5" thickBot="1" x14ac:dyDescent="0.25">
      <c r="A335" s="120" t="s">
        <v>126</v>
      </c>
      <c r="B335" s="122" t="s">
        <v>177</v>
      </c>
      <c r="C335" s="129">
        <v>1000</v>
      </c>
      <c r="D335" s="129">
        <v>637.5</v>
      </c>
      <c r="E335" s="129"/>
      <c r="F335" s="129"/>
      <c r="G335" s="128">
        <f>C335+D335+F335</f>
        <v>1637.5</v>
      </c>
      <c r="H335" s="129">
        <v>16.37</v>
      </c>
      <c r="I335" s="129">
        <v>24</v>
      </c>
      <c r="J335" s="129"/>
      <c r="K335" s="129"/>
      <c r="L335" s="129"/>
      <c r="M335" s="129"/>
      <c r="N335" s="128">
        <f>C335+D335+E335-H335-I335-J335-K335-L335-M335</f>
        <v>1597.13</v>
      </c>
      <c r="O335" s="147">
        <v>43383</v>
      </c>
      <c r="P335" s="245" t="s">
        <v>131</v>
      </c>
      <c r="Q335" s="221" t="s">
        <v>169</v>
      </c>
    </row>
    <row r="336" spans="1:17" s="134" customFormat="1" ht="13.5" thickBot="1" x14ac:dyDescent="0.25">
      <c r="A336" s="324" t="s">
        <v>0</v>
      </c>
      <c r="B336" s="325"/>
      <c r="C336" s="246">
        <f t="shared" ref="C336:N336" si="122">SUM(C326:C335)</f>
        <v>11567.6</v>
      </c>
      <c r="D336" s="246">
        <f t="shared" si="122"/>
        <v>6444.4</v>
      </c>
      <c r="E336" s="246">
        <f t="shared" si="122"/>
        <v>690</v>
      </c>
      <c r="F336" s="246">
        <f t="shared" si="122"/>
        <v>525.75</v>
      </c>
      <c r="G336" s="246">
        <f t="shared" si="122"/>
        <v>18537.75</v>
      </c>
      <c r="H336" s="246">
        <f t="shared" si="122"/>
        <v>185.38</v>
      </c>
      <c r="I336" s="246">
        <f t="shared" si="122"/>
        <v>899</v>
      </c>
      <c r="J336" s="246">
        <f t="shared" si="122"/>
        <v>-155</v>
      </c>
      <c r="K336" s="246">
        <f t="shared" si="122"/>
        <v>525.75</v>
      </c>
      <c r="L336" s="246">
        <f t="shared" si="122"/>
        <v>402.23</v>
      </c>
      <c r="M336" s="246">
        <f t="shared" si="122"/>
        <v>1325</v>
      </c>
      <c r="N336" s="246">
        <f t="shared" si="122"/>
        <v>15519.64</v>
      </c>
      <c r="O336" s="326" t="s">
        <v>0</v>
      </c>
      <c r="P336" s="327"/>
      <c r="Q336" s="221"/>
    </row>
    <row r="337" spans="1:17" x14ac:dyDescent="0.2">
      <c r="A337" s="123" t="s">
        <v>28</v>
      </c>
      <c r="B337" s="124" t="s">
        <v>87</v>
      </c>
      <c r="C337" s="129">
        <v>3119.2</v>
      </c>
      <c r="D337" s="129">
        <v>3216.68</v>
      </c>
      <c r="E337" s="129">
        <v>490</v>
      </c>
      <c r="F337" s="129">
        <v>525.75</v>
      </c>
      <c r="G337" s="128">
        <f t="shared" ref="G337:G344" si="123">C337+D337+F337</f>
        <v>6861.6299999999992</v>
      </c>
      <c r="H337" s="129">
        <v>68.62</v>
      </c>
      <c r="I337" s="129">
        <v>1098</v>
      </c>
      <c r="J337" s="129">
        <v>-155</v>
      </c>
      <c r="K337" s="129">
        <v>525.75</v>
      </c>
      <c r="L337" s="129">
        <v>200.01</v>
      </c>
      <c r="M337" s="129">
        <v>1125</v>
      </c>
      <c r="N337" s="128">
        <f t="shared" ref="N337:N348" si="124">C337+D337+E337-H337-I337-J337-K337-L337-M337</f>
        <v>3963.4999999999991</v>
      </c>
      <c r="O337" s="147">
        <v>43390</v>
      </c>
      <c r="P337" s="176" t="s">
        <v>132</v>
      </c>
      <c r="Q337" s="221" t="s">
        <v>169</v>
      </c>
    </row>
    <row r="338" spans="1:17" x14ac:dyDescent="0.2">
      <c r="A338" s="121" t="s">
        <v>29</v>
      </c>
      <c r="B338" s="122" t="s">
        <v>95</v>
      </c>
      <c r="C338" s="129">
        <v>818.8</v>
      </c>
      <c r="D338" s="129"/>
      <c r="E338" s="129">
        <v>50</v>
      </c>
      <c r="F338" s="129">
        <v>0</v>
      </c>
      <c r="G338" s="128">
        <f t="shared" si="123"/>
        <v>818.8</v>
      </c>
      <c r="H338" s="129">
        <v>8.19</v>
      </c>
      <c r="I338" s="129">
        <v>0</v>
      </c>
      <c r="J338" s="129">
        <v>0</v>
      </c>
      <c r="K338" s="129">
        <v>0</v>
      </c>
      <c r="L338" s="129">
        <v>58.14</v>
      </c>
      <c r="M338" s="129">
        <v>200</v>
      </c>
      <c r="N338" s="128">
        <f t="shared" si="124"/>
        <v>602.46999999999991</v>
      </c>
      <c r="O338" s="147">
        <v>43390</v>
      </c>
      <c r="P338" s="176" t="s">
        <v>132</v>
      </c>
      <c r="Q338" s="221" t="s">
        <v>169</v>
      </c>
    </row>
    <row r="339" spans="1:17" x14ac:dyDescent="0.2">
      <c r="A339" s="121" t="s">
        <v>3</v>
      </c>
      <c r="B339" s="122" t="s">
        <v>96</v>
      </c>
      <c r="C339" s="129">
        <v>1074.8</v>
      </c>
      <c r="D339" s="129">
        <v>725.49</v>
      </c>
      <c r="E339" s="129">
        <v>50</v>
      </c>
      <c r="F339" s="129"/>
      <c r="G339" s="128">
        <f t="shared" si="123"/>
        <v>1800.29</v>
      </c>
      <c r="H339" s="129">
        <v>18</v>
      </c>
      <c r="I339" s="129">
        <v>54</v>
      </c>
      <c r="J339" s="129"/>
      <c r="K339" s="129"/>
      <c r="L339" s="129">
        <v>76.3</v>
      </c>
      <c r="M339" s="129"/>
      <c r="N339" s="128">
        <f t="shared" si="124"/>
        <v>1701.99</v>
      </c>
      <c r="O339" s="147">
        <v>43390</v>
      </c>
      <c r="P339" s="176" t="s">
        <v>132</v>
      </c>
      <c r="Q339" s="221" t="s">
        <v>169</v>
      </c>
    </row>
    <row r="340" spans="1:17" x14ac:dyDescent="0.2">
      <c r="A340" s="121" t="s">
        <v>35</v>
      </c>
      <c r="B340" s="122" t="s">
        <v>97</v>
      </c>
      <c r="C340" s="129">
        <v>954.8</v>
      </c>
      <c r="D340" s="129">
        <v>644.49</v>
      </c>
      <c r="E340" s="129">
        <v>100</v>
      </c>
      <c r="F340" s="129"/>
      <c r="G340" s="128">
        <f t="shared" si="123"/>
        <v>1599.29</v>
      </c>
      <c r="H340" s="129">
        <v>15.99</v>
      </c>
      <c r="I340" s="129">
        <v>17</v>
      </c>
      <c r="J340" s="129"/>
      <c r="K340" s="129"/>
      <c r="L340" s="129">
        <v>67.78</v>
      </c>
      <c r="M340" s="129"/>
      <c r="N340" s="128">
        <f t="shared" si="124"/>
        <v>1598.52</v>
      </c>
      <c r="O340" s="147">
        <v>43390</v>
      </c>
      <c r="P340" s="176" t="s">
        <v>132</v>
      </c>
      <c r="Q340" s="221" t="s">
        <v>169</v>
      </c>
    </row>
    <row r="341" spans="1:17" x14ac:dyDescent="0.2">
      <c r="A341" s="121" t="s">
        <v>94</v>
      </c>
      <c r="B341" s="122" t="s">
        <v>98</v>
      </c>
      <c r="C341" s="129">
        <v>800</v>
      </c>
      <c r="D341" s="129">
        <v>540</v>
      </c>
      <c r="E341" s="129"/>
      <c r="F341" s="129"/>
      <c r="G341" s="128">
        <f t="shared" si="123"/>
        <v>1340</v>
      </c>
      <c r="H341" s="129">
        <v>13.4</v>
      </c>
      <c r="I341" s="129"/>
      <c r="J341" s="129"/>
      <c r="K341" s="129"/>
      <c r="L341" s="129"/>
      <c r="M341" s="129"/>
      <c r="N341" s="128">
        <f t="shared" si="124"/>
        <v>1326.6</v>
      </c>
      <c r="O341" s="147">
        <v>43390</v>
      </c>
      <c r="P341" s="176" t="s">
        <v>132</v>
      </c>
      <c r="Q341" s="221" t="s">
        <v>169</v>
      </c>
    </row>
    <row r="342" spans="1:17" x14ac:dyDescent="0.2">
      <c r="A342" s="121" t="s">
        <v>61</v>
      </c>
      <c r="B342" s="122" t="s">
        <v>99</v>
      </c>
      <c r="C342" s="129">
        <v>1000</v>
      </c>
      <c r="D342" s="129">
        <v>675</v>
      </c>
      <c r="E342" s="129"/>
      <c r="F342" s="129"/>
      <c r="G342" s="128">
        <f t="shared" si="123"/>
        <v>1675</v>
      </c>
      <c r="H342" s="129">
        <v>16.75</v>
      </c>
      <c r="I342" s="129">
        <v>31</v>
      </c>
      <c r="J342" s="129"/>
      <c r="K342" s="129"/>
      <c r="L342" s="129"/>
      <c r="M342" s="129"/>
      <c r="N342" s="128">
        <f t="shared" si="124"/>
        <v>1627.25</v>
      </c>
      <c r="O342" s="147">
        <v>43390</v>
      </c>
      <c r="P342" s="176" t="s">
        <v>132</v>
      </c>
      <c r="Q342" s="221" t="s">
        <v>169</v>
      </c>
    </row>
    <row r="343" spans="1:17" x14ac:dyDescent="0.2">
      <c r="A343" s="121" t="s">
        <v>157</v>
      </c>
      <c r="B343" s="122" t="s">
        <v>180</v>
      </c>
      <c r="C343" s="129">
        <v>800</v>
      </c>
      <c r="D343" s="129">
        <v>540</v>
      </c>
      <c r="E343" s="129"/>
      <c r="F343" s="129"/>
      <c r="G343" s="128">
        <f t="shared" si="123"/>
        <v>1340</v>
      </c>
      <c r="H343" s="129">
        <v>13.4</v>
      </c>
      <c r="I343" s="129"/>
      <c r="J343" s="129"/>
      <c r="K343" s="129"/>
      <c r="L343" s="129"/>
      <c r="M343" s="129"/>
      <c r="N343" s="128">
        <f t="shared" si="124"/>
        <v>1326.6</v>
      </c>
      <c r="O343" s="147">
        <v>43390</v>
      </c>
      <c r="P343" s="176" t="s">
        <v>132</v>
      </c>
      <c r="Q343" s="221" t="s">
        <v>169</v>
      </c>
    </row>
    <row r="344" spans="1:17" x14ac:dyDescent="0.2">
      <c r="A344" s="121" t="s">
        <v>115</v>
      </c>
      <c r="B344" s="122" t="s">
        <v>174</v>
      </c>
      <c r="C344" s="129">
        <v>1000</v>
      </c>
      <c r="D344" s="129">
        <v>1031.25</v>
      </c>
      <c r="E344" s="129"/>
      <c r="F344" s="129"/>
      <c r="G344" s="128">
        <f t="shared" si="123"/>
        <v>2031.25</v>
      </c>
      <c r="H344" s="129">
        <v>20.309999999999999</v>
      </c>
      <c r="I344" s="129">
        <v>95</v>
      </c>
      <c r="J344" s="129"/>
      <c r="K344" s="129"/>
      <c r="L344" s="129"/>
      <c r="M344" s="129"/>
      <c r="N344" s="128">
        <f t="shared" si="124"/>
        <v>1915.94</v>
      </c>
      <c r="O344" s="147">
        <v>43390</v>
      </c>
      <c r="P344" s="176" t="s">
        <v>132</v>
      </c>
      <c r="Q344" s="221" t="s">
        <v>169</v>
      </c>
    </row>
    <row r="345" spans="1:17" x14ac:dyDescent="0.2">
      <c r="A345" s="121" t="s">
        <v>175</v>
      </c>
      <c r="B345" s="122" t="s">
        <v>176</v>
      </c>
      <c r="C345" s="129">
        <v>1000</v>
      </c>
      <c r="D345" s="129">
        <v>675</v>
      </c>
      <c r="E345" s="129"/>
      <c r="F345" s="129"/>
      <c r="G345" s="128">
        <f>C345+D345+F345</f>
        <v>1675</v>
      </c>
      <c r="H345" s="129">
        <v>16.75</v>
      </c>
      <c r="I345" s="129">
        <v>31</v>
      </c>
      <c r="J345" s="129"/>
      <c r="K345" s="129"/>
      <c r="L345" s="129"/>
      <c r="M345" s="129"/>
      <c r="N345" s="128">
        <f t="shared" si="124"/>
        <v>1627.25</v>
      </c>
      <c r="O345" s="147">
        <v>43390</v>
      </c>
      <c r="P345" s="176" t="s">
        <v>132</v>
      </c>
      <c r="Q345" s="221" t="s">
        <v>169</v>
      </c>
    </row>
    <row r="346" spans="1:17" x14ac:dyDescent="0.2">
      <c r="A346" s="247" t="s">
        <v>126</v>
      </c>
      <c r="B346" s="122" t="s">
        <v>177</v>
      </c>
      <c r="C346" s="129">
        <v>1000</v>
      </c>
      <c r="D346" s="129">
        <v>675</v>
      </c>
      <c r="E346" s="129"/>
      <c r="F346" s="129"/>
      <c r="G346" s="128">
        <f>C346+D346+F346</f>
        <v>1675</v>
      </c>
      <c r="H346" s="129">
        <v>16.75</v>
      </c>
      <c r="I346" s="129">
        <v>31</v>
      </c>
      <c r="J346" s="129"/>
      <c r="K346" s="129"/>
      <c r="L346" s="129"/>
      <c r="M346" s="129"/>
      <c r="N346" s="128">
        <f t="shared" si="124"/>
        <v>1627.25</v>
      </c>
      <c r="O346" s="147">
        <v>43390</v>
      </c>
      <c r="P346" s="176" t="s">
        <v>132</v>
      </c>
      <c r="Q346" s="221" t="s">
        <v>169</v>
      </c>
    </row>
    <row r="347" spans="1:17" x14ac:dyDescent="0.2">
      <c r="A347" s="247" t="s">
        <v>181</v>
      </c>
      <c r="B347" s="122" t="s">
        <v>182</v>
      </c>
      <c r="C347" s="129">
        <v>600</v>
      </c>
      <c r="D347" s="129">
        <v>150</v>
      </c>
      <c r="E347" s="129"/>
      <c r="F347" s="129"/>
      <c r="G347" s="128">
        <f>C347+D347+F347</f>
        <v>750</v>
      </c>
      <c r="H347" s="129">
        <v>7.5</v>
      </c>
      <c r="I347" s="129"/>
      <c r="J347" s="129"/>
      <c r="K347" s="129"/>
      <c r="L347" s="129"/>
      <c r="M347" s="129"/>
      <c r="N347" s="128">
        <f t="shared" si="124"/>
        <v>742.5</v>
      </c>
      <c r="O347" s="147">
        <v>43390</v>
      </c>
      <c r="P347" s="176" t="s">
        <v>132</v>
      </c>
      <c r="Q347" s="221" t="s">
        <v>169</v>
      </c>
    </row>
    <row r="348" spans="1:17" ht="13.5" thickBot="1" x14ac:dyDescent="0.25">
      <c r="A348" s="120" t="s">
        <v>179</v>
      </c>
      <c r="B348" s="122" t="s">
        <v>178</v>
      </c>
      <c r="C348" s="129">
        <v>160</v>
      </c>
      <c r="D348" s="129">
        <v>90</v>
      </c>
      <c r="E348" s="129"/>
      <c r="F348" s="129"/>
      <c r="G348" s="128">
        <f>C348+D348+F348</f>
        <v>250</v>
      </c>
      <c r="H348" s="129">
        <v>2.5</v>
      </c>
      <c r="I348" s="129"/>
      <c r="J348" s="129"/>
      <c r="K348" s="129"/>
      <c r="L348" s="129"/>
      <c r="M348" s="129"/>
      <c r="N348" s="128">
        <f t="shared" si="124"/>
        <v>247.5</v>
      </c>
      <c r="O348" s="147">
        <v>43390</v>
      </c>
      <c r="P348" s="176" t="s">
        <v>132</v>
      </c>
      <c r="Q348" s="221" t="s">
        <v>169</v>
      </c>
    </row>
    <row r="349" spans="1:17" s="134" customFormat="1" ht="13.5" thickBot="1" x14ac:dyDescent="0.25">
      <c r="A349" s="297" t="s">
        <v>0</v>
      </c>
      <c r="B349" s="298"/>
      <c r="C349" s="156">
        <f t="shared" ref="C349:N349" si="125">SUM(C337:C348)</f>
        <v>12327.6</v>
      </c>
      <c r="D349" s="156">
        <f t="shared" si="125"/>
        <v>8962.91</v>
      </c>
      <c r="E349" s="156">
        <f t="shared" si="125"/>
        <v>690</v>
      </c>
      <c r="F349" s="156">
        <f t="shared" si="125"/>
        <v>525.75</v>
      </c>
      <c r="G349" s="156">
        <f t="shared" si="125"/>
        <v>21816.26</v>
      </c>
      <c r="H349" s="156">
        <f t="shared" si="125"/>
        <v>218.16</v>
      </c>
      <c r="I349" s="156">
        <f t="shared" si="125"/>
        <v>1357</v>
      </c>
      <c r="J349" s="156">
        <f t="shared" si="125"/>
        <v>-155</v>
      </c>
      <c r="K349" s="156">
        <f t="shared" si="125"/>
        <v>525.75</v>
      </c>
      <c r="L349" s="156">
        <f t="shared" si="125"/>
        <v>402.23</v>
      </c>
      <c r="M349" s="156">
        <f t="shared" si="125"/>
        <v>1325</v>
      </c>
      <c r="N349" s="156">
        <f t="shared" si="125"/>
        <v>18307.370000000003</v>
      </c>
      <c r="O349" s="299" t="s">
        <v>0</v>
      </c>
      <c r="P349" s="300"/>
      <c r="Q349" s="221"/>
    </row>
    <row r="350" spans="1:17" x14ac:dyDescent="0.2">
      <c r="A350" s="123" t="s">
        <v>28</v>
      </c>
      <c r="B350" s="124" t="s">
        <v>87</v>
      </c>
      <c r="C350" s="129">
        <v>3119.2</v>
      </c>
      <c r="D350" s="129">
        <v>3099.71</v>
      </c>
      <c r="E350" s="129">
        <v>490</v>
      </c>
      <c r="F350" s="129">
        <v>525.75</v>
      </c>
      <c r="G350" s="128">
        <f t="shared" ref="G350:G356" si="126">C350+D350+F350</f>
        <v>6744.66</v>
      </c>
      <c r="H350" s="129">
        <v>67.45</v>
      </c>
      <c r="I350" s="129">
        <v>1059</v>
      </c>
      <c r="J350" s="129">
        <v>-155</v>
      </c>
      <c r="K350" s="129">
        <v>525.75</v>
      </c>
      <c r="L350" s="129">
        <v>200.01</v>
      </c>
      <c r="M350" s="129">
        <v>1125</v>
      </c>
      <c r="N350" s="128">
        <f t="shared" ref="N350:N360" si="127">C350+D350+E350-H350-I350-J350-K350-L350-M350</f>
        <v>3886.7</v>
      </c>
      <c r="O350" s="147">
        <v>43397</v>
      </c>
      <c r="P350" s="243" t="s">
        <v>103</v>
      </c>
      <c r="Q350" s="221" t="s">
        <v>169</v>
      </c>
    </row>
    <row r="351" spans="1:17" x14ac:dyDescent="0.2">
      <c r="A351" s="121" t="s">
        <v>29</v>
      </c>
      <c r="B351" s="122" t="s">
        <v>95</v>
      </c>
      <c r="C351" s="129">
        <v>818.8</v>
      </c>
      <c r="D351" s="129">
        <v>521.99</v>
      </c>
      <c r="E351" s="129">
        <v>50</v>
      </c>
      <c r="F351" s="129"/>
      <c r="G351" s="128">
        <f t="shared" si="126"/>
        <v>1340.79</v>
      </c>
      <c r="H351" s="129">
        <v>13.41</v>
      </c>
      <c r="I351" s="129"/>
      <c r="J351" s="129"/>
      <c r="K351" s="129"/>
      <c r="L351" s="129">
        <v>58.14</v>
      </c>
      <c r="M351" s="129">
        <v>200</v>
      </c>
      <c r="N351" s="128">
        <f t="shared" si="127"/>
        <v>1119.2399999999998</v>
      </c>
      <c r="O351" s="147">
        <v>43397</v>
      </c>
      <c r="P351" s="243" t="s">
        <v>103</v>
      </c>
      <c r="Q351" s="221" t="s">
        <v>169</v>
      </c>
    </row>
    <row r="352" spans="1:17" x14ac:dyDescent="0.2">
      <c r="A352" s="121" t="s">
        <v>3</v>
      </c>
      <c r="B352" s="122" t="s">
        <v>96</v>
      </c>
      <c r="C352" s="129">
        <v>1074.8</v>
      </c>
      <c r="D352" s="129">
        <v>685.19</v>
      </c>
      <c r="E352" s="129">
        <v>50</v>
      </c>
      <c r="F352" s="129"/>
      <c r="G352" s="128">
        <f t="shared" si="126"/>
        <v>1759.99</v>
      </c>
      <c r="H352" s="129">
        <v>17.600000000000001</v>
      </c>
      <c r="I352" s="129">
        <v>46</v>
      </c>
      <c r="J352" s="129"/>
      <c r="K352" s="129"/>
      <c r="L352" s="129">
        <v>76.3</v>
      </c>
      <c r="M352" s="129"/>
      <c r="N352" s="128">
        <f t="shared" si="127"/>
        <v>1670.0900000000001</v>
      </c>
      <c r="O352" s="147">
        <v>43397</v>
      </c>
      <c r="P352" s="243" t="s">
        <v>103</v>
      </c>
      <c r="Q352" s="221" t="s">
        <v>169</v>
      </c>
    </row>
    <row r="353" spans="1:17" x14ac:dyDescent="0.2">
      <c r="A353" s="121" t="s">
        <v>35</v>
      </c>
      <c r="B353" s="122" t="s">
        <v>97</v>
      </c>
      <c r="C353" s="129">
        <v>954.8</v>
      </c>
      <c r="D353" s="129">
        <v>608.69000000000005</v>
      </c>
      <c r="E353" s="129">
        <v>100</v>
      </c>
      <c r="F353" s="129"/>
      <c r="G353" s="128">
        <f t="shared" si="126"/>
        <v>1563.49</v>
      </c>
      <c r="H353" s="129">
        <v>15.63</v>
      </c>
      <c r="I353" s="129">
        <v>10</v>
      </c>
      <c r="J353" s="129"/>
      <c r="K353" s="129"/>
      <c r="L353" s="129">
        <v>67.78</v>
      </c>
      <c r="M353" s="129"/>
      <c r="N353" s="128">
        <f t="shared" si="127"/>
        <v>1570.08</v>
      </c>
      <c r="O353" s="147">
        <v>43397</v>
      </c>
      <c r="P353" s="243" t="s">
        <v>103</v>
      </c>
      <c r="Q353" s="221" t="s">
        <v>169</v>
      </c>
    </row>
    <row r="354" spans="1:17" x14ac:dyDescent="0.2">
      <c r="A354" s="121" t="s">
        <v>94</v>
      </c>
      <c r="B354" s="122" t="s">
        <v>98</v>
      </c>
      <c r="C354" s="129">
        <v>800</v>
      </c>
      <c r="D354" s="129">
        <v>510</v>
      </c>
      <c r="E354" s="129"/>
      <c r="F354" s="129"/>
      <c r="G354" s="128">
        <f t="shared" si="126"/>
        <v>1310</v>
      </c>
      <c r="H354" s="129">
        <v>13.1</v>
      </c>
      <c r="I354" s="129"/>
      <c r="J354" s="129"/>
      <c r="K354" s="129"/>
      <c r="L354" s="129"/>
      <c r="M354" s="129"/>
      <c r="N354" s="128">
        <f t="shared" si="127"/>
        <v>1296.9000000000001</v>
      </c>
      <c r="O354" s="147">
        <v>43397</v>
      </c>
      <c r="P354" s="243" t="s">
        <v>103</v>
      </c>
      <c r="Q354" s="221" t="s">
        <v>169</v>
      </c>
    </row>
    <row r="355" spans="1:17" x14ac:dyDescent="0.2">
      <c r="A355" s="121" t="s">
        <v>61</v>
      </c>
      <c r="B355" s="122" t="s">
        <v>99</v>
      </c>
      <c r="C355" s="129">
        <v>1000</v>
      </c>
      <c r="D355" s="129">
        <v>562.5</v>
      </c>
      <c r="E355" s="129"/>
      <c r="F355" s="129"/>
      <c r="G355" s="128">
        <f t="shared" si="126"/>
        <v>1562.5</v>
      </c>
      <c r="H355" s="129">
        <v>15.63</v>
      </c>
      <c r="I355" s="129">
        <v>10</v>
      </c>
      <c r="J355" s="129"/>
      <c r="K355" s="129"/>
      <c r="L355" s="129"/>
      <c r="M355" s="129"/>
      <c r="N355" s="128">
        <f t="shared" si="127"/>
        <v>1536.87</v>
      </c>
      <c r="O355" s="147">
        <v>43397</v>
      </c>
      <c r="P355" s="243" t="s">
        <v>103</v>
      </c>
      <c r="Q355" s="221" t="s">
        <v>169</v>
      </c>
    </row>
    <row r="356" spans="1:17" x14ac:dyDescent="0.2">
      <c r="A356" s="121" t="s">
        <v>115</v>
      </c>
      <c r="B356" s="122" t="s">
        <v>174</v>
      </c>
      <c r="C356" s="129">
        <v>1000</v>
      </c>
      <c r="D356" s="129">
        <v>768.75</v>
      </c>
      <c r="E356" s="129"/>
      <c r="F356" s="129"/>
      <c r="G356" s="128">
        <f t="shared" si="126"/>
        <v>1768.75</v>
      </c>
      <c r="H356" s="129">
        <v>17.68</v>
      </c>
      <c r="I356" s="129">
        <v>48</v>
      </c>
      <c r="J356" s="129"/>
      <c r="K356" s="129"/>
      <c r="L356" s="129"/>
      <c r="M356" s="129"/>
      <c r="N356" s="128">
        <f t="shared" si="127"/>
        <v>1703.07</v>
      </c>
      <c r="O356" s="147">
        <v>43397</v>
      </c>
      <c r="P356" s="243" t="s">
        <v>103</v>
      </c>
      <c r="Q356" s="221" t="s">
        <v>169</v>
      </c>
    </row>
    <row r="357" spans="1:17" x14ac:dyDescent="0.2">
      <c r="A357" s="121" t="s">
        <v>175</v>
      </c>
      <c r="B357" s="122" t="s">
        <v>176</v>
      </c>
      <c r="C357" s="129">
        <v>1000</v>
      </c>
      <c r="D357" s="129">
        <v>675</v>
      </c>
      <c r="E357" s="129"/>
      <c r="F357" s="129"/>
      <c r="G357" s="128">
        <f>C357+D357+F357</f>
        <v>1675</v>
      </c>
      <c r="H357" s="129">
        <v>16.75</v>
      </c>
      <c r="I357" s="129">
        <v>31</v>
      </c>
      <c r="J357" s="129"/>
      <c r="K357" s="129"/>
      <c r="L357" s="129"/>
      <c r="M357" s="129"/>
      <c r="N357" s="128">
        <f t="shared" si="127"/>
        <v>1627.25</v>
      </c>
      <c r="O357" s="147">
        <v>43397</v>
      </c>
      <c r="P357" s="243" t="s">
        <v>103</v>
      </c>
      <c r="Q357" s="221" t="s">
        <v>169</v>
      </c>
    </row>
    <row r="358" spans="1:17" x14ac:dyDescent="0.2">
      <c r="A358" s="247" t="s">
        <v>126</v>
      </c>
      <c r="B358" s="122" t="s">
        <v>177</v>
      </c>
      <c r="C358" s="129">
        <v>800</v>
      </c>
      <c r="D358" s="129">
        <v>562.5</v>
      </c>
      <c r="E358" s="129"/>
      <c r="F358" s="129"/>
      <c r="G358" s="128">
        <f>C358+D358+F358</f>
        <v>1362.5</v>
      </c>
      <c r="H358" s="129">
        <v>13.63</v>
      </c>
      <c r="I358" s="129"/>
      <c r="J358" s="129"/>
      <c r="K358" s="129"/>
      <c r="L358" s="129"/>
      <c r="M358" s="129"/>
      <c r="N358" s="128">
        <f t="shared" si="127"/>
        <v>1348.87</v>
      </c>
      <c r="O358" s="147">
        <v>43397</v>
      </c>
      <c r="P358" s="243" t="s">
        <v>103</v>
      </c>
      <c r="Q358" s="221" t="s">
        <v>169</v>
      </c>
    </row>
    <row r="359" spans="1:17" x14ac:dyDescent="0.2">
      <c r="A359" s="247" t="s">
        <v>181</v>
      </c>
      <c r="B359" s="122" t="s">
        <v>182</v>
      </c>
      <c r="C359" s="129">
        <v>1000</v>
      </c>
      <c r="D359" s="129">
        <v>675</v>
      </c>
      <c r="E359" s="129"/>
      <c r="F359" s="129"/>
      <c r="G359" s="128">
        <f>C359+D359+F359</f>
        <v>1675</v>
      </c>
      <c r="H359" s="129">
        <v>16.75</v>
      </c>
      <c r="I359" s="129">
        <v>31</v>
      </c>
      <c r="J359" s="129"/>
      <c r="K359" s="129"/>
      <c r="L359" s="129"/>
      <c r="M359" s="129"/>
      <c r="N359" s="128">
        <f t="shared" si="127"/>
        <v>1627.25</v>
      </c>
      <c r="O359" s="147">
        <v>43397</v>
      </c>
      <c r="P359" s="243" t="s">
        <v>103</v>
      </c>
      <c r="Q359" s="221" t="s">
        <v>169</v>
      </c>
    </row>
    <row r="360" spans="1:17" ht="13.5" thickBot="1" x14ac:dyDescent="0.25">
      <c r="A360" s="120" t="s">
        <v>179</v>
      </c>
      <c r="B360" s="122" t="s">
        <v>178</v>
      </c>
      <c r="C360" s="129">
        <v>800</v>
      </c>
      <c r="D360" s="129">
        <v>510</v>
      </c>
      <c r="E360" s="129"/>
      <c r="F360" s="129"/>
      <c r="G360" s="128">
        <f>C360+D360+F360</f>
        <v>1310</v>
      </c>
      <c r="H360" s="129">
        <v>13.1</v>
      </c>
      <c r="I360" s="129"/>
      <c r="J360" s="129"/>
      <c r="K360" s="129"/>
      <c r="L360" s="129"/>
      <c r="M360" s="129"/>
      <c r="N360" s="128">
        <f t="shared" si="127"/>
        <v>1296.9000000000001</v>
      </c>
      <c r="O360" s="147">
        <v>43397</v>
      </c>
      <c r="P360" s="243" t="s">
        <v>103</v>
      </c>
      <c r="Q360" s="221" t="s">
        <v>169</v>
      </c>
    </row>
    <row r="361" spans="1:17" s="134" customFormat="1" ht="13.5" thickBot="1" x14ac:dyDescent="0.25">
      <c r="A361" s="328" t="s">
        <v>0</v>
      </c>
      <c r="B361" s="329"/>
      <c r="C361" s="244">
        <f t="shared" ref="C361:N361" si="128">SUM(C350:C360)</f>
        <v>12367.6</v>
      </c>
      <c r="D361" s="244">
        <f t="shared" si="128"/>
        <v>9179.33</v>
      </c>
      <c r="E361" s="244">
        <f t="shared" si="128"/>
        <v>690</v>
      </c>
      <c r="F361" s="244">
        <f t="shared" si="128"/>
        <v>525.75</v>
      </c>
      <c r="G361" s="244">
        <f t="shared" si="128"/>
        <v>22072.68</v>
      </c>
      <c r="H361" s="244">
        <f t="shared" si="128"/>
        <v>220.73</v>
      </c>
      <c r="I361" s="244">
        <f t="shared" si="128"/>
        <v>1235</v>
      </c>
      <c r="J361" s="244">
        <f t="shared" si="128"/>
        <v>-155</v>
      </c>
      <c r="K361" s="244">
        <f t="shared" si="128"/>
        <v>525.75</v>
      </c>
      <c r="L361" s="244">
        <f t="shared" si="128"/>
        <v>402.23</v>
      </c>
      <c r="M361" s="244">
        <f t="shared" si="128"/>
        <v>1325</v>
      </c>
      <c r="N361" s="244">
        <f t="shared" si="128"/>
        <v>18683.22</v>
      </c>
      <c r="O361" s="330" t="s">
        <v>0</v>
      </c>
      <c r="P361" s="331"/>
      <c r="Q361" s="221"/>
    </row>
    <row r="362" spans="1:17" x14ac:dyDescent="0.2">
      <c r="A362" s="123" t="s">
        <v>28</v>
      </c>
      <c r="B362" s="124" t="s">
        <v>87</v>
      </c>
      <c r="C362" s="129">
        <v>3119.2</v>
      </c>
      <c r="D362" s="129">
        <v>3216.68</v>
      </c>
      <c r="E362" s="129">
        <v>0</v>
      </c>
      <c r="F362" s="129">
        <v>0</v>
      </c>
      <c r="G362" s="128">
        <f t="shared" ref="G362:G368" si="129">C362+D362+F362</f>
        <v>6335.8799999999992</v>
      </c>
      <c r="H362" s="129">
        <v>63.36</v>
      </c>
      <c r="I362" s="129">
        <v>1098</v>
      </c>
      <c r="J362" s="129">
        <v>0</v>
      </c>
      <c r="K362" s="129">
        <v>0</v>
      </c>
      <c r="L362" s="129">
        <v>200.01</v>
      </c>
      <c r="M362" s="129">
        <v>0</v>
      </c>
      <c r="N362" s="128">
        <f t="shared" ref="N362:N372" si="130">C362+D362+E362-H362-I362-J362-K362-L362-M362</f>
        <v>4974.5099999999993</v>
      </c>
      <c r="O362" s="147">
        <v>43404</v>
      </c>
      <c r="P362" s="243" t="s">
        <v>103</v>
      </c>
      <c r="Q362" s="221" t="s">
        <v>169</v>
      </c>
    </row>
    <row r="363" spans="1:17" x14ac:dyDescent="0.2">
      <c r="A363" s="121" t="s">
        <v>29</v>
      </c>
      <c r="B363" s="122" t="s">
        <v>95</v>
      </c>
      <c r="C363" s="129">
        <v>818.8</v>
      </c>
      <c r="D363" s="129">
        <v>0</v>
      </c>
      <c r="E363" s="129">
        <v>50</v>
      </c>
      <c r="F363" s="129">
        <v>0</v>
      </c>
      <c r="G363" s="128">
        <f t="shared" si="129"/>
        <v>818.8</v>
      </c>
      <c r="H363" s="129">
        <v>8.19</v>
      </c>
      <c r="I363" s="129">
        <v>0</v>
      </c>
      <c r="J363" s="129">
        <v>0</v>
      </c>
      <c r="K363" s="129">
        <v>0</v>
      </c>
      <c r="L363" s="129">
        <v>58.14</v>
      </c>
      <c r="M363" s="129">
        <v>200</v>
      </c>
      <c r="N363" s="128">
        <f t="shared" si="130"/>
        <v>602.46999999999991</v>
      </c>
      <c r="O363" s="147">
        <v>43404</v>
      </c>
      <c r="P363" s="243" t="s">
        <v>103</v>
      </c>
      <c r="Q363" s="221" t="s">
        <v>169</v>
      </c>
    </row>
    <row r="364" spans="1:17" x14ac:dyDescent="0.2">
      <c r="A364" s="121" t="s">
        <v>3</v>
      </c>
      <c r="B364" s="122" t="s">
        <v>96</v>
      </c>
      <c r="C364" s="129">
        <v>1074.8</v>
      </c>
      <c r="D364" s="129">
        <v>685.19</v>
      </c>
      <c r="E364" s="129">
        <v>50</v>
      </c>
      <c r="F364" s="129"/>
      <c r="G364" s="128">
        <f t="shared" si="129"/>
        <v>1759.99</v>
      </c>
      <c r="H364" s="129">
        <v>17.600000000000001</v>
      </c>
      <c r="I364" s="129">
        <v>46</v>
      </c>
      <c r="J364" s="129"/>
      <c r="K364" s="129"/>
      <c r="L364" s="129">
        <v>76.3</v>
      </c>
      <c r="M364" s="129"/>
      <c r="N364" s="128">
        <f t="shared" si="130"/>
        <v>1670.0900000000001</v>
      </c>
      <c r="O364" s="147">
        <v>43404</v>
      </c>
      <c r="P364" s="243" t="s">
        <v>103</v>
      </c>
      <c r="Q364" s="221" t="s">
        <v>169</v>
      </c>
    </row>
    <row r="365" spans="1:17" x14ac:dyDescent="0.2">
      <c r="A365" s="121" t="s">
        <v>35</v>
      </c>
      <c r="B365" s="122" t="s">
        <v>97</v>
      </c>
      <c r="C365" s="129">
        <v>954.8</v>
      </c>
      <c r="D365" s="129">
        <v>322.25</v>
      </c>
      <c r="E365" s="129">
        <v>100</v>
      </c>
      <c r="F365" s="129"/>
      <c r="G365" s="128">
        <f t="shared" si="129"/>
        <v>1277.05</v>
      </c>
      <c r="H365" s="129">
        <v>12.77</v>
      </c>
      <c r="I365" s="129"/>
      <c r="J365" s="129"/>
      <c r="K365" s="129"/>
      <c r="L365" s="129">
        <v>67.78</v>
      </c>
      <c r="M365" s="129"/>
      <c r="N365" s="128">
        <f t="shared" si="130"/>
        <v>1296.5</v>
      </c>
      <c r="O365" s="147">
        <v>43404</v>
      </c>
      <c r="P365" s="243" t="s">
        <v>103</v>
      </c>
      <c r="Q365" s="221" t="s">
        <v>169</v>
      </c>
    </row>
    <row r="366" spans="1:17" x14ac:dyDescent="0.2">
      <c r="A366" s="121" t="s">
        <v>94</v>
      </c>
      <c r="B366" s="122" t="s">
        <v>98</v>
      </c>
      <c r="C366" s="129">
        <v>800</v>
      </c>
      <c r="D366" s="129">
        <v>510</v>
      </c>
      <c r="E366" s="129"/>
      <c r="F366" s="129"/>
      <c r="G366" s="128">
        <f t="shared" si="129"/>
        <v>1310</v>
      </c>
      <c r="H366" s="129">
        <v>13.1</v>
      </c>
      <c r="I366" s="129"/>
      <c r="J366" s="129"/>
      <c r="K366" s="129"/>
      <c r="L366" s="129"/>
      <c r="M366" s="129"/>
      <c r="N366" s="128">
        <f t="shared" si="130"/>
        <v>1296.9000000000001</v>
      </c>
      <c r="O366" s="147">
        <v>43404</v>
      </c>
      <c r="P366" s="243" t="s">
        <v>103</v>
      </c>
      <c r="Q366" s="221" t="s">
        <v>169</v>
      </c>
    </row>
    <row r="367" spans="1:17" x14ac:dyDescent="0.2">
      <c r="A367" s="121" t="s">
        <v>61</v>
      </c>
      <c r="B367" s="122" t="s">
        <v>99</v>
      </c>
      <c r="C367" s="129">
        <v>1000</v>
      </c>
      <c r="D367" s="129">
        <v>656.25</v>
      </c>
      <c r="E367" s="129"/>
      <c r="F367" s="129"/>
      <c r="G367" s="128">
        <f t="shared" si="129"/>
        <v>1656.25</v>
      </c>
      <c r="H367" s="129">
        <v>16.559999999999999</v>
      </c>
      <c r="I367" s="129">
        <v>28</v>
      </c>
      <c r="J367" s="129"/>
      <c r="K367" s="129"/>
      <c r="L367" s="129"/>
      <c r="M367" s="129"/>
      <c r="N367" s="128">
        <f t="shared" si="130"/>
        <v>1611.69</v>
      </c>
      <c r="O367" s="147">
        <v>43404</v>
      </c>
      <c r="P367" s="243" t="s">
        <v>103</v>
      </c>
      <c r="Q367" s="221" t="s">
        <v>169</v>
      </c>
    </row>
    <row r="368" spans="1:17" x14ac:dyDescent="0.2">
      <c r="A368" s="121" t="s">
        <v>115</v>
      </c>
      <c r="B368" s="122" t="s">
        <v>174</v>
      </c>
      <c r="C368" s="129">
        <v>1000</v>
      </c>
      <c r="D368" s="129">
        <v>731.25</v>
      </c>
      <c r="E368" s="129"/>
      <c r="F368" s="129"/>
      <c r="G368" s="128">
        <f t="shared" si="129"/>
        <v>1731.25</v>
      </c>
      <c r="H368" s="129">
        <v>17.309999999999999</v>
      </c>
      <c r="I368" s="129">
        <v>41</v>
      </c>
      <c r="J368" s="129"/>
      <c r="K368" s="129"/>
      <c r="L368" s="129"/>
      <c r="M368" s="129"/>
      <c r="N368" s="128">
        <f t="shared" si="130"/>
        <v>1672.94</v>
      </c>
      <c r="O368" s="147">
        <v>43404</v>
      </c>
      <c r="P368" s="243" t="s">
        <v>103</v>
      </c>
      <c r="Q368" s="221" t="s">
        <v>169</v>
      </c>
    </row>
    <row r="369" spans="1:17" x14ac:dyDescent="0.2">
      <c r="A369" s="121" t="s">
        <v>175</v>
      </c>
      <c r="B369" s="122" t="s">
        <v>176</v>
      </c>
      <c r="C369" s="129">
        <v>1000</v>
      </c>
      <c r="D369" s="129">
        <v>656.25</v>
      </c>
      <c r="E369" s="129"/>
      <c r="F369" s="129"/>
      <c r="G369" s="128">
        <f>C369+D369+F369</f>
        <v>1656.25</v>
      </c>
      <c r="H369" s="129">
        <v>16.559999999999999</v>
      </c>
      <c r="I369" s="129">
        <v>28</v>
      </c>
      <c r="J369" s="129"/>
      <c r="K369" s="129"/>
      <c r="L369" s="129"/>
      <c r="M369" s="129"/>
      <c r="N369" s="128">
        <f t="shared" si="130"/>
        <v>1611.69</v>
      </c>
      <c r="O369" s="147">
        <v>43404</v>
      </c>
      <c r="P369" s="243" t="s">
        <v>103</v>
      </c>
      <c r="Q369" s="221" t="s">
        <v>169</v>
      </c>
    </row>
    <row r="370" spans="1:17" x14ac:dyDescent="0.2">
      <c r="A370" s="247" t="s">
        <v>126</v>
      </c>
      <c r="B370" s="122" t="s">
        <v>177</v>
      </c>
      <c r="C370" s="129">
        <v>1000</v>
      </c>
      <c r="D370" s="129">
        <v>543.75</v>
      </c>
      <c r="E370" s="129"/>
      <c r="F370" s="129"/>
      <c r="G370" s="128">
        <f>C370+D370+F370</f>
        <v>1543.75</v>
      </c>
      <c r="H370" s="129">
        <v>15.44</v>
      </c>
      <c r="I370" s="129">
        <v>7</v>
      </c>
      <c r="J370" s="129"/>
      <c r="K370" s="129"/>
      <c r="L370" s="129"/>
      <c r="M370" s="129"/>
      <c r="N370" s="128">
        <f t="shared" si="130"/>
        <v>1521.31</v>
      </c>
      <c r="O370" s="147">
        <v>43404</v>
      </c>
      <c r="P370" s="243" t="s">
        <v>103</v>
      </c>
      <c r="Q370" s="221" t="s">
        <v>169</v>
      </c>
    </row>
    <row r="371" spans="1:17" x14ac:dyDescent="0.2">
      <c r="A371" s="247" t="s">
        <v>181</v>
      </c>
      <c r="B371" s="122" t="s">
        <v>182</v>
      </c>
      <c r="C371" s="129">
        <v>1000</v>
      </c>
      <c r="D371" s="129">
        <v>656.25</v>
      </c>
      <c r="E371" s="129"/>
      <c r="F371" s="129"/>
      <c r="G371" s="128">
        <f>C371+D371+F371</f>
        <v>1656.25</v>
      </c>
      <c r="H371" s="129">
        <v>16.559999999999999</v>
      </c>
      <c r="I371" s="129">
        <v>28</v>
      </c>
      <c r="J371" s="129"/>
      <c r="K371" s="129"/>
      <c r="L371" s="129"/>
      <c r="M371" s="129"/>
      <c r="N371" s="128">
        <f t="shared" si="130"/>
        <v>1611.69</v>
      </c>
      <c r="O371" s="147">
        <v>43404</v>
      </c>
      <c r="P371" s="243" t="s">
        <v>103</v>
      </c>
      <c r="Q371" s="221" t="s">
        <v>169</v>
      </c>
    </row>
    <row r="372" spans="1:17" ht="13.5" thickBot="1" x14ac:dyDescent="0.25">
      <c r="A372" s="120" t="s">
        <v>179</v>
      </c>
      <c r="B372" s="122" t="s">
        <v>178</v>
      </c>
      <c r="C372" s="129">
        <v>800</v>
      </c>
      <c r="D372" s="129">
        <v>510</v>
      </c>
      <c r="E372" s="129"/>
      <c r="F372" s="129"/>
      <c r="G372" s="128">
        <f>C372+D372+F372</f>
        <v>1310</v>
      </c>
      <c r="H372" s="129">
        <v>13.1</v>
      </c>
      <c r="I372" s="129"/>
      <c r="J372" s="129"/>
      <c r="K372" s="129"/>
      <c r="L372" s="129"/>
      <c r="M372" s="129"/>
      <c r="N372" s="128">
        <f t="shared" si="130"/>
        <v>1296.9000000000001</v>
      </c>
      <c r="O372" s="147">
        <v>43404</v>
      </c>
      <c r="P372" s="243" t="s">
        <v>103</v>
      </c>
      <c r="Q372" s="221" t="s">
        <v>169</v>
      </c>
    </row>
    <row r="373" spans="1:17" s="134" customFormat="1" ht="13.5" thickBot="1" x14ac:dyDescent="0.25">
      <c r="A373" s="328" t="s">
        <v>0</v>
      </c>
      <c r="B373" s="329"/>
      <c r="C373" s="244">
        <f t="shared" ref="C373:N373" si="131">SUM(C362:C372)</f>
        <v>12567.6</v>
      </c>
      <c r="D373" s="244">
        <f t="shared" si="131"/>
        <v>8487.869999999999</v>
      </c>
      <c r="E373" s="244">
        <f t="shared" si="131"/>
        <v>200</v>
      </c>
      <c r="F373" s="244">
        <f t="shared" si="131"/>
        <v>0</v>
      </c>
      <c r="G373" s="244">
        <f t="shared" si="131"/>
        <v>21055.47</v>
      </c>
      <c r="H373" s="244">
        <f t="shared" si="131"/>
        <v>210.54999999999998</v>
      </c>
      <c r="I373" s="244">
        <f t="shared" si="131"/>
        <v>1276</v>
      </c>
      <c r="J373" s="244">
        <f t="shared" si="131"/>
        <v>0</v>
      </c>
      <c r="K373" s="244">
        <f t="shared" si="131"/>
        <v>0</v>
      </c>
      <c r="L373" s="244">
        <f t="shared" si="131"/>
        <v>402.23</v>
      </c>
      <c r="M373" s="244">
        <f t="shared" si="131"/>
        <v>200</v>
      </c>
      <c r="N373" s="244">
        <f t="shared" si="131"/>
        <v>19166.690000000002</v>
      </c>
      <c r="O373" s="330" t="s">
        <v>0</v>
      </c>
      <c r="P373" s="331"/>
      <c r="Q373" s="222"/>
    </row>
    <row r="374" spans="1:17" s="231" customFormat="1" ht="13.5" thickBot="1" x14ac:dyDescent="0.25">
      <c r="A374" s="314" t="s">
        <v>160</v>
      </c>
      <c r="B374" s="315"/>
      <c r="C374" s="250">
        <f t="shared" ref="C374:N374" si="132">C325+C336+C349+C361+C373</f>
        <v>60398</v>
      </c>
      <c r="D374" s="250">
        <f t="shared" si="132"/>
        <v>41514.14</v>
      </c>
      <c r="E374" s="250">
        <f t="shared" si="132"/>
        <v>2960</v>
      </c>
      <c r="F374" s="250">
        <f t="shared" si="132"/>
        <v>2103</v>
      </c>
      <c r="G374" s="250">
        <f t="shared" si="132"/>
        <v>104015.13999999998</v>
      </c>
      <c r="H374" s="250">
        <f t="shared" si="132"/>
        <v>1040.1500000000001</v>
      </c>
      <c r="I374" s="250">
        <f t="shared" si="132"/>
        <v>5964</v>
      </c>
      <c r="J374" s="250">
        <f t="shared" si="132"/>
        <v>-620</v>
      </c>
      <c r="K374" s="250">
        <f t="shared" si="132"/>
        <v>2103</v>
      </c>
      <c r="L374" s="250">
        <f t="shared" si="132"/>
        <v>2011.15</v>
      </c>
      <c r="M374" s="250">
        <f t="shared" si="132"/>
        <v>5541.6</v>
      </c>
      <c r="N374" s="250">
        <f t="shared" si="132"/>
        <v>88832.24</v>
      </c>
      <c r="O374" s="235"/>
      <c r="P374" s="236"/>
      <c r="Q374" s="230"/>
    </row>
    <row r="375" spans="1:17" s="259" customFormat="1" x14ac:dyDescent="0.2">
      <c r="A375" s="254" t="s">
        <v>8</v>
      </c>
      <c r="B375" s="262" t="s">
        <v>185</v>
      </c>
      <c r="C375" s="255">
        <v>13415</v>
      </c>
      <c r="D375" s="255"/>
      <c r="E375" s="255"/>
      <c r="F375" s="255">
        <v>4738</v>
      </c>
      <c r="G375" s="128">
        <f t="shared" ref="G375:G377" si="133">C375+D375+F375</f>
        <v>18153</v>
      </c>
      <c r="H375" s="255"/>
      <c r="I375" s="255">
        <v>2244</v>
      </c>
      <c r="J375" s="255">
        <v>-829</v>
      </c>
      <c r="K375" s="255"/>
      <c r="L375" s="255"/>
      <c r="M375" s="255"/>
      <c r="N375" s="128">
        <f t="shared" ref="N375:N377" si="134">C375+D375+E375-H375-I375-J375-K375-L375-M375</f>
        <v>12000</v>
      </c>
      <c r="O375" s="256"/>
      <c r="P375" s="257"/>
      <c r="Q375" s="258"/>
    </row>
    <row r="376" spans="1:17" s="259" customFormat="1" x14ac:dyDescent="0.2">
      <c r="A376" s="254" t="s">
        <v>30</v>
      </c>
      <c r="B376" s="262" t="s">
        <v>186</v>
      </c>
      <c r="C376" s="260">
        <v>12089</v>
      </c>
      <c r="D376" s="260"/>
      <c r="E376" s="260"/>
      <c r="F376" s="260">
        <v>2203</v>
      </c>
      <c r="G376" s="128">
        <f t="shared" si="133"/>
        <v>14292</v>
      </c>
      <c r="H376" s="260"/>
      <c r="I376" s="260">
        <v>1399</v>
      </c>
      <c r="J376" s="260">
        <v>-310</v>
      </c>
      <c r="K376" s="260"/>
      <c r="L376" s="260"/>
      <c r="M376" s="260"/>
      <c r="N376" s="128">
        <f t="shared" si="134"/>
        <v>11000</v>
      </c>
      <c r="O376" s="256"/>
      <c r="P376" s="257"/>
      <c r="Q376" s="258"/>
    </row>
    <row r="377" spans="1:17" s="259" customFormat="1" ht="13.5" thickBot="1" x14ac:dyDescent="0.25">
      <c r="A377" s="254" t="s">
        <v>6</v>
      </c>
      <c r="B377" s="262" t="s">
        <v>187</v>
      </c>
      <c r="C377" s="261">
        <v>11733.11</v>
      </c>
      <c r="D377" s="261"/>
      <c r="E377" s="261"/>
      <c r="F377" s="261">
        <v>1927.5</v>
      </c>
      <c r="G377" s="128">
        <f t="shared" si="133"/>
        <v>13660.61</v>
      </c>
      <c r="H377" s="261">
        <v>136.61000000000001</v>
      </c>
      <c r="I377" s="261">
        <v>1289</v>
      </c>
      <c r="J377" s="261">
        <v>-620</v>
      </c>
      <c r="K377" s="261">
        <v>1927.5</v>
      </c>
      <c r="L377" s="261"/>
      <c r="M377" s="261"/>
      <c r="N377" s="128">
        <f t="shared" si="134"/>
        <v>9000</v>
      </c>
      <c r="O377" s="256"/>
      <c r="P377" s="257"/>
      <c r="Q377" s="258"/>
    </row>
    <row r="378" spans="1:17" s="220" customFormat="1" ht="13.5" thickBot="1" x14ac:dyDescent="0.25">
      <c r="A378" s="281" t="s">
        <v>161</v>
      </c>
      <c r="B378" s="282"/>
      <c r="C378" s="253">
        <f>SUM(C375:C377)</f>
        <v>37237.11</v>
      </c>
      <c r="D378" s="253">
        <f t="shared" ref="D378" si="135">SUM(D375:D377)</f>
        <v>0</v>
      </c>
      <c r="E378" s="253">
        <f t="shared" ref="E378" si="136">SUM(E375:E377)</f>
        <v>0</v>
      </c>
      <c r="F378" s="253">
        <f t="shared" ref="F378" si="137">SUM(F375:F377)</f>
        <v>8868.5</v>
      </c>
      <c r="G378" s="253">
        <f t="shared" ref="G378" si="138">SUM(G375:G377)</f>
        <v>46105.61</v>
      </c>
      <c r="H378" s="253">
        <f t="shared" ref="H378" si="139">SUM(H375:H377)</f>
        <v>136.61000000000001</v>
      </c>
      <c r="I378" s="253">
        <f t="shared" ref="I378" si="140">SUM(I375:I377)</f>
        <v>4932</v>
      </c>
      <c r="J378" s="253">
        <f t="shared" ref="J378" si="141">SUM(J375:J377)</f>
        <v>-1759</v>
      </c>
      <c r="K378" s="253">
        <f t="shared" ref="K378" si="142">SUM(K375:K377)</f>
        <v>1927.5</v>
      </c>
      <c r="L378" s="253">
        <f t="shared" ref="L378" si="143">SUM(L375:L377)</f>
        <v>0</v>
      </c>
      <c r="M378" s="253">
        <f t="shared" ref="M378" si="144">SUM(M375:M377)</f>
        <v>0</v>
      </c>
      <c r="N378" s="253">
        <f t="shared" ref="N378" si="145">SUM(N375:N377)</f>
        <v>32000</v>
      </c>
      <c r="O378" s="238"/>
      <c r="P378" s="239"/>
      <c r="Q378" s="223"/>
    </row>
    <row r="379" spans="1:17" s="220" customFormat="1" ht="13.5" thickBot="1" x14ac:dyDescent="0.25">
      <c r="A379" s="283" t="s">
        <v>162</v>
      </c>
      <c r="B379" s="283"/>
      <c r="C379" s="232"/>
      <c r="D379" s="232"/>
      <c r="E379" s="232"/>
      <c r="F379" s="232"/>
      <c r="G379" s="232"/>
      <c r="H379" s="241">
        <f>(H374+H378)*2</f>
        <v>2353.5200000000004</v>
      </c>
      <c r="I379" s="237">
        <f>I374+I378</f>
        <v>10896</v>
      </c>
      <c r="J379" s="242">
        <f>J374+J378</f>
        <v>-2379</v>
      </c>
      <c r="K379" s="232"/>
      <c r="L379" s="232"/>
      <c r="M379" s="232"/>
      <c r="N379" s="232">
        <f>9000+11000+12000</f>
        <v>32000</v>
      </c>
      <c r="O379" s="219"/>
      <c r="P379" s="219"/>
      <c r="Q379" s="234"/>
    </row>
    <row r="380" spans="1:17" s="220" customFormat="1" ht="13.5" thickBot="1" x14ac:dyDescent="0.25">
      <c r="A380" s="249"/>
      <c r="B380" s="249"/>
      <c r="C380" s="232"/>
      <c r="D380" s="232"/>
      <c r="E380" s="232"/>
      <c r="F380" s="232"/>
      <c r="G380" s="232"/>
      <c r="H380" s="232"/>
      <c r="I380" s="284">
        <f>I379+J379</f>
        <v>8517</v>
      </c>
      <c r="J380" s="285"/>
      <c r="K380" s="232"/>
      <c r="L380" s="232"/>
      <c r="M380" s="232"/>
      <c r="N380" s="232"/>
      <c r="O380" s="219"/>
      <c r="P380" s="219"/>
      <c r="Q380" s="234"/>
    </row>
    <row r="381" spans="1:17" s="220" customFormat="1" ht="13.5" thickBot="1" x14ac:dyDescent="0.25">
      <c r="A381" s="249"/>
      <c r="B381" s="249"/>
      <c r="C381" s="232"/>
      <c r="D381" s="232"/>
      <c r="E381" s="232"/>
      <c r="F381" s="232"/>
      <c r="G381" s="232"/>
      <c r="H381" s="286">
        <f>SUM(H379:J379)</f>
        <v>10870.52</v>
      </c>
      <c r="I381" s="287"/>
      <c r="J381" s="288"/>
      <c r="K381" s="232"/>
      <c r="L381" s="232"/>
      <c r="M381" s="232"/>
      <c r="N381" s="232"/>
      <c r="O381" s="219"/>
      <c r="P381" s="219"/>
      <c r="Q381" s="234"/>
    </row>
    <row r="382" spans="1:17" ht="13.5" thickBot="1" x14ac:dyDescent="0.25"/>
    <row r="383" spans="1:17" s="119" customFormat="1" ht="13.5" thickBot="1" x14ac:dyDescent="0.25">
      <c r="A383" s="305" t="s">
        <v>170</v>
      </c>
      <c r="B383" s="306"/>
      <c r="C383" s="306"/>
      <c r="D383" s="306"/>
      <c r="E383" s="306"/>
      <c r="F383" s="306"/>
      <c r="G383" s="306"/>
      <c r="H383" s="306"/>
      <c r="I383" s="306"/>
      <c r="J383" s="306"/>
      <c r="K383" s="306"/>
      <c r="L383" s="306"/>
      <c r="M383" s="306"/>
      <c r="N383" s="306"/>
      <c r="O383" s="306"/>
      <c r="P383" s="306"/>
      <c r="Q383" s="307"/>
    </row>
    <row r="384" spans="1:17" s="119" customFormat="1" ht="13.5" thickBot="1" x14ac:dyDescent="0.25">
      <c r="A384" s="125" t="s">
        <v>88</v>
      </c>
      <c r="B384" s="126" t="s">
        <v>1</v>
      </c>
      <c r="C384" s="127" t="s">
        <v>80</v>
      </c>
      <c r="D384" s="127" t="s">
        <v>81</v>
      </c>
      <c r="E384" s="127" t="s">
        <v>92</v>
      </c>
      <c r="F384" s="127" t="s">
        <v>86</v>
      </c>
      <c r="G384" s="127" t="s">
        <v>100</v>
      </c>
      <c r="H384" s="127" t="s">
        <v>83</v>
      </c>
      <c r="I384" s="127" t="s">
        <v>84</v>
      </c>
      <c r="J384" s="127" t="s">
        <v>91</v>
      </c>
      <c r="K384" s="127" t="s">
        <v>86</v>
      </c>
      <c r="L384" s="127" t="s">
        <v>82</v>
      </c>
      <c r="M384" s="127" t="s">
        <v>85</v>
      </c>
      <c r="N384" s="127" t="s">
        <v>2</v>
      </c>
      <c r="O384" s="132" t="s">
        <v>90</v>
      </c>
      <c r="P384" s="133" t="s">
        <v>93</v>
      </c>
      <c r="Q384" s="224" t="s">
        <v>158</v>
      </c>
    </row>
    <row r="385" spans="1:17" x14ac:dyDescent="0.2">
      <c r="A385" s="123" t="s">
        <v>28</v>
      </c>
      <c r="B385" s="124" t="s">
        <v>87</v>
      </c>
      <c r="C385" s="129">
        <v>3119.2</v>
      </c>
      <c r="D385" s="129">
        <v>935.76</v>
      </c>
      <c r="E385" s="129">
        <v>490</v>
      </c>
      <c r="F385" s="129">
        <v>525.75</v>
      </c>
      <c r="G385" s="128">
        <f t="shared" ref="G385:G395" si="146">C385+D385+F385</f>
        <v>4580.71</v>
      </c>
      <c r="H385" s="129">
        <v>45.81</v>
      </c>
      <c r="I385" s="129">
        <v>484</v>
      </c>
      <c r="J385" s="129">
        <v>-155</v>
      </c>
      <c r="K385" s="129">
        <v>525.75</v>
      </c>
      <c r="L385" s="129">
        <v>200.01</v>
      </c>
      <c r="M385" s="129">
        <v>1125</v>
      </c>
      <c r="N385" s="128">
        <f t="shared" ref="N385:N395" si="147">C385+D385+E385-H385-I385-J385-K385-L385-M385</f>
        <v>2319.3899999999994</v>
      </c>
      <c r="O385" s="147">
        <v>43411</v>
      </c>
      <c r="P385" s="173" t="s">
        <v>77</v>
      </c>
      <c r="Q385" s="221" t="s">
        <v>170</v>
      </c>
    </row>
    <row r="386" spans="1:17" x14ac:dyDescent="0.2">
      <c r="A386" s="121" t="s">
        <v>29</v>
      </c>
      <c r="B386" s="122" t="s">
        <v>95</v>
      </c>
      <c r="C386" s="129">
        <v>818.8</v>
      </c>
      <c r="D386" s="129">
        <v>61.41</v>
      </c>
      <c r="E386" s="129">
        <v>50</v>
      </c>
      <c r="F386" s="129">
        <v>0</v>
      </c>
      <c r="G386" s="128">
        <f t="shared" si="146"/>
        <v>880.20999999999992</v>
      </c>
      <c r="H386" s="129">
        <v>8.8000000000000007</v>
      </c>
      <c r="I386" s="129">
        <v>0</v>
      </c>
      <c r="J386" s="129">
        <v>0</v>
      </c>
      <c r="K386" s="129">
        <v>0</v>
      </c>
      <c r="L386" s="129">
        <v>58.14</v>
      </c>
      <c r="M386" s="129">
        <v>200</v>
      </c>
      <c r="N386" s="128">
        <f t="shared" si="147"/>
        <v>663.27</v>
      </c>
      <c r="O386" s="147">
        <v>43411</v>
      </c>
      <c r="P386" s="173" t="s">
        <v>77</v>
      </c>
      <c r="Q386" s="221" t="s">
        <v>170</v>
      </c>
    </row>
    <row r="387" spans="1:17" x14ac:dyDescent="0.2">
      <c r="A387" s="121" t="s">
        <v>3</v>
      </c>
      <c r="B387" s="122" t="s">
        <v>96</v>
      </c>
      <c r="C387" s="129">
        <v>1074.8</v>
      </c>
      <c r="D387" s="129">
        <v>80.61</v>
      </c>
      <c r="E387" s="129">
        <v>50</v>
      </c>
      <c r="F387" s="129"/>
      <c r="G387" s="128">
        <f t="shared" si="146"/>
        <v>1155.4099999999999</v>
      </c>
      <c r="H387" s="129">
        <v>11.55</v>
      </c>
      <c r="I387" s="129"/>
      <c r="J387" s="129"/>
      <c r="K387" s="129"/>
      <c r="L387" s="129">
        <v>76.3</v>
      </c>
      <c r="M387" s="129"/>
      <c r="N387" s="128">
        <f t="shared" si="147"/>
        <v>1117.56</v>
      </c>
      <c r="O387" s="147">
        <v>43411</v>
      </c>
      <c r="P387" s="173" t="s">
        <v>77</v>
      </c>
      <c r="Q387" s="221" t="s">
        <v>170</v>
      </c>
    </row>
    <row r="388" spans="1:17" x14ac:dyDescent="0.2">
      <c r="A388" s="121" t="s">
        <v>35</v>
      </c>
      <c r="B388" s="122" t="s">
        <v>97</v>
      </c>
      <c r="C388" s="129">
        <v>954.8</v>
      </c>
      <c r="D388" s="129">
        <v>71.61</v>
      </c>
      <c r="E388" s="129">
        <v>100</v>
      </c>
      <c r="F388" s="129"/>
      <c r="G388" s="128">
        <f t="shared" si="146"/>
        <v>1026.4099999999999</v>
      </c>
      <c r="H388" s="129">
        <v>10.26</v>
      </c>
      <c r="I388" s="129"/>
      <c r="J388" s="129"/>
      <c r="K388" s="129"/>
      <c r="L388" s="129">
        <v>67.78</v>
      </c>
      <c r="M388" s="129"/>
      <c r="N388" s="128">
        <f t="shared" si="147"/>
        <v>1048.3699999999999</v>
      </c>
      <c r="O388" s="147">
        <v>43411</v>
      </c>
      <c r="P388" s="173" t="s">
        <v>77</v>
      </c>
      <c r="Q388" s="221" t="s">
        <v>170</v>
      </c>
    </row>
    <row r="389" spans="1:17" x14ac:dyDescent="0.2">
      <c r="A389" s="121" t="s">
        <v>94</v>
      </c>
      <c r="B389" s="122" t="s">
        <v>98</v>
      </c>
      <c r="C389" s="129">
        <v>800</v>
      </c>
      <c r="D389" s="129">
        <v>60</v>
      </c>
      <c r="E389" s="129"/>
      <c r="F389" s="129"/>
      <c r="G389" s="128">
        <f t="shared" si="146"/>
        <v>860</v>
      </c>
      <c r="H389" s="129">
        <v>8.6</v>
      </c>
      <c r="I389" s="129"/>
      <c r="J389" s="129"/>
      <c r="K389" s="129"/>
      <c r="L389" s="129"/>
      <c r="M389" s="129"/>
      <c r="N389" s="128">
        <f t="shared" si="147"/>
        <v>851.4</v>
      </c>
      <c r="O389" s="147">
        <v>43411</v>
      </c>
      <c r="P389" s="173" t="s">
        <v>77</v>
      </c>
      <c r="Q389" s="221" t="s">
        <v>170</v>
      </c>
    </row>
    <row r="390" spans="1:17" x14ac:dyDescent="0.2">
      <c r="A390" s="121" t="s">
        <v>61</v>
      </c>
      <c r="B390" s="122" t="s">
        <v>99</v>
      </c>
      <c r="C390" s="129">
        <v>1000</v>
      </c>
      <c r="D390" s="129"/>
      <c r="E390" s="129"/>
      <c r="F390" s="129"/>
      <c r="G390" s="128">
        <f t="shared" si="146"/>
        <v>1000</v>
      </c>
      <c r="H390" s="129">
        <v>10</v>
      </c>
      <c r="I390" s="129"/>
      <c r="J390" s="129"/>
      <c r="K390" s="129"/>
      <c r="L390" s="129"/>
      <c r="M390" s="129"/>
      <c r="N390" s="128">
        <f t="shared" si="147"/>
        <v>990</v>
      </c>
      <c r="O390" s="147">
        <v>43411</v>
      </c>
      <c r="P390" s="173" t="s">
        <v>77</v>
      </c>
      <c r="Q390" s="221" t="s">
        <v>170</v>
      </c>
    </row>
    <row r="391" spans="1:17" x14ac:dyDescent="0.2">
      <c r="A391" s="121" t="s">
        <v>115</v>
      </c>
      <c r="B391" s="122" t="s">
        <v>174</v>
      </c>
      <c r="C391" s="129">
        <v>1000</v>
      </c>
      <c r="D391" s="129">
        <v>75</v>
      </c>
      <c r="E391" s="129"/>
      <c r="F391" s="129"/>
      <c r="G391" s="128">
        <f t="shared" si="146"/>
        <v>1075</v>
      </c>
      <c r="H391" s="129">
        <v>10.75</v>
      </c>
      <c r="I391" s="129"/>
      <c r="J391" s="129"/>
      <c r="K391" s="129"/>
      <c r="L391" s="129"/>
      <c r="M391" s="129"/>
      <c r="N391" s="128">
        <f t="shared" si="147"/>
        <v>1064.25</v>
      </c>
      <c r="O391" s="147">
        <v>43411</v>
      </c>
      <c r="P391" s="173" t="s">
        <v>77</v>
      </c>
      <c r="Q391" s="221" t="s">
        <v>170</v>
      </c>
    </row>
    <row r="392" spans="1:17" x14ac:dyDescent="0.2">
      <c r="A392" s="121" t="s">
        <v>175</v>
      </c>
      <c r="B392" s="122" t="s">
        <v>176</v>
      </c>
      <c r="C392" s="129">
        <v>1000</v>
      </c>
      <c r="D392" s="129">
        <v>75</v>
      </c>
      <c r="E392" s="129"/>
      <c r="F392" s="129"/>
      <c r="G392" s="128">
        <f t="shared" si="146"/>
        <v>1075</v>
      </c>
      <c r="H392" s="129">
        <v>10.75</v>
      </c>
      <c r="I392" s="129"/>
      <c r="J392" s="129"/>
      <c r="K392" s="129"/>
      <c r="L392" s="129"/>
      <c r="M392" s="129"/>
      <c r="N392" s="128">
        <f t="shared" si="147"/>
        <v>1064.25</v>
      </c>
      <c r="O392" s="147">
        <v>43411</v>
      </c>
      <c r="P392" s="173" t="s">
        <v>77</v>
      </c>
      <c r="Q392" s="221" t="s">
        <v>170</v>
      </c>
    </row>
    <row r="393" spans="1:17" x14ac:dyDescent="0.2">
      <c r="A393" s="121" t="s">
        <v>126</v>
      </c>
      <c r="B393" s="122" t="s">
        <v>177</v>
      </c>
      <c r="C393" s="129">
        <v>1000</v>
      </c>
      <c r="D393" s="129">
        <v>337.5</v>
      </c>
      <c r="E393" s="129"/>
      <c r="F393" s="129"/>
      <c r="G393" s="128">
        <f t="shared" si="146"/>
        <v>1337.5</v>
      </c>
      <c r="H393" s="129">
        <v>13.38</v>
      </c>
      <c r="I393" s="129"/>
      <c r="J393" s="129"/>
      <c r="K393" s="129"/>
      <c r="L393" s="129"/>
      <c r="M393" s="129"/>
      <c r="N393" s="128">
        <f t="shared" si="147"/>
        <v>1324.12</v>
      </c>
      <c r="O393" s="147">
        <v>43411</v>
      </c>
      <c r="P393" s="173" t="s">
        <v>77</v>
      </c>
      <c r="Q393" s="221" t="s">
        <v>170</v>
      </c>
    </row>
    <row r="394" spans="1:17" x14ac:dyDescent="0.2">
      <c r="A394" s="121" t="s">
        <v>181</v>
      </c>
      <c r="B394" s="122" t="s">
        <v>182</v>
      </c>
      <c r="C394" s="129">
        <v>1000</v>
      </c>
      <c r="D394" s="129">
        <v>75</v>
      </c>
      <c r="E394" s="129"/>
      <c r="F394" s="129"/>
      <c r="G394" s="128">
        <f t="shared" si="146"/>
        <v>1075</v>
      </c>
      <c r="H394" s="129">
        <v>10.75</v>
      </c>
      <c r="I394" s="129"/>
      <c r="J394" s="129"/>
      <c r="K394" s="129"/>
      <c r="L394" s="129"/>
      <c r="M394" s="129"/>
      <c r="N394" s="128">
        <f t="shared" si="147"/>
        <v>1064.25</v>
      </c>
      <c r="O394" s="147">
        <v>43411</v>
      </c>
      <c r="P394" s="173" t="s">
        <v>77</v>
      </c>
      <c r="Q394" s="221" t="s">
        <v>170</v>
      </c>
    </row>
    <row r="395" spans="1:17" ht="13.5" thickBot="1" x14ac:dyDescent="0.25">
      <c r="A395" s="121" t="s">
        <v>179</v>
      </c>
      <c r="B395" s="122" t="s">
        <v>178</v>
      </c>
      <c r="C395" s="129">
        <v>800</v>
      </c>
      <c r="D395" s="129">
        <v>60</v>
      </c>
      <c r="E395" s="129"/>
      <c r="F395" s="129"/>
      <c r="G395" s="128">
        <f t="shared" si="146"/>
        <v>860</v>
      </c>
      <c r="H395" s="129">
        <v>8.6</v>
      </c>
      <c r="I395" s="129"/>
      <c r="J395" s="129"/>
      <c r="K395" s="129"/>
      <c r="L395" s="129"/>
      <c r="M395" s="129"/>
      <c r="N395" s="128">
        <f t="shared" si="147"/>
        <v>851.4</v>
      </c>
      <c r="O395" s="147">
        <v>43411</v>
      </c>
      <c r="P395" s="173" t="s">
        <v>77</v>
      </c>
      <c r="Q395" s="221" t="s">
        <v>170</v>
      </c>
    </row>
    <row r="396" spans="1:17" s="134" customFormat="1" ht="13.5" thickBot="1" x14ac:dyDescent="0.25">
      <c r="A396" s="289" t="s">
        <v>0</v>
      </c>
      <c r="B396" s="290"/>
      <c r="C396" s="164">
        <f t="shared" ref="C396:N396" si="148">SUM(C385:C395)</f>
        <v>12567.6</v>
      </c>
      <c r="D396" s="164">
        <f t="shared" si="148"/>
        <v>1831.8899999999999</v>
      </c>
      <c r="E396" s="164">
        <f t="shared" si="148"/>
        <v>690</v>
      </c>
      <c r="F396" s="164">
        <f t="shared" si="148"/>
        <v>525.75</v>
      </c>
      <c r="G396" s="164">
        <f t="shared" si="148"/>
        <v>14925.24</v>
      </c>
      <c r="H396" s="164">
        <f t="shared" si="148"/>
        <v>149.25</v>
      </c>
      <c r="I396" s="164">
        <f t="shared" si="148"/>
        <v>484</v>
      </c>
      <c r="J396" s="164">
        <f t="shared" si="148"/>
        <v>-155</v>
      </c>
      <c r="K396" s="164">
        <f t="shared" si="148"/>
        <v>525.75</v>
      </c>
      <c r="L396" s="164">
        <f t="shared" si="148"/>
        <v>402.23</v>
      </c>
      <c r="M396" s="164">
        <f t="shared" si="148"/>
        <v>1325</v>
      </c>
      <c r="N396" s="164">
        <f t="shared" si="148"/>
        <v>12358.259999999997</v>
      </c>
      <c r="O396" s="308" t="s">
        <v>0</v>
      </c>
      <c r="P396" s="309"/>
      <c r="Q396" s="221"/>
    </row>
    <row r="397" spans="1:17" x14ac:dyDescent="0.2">
      <c r="A397" s="123" t="s">
        <v>28</v>
      </c>
      <c r="B397" s="124" t="s">
        <v>87</v>
      </c>
      <c r="C397" s="129">
        <v>3119.2</v>
      </c>
      <c r="D397" s="129">
        <v>2280.92</v>
      </c>
      <c r="E397" s="129">
        <v>490</v>
      </c>
      <c r="F397" s="129">
        <v>525.75</v>
      </c>
      <c r="G397" s="128">
        <f t="shared" ref="G397:G407" si="149">C397+D397+F397</f>
        <v>5925.87</v>
      </c>
      <c r="H397" s="129">
        <v>59.26</v>
      </c>
      <c r="I397" s="129">
        <v>830</v>
      </c>
      <c r="J397" s="129">
        <v>-155</v>
      </c>
      <c r="K397" s="129">
        <v>525.75</v>
      </c>
      <c r="L397" s="129">
        <v>200.01</v>
      </c>
      <c r="M397" s="129">
        <v>1125</v>
      </c>
      <c r="N397" s="128">
        <f t="shared" ref="N397:N406" si="150">C397+D397+E397-H397-I397-J397-K397-L397-M397</f>
        <v>3305.0999999999995</v>
      </c>
      <c r="O397" s="147">
        <v>43418</v>
      </c>
      <c r="P397" s="245" t="s">
        <v>78</v>
      </c>
      <c r="Q397" s="221" t="s">
        <v>170</v>
      </c>
    </row>
    <row r="398" spans="1:17" x14ac:dyDescent="0.2">
      <c r="A398" s="121" t="s">
        <v>29</v>
      </c>
      <c r="B398" s="122" t="s">
        <v>95</v>
      </c>
      <c r="C398" s="129">
        <v>818.8</v>
      </c>
      <c r="D398" s="129"/>
      <c r="E398" s="129">
        <v>50</v>
      </c>
      <c r="F398" s="129"/>
      <c r="G398" s="128">
        <f t="shared" si="149"/>
        <v>818.8</v>
      </c>
      <c r="H398" s="129">
        <v>8.19</v>
      </c>
      <c r="I398" s="129"/>
      <c r="J398" s="129"/>
      <c r="K398" s="129"/>
      <c r="L398" s="129">
        <v>58.14</v>
      </c>
      <c r="M398" s="129"/>
      <c r="N398" s="128">
        <f t="shared" si="150"/>
        <v>802.46999999999991</v>
      </c>
      <c r="O398" s="147">
        <v>43418</v>
      </c>
      <c r="P398" s="245" t="s">
        <v>78</v>
      </c>
      <c r="Q398" s="221" t="s">
        <v>170</v>
      </c>
    </row>
    <row r="399" spans="1:17" x14ac:dyDescent="0.2">
      <c r="A399" s="121" t="s">
        <v>3</v>
      </c>
      <c r="B399" s="122" t="s">
        <v>96</v>
      </c>
      <c r="C399" s="129">
        <v>1074.8</v>
      </c>
      <c r="D399" s="129"/>
      <c r="E399" s="129">
        <v>50</v>
      </c>
      <c r="F399" s="129"/>
      <c r="G399" s="128">
        <f t="shared" si="149"/>
        <v>1074.8</v>
      </c>
      <c r="H399" s="129">
        <v>10.75</v>
      </c>
      <c r="I399" s="129"/>
      <c r="J399" s="129"/>
      <c r="K399" s="129"/>
      <c r="L399" s="129">
        <v>76.3</v>
      </c>
      <c r="M399" s="129"/>
      <c r="N399" s="128">
        <f t="shared" si="150"/>
        <v>1037.75</v>
      </c>
      <c r="O399" s="147">
        <v>43418</v>
      </c>
      <c r="P399" s="245" t="s">
        <v>78</v>
      </c>
      <c r="Q399" s="221" t="s">
        <v>170</v>
      </c>
    </row>
    <row r="400" spans="1:17" x14ac:dyDescent="0.2">
      <c r="A400" s="121" t="s">
        <v>35</v>
      </c>
      <c r="B400" s="122" t="s">
        <v>97</v>
      </c>
      <c r="C400" s="129">
        <v>954.8</v>
      </c>
      <c r="D400" s="129"/>
      <c r="E400" s="129">
        <v>100</v>
      </c>
      <c r="F400" s="129"/>
      <c r="G400" s="128">
        <f t="shared" si="149"/>
        <v>954.8</v>
      </c>
      <c r="H400" s="129">
        <v>9.5500000000000007</v>
      </c>
      <c r="I400" s="129"/>
      <c r="J400" s="129"/>
      <c r="K400" s="129"/>
      <c r="L400" s="129">
        <v>67.78</v>
      </c>
      <c r="M400" s="129"/>
      <c r="N400" s="128">
        <f t="shared" si="150"/>
        <v>977.47</v>
      </c>
      <c r="O400" s="147">
        <v>43418</v>
      </c>
      <c r="P400" s="245" t="s">
        <v>78</v>
      </c>
      <c r="Q400" s="221" t="s">
        <v>170</v>
      </c>
    </row>
    <row r="401" spans="1:17" x14ac:dyDescent="0.2">
      <c r="A401" s="121" t="s">
        <v>94</v>
      </c>
      <c r="B401" s="122" t="s">
        <v>98</v>
      </c>
      <c r="C401" s="129">
        <v>800</v>
      </c>
      <c r="D401" s="129"/>
      <c r="E401" s="129"/>
      <c r="F401" s="129"/>
      <c r="G401" s="128">
        <f t="shared" si="149"/>
        <v>800</v>
      </c>
      <c r="H401" s="129">
        <v>8</v>
      </c>
      <c r="I401" s="129"/>
      <c r="J401" s="129"/>
      <c r="K401" s="129"/>
      <c r="L401" s="129"/>
      <c r="M401" s="129"/>
      <c r="N401" s="128">
        <f t="shared" si="150"/>
        <v>792</v>
      </c>
      <c r="O401" s="147">
        <v>43418</v>
      </c>
      <c r="P401" s="245" t="s">
        <v>78</v>
      </c>
      <c r="Q401" s="221" t="s">
        <v>170</v>
      </c>
    </row>
    <row r="402" spans="1:17" x14ac:dyDescent="0.2">
      <c r="A402" s="121" t="s">
        <v>61</v>
      </c>
      <c r="B402" s="122" t="s">
        <v>99</v>
      </c>
      <c r="C402" s="129">
        <v>1000</v>
      </c>
      <c r="D402" s="129">
        <v>300</v>
      </c>
      <c r="E402" s="129"/>
      <c r="F402" s="129"/>
      <c r="G402" s="128">
        <f t="shared" si="149"/>
        <v>1300</v>
      </c>
      <c r="H402" s="129">
        <v>13</v>
      </c>
      <c r="I402" s="129"/>
      <c r="J402" s="129"/>
      <c r="K402" s="129"/>
      <c r="L402" s="129"/>
      <c r="M402" s="129"/>
      <c r="N402" s="128">
        <f t="shared" si="150"/>
        <v>1287</v>
      </c>
      <c r="O402" s="147">
        <v>43418</v>
      </c>
      <c r="P402" s="245" t="s">
        <v>78</v>
      </c>
      <c r="Q402" s="221" t="s">
        <v>170</v>
      </c>
    </row>
    <row r="403" spans="1:17" x14ac:dyDescent="0.2">
      <c r="A403" s="121" t="s">
        <v>115</v>
      </c>
      <c r="B403" s="122" t="s">
        <v>174</v>
      </c>
      <c r="C403" s="129">
        <v>1000</v>
      </c>
      <c r="D403" s="129"/>
      <c r="E403" s="129"/>
      <c r="F403" s="129"/>
      <c r="G403" s="128">
        <f t="shared" si="149"/>
        <v>1000</v>
      </c>
      <c r="H403" s="129">
        <v>10</v>
      </c>
      <c r="I403" s="129"/>
      <c r="J403" s="129"/>
      <c r="K403" s="129"/>
      <c r="L403" s="129"/>
      <c r="M403" s="129"/>
      <c r="N403" s="128">
        <f t="shared" si="150"/>
        <v>990</v>
      </c>
      <c r="O403" s="147">
        <v>43418</v>
      </c>
      <c r="P403" s="245" t="s">
        <v>78</v>
      </c>
      <c r="Q403" s="221" t="s">
        <v>170</v>
      </c>
    </row>
    <row r="404" spans="1:17" x14ac:dyDescent="0.2">
      <c r="A404" s="121" t="s">
        <v>175</v>
      </c>
      <c r="B404" s="122" t="s">
        <v>176</v>
      </c>
      <c r="C404" s="129">
        <v>1000</v>
      </c>
      <c r="D404" s="129"/>
      <c r="E404" s="129"/>
      <c r="F404" s="129"/>
      <c r="G404" s="128">
        <f t="shared" si="149"/>
        <v>1000</v>
      </c>
      <c r="H404" s="129">
        <v>10</v>
      </c>
      <c r="I404" s="129"/>
      <c r="J404" s="129"/>
      <c r="K404" s="129"/>
      <c r="L404" s="129"/>
      <c r="M404" s="129"/>
      <c r="N404" s="128">
        <f t="shared" si="150"/>
        <v>990</v>
      </c>
      <c r="O404" s="147">
        <v>43418</v>
      </c>
      <c r="P404" s="245" t="s">
        <v>78</v>
      </c>
      <c r="Q404" s="221" t="s">
        <v>170</v>
      </c>
    </row>
    <row r="405" spans="1:17" x14ac:dyDescent="0.2">
      <c r="A405" s="121" t="s">
        <v>126</v>
      </c>
      <c r="B405" s="122" t="s">
        <v>177</v>
      </c>
      <c r="C405" s="129">
        <v>1000</v>
      </c>
      <c r="D405" s="129"/>
      <c r="E405" s="129"/>
      <c r="F405" s="129"/>
      <c r="G405" s="128">
        <f t="shared" si="149"/>
        <v>1000</v>
      </c>
      <c r="H405" s="129">
        <v>10</v>
      </c>
      <c r="I405" s="129"/>
      <c r="J405" s="129"/>
      <c r="K405" s="129"/>
      <c r="L405" s="129"/>
      <c r="M405" s="129"/>
      <c r="N405" s="128">
        <f t="shared" si="150"/>
        <v>990</v>
      </c>
      <c r="O405" s="147">
        <v>43418</v>
      </c>
      <c r="P405" s="245" t="s">
        <v>78</v>
      </c>
      <c r="Q405" s="221" t="s">
        <v>170</v>
      </c>
    </row>
    <row r="406" spans="1:17" x14ac:dyDescent="0.2">
      <c r="A406" s="121" t="s">
        <v>181</v>
      </c>
      <c r="B406" s="122" t="s">
        <v>182</v>
      </c>
      <c r="C406" s="129">
        <v>400</v>
      </c>
      <c r="D406" s="129"/>
      <c r="E406" s="129"/>
      <c r="F406" s="129"/>
      <c r="G406" s="128">
        <f t="shared" si="149"/>
        <v>400</v>
      </c>
      <c r="H406" s="129">
        <v>4</v>
      </c>
      <c r="I406" s="129"/>
      <c r="J406" s="129"/>
      <c r="K406" s="129"/>
      <c r="L406" s="129"/>
      <c r="M406" s="129"/>
      <c r="N406" s="128">
        <f t="shared" si="150"/>
        <v>396</v>
      </c>
      <c r="O406" s="147">
        <v>43418</v>
      </c>
      <c r="P406" s="245" t="s">
        <v>78</v>
      </c>
      <c r="Q406" s="221" t="s">
        <v>170</v>
      </c>
    </row>
    <row r="407" spans="1:17" ht="13.5" thickBot="1" x14ac:dyDescent="0.25">
      <c r="A407" s="121" t="s">
        <v>179</v>
      </c>
      <c r="B407" s="122" t="s">
        <v>178</v>
      </c>
      <c r="C407" s="129">
        <v>800</v>
      </c>
      <c r="D407" s="129"/>
      <c r="E407" s="129"/>
      <c r="F407" s="129"/>
      <c r="G407" s="128">
        <f t="shared" si="149"/>
        <v>800</v>
      </c>
      <c r="H407" s="129">
        <v>8</v>
      </c>
      <c r="I407" s="129"/>
      <c r="J407" s="129"/>
      <c r="K407" s="129"/>
      <c r="L407" s="129"/>
      <c r="M407" s="129"/>
      <c r="N407" s="128">
        <f>C407+D407+E407-H407-I407-J407-K407-L407-M407</f>
        <v>792</v>
      </c>
      <c r="O407" s="147">
        <v>43418</v>
      </c>
      <c r="P407" s="245" t="s">
        <v>78</v>
      </c>
      <c r="Q407" s="221" t="s">
        <v>170</v>
      </c>
    </row>
    <row r="408" spans="1:17" s="134" customFormat="1" ht="13.5" thickBot="1" x14ac:dyDescent="0.25">
      <c r="A408" s="324" t="s">
        <v>0</v>
      </c>
      <c r="B408" s="325"/>
      <c r="C408" s="246">
        <f t="shared" ref="C408:N408" si="151">SUM(C397:C407)</f>
        <v>11967.6</v>
      </c>
      <c r="D408" s="246">
        <f t="shared" si="151"/>
        <v>2580.92</v>
      </c>
      <c r="E408" s="246">
        <f t="shared" si="151"/>
        <v>690</v>
      </c>
      <c r="F408" s="246">
        <f t="shared" si="151"/>
        <v>525.75</v>
      </c>
      <c r="G408" s="246">
        <f t="shared" si="151"/>
        <v>15074.27</v>
      </c>
      <c r="H408" s="246">
        <f t="shared" si="151"/>
        <v>150.75</v>
      </c>
      <c r="I408" s="246">
        <f t="shared" si="151"/>
        <v>830</v>
      </c>
      <c r="J408" s="246">
        <f t="shared" si="151"/>
        <v>-155</v>
      </c>
      <c r="K408" s="246">
        <f t="shared" si="151"/>
        <v>525.75</v>
      </c>
      <c r="L408" s="246">
        <f t="shared" si="151"/>
        <v>402.23</v>
      </c>
      <c r="M408" s="246">
        <f t="shared" si="151"/>
        <v>1125</v>
      </c>
      <c r="N408" s="246">
        <f t="shared" si="151"/>
        <v>12359.79</v>
      </c>
      <c r="O408" s="326" t="s">
        <v>0</v>
      </c>
      <c r="P408" s="327"/>
      <c r="Q408" s="221"/>
    </row>
    <row r="409" spans="1:17" x14ac:dyDescent="0.2">
      <c r="A409" s="123" t="s">
        <v>28</v>
      </c>
      <c r="B409" s="124" t="s">
        <v>87</v>
      </c>
      <c r="C409" s="129">
        <v>3119.2</v>
      </c>
      <c r="D409" s="129">
        <v>2280.92</v>
      </c>
      <c r="E409" s="129">
        <v>490</v>
      </c>
      <c r="F409" s="129">
        <v>525.75</v>
      </c>
      <c r="G409" s="128">
        <f t="shared" ref="G409:G418" si="152">C409+D409+F409</f>
        <v>5925.87</v>
      </c>
      <c r="H409" s="129">
        <v>59.26</v>
      </c>
      <c r="I409" s="129">
        <v>830</v>
      </c>
      <c r="J409" s="129">
        <v>-155</v>
      </c>
      <c r="K409" s="129">
        <v>525.75</v>
      </c>
      <c r="L409" s="129">
        <v>200.01</v>
      </c>
      <c r="M409" s="129">
        <v>1125</v>
      </c>
      <c r="N409" s="128">
        <f t="shared" ref="N409:N418" si="153">C409+D409+E409-H409-I409-J409-K409-L409-M409</f>
        <v>3305.0999999999995</v>
      </c>
      <c r="O409" s="147">
        <v>43425</v>
      </c>
      <c r="P409" s="176" t="s">
        <v>79</v>
      </c>
      <c r="Q409" s="221" t="s">
        <v>170</v>
      </c>
    </row>
    <row r="410" spans="1:17" x14ac:dyDescent="0.2">
      <c r="A410" s="121" t="s">
        <v>29</v>
      </c>
      <c r="B410" s="122" t="s">
        <v>95</v>
      </c>
      <c r="C410" s="129">
        <v>818.8</v>
      </c>
      <c r="D410" s="129"/>
      <c r="E410" s="129">
        <v>50</v>
      </c>
      <c r="F410" s="129"/>
      <c r="G410" s="128">
        <f t="shared" si="152"/>
        <v>818.8</v>
      </c>
      <c r="H410" s="129">
        <v>8.19</v>
      </c>
      <c r="I410" s="129"/>
      <c r="J410" s="129"/>
      <c r="K410" s="129"/>
      <c r="L410" s="129">
        <v>58.14</v>
      </c>
      <c r="M410" s="129"/>
      <c r="N410" s="128">
        <f t="shared" si="153"/>
        <v>802.46999999999991</v>
      </c>
      <c r="O410" s="147">
        <v>43425</v>
      </c>
      <c r="P410" s="176" t="s">
        <v>79</v>
      </c>
      <c r="Q410" s="221" t="s">
        <v>170</v>
      </c>
    </row>
    <row r="411" spans="1:17" x14ac:dyDescent="0.2">
      <c r="A411" s="121" t="s">
        <v>3</v>
      </c>
      <c r="B411" s="122" t="s">
        <v>96</v>
      </c>
      <c r="C411" s="129">
        <v>1074.8</v>
      </c>
      <c r="D411" s="129"/>
      <c r="E411" s="129">
        <v>50</v>
      </c>
      <c r="F411" s="129"/>
      <c r="G411" s="128">
        <f t="shared" si="152"/>
        <v>1074.8</v>
      </c>
      <c r="H411" s="129">
        <v>10.75</v>
      </c>
      <c r="I411" s="129"/>
      <c r="J411" s="129"/>
      <c r="K411" s="129"/>
      <c r="L411" s="129">
        <v>76.3</v>
      </c>
      <c r="M411" s="129"/>
      <c r="N411" s="128">
        <f t="shared" si="153"/>
        <v>1037.75</v>
      </c>
      <c r="O411" s="147">
        <v>43425</v>
      </c>
      <c r="P411" s="176" t="s">
        <v>79</v>
      </c>
      <c r="Q411" s="221" t="s">
        <v>170</v>
      </c>
    </row>
    <row r="412" spans="1:17" x14ac:dyDescent="0.2">
      <c r="A412" s="121" t="s">
        <v>35</v>
      </c>
      <c r="B412" s="122" t="s">
        <v>97</v>
      </c>
      <c r="C412" s="129">
        <v>954.8</v>
      </c>
      <c r="D412" s="129"/>
      <c r="E412" s="129">
        <v>100</v>
      </c>
      <c r="F412" s="129"/>
      <c r="G412" s="128">
        <f t="shared" si="152"/>
        <v>954.8</v>
      </c>
      <c r="H412" s="129">
        <v>9.5500000000000007</v>
      </c>
      <c r="I412" s="129"/>
      <c r="J412" s="129"/>
      <c r="K412" s="129"/>
      <c r="L412" s="129">
        <v>67.78</v>
      </c>
      <c r="M412" s="129"/>
      <c r="N412" s="128">
        <f t="shared" si="153"/>
        <v>977.47</v>
      </c>
      <c r="O412" s="147">
        <v>43425</v>
      </c>
      <c r="P412" s="176" t="s">
        <v>79</v>
      </c>
      <c r="Q412" s="221" t="s">
        <v>170</v>
      </c>
    </row>
    <row r="413" spans="1:17" x14ac:dyDescent="0.2">
      <c r="A413" s="121" t="s">
        <v>94</v>
      </c>
      <c r="B413" s="122" t="s">
        <v>98</v>
      </c>
      <c r="C413" s="129">
        <v>800</v>
      </c>
      <c r="D413" s="129"/>
      <c r="E413" s="129"/>
      <c r="F413" s="129"/>
      <c r="G413" s="128">
        <f t="shared" si="152"/>
        <v>800</v>
      </c>
      <c r="H413" s="129">
        <v>8</v>
      </c>
      <c r="I413" s="129"/>
      <c r="J413" s="129"/>
      <c r="K413" s="129"/>
      <c r="L413" s="129"/>
      <c r="M413" s="129"/>
      <c r="N413" s="128">
        <f t="shared" si="153"/>
        <v>792</v>
      </c>
      <c r="O413" s="147">
        <v>43425</v>
      </c>
      <c r="P413" s="176" t="s">
        <v>79</v>
      </c>
      <c r="Q413" s="221" t="s">
        <v>170</v>
      </c>
    </row>
    <row r="414" spans="1:17" x14ac:dyDescent="0.2">
      <c r="A414" s="121" t="s">
        <v>61</v>
      </c>
      <c r="B414" s="122" t="s">
        <v>99</v>
      </c>
      <c r="C414" s="129">
        <v>1000</v>
      </c>
      <c r="D414" s="129">
        <v>300</v>
      </c>
      <c r="E414" s="129"/>
      <c r="F414" s="129"/>
      <c r="G414" s="128">
        <f t="shared" si="152"/>
        <v>1300</v>
      </c>
      <c r="H414" s="129">
        <v>13</v>
      </c>
      <c r="I414" s="129"/>
      <c r="J414" s="129"/>
      <c r="K414" s="129"/>
      <c r="L414" s="129"/>
      <c r="M414" s="129"/>
      <c r="N414" s="128">
        <f t="shared" si="153"/>
        <v>1287</v>
      </c>
      <c r="O414" s="147">
        <v>43425</v>
      </c>
      <c r="P414" s="176" t="s">
        <v>79</v>
      </c>
      <c r="Q414" s="221" t="s">
        <v>170</v>
      </c>
    </row>
    <row r="415" spans="1:17" x14ac:dyDescent="0.2">
      <c r="A415" s="121" t="s">
        <v>115</v>
      </c>
      <c r="B415" s="122" t="s">
        <v>174</v>
      </c>
      <c r="C415" s="129">
        <v>1000</v>
      </c>
      <c r="D415" s="129">
        <v>56.25</v>
      </c>
      <c r="E415" s="129"/>
      <c r="F415" s="129"/>
      <c r="G415" s="128">
        <f t="shared" si="152"/>
        <v>1056.25</v>
      </c>
      <c r="H415" s="129">
        <v>10.56</v>
      </c>
      <c r="I415" s="129"/>
      <c r="J415" s="129"/>
      <c r="K415" s="129"/>
      <c r="L415" s="129"/>
      <c r="M415" s="129"/>
      <c r="N415" s="128">
        <f t="shared" si="153"/>
        <v>1045.69</v>
      </c>
      <c r="O415" s="147">
        <v>43425</v>
      </c>
      <c r="P415" s="176" t="s">
        <v>79</v>
      </c>
      <c r="Q415" s="221" t="s">
        <v>170</v>
      </c>
    </row>
    <row r="416" spans="1:17" x14ac:dyDescent="0.2">
      <c r="A416" s="121" t="s">
        <v>175</v>
      </c>
      <c r="B416" s="122" t="s">
        <v>176</v>
      </c>
      <c r="C416" s="129">
        <v>1000</v>
      </c>
      <c r="D416" s="129">
        <v>56.25</v>
      </c>
      <c r="E416" s="129"/>
      <c r="F416" s="129"/>
      <c r="G416" s="128">
        <f t="shared" si="152"/>
        <v>1056.25</v>
      </c>
      <c r="H416" s="129">
        <v>10.56</v>
      </c>
      <c r="I416" s="129"/>
      <c r="J416" s="129"/>
      <c r="K416" s="129"/>
      <c r="L416" s="129"/>
      <c r="M416" s="129"/>
      <c r="N416" s="128">
        <f t="shared" si="153"/>
        <v>1045.69</v>
      </c>
      <c r="O416" s="147">
        <v>43425</v>
      </c>
      <c r="P416" s="176" t="s">
        <v>79</v>
      </c>
      <c r="Q416" s="221" t="s">
        <v>170</v>
      </c>
    </row>
    <row r="417" spans="1:17" x14ac:dyDescent="0.2">
      <c r="A417" s="121" t="s">
        <v>126</v>
      </c>
      <c r="B417" s="122" t="s">
        <v>177</v>
      </c>
      <c r="C417" s="129">
        <v>1000</v>
      </c>
      <c r="D417" s="129"/>
      <c r="E417" s="129"/>
      <c r="F417" s="129"/>
      <c r="G417" s="128">
        <f t="shared" si="152"/>
        <v>1000</v>
      </c>
      <c r="H417" s="129">
        <v>10</v>
      </c>
      <c r="I417" s="129"/>
      <c r="J417" s="129"/>
      <c r="K417" s="129"/>
      <c r="L417" s="129"/>
      <c r="M417" s="129"/>
      <c r="N417" s="128">
        <f t="shared" si="153"/>
        <v>990</v>
      </c>
      <c r="O417" s="147">
        <v>43425</v>
      </c>
      <c r="P417" s="176" t="s">
        <v>79</v>
      </c>
      <c r="Q417" s="221" t="s">
        <v>170</v>
      </c>
    </row>
    <row r="418" spans="1:17" ht="13.5" thickBot="1" x14ac:dyDescent="0.25">
      <c r="A418" s="121" t="s">
        <v>179</v>
      </c>
      <c r="B418" s="122" t="s">
        <v>178</v>
      </c>
      <c r="C418" s="129">
        <v>800</v>
      </c>
      <c r="D418" s="129"/>
      <c r="E418" s="129"/>
      <c r="F418" s="129"/>
      <c r="G418" s="128">
        <f t="shared" si="152"/>
        <v>800</v>
      </c>
      <c r="H418" s="129">
        <v>8</v>
      </c>
      <c r="I418" s="129"/>
      <c r="J418" s="129"/>
      <c r="K418" s="129"/>
      <c r="L418" s="129"/>
      <c r="M418" s="129"/>
      <c r="N418" s="128">
        <f t="shared" si="153"/>
        <v>792</v>
      </c>
      <c r="O418" s="147">
        <v>43425</v>
      </c>
      <c r="P418" s="176" t="s">
        <v>79</v>
      </c>
      <c r="Q418" s="221" t="s">
        <v>170</v>
      </c>
    </row>
    <row r="419" spans="1:17" s="134" customFormat="1" ht="13.5" thickBot="1" x14ac:dyDescent="0.25">
      <c r="A419" s="297" t="s">
        <v>0</v>
      </c>
      <c r="B419" s="298"/>
      <c r="C419" s="156">
        <f t="shared" ref="C419:N419" si="154">SUM(C409:C418)</f>
        <v>11567.6</v>
      </c>
      <c r="D419" s="156">
        <f t="shared" si="154"/>
        <v>2693.42</v>
      </c>
      <c r="E419" s="156">
        <f t="shared" si="154"/>
        <v>690</v>
      </c>
      <c r="F419" s="156">
        <f t="shared" si="154"/>
        <v>525.75</v>
      </c>
      <c r="G419" s="156">
        <f t="shared" si="154"/>
        <v>14786.77</v>
      </c>
      <c r="H419" s="156">
        <f t="shared" si="154"/>
        <v>147.87</v>
      </c>
      <c r="I419" s="156">
        <f t="shared" si="154"/>
        <v>830</v>
      </c>
      <c r="J419" s="156">
        <f t="shared" si="154"/>
        <v>-155</v>
      </c>
      <c r="K419" s="156">
        <f t="shared" si="154"/>
        <v>525.75</v>
      </c>
      <c r="L419" s="156">
        <f t="shared" si="154"/>
        <v>402.23</v>
      </c>
      <c r="M419" s="156">
        <f t="shared" si="154"/>
        <v>1125</v>
      </c>
      <c r="N419" s="156">
        <f t="shared" si="154"/>
        <v>12075.170000000002</v>
      </c>
      <c r="O419" s="299" t="s">
        <v>0</v>
      </c>
      <c r="P419" s="300"/>
      <c r="Q419" s="221"/>
    </row>
    <row r="420" spans="1:17" x14ac:dyDescent="0.2">
      <c r="A420" s="123" t="s">
        <v>28</v>
      </c>
      <c r="B420" s="124" t="s">
        <v>87</v>
      </c>
      <c r="C420" s="129">
        <v>3119.2</v>
      </c>
      <c r="D420" s="129">
        <v>935.76</v>
      </c>
      <c r="E420" s="129">
        <v>490</v>
      </c>
      <c r="F420" s="129">
        <v>525.75</v>
      </c>
      <c r="G420" s="128">
        <f t="shared" ref="G420:G429" si="155">C420+D420+F420</f>
        <v>4580.71</v>
      </c>
      <c r="H420" s="129">
        <v>45.81</v>
      </c>
      <c r="I420" s="129">
        <v>484</v>
      </c>
      <c r="J420" s="129">
        <v>-155</v>
      </c>
      <c r="K420" s="129">
        <v>525.75</v>
      </c>
      <c r="L420" s="129">
        <v>200.01</v>
      </c>
      <c r="M420" s="129">
        <v>1125</v>
      </c>
      <c r="N420" s="128">
        <f t="shared" ref="N420:N429" si="156">C420+D420+E420-H420-I420-J420-K420-L420-M420</f>
        <v>2319.3899999999994</v>
      </c>
      <c r="O420" s="147">
        <v>43432</v>
      </c>
      <c r="P420" s="243" t="s">
        <v>103</v>
      </c>
      <c r="Q420" s="221" t="s">
        <v>170</v>
      </c>
    </row>
    <row r="421" spans="1:17" x14ac:dyDescent="0.2">
      <c r="A421" s="121" t="s">
        <v>29</v>
      </c>
      <c r="B421" s="122" t="s">
        <v>95</v>
      </c>
      <c r="C421" s="129">
        <v>818.8</v>
      </c>
      <c r="D421" s="129"/>
      <c r="E421" s="129">
        <v>50</v>
      </c>
      <c r="F421" s="129"/>
      <c r="G421" s="128">
        <f t="shared" si="155"/>
        <v>818.8</v>
      </c>
      <c r="H421" s="129">
        <v>8.19</v>
      </c>
      <c r="I421" s="129"/>
      <c r="J421" s="129"/>
      <c r="K421" s="129"/>
      <c r="L421" s="129">
        <v>58.14</v>
      </c>
      <c r="M421" s="129"/>
      <c r="N421" s="128">
        <f t="shared" si="156"/>
        <v>802.46999999999991</v>
      </c>
      <c r="O421" s="147">
        <v>43432</v>
      </c>
      <c r="P421" s="243" t="s">
        <v>103</v>
      </c>
      <c r="Q421" s="221" t="s">
        <v>170</v>
      </c>
    </row>
    <row r="422" spans="1:17" x14ac:dyDescent="0.2">
      <c r="A422" s="121" t="s">
        <v>3</v>
      </c>
      <c r="B422" s="122" t="s">
        <v>96</v>
      </c>
      <c r="C422" s="129">
        <v>1074.8</v>
      </c>
      <c r="D422" s="129"/>
      <c r="E422" s="129">
        <v>50</v>
      </c>
      <c r="F422" s="129"/>
      <c r="G422" s="128">
        <f t="shared" si="155"/>
        <v>1074.8</v>
      </c>
      <c r="H422" s="129">
        <v>10.75</v>
      </c>
      <c r="I422" s="129"/>
      <c r="J422" s="129"/>
      <c r="K422" s="129"/>
      <c r="L422" s="129">
        <v>76.3</v>
      </c>
      <c r="M422" s="129"/>
      <c r="N422" s="128">
        <f t="shared" si="156"/>
        <v>1037.75</v>
      </c>
      <c r="O422" s="147">
        <v>43432</v>
      </c>
      <c r="P422" s="243" t="s">
        <v>103</v>
      </c>
      <c r="Q422" s="221" t="s">
        <v>170</v>
      </c>
    </row>
    <row r="423" spans="1:17" x14ac:dyDescent="0.2">
      <c r="A423" s="121" t="s">
        <v>35</v>
      </c>
      <c r="B423" s="122" t="s">
        <v>97</v>
      </c>
      <c r="C423" s="129">
        <v>954.8</v>
      </c>
      <c r="D423" s="129"/>
      <c r="E423" s="129">
        <v>100</v>
      </c>
      <c r="F423" s="129"/>
      <c r="G423" s="128">
        <f t="shared" si="155"/>
        <v>954.8</v>
      </c>
      <c r="H423" s="129">
        <v>9.5500000000000007</v>
      </c>
      <c r="I423" s="129"/>
      <c r="J423" s="129"/>
      <c r="K423" s="129"/>
      <c r="L423" s="129">
        <v>67.78</v>
      </c>
      <c r="M423" s="129"/>
      <c r="N423" s="128">
        <f t="shared" si="156"/>
        <v>977.47</v>
      </c>
      <c r="O423" s="147">
        <v>43432</v>
      </c>
      <c r="P423" s="243" t="s">
        <v>103</v>
      </c>
      <c r="Q423" s="221" t="s">
        <v>170</v>
      </c>
    </row>
    <row r="424" spans="1:17" x14ac:dyDescent="0.2">
      <c r="A424" s="121" t="s">
        <v>94</v>
      </c>
      <c r="B424" s="122" t="s">
        <v>98</v>
      </c>
      <c r="C424" s="129">
        <v>800</v>
      </c>
      <c r="D424" s="129"/>
      <c r="E424" s="129"/>
      <c r="F424" s="129"/>
      <c r="G424" s="128">
        <f t="shared" si="155"/>
        <v>800</v>
      </c>
      <c r="H424" s="129">
        <v>8</v>
      </c>
      <c r="I424" s="129"/>
      <c r="J424" s="129"/>
      <c r="K424" s="129"/>
      <c r="L424" s="129"/>
      <c r="M424" s="129"/>
      <c r="N424" s="128">
        <f t="shared" si="156"/>
        <v>792</v>
      </c>
      <c r="O424" s="147">
        <v>43432</v>
      </c>
      <c r="P424" s="243" t="s">
        <v>103</v>
      </c>
      <c r="Q424" s="221" t="s">
        <v>170</v>
      </c>
    </row>
    <row r="425" spans="1:17" x14ac:dyDescent="0.2">
      <c r="A425" s="121" t="s">
        <v>61</v>
      </c>
      <c r="B425" s="122" t="s">
        <v>99</v>
      </c>
      <c r="C425" s="129">
        <v>1000</v>
      </c>
      <c r="D425" s="129"/>
      <c r="E425" s="129"/>
      <c r="F425" s="129"/>
      <c r="G425" s="128">
        <f t="shared" si="155"/>
        <v>1000</v>
      </c>
      <c r="H425" s="129">
        <v>10</v>
      </c>
      <c r="I425" s="129"/>
      <c r="J425" s="129"/>
      <c r="K425" s="129"/>
      <c r="L425" s="129"/>
      <c r="M425" s="129"/>
      <c r="N425" s="128">
        <f t="shared" si="156"/>
        <v>990</v>
      </c>
      <c r="O425" s="147">
        <v>43432</v>
      </c>
      <c r="P425" s="243" t="s">
        <v>103</v>
      </c>
      <c r="Q425" s="221" t="s">
        <v>170</v>
      </c>
    </row>
    <row r="426" spans="1:17" x14ac:dyDescent="0.2">
      <c r="A426" s="121" t="s">
        <v>115</v>
      </c>
      <c r="B426" s="122" t="s">
        <v>174</v>
      </c>
      <c r="C426" s="129">
        <v>1000</v>
      </c>
      <c r="D426" s="129"/>
      <c r="E426" s="129"/>
      <c r="F426" s="129"/>
      <c r="G426" s="128">
        <f t="shared" si="155"/>
        <v>1000</v>
      </c>
      <c r="H426" s="129">
        <v>10</v>
      </c>
      <c r="I426" s="129"/>
      <c r="J426" s="129"/>
      <c r="K426" s="129"/>
      <c r="L426" s="129"/>
      <c r="M426" s="129"/>
      <c r="N426" s="128">
        <f t="shared" si="156"/>
        <v>990</v>
      </c>
      <c r="O426" s="147">
        <v>43432</v>
      </c>
      <c r="P426" s="243" t="s">
        <v>103</v>
      </c>
      <c r="Q426" s="221" t="s">
        <v>170</v>
      </c>
    </row>
    <row r="427" spans="1:17" x14ac:dyDescent="0.2">
      <c r="A427" s="121" t="s">
        <v>175</v>
      </c>
      <c r="B427" s="122" t="s">
        <v>176</v>
      </c>
      <c r="C427" s="129">
        <v>1000</v>
      </c>
      <c r="D427" s="129"/>
      <c r="E427" s="129"/>
      <c r="F427" s="129"/>
      <c r="G427" s="128">
        <f t="shared" si="155"/>
        <v>1000</v>
      </c>
      <c r="H427" s="129">
        <v>10</v>
      </c>
      <c r="I427" s="129"/>
      <c r="J427" s="129"/>
      <c r="K427" s="129"/>
      <c r="L427" s="129"/>
      <c r="M427" s="129"/>
      <c r="N427" s="128">
        <f t="shared" si="156"/>
        <v>990</v>
      </c>
      <c r="O427" s="147">
        <v>43432</v>
      </c>
      <c r="P427" s="243" t="s">
        <v>103</v>
      </c>
      <c r="Q427" s="221" t="s">
        <v>170</v>
      </c>
    </row>
    <row r="428" spans="1:17" x14ac:dyDescent="0.2">
      <c r="A428" s="121" t="s">
        <v>126</v>
      </c>
      <c r="B428" s="122" t="s">
        <v>177</v>
      </c>
      <c r="C428" s="129">
        <v>1000</v>
      </c>
      <c r="D428" s="129"/>
      <c r="E428" s="129"/>
      <c r="F428" s="129"/>
      <c r="G428" s="128">
        <f t="shared" si="155"/>
        <v>1000</v>
      </c>
      <c r="H428" s="129">
        <v>10</v>
      </c>
      <c r="I428" s="129"/>
      <c r="J428" s="129"/>
      <c r="K428" s="129"/>
      <c r="L428" s="129"/>
      <c r="M428" s="129"/>
      <c r="N428" s="128">
        <f t="shared" si="156"/>
        <v>990</v>
      </c>
      <c r="O428" s="147">
        <v>43432</v>
      </c>
      <c r="P428" s="243" t="s">
        <v>103</v>
      </c>
      <c r="Q428" s="221" t="s">
        <v>170</v>
      </c>
    </row>
    <row r="429" spans="1:17" ht="13.5" thickBot="1" x14ac:dyDescent="0.25">
      <c r="A429" s="121" t="s">
        <v>179</v>
      </c>
      <c r="B429" s="122" t="s">
        <v>178</v>
      </c>
      <c r="C429" s="129">
        <v>800</v>
      </c>
      <c r="D429" s="129"/>
      <c r="E429" s="129"/>
      <c r="F429" s="129"/>
      <c r="G429" s="128">
        <f t="shared" si="155"/>
        <v>800</v>
      </c>
      <c r="H429" s="129">
        <v>8</v>
      </c>
      <c r="I429" s="129"/>
      <c r="J429" s="129"/>
      <c r="K429" s="129"/>
      <c r="L429" s="129"/>
      <c r="M429" s="129"/>
      <c r="N429" s="128">
        <f t="shared" si="156"/>
        <v>792</v>
      </c>
      <c r="O429" s="147">
        <v>43432</v>
      </c>
      <c r="P429" s="243" t="s">
        <v>103</v>
      </c>
      <c r="Q429" s="221" t="s">
        <v>170</v>
      </c>
    </row>
    <row r="430" spans="1:17" s="134" customFormat="1" ht="13.5" thickBot="1" x14ac:dyDescent="0.25">
      <c r="A430" s="328" t="s">
        <v>0</v>
      </c>
      <c r="B430" s="332"/>
      <c r="C430" s="244">
        <f t="shared" ref="C430:N430" si="157">SUM(C420:C429)</f>
        <v>11567.6</v>
      </c>
      <c r="D430" s="244">
        <f t="shared" si="157"/>
        <v>935.76</v>
      </c>
      <c r="E430" s="244">
        <f t="shared" si="157"/>
        <v>690</v>
      </c>
      <c r="F430" s="244">
        <f t="shared" si="157"/>
        <v>525.75</v>
      </c>
      <c r="G430" s="244">
        <f t="shared" si="157"/>
        <v>13029.11</v>
      </c>
      <c r="H430" s="244">
        <f t="shared" si="157"/>
        <v>130.30000000000001</v>
      </c>
      <c r="I430" s="244">
        <f t="shared" si="157"/>
        <v>484</v>
      </c>
      <c r="J430" s="244">
        <f t="shared" si="157"/>
        <v>-155</v>
      </c>
      <c r="K430" s="244">
        <f t="shared" si="157"/>
        <v>525.75</v>
      </c>
      <c r="L430" s="244">
        <f t="shared" si="157"/>
        <v>402.23</v>
      </c>
      <c r="M430" s="244">
        <f t="shared" si="157"/>
        <v>1125</v>
      </c>
      <c r="N430" s="244">
        <f t="shared" si="157"/>
        <v>10681.079999999998</v>
      </c>
      <c r="O430" s="330" t="s">
        <v>0</v>
      </c>
      <c r="P430" s="331"/>
      <c r="Q430" s="222"/>
    </row>
    <row r="431" spans="1:17" s="231" customFormat="1" ht="13.5" thickBot="1" x14ac:dyDescent="0.25">
      <c r="A431" s="314" t="s">
        <v>160</v>
      </c>
      <c r="B431" s="315"/>
      <c r="C431" s="250">
        <f t="shared" ref="C431:N431" si="158">C430+C419+C408+C396</f>
        <v>47670.400000000001</v>
      </c>
      <c r="D431" s="250">
        <f t="shared" si="158"/>
        <v>8041.99</v>
      </c>
      <c r="E431" s="250">
        <f t="shared" si="158"/>
        <v>2760</v>
      </c>
      <c r="F431" s="250">
        <f t="shared" si="158"/>
        <v>2103</v>
      </c>
      <c r="G431" s="250">
        <f t="shared" si="158"/>
        <v>57815.39</v>
      </c>
      <c r="H431" s="250">
        <f t="shared" si="158"/>
        <v>578.17000000000007</v>
      </c>
      <c r="I431" s="250">
        <f t="shared" si="158"/>
        <v>2628</v>
      </c>
      <c r="J431" s="250">
        <f t="shared" si="158"/>
        <v>-620</v>
      </c>
      <c r="K431" s="250">
        <f t="shared" si="158"/>
        <v>2103</v>
      </c>
      <c r="L431" s="250">
        <f t="shared" si="158"/>
        <v>1608.92</v>
      </c>
      <c r="M431" s="250">
        <f t="shared" si="158"/>
        <v>4700</v>
      </c>
      <c r="N431" s="250">
        <f t="shared" si="158"/>
        <v>47474.299999999996</v>
      </c>
      <c r="O431" s="235"/>
      <c r="P431" s="236"/>
      <c r="Q431" s="230"/>
    </row>
    <row r="432" spans="1:17" s="259" customFormat="1" x14ac:dyDescent="0.2">
      <c r="A432" s="254" t="s">
        <v>8</v>
      </c>
      <c r="B432" s="262" t="s">
        <v>185</v>
      </c>
      <c r="C432" s="255">
        <v>13415</v>
      </c>
      <c r="D432" s="255"/>
      <c r="E432" s="255"/>
      <c r="F432" s="255">
        <v>4738</v>
      </c>
      <c r="G432" s="128">
        <f t="shared" ref="G432:G434" si="159">C432+D432+F432</f>
        <v>18153</v>
      </c>
      <c r="H432" s="255"/>
      <c r="I432" s="255">
        <v>2244</v>
      </c>
      <c r="J432" s="255">
        <v>-829</v>
      </c>
      <c r="K432" s="255"/>
      <c r="L432" s="255"/>
      <c r="M432" s="255"/>
      <c r="N432" s="128">
        <f t="shared" ref="N432:N434" si="160">C432+D432+E432-H432-I432-J432-K432-L432-M432</f>
        <v>12000</v>
      </c>
      <c r="O432" s="256"/>
      <c r="P432" s="257"/>
      <c r="Q432" s="258"/>
    </row>
    <row r="433" spans="1:17" s="259" customFormat="1" x14ac:dyDescent="0.2">
      <c r="A433" s="254" t="s">
        <v>30</v>
      </c>
      <c r="B433" s="262" t="s">
        <v>186</v>
      </c>
      <c r="C433" s="260">
        <v>12089</v>
      </c>
      <c r="D433" s="260"/>
      <c r="E433" s="260"/>
      <c r="F433" s="260">
        <v>2203</v>
      </c>
      <c r="G433" s="128">
        <f t="shared" si="159"/>
        <v>14292</v>
      </c>
      <c r="H433" s="260"/>
      <c r="I433" s="260">
        <v>1399</v>
      </c>
      <c r="J433" s="260">
        <v>-310</v>
      </c>
      <c r="K433" s="260"/>
      <c r="L433" s="260"/>
      <c r="M433" s="260"/>
      <c r="N433" s="128">
        <f t="shared" si="160"/>
        <v>11000</v>
      </c>
      <c r="O433" s="256"/>
      <c r="P433" s="257"/>
      <c r="Q433" s="258"/>
    </row>
    <row r="434" spans="1:17" s="259" customFormat="1" ht="13.5" thickBot="1" x14ac:dyDescent="0.25">
      <c r="A434" s="254" t="s">
        <v>6</v>
      </c>
      <c r="B434" s="262" t="s">
        <v>187</v>
      </c>
      <c r="C434" s="261">
        <v>11733.11</v>
      </c>
      <c r="D434" s="261"/>
      <c r="E434" s="261"/>
      <c r="F434" s="261">
        <v>1927.5</v>
      </c>
      <c r="G434" s="128">
        <f t="shared" si="159"/>
        <v>13660.61</v>
      </c>
      <c r="H434" s="261">
        <v>136.61000000000001</v>
      </c>
      <c r="I434" s="261">
        <v>1289</v>
      </c>
      <c r="J434" s="261">
        <v>-620</v>
      </c>
      <c r="K434" s="261">
        <v>1927.5</v>
      </c>
      <c r="L434" s="261"/>
      <c r="M434" s="261"/>
      <c r="N434" s="128">
        <f t="shared" si="160"/>
        <v>9000</v>
      </c>
      <c r="O434" s="256"/>
      <c r="P434" s="257"/>
      <c r="Q434" s="258"/>
    </row>
    <row r="435" spans="1:17" s="220" customFormat="1" ht="13.5" thickBot="1" x14ac:dyDescent="0.25">
      <c r="A435" s="281" t="s">
        <v>161</v>
      </c>
      <c r="B435" s="282"/>
      <c r="C435" s="253">
        <f>SUM(C432:C434)</f>
        <v>37237.11</v>
      </c>
      <c r="D435" s="253">
        <f t="shared" ref="D435" si="161">SUM(D432:D434)</f>
        <v>0</v>
      </c>
      <c r="E435" s="253">
        <f t="shared" ref="E435" si="162">SUM(E432:E434)</f>
        <v>0</v>
      </c>
      <c r="F435" s="253">
        <f t="shared" ref="F435" si="163">SUM(F432:F434)</f>
        <v>8868.5</v>
      </c>
      <c r="G435" s="253">
        <f t="shared" ref="G435" si="164">SUM(G432:G434)</f>
        <v>46105.61</v>
      </c>
      <c r="H435" s="253">
        <f t="shared" ref="H435" si="165">SUM(H432:H434)</f>
        <v>136.61000000000001</v>
      </c>
      <c r="I435" s="253">
        <f t="shared" ref="I435" si="166">SUM(I432:I434)</f>
        <v>4932</v>
      </c>
      <c r="J435" s="253">
        <f t="shared" ref="J435" si="167">SUM(J432:J434)</f>
        <v>-1759</v>
      </c>
      <c r="K435" s="253">
        <f t="shared" ref="K435" si="168">SUM(K432:K434)</f>
        <v>1927.5</v>
      </c>
      <c r="L435" s="253">
        <f t="shared" ref="L435" si="169">SUM(L432:L434)</f>
        <v>0</v>
      </c>
      <c r="M435" s="253">
        <f t="shared" ref="M435" si="170">SUM(M432:M434)</f>
        <v>0</v>
      </c>
      <c r="N435" s="253">
        <f t="shared" ref="N435" si="171">SUM(N432:N434)</f>
        <v>32000</v>
      </c>
      <c r="O435" s="238"/>
      <c r="P435" s="239"/>
      <c r="Q435" s="223"/>
    </row>
    <row r="436" spans="1:17" s="220" customFormat="1" ht="13.5" thickBot="1" x14ac:dyDescent="0.25">
      <c r="A436" s="283" t="s">
        <v>162</v>
      </c>
      <c r="B436" s="283"/>
      <c r="C436" s="232"/>
      <c r="D436" s="232"/>
      <c r="E436" s="232"/>
      <c r="F436" s="232"/>
      <c r="G436" s="232"/>
      <c r="H436" s="241">
        <f>(H431+H435)*2</f>
        <v>1429.5600000000002</v>
      </c>
      <c r="I436" s="237">
        <f>I431+I435</f>
        <v>7560</v>
      </c>
      <c r="J436" s="242">
        <f>J431+J435</f>
        <v>-2379</v>
      </c>
      <c r="K436" s="232"/>
      <c r="L436" s="232"/>
      <c r="M436" s="232"/>
      <c r="N436" s="232">
        <f>9000+11000+12000</f>
        <v>32000</v>
      </c>
      <c r="O436" s="219"/>
      <c r="P436" s="219"/>
      <c r="Q436" s="234"/>
    </row>
    <row r="437" spans="1:17" s="220" customFormat="1" ht="13.5" thickBot="1" x14ac:dyDescent="0.25">
      <c r="A437" s="249"/>
      <c r="B437" s="249"/>
      <c r="C437" s="232"/>
      <c r="D437" s="232"/>
      <c r="E437" s="232"/>
      <c r="F437" s="232"/>
      <c r="G437" s="232"/>
      <c r="H437" s="232"/>
      <c r="I437" s="284">
        <f>I436+J436</f>
        <v>5181</v>
      </c>
      <c r="J437" s="285"/>
      <c r="K437" s="232"/>
      <c r="L437" s="232"/>
      <c r="M437" s="232"/>
      <c r="N437" s="232"/>
      <c r="O437" s="219"/>
      <c r="P437" s="219"/>
      <c r="Q437" s="234"/>
    </row>
    <row r="438" spans="1:17" s="220" customFormat="1" ht="13.5" thickBot="1" x14ac:dyDescent="0.25">
      <c r="A438" s="249"/>
      <c r="B438" s="249"/>
      <c r="C438" s="232"/>
      <c r="D438" s="232"/>
      <c r="E438" s="232"/>
      <c r="F438" s="232"/>
      <c r="G438" s="232"/>
      <c r="H438" s="286">
        <f>SUM(H436:J436)</f>
        <v>6610.5599999999995</v>
      </c>
      <c r="I438" s="287"/>
      <c r="J438" s="288"/>
      <c r="K438" s="232"/>
      <c r="L438" s="232"/>
      <c r="M438" s="232"/>
      <c r="N438" s="232"/>
      <c r="O438" s="219"/>
      <c r="P438" s="219"/>
      <c r="Q438" s="234"/>
    </row>
    <row r="439" spans="1:17" ht="13.5" thickBot="1" x14ac:dyDescent="0.25"/>
    <row r="440" spans="1:17" s="119" customFormat="1" ht="13.5" thickBot="1" x14ac:dyDescent="0.25">
      <c r="A440" s="305" t="s">
        <v>171</v>
      </c>
      <c r="B440" s="306"/>
      <c r="C440" s="306"/>
      <c r="D440" s="306"/>
      <c r="E440" s="306"/>
      <c r="F440" s="306"/>
      <c r="G440" s="306"/>
      <c r="H440" s="306"/>
      <c r="I440" s="306"/>
      <c r="J440" s="306"/>
      <c r="K440" s="306"/>
      <c r="L440" s="306"/>
      <c r="M440" s="306"/>
      <c r="N440" s="306"/>
      <c r="O440" s="306"/>
      <c r="P440" s="306"/>
      <c r="Q440" s="307"/>
    </row>
    <row r="441" spans="1:17" s="119" customFormat="1" ht="13.5" thickBot="1" x14ac:dyDescent="0.25">
      <c r="A441" s="125" t="s">
        <v>88</v>
      </c>
      <c r="B441" s="126" t="s">
        <v>1</v>
      </c>
      <c r="C441" s="127" t="s">
        <v>80</v>
      </c>
      <c r="D441" s="127" t="s">
        <v>81</v>
      </c>
      <c r="E441" s="127" t="s">
        <v>92</v>
      </c>
      <c r="F441" s="127" t="s">
        <v>86</v>
      </c>
      <c r="G441" s="127" t="s">
        <v>100</v>
      </c>
      <c r="H441" s="127" t="s">
        <v>83</v>
      </c>
      <c r="I441" s="127" t="s">
        <v>84</v>
      </c>
      <c r="J441" s="127" t="s">
        <v>91</v>
      </c>
      <c r="K441" s="127" t="s">
        <v>86</v>
      </c>
      <c r="L441" s="127" t="s">
        <v>82</v>
      </c>
      <c r="M441" s="127" t="s">
        <v>85</v>
      </c>
      <c r="N441" s="127" t="s">
        <v>2</v>
      </c>
      <c r="O441" s="132" t="s">
        <v>90</v>
      </c>
      <c r="P441" s="133" t="s">
        <v>93</v>
      </c>
      <c r="Q441" s="224" t="s">
        <v>158</v>
      </c>
    </row>
    <row r="442" spans="1:17" x14ac:dyDescent="0.2">
      <c r="A442" s="123" t="s">
        <v>28</v>
      </c>
      <c r="B442" s="124" t="s">
        <v>87</v>
      </c>
      <c r="C442" s="129">
        <v>3119.2</v>
      </c>
      <c r="D442" s="129">
        <v>1403.64</v>
      </c>
      <c r="E442" s="129">
        <v>490</v>
      </c>
      <c r="F442" s="129">
        <v>525.75</v>
      </c>
      <c r="G442" s="128">
        <f t="shared" ref="G442:G451" si="172">C442+D442+F442</f>
        <v>5048.59</v>
      </c>
      <c r="H442" s="129">
        <v>50.49</v>
      </c>
      <c r="I442" s="129">
        <v>604</v>
      </c>
      <c r="J442" s="129">
        <v>-155</v>
      </c>
      <c r="K442" s="129">
        <v>525.75</v>
      </c>
      <c r="L442" s="129">
        <v>200.01</v>
      </c>
      <c r="M442" s="129">
        <v>1125</v>
      </c>
      <c r="N442" s="128">
        <f t="shared" ref="N442:N447" si="173">C442+D442+E442-H442-I442-J442-K442-L442-M442</f>
        <v>2662.59</v>
      </c>
      <c r="O442" s="147">
        <v>43439</v>
      </c>
      <c r="P442" s="173" t="s">
        <v>77</v>
      </c>
      <c r="Q442" s="221" t="s">
        <v>171</v>
      </c>
    </row>
    <row r="443" spans="1:17" x14ac:dyDescent="0.2">
      <c r="A443" s="121" t="s">
        <v>29</v>
      </c>
      <c r="B443" s="122" t="s">
        <v>95</v>
      </c>
      <c r="C443" s="129">
        <v>818.8</v>
      </c>
      <c r="D443" s="129"/>
      <c r="E443" s="129">
        <v>50</v>
      </c>
      <c r="F443" s="129"/>
      <c r="G443" s="128">
        <f t="shared" si="172"/>
        <v>818.8</v>
      </c>
      <c r="H443" s="129">
        <v>8.19</v>
      </c>
      <c r="I443" s="129"/>
      <c r="J443" s="129"/>
      <c r="K443" s="129"/>
      <c r="L443" s="129">
        <v>58.14</v>
      </c>
      <c r="M443" s="129"/>
      <c r="N443" s="128">
        <f t="shared" si="173"/>
        <v>802.46999999999991</v>
      </c>
      <c r="O443" s="147">
        <v>43439</v>
      </c>
      <c r="P443" s="173" t="s">
        <v>77</v>
      </c>
      <c r="Q443" s="221" t="s">
        <v>171</v>
      </c>
    </row>
    <row r="444" spans="1:17" x14ac:dyDescent="0.2">
      <c r="A444" s="121" t="s">
        <v>3</v>
      </c>
      <c r="B444" s="122" t="s">
        <v>96</v>
      </c>
      <c r="C444" s="129">
        <v>1074.8</v>
      </c>
      <c r="D444" s="129"/>
      <c r="E444" s="129">
        <v>50</v>
      </c>
      <c r="F444" s="129"/>
      <c r="G444" s="128">
        <f t="shared" si="172"/>
        <v>1074.8</v>
      </c>
      <c r="H444" s="129">
        <v>10.75</v>
      </c>
      <c r="I444" s="129"/>
      <c r="J444" s="129"/>
      <c r="K444" s="129"/>
      <c r="L444" s="129">
        <v>76.3</v>
      </c>
      <c r="M444" s="129"/>
      <c r="N444" s="128">
        <f t="shared" si="173"/>
        <v>1037.75</v>
      </c>
      <c r="O444" s="147">
        <v>43439</v>
      </c>
      <c r="P444" s="173" t="s">
        <v>77</v>
      </c>
      <c r="Q444" s="221" t="s">
        <v>171</v>
      </c>
    </row>
    <row r="445" spans="1:17" x14ac:dyDescent="0.2">
      <c r="A445" s="121" t="s">
        <v>35</v>
      </c>
      <c r="B445" s="122" t="s">
        <v>97</v>
      </c>
      <c r="C445" s="129">
        <v>954.8</v>
      </c>
      <c r="D445" s="129"/>
      <c r="E445" s="129">
        <v>100</v>
      </c>
      <c r="F445" s="129"/>
      <c r="G445" s="128">
        <f t="shared" si="172"/>
        <v>954.8</v>
      </c>
      <c r="H445" s="129">
        <v>9.5500000000000007</v>
      </c>
      <c r="I445" s="129"/>
      <c r="J445" s="129"/>
      <c r="K445" s="129"/>
      <c r="L445" s="129">
        <v>67.78</v>
      </c>
      <c r="M445" s="129"/>
      <c r="N445" s="128">
        <f t="shared" si="173"/>
        <v>977.47</v>
      </c>
      <c r="O445" s="147">
        <v>43439</v>
      </c>
      <c r="P445" s="173" t="s">
        <v>77</v>
      </c>
      <c r="Q445" s="221" t="s">
        <v>171</v>
      </c>
    </row>
    <row r="446" spans="1:17" x14ac:dyDescent="0.2">
      <c r="A446" s="121" t="s">
        <v>94</v>
      </c>
      <c r="B446" s="122" t="s">
        <v>98</v>
      </c>
      <c r="C446" s="129">
        <v>800</v>
      </c>
      <c r="D446" s="129"/>
      <c r="E446" s="129"/>
      <c r="F446" s="129"/>
      <c r="G446" s="128">
        <f t="shared" si="172"/>
        <v>800</v>
      </c>
      <c r="H446" s="129">
        <v>8</v>
      </c>
      <c r="I446" s="129"/>
      <c r="J446" s="129"/>
      <c r="K446" s="129"/>
      <c r="L446" s="129"/>
      <c r="M446" s="129"/>
      <c r="N446" s="128">
        <f t="shared" si="173"/>
        <v>792</v>
      </c>
      <c r="O446" s="147">
        <v>43439</v>
      </c>
      <c r="P446" s="173" t="s">
        <v>77</v>
      </c>
      <c r="Q446" s="221" t="s">
        <v>171</v>
      </c>
    </row>
    <row r="447" spans="1:17" x14ac:dyDescent="0.2">
      <c r="A447" s="121" t="s">
        <v>61</v>
      </c>
      <c r="B447" s="122" t="s">
        <v>99</v>
      </c>
      <c r="C447" s="129">
        <v>1000</v>
      </c>
      <c r="D447" s="129"/>
      <c r="E447" s="129"/>
      <c r="F447" s="129"/>
      <c r="G447" s="128">
        <f t="shared" si="172"/>
        <v>1000</v>
      </c>
      <c r="H447" s="129">
        <v>10</v>
      </c>
      <c r="I447" s="129"/>
      <c r="J447" s="129"/>
      <c r="K447" s="129"/>
      <c r="L447" s="129"/>
      <c r="M447" s="129"/>
      <c r="N447" s="128">
        <f t="shared" si="173"/>
        <v>990</v>
      </c>
      <c r="O447" s="147">
        <v>43439</v>
      </c>
      <c r="P447" s="173" t="s">
        <v>77</v>
      </c>
      <c r="Q447" s="221" t="s">
        <v>171</v>
      </c>
    </row>
    <row r="448" spans="1:17" x14ac:dyDescent="0.2">
      <c r="A448" s="121" t="s">
        <v>115</v>
      </c>
      <c r="B448" s="122" t="s">
        <v>174</v>
      </c>
      <c r="C448" s="129">
        <v>1000</v>
      </c>
      <c r="D448" s="129"/>
      <c r="E448" s="129"/>
      <c r="F448" s="129"/>
      <c r="G448" s="128">
        <f t="shared" si="172"/>
        <v>1000</v>
      </c>
      <c r="H448" s="129">
        <v>10</v>
      </c>
      <c r="I448" s="129"/>
      <c r="J448" s="129"/>
      <c r="K448" s="129"/>
      <c r="L448" s="129"/>
      <c r="M448" s="129"/>
      <c r="N448" s="128">
        <f>C448+D448+E448-H448-I448-J448-K448-L448-M448</f>
        <v>990</v>
      </c>
      <c r="O448" s="147">
        <v>43439</v>
      </c>
      <c r="P448" s="173" t="s">
        <v>77</v>
      </c>
      <c r="Q448" s="221" t="s">
        <v>171</v>
      </c>
    </row>
    <row r="449" spans="1:17" x14ac:dyDescent="0.2">
      <c r="A449" s="121" t="s">
        <v>175</v>
      </c>
      <c r="B449" s="122" t="s">
        <v>176</v>
      </c>
      <c r="C449" s="129">
        <v>1000</v>
      </c>
      <c r="D449" s="129"/>
      <c r="E449" s="129"/>
      <c r="F449" s="129"/>
      <c r="G449" s="128">
        <f t="shared" si="172"/>
        <v>1000</v>
      </c>
      <c r="H449" s="129">
        <v>10</v>
      </c>
      <c r="I449" s="129"/>
      <c r="J449" s="129"/>
      <c r="K449" s="129"/>
      <c r="L449" s="129"/>
      <c r="M449" s="129"/>
      <c r="N449" s="128">
        <f>C449+D449+E449-H449-I449-J449-K449-L449-M449</f>
        <v>990</v>
      </c>
      <c r="O449" s="147">
        <v>43439</v>
      </c>
      <c r="P449" s="173" t="s">
        <v>77</v>
      </c>
      <c r="Q449" s="221" t="s">
        <v>171</v>
      </c>
    </row>
    <row r="450" spans="1:17" x14ac:dyDescent="0.2">
      <c r="A450" s="121" t="s">
        <v>126</v>
      </c>
      <c r="B450" s="122" t="s">
        <v>177</v>
      </c>
      <c r="C450" s="129">
        <v>1000</v>
      </c>
      <c r="D450" s="129"/>
      <c r="E450" s="129"/>
      <c r="F450" s="129"/>
      <c r="G450" s="128">
        <f t="shared" si="172"/>
        <v>1000</v>
      </c>
      <c r="H450" s="129">
        <v>10</v>
      </c>
      <c r="I450" s="129"/>
      <c r="J450" s="129"/>
      <c r="K450" s="129"/>
      <c r="L450" s="129"/>
      <c r="M450" s="129"/>
      <c r="N450" s="128">
        <f>C450+D450+E450-H450-I450-J450-K450-L450-M450</f>
        <v>990</v>
      </c>
      <c r="O450" s="147">
        <v>43439</v>
      </c>
      <c r="P450" s="173" t="s">
        <v>77</v>
      </c>
      <c r="Q450" s="221" t="s">
        <v>171</v>
      </c>
    </row>
    <row r="451" spans="1:17" ht="13.5" thickBot="1" x14ac:dyDescent="0.25">
      <c r="A451" s="121" t="s">
        <v>179</v>
      </c>
      <c r="B451" s="122" t="s">
        <v>178</v>
      </c>
      <c r="C451" s="129">
        <v>800</v>
      </c>
      <c r="D451" s="129"/>
      <c r="E451" s="129"/>
      <c r="F451" s="129"/>
      <c r="G451" s="128">
        <f t="shared" si="172"/>
        <v>800</v>
      </c>
      <c r="H451" s="129">
        <v>8</v>
      </c>
      <c r="I451" s="129"/>
      <c r="J451" s="129"/>
      <c r="K451" s="129"/>
      <c r="L451" s="129"/>
      <c r="M451" s="129"/>
      <c r="N451" s="128">
        <f>C451+D451+E451-H451-I451-J451-K451-L451-M451</f>
        <v>792</v>
      </c>
      <c r="O451" s="147">
        <v>43439</v>
      </c>
      <c r="P451" s="173" t="s">
        <v>77</v>
      </c>
      <c r="Q451" s="221" t="s">
        <v>171</v>
      </c>
    </row>
    <row r="452" spans="1:17" s="134" customFormat="1" ht="13.5" thickBot="1" x14ac:dyDescent="0.25">
      <c r="A452" s="289" t="s">
        <v>0</v>
      </c>
      <c r="B452" s="290"/>
      <c r="C452" s="164">
        <f t="shared" ref="C452:N452" si="174">SUM(C442:C451)</f>
        <v>11567.6</v>
      </c>
      <c r="D452" s="164">
        <f t="shared" si="174"/>
        <v>1403.64</v>
      </c>
      <c r="E452" s="164">
        <f t="shared" si="174"/>
        <v>690</v>
      </c>
      <c r="F452" s="164">
        <f t="shared" si="174"/>
        <v>525.75</v>
      </c>
      <c r="G452" s="164">
        <f t="shared" si="174"/>
        <v>13496.990000000002</v>
      </c>
      <c r="H452" s="164">
        <f t="shared" si="174"/>
        <v>134.98000000000002</v>
      </c>
      <c r="I452" s="164">
        <f t="shared" si="174"/>
        <v>604</v>
      </c>
      <c r="J452" s="164">
        <f t="shared" si="174"/>
        <v>-155</v>
      </c>
      <c r="K452" s="164">
        <f t="shared" si="174"/>
        <v>525.75</v>
      </c>
      <c r="L452" s="164">
        <f t="shared" si="174"/>
        <v>402.23</v>
      </c>
      <c r="M452" s="164">
        <f t="shared" si="174"/>
        <v>1125</v>
      </c>
      <c r="N452" s="164">
        <f t="shared" si="174"/>
        <v>11024.279999999999</v>
      </c>
      <c r="O452" s="308" t="s">
        <v>0</v>
      </c>
      <c r="P452" s="309"/>
      <c r="Q452" s="221"/>
    </row>
    <row r="453" spans="1:17" x14ac:dyDescent="0.2">
      <c r="A453" s="123" t="s">
        <v>28</v>
      </c>
      <c r="B453" s="124" t="s">
        <v>87</v>
      </c>
      <c r="C453" s="129">
        <v>3119.2</v>
      </c>
      <c r="D453" s="129">
        <v>526.37</v>
      </c>
      <c r="E453" s="129">
        <v>1960</v>
      </c>
      <c r="F453" s="129">
        <v>2150</v>
      </c>
      <c r="G453" s="128">
        <f t="shared" ref="G453:G462" si="175">C453+D453+F453</f>
        <v>5795.57</v>
      </c>
      <c r="H453" s="129">
        <v>306.24</v>
      </c>
      <c r="I453" s="129">
        <v>2763</v>
      </c>
      <c r="J453" s="129">
        <v>-155</v>
      </c>
      <c r="K453" s="129">
        <v>2150</v>
      </c>
      <c r="L453" s="129">
        <v>200.01</v>
      </c>
      <c r="M453" s="129">
        <f>-11317.6-13511.13+4500</f>
        <v>-20328.73</v>
      </c>
      <c r="N453" s="128">
        <f t="shared" ref="N453:N458" si="176">C453+D453+E453-H453-I453-J453-K453-L453-M453</f>
        <v>20670.05</v>
      </c>
      <c r="O453" s="147">
        <v>43446</v>
      </c>
      <c r="P453" s="245" t="s">
        <v>78</v>
      </c>
      <c r="Q453" s="221" t="s">
        <v>171</v>
      </c>
    </row>
    <row r="454" spans="1:17" x14ac:dyDescent="0.2">
      <c r="A454" s="121" t="s">
        <v>29</v>
      </c>
      <c r="B454" s="122" t="s">
        <v>95</v>
      </c>
      <c r="C454" s="129">
        <v>818.8</v>
      </c>
      <c r="D454" s="129"/>
      <c r="E454" s="129">
        <v>50</v>
      </c>
      <c r="F454" s="129"/>
      <c r="G454" s="128">
        <f t="shared" si="175"/>
        <v>818.8</v>
      </c>
      <c r="H454" s="129">
        <v>69.72</v>
      </c>
      <c r="I454" s="129"/>
      <c r="J454" s="129"/>
      <c r="K454" s="129"/>
      <c r="L454" s="129">
        <v>58.14</v>
      </c>
      <c r="M454" s="129">
        <f>-2606.4-3546.71</f>
        <v>-6153.1100000000006</v>
      </c>
      <c r="N454" s="128">
        <f t="shared" si="176"/>
        <v>6894.05</v>
      </c>
      <c r="O454" s="147">
        <v>43446</v>
      </c>
      <c r="P454" s="245" t="s">
        <v>78</v>
      </c>
      <c r="Q454" s="221" t="s">
        <v>171</v>
      </c>
    </row>
    <row r="455" spans="1:17" x14ac:dyDescent="0.2">
      <c r="A455" s="121" t="s">
        <v>3</v>
      </c>
      <c r="B455" s="122" t="s">
        <v>96</v>
      </c>
      <c r="C455" s="129">
        <v>1074.8</v>
      </c>
      <c r="D455" s="129"/>
      <c r="E455" s="129">
        <v>50</v>
      </c>
      <c r="F455" s="129"/>
      <c r="G455" s="128">
        <f t="shared" si="175"/>
        <v>1074.8</v>
      </c>
      <c r="H455" s="129">
        <v>91.05</v>
      </c>
      <c r="I455" s="129"/>
      <c r="J455" s="129"/>
      <c r="K455" s="129"/>
      <c r="L455" s="129">
        <v>76.3</v>
      </c>
      <c r="M455" s="129">
        <f>-3374.4-4655.6</f>
        <v>-8030</v>
      </c>
      <c r="N455" s="128">
        <f t="shared" si="176"/>
        <v>8987.4500000000007</v>
      </c>
      <c r="O455" s="147">
        <v>43446</v>
      </c>
      <c r="P455" s="245" t="s">
        <v>78</v>
      </c>
      <c r="Q455" s="221" t="s">
        <v>171</v>
      </c>
    </row>
    <row r="456" spans="1:17" x14ac:dyDescent="0.2">
      <c r="A456" s="121" t="s">
        <v>35</v>
      </c>
      <c r="B456" s="122" t="s">
        <v>97</v>
      </c>
      <c r="C456" s="129">
        <v>954.8</v>
      </c>
      <c r="D456" s="129"/>
      <c r="E456" s="129">
        <v>100</v>
      </c>
      <c r="F456" s="129"/>
      <c r="G456" s="128">
        <f t="shared" si="175"/>
        <v>954.8</v>
      </c>
      <c r="H456" s="129">
        <v>81.05</v>
      </c>
      <c r="I456" s="129"/>
      <c r="J456" s="129"/>
      <c r="K456" s="129"/>
      <c r="L456" s="129">
        <v>67.78</v>
      </c>
      <c r="M456" s="129">
        <f>-3014.4-4135.81</f>
        <v>-7150.2100000000009</v>
      </c>
      <c r="N456" s="128">
        <f t="shared" si="176"/>
        <v>8056.1800000000012</v>
      </c>
      <c r="O456" s="147">
        <v>43446</v>
      </c>
      <c r="P456" s="245" t="s">
        <v>78</v>
      </c>
      <c r="Q456" s="221" t="s">
        <v>171</v>
      </c>
    </row>
    <row r="457" spans="1:17" x14ac:dyDescent="0.2">
      <c r="A457" s="121" t="s">
        <v>94</v>
      </c>
      <c r="B457" s="122" t="s">
        <v>98</v>
      </c>
      <c r="C457" s="129">
        <v>800</v>
      </c>
      <c r="D457" s="129"/>
      <c r="E457" s="129"/>
      <c r="F457" s="129"/>
      <c r="G457" s="128">
        <f t="shared" si="175"/>
        <v>800</v>
      </c>
      <c r="H457" s="129">
        <v>66.650000000000006</v>
      </c>
      <c r="I457" s="129"/>
      <c r="J457" s="129"/>
      <c r="K457" s="129"/>
      <c r="L457" s="129"/>
      <c r="M457" s="129">
        <f>-2400-3465.28</f>
        <v>-5865.2800000000007</v>
      </c>
      <c r="N457" s="128">
        <f t="shared" si="176"/>
        <v>6598.630000000001</v>
      </c>
      <c r="O457" s="147">
        <v>43446</v>
      </c>
      <c r="P457" s="245" t="s">
        <v>78</v>
      </c>
      <c r="Q457" s="221" t="s">
        <v>171</v>
      </c>
    </row>
    <row r="458" spans="1:17" x14ac:dyDescent="0.2">
      <c r="A458" s="121" t="s">
        <v>61</v>
      </c>
      <c r="B458" s="122" t="s">
        <v>99</v>
      </c>
      <c r="C458" s="129">
        <v>1000</v>
      </c>
      <c r="D458" s="129">
        <v>131.25</v>
      </c>
      <c r="E458" s="129"/>
      <c r="F458" s="129"/>
      <c r="G458" s="128">
        <f t="shared" si="175"/>
        <v>1131.25</v>
      </c>
      <c r="H458" s="129">
        <v>67.709999999999994</v>
      </c>
      <c r="I458" s="129"/>
      <c r="J458" s="129"/>
      <c r="K458" s="129"/>
      <c r="L458" s="129"/>
      <c r="M458" s="129">
        <f>-2307.69-3332</f>
        <v>-5639.6900000000005</v>
      </c>
      <c r="N458" s="128">
        <f t="shared" si="176"/>
        <v>6703.2300000000005</v>
      </c>
      <c r="O458" s="147">
        <v>43446</v>
      </c>
      <c r="P458" s="245" t="s">
        <v>78</v>
      </c>
      <c r="Q458" s="221" t="s">
        <v>171</v>
      </c>
    </row>
    <row r="459" spans="1:17" x14ac:dyDescent="0.2">
      <c r="A459" s="121" t="s">
        <v>115</v>
      </c>
      <c r="B459" s="122" t="s">
        <v>174</v>
      </c>
      <c r="C459" s="129">
        <v>1000</v>
      </c>
      <c r="D459" s="129">
        <v>168.75</v>
      </c>
      <c r="E459" s="129"/>
      <c r="F459" s="129"/>
      <c r="G459" s="128">
        <f t="shared" si="175"/>
        <v>1168.75</v>
      </c>
      <c r="H459" s="129">
        <v>38.32</v>
      </c>
      <c r="I459" s="129"/>
      <c r="J459" s="129"/>
      <c r="K459" s="129"/>
      <c r="L459" s="129"/>
      <c r="M459" s="129">
        <f>-1089.74-1573.44</f>
        <v>-2663.1800000000003</v>
      </c>
      <c r="N459" s="128">
        <f>C459+D459+E459-H459-I459-J459-K459-L459-M459</f>
        <v>3793.6100000000006</v>
      </c>
      <c r="O459" s="147">
        <v>43446</v>
      </c>
      <c r="P459" s="245" t="s">
        <v>78</v>
      </c>
      <c r="Q459" s="221" t="s">
        <v>171</v>
      </c>
    </row>
    <row r="460" spans="1:17" x14ac:dyDescent="0.2">
      <c r="A460" s="121" t="s">
        <v>175</v>
      </c>
      <c r="B460" s="122" t="s">
        <v>176</v>
      </c>
      <c r="C460" s="129">
        <v>1000</v>
      </c>
      <c r="D460" s="129"/>
      <c r="E460" s="129"/>
      <c r="F460" s="129"/>
      <c r="G460" s="128">
        <f t="shared" si="175"/>
        <v>1000</v>
      </c>
      <c r="H460" s="129">
        <v>33.5</v>
      </c>
      <c r="I460" s="129"/>
      <c r="J460" s="129"/>
      <c r="K460" s="129"/>
      <c r="L460" s="129"/>
      <c r="M460" s="129">
        <f>-961.54-1388.33</f>
        <v>-2349.87</v>
      </c>
      <c r="N460" s="128">
        <f>C460+D460+E460-H460-I460-J460-K460-L460-M460</f>
        <v>3316.37</v>
      </c>
      <c r="O460" s="147">
        <v>43446</v>
      </c>
      <c r="P460" s="245" t="s">
        <v>78</v>
      </c>
      <c r="Q460" s="221" t="s">
        <v>171</v>
      </c>
    </row>
    <row r="461" spans="1:17" x14ac:dyDescent="0.2">
      <c r="A461" s="121" t="s">
        <v>126</v>
      </c>
      <c r="B461" s="122" t="s">
        <v>177</v>
      </c>
      <c r="C461" s="129">
        <v>1000</v>
      </c>
      <c r="D461" s="129"/>
      <c r="E461" s="129"/>
      <c r="F461" s="129"/>
      <c r="G461" s="128">
        <f t="shared" si="175"/>
        <v>1000</v>
      </c>
      <c r="H461" s="129">
        <v>31.93</v>
      </c>
      <c r="I461" s="129"/>
      <c r="J461" s="129"/>
      <c r="K461" s="129"/>
      <c r="L461" s="129"/>
      <c r="M461" s="129">
        <f>-897.44-1295.78</f>
        <v>-2193.2200000000003</v>
      </c>
      <c r="N461" s="128">
        <f>C461+D461+E461-H461-I461-J461-K461-L461-M461</f>
        <v>3161.2900000000004</v>
      </c>
      <c r="O461" s="147">
        <v>43446</v>
      </c>
      <c r="P461" s="245" t="s">
        <v>78</v>
      </c>
      <c r="Q461" s="221" t="s">
        <v>171</v>
      </c>
    </row>
    <row r="462" spans="1:17" ht="13.5" thickBot="1" x14ac:dyDescent="0.25">
      <c r="A462" s="121" t="s">
        <v>179</v>
      </c>
      <c r="B462" s="122" t="s">
        <v>178</v>
      </c>
      <c r="C462" s="129">
        <v>800</v>
      </c>
      <c r="D462" s="129"/>
      <c r="E462" s="129"/>
      <c r="F462" s="129"/>
      <c r="G462" s="128">
        <f t="shared" si="175"/>
        <v>800</v>
      </c>
      <c r="H462" s="129">
        <v>18.78</v>
      </c>
      <c r="I462" s="129"/>
      <c r="J462" s="129"/>
      <c r="K462" s="129"/>
      <c r="L462" s="129"/>
      <c r="M462" s="129">
        <f>-441.03-636.78</f>
        <v>-1077.81</v>
      </c>
      <c r="N462" s="128">
        <f>C462+D462+E462-H462-I462-J462-K462-L462-M462</f>
        <v>1859.03</v>
      </c>
      <c r="O462" s="147">
        <v>43446</v>
      </c>
      <c r="P462" s="245" t="s">
        <v>78</v>
      </c>
      <c r="Q462" s="221" t="s">
        <v>171</v>
      </c>
    </row>
    <row r="463" spans="1:17" s="134" customFormat="1" ht="13.5" thickBot="1" x14ac:dyDescent="0.25">
      <c r="A463" s="324" t="s">
        <v>0</v>
      </c>
      <c r="B463" s="325"/>
      <c r="C463" s="246">
        <f t="shared" ref="C463:N463" si="177">SUM(C453:C462)</f>
        <v>11567.6</v>
      </c>
      <c r="D463" s="246">
        <f t="shared" si="177"/>
        <v>826.37</v>
      </c>
      <c r="E463" s="246">
        <f t="shared" si="177"/>
        <v>2160</v>
      </c>
      <c r="F463" s="246">
        <f t="shared" si="177"/>
        <v>2150</v>
      </c>
      <c r="G463" s="246">
        <f t="shared" si="177"/>
        <v>14543.97</v>
      </c>
      <c r="H463" s="246">
        <f t="shared" si="177"/>
        <v>804.95</v>
      </c>
      <c r="I463" s="246">
        <f t="shared" si="177"/>
        <v>2763</v>
      </c>
      <c r="J463" s="246">
        <f t="shared" si="177"/>
        <v>-155</v>
      </c>
      <c r="K463" s="246">
        <f t="shared" si="177"/>
        <v>2150</v>
      </c>
      <c r="L463" s="246">
        <f t="shared" si="177"/>
        <v>402.23</v>
      </c>
      <c r="M463" s="246">
        <f t="shared" si="177"/>
        <v>-61451.1</v>
      </c>
      <c r="N463" s="246">
        <f t="shared" si="177"/>
        <v>70039.89</v>
      </c>
      <c r="O463" s="326" t="s">
        <v>0</v>
      </c>
      <c r="P463" s="327"/>
      <c r="Q463" s="221"/>
    </row>
    <row r="464" spans="1:17" s="231" customFormat="1" ht="13.5" thickBot="1" x14ac:dyDescent="0.25">
      <c r="A464" s="314" t="s">
        <v>160</v>
      </c>
      <c r="B464" s="315"/>
      <c r="C464" s="250">
        <f t="shared" ref="C464:N464" si="178">C452+C463</f>
        <v>23135.200000000001</v>
      </c>
      <c r="D464" s="250">
        <f t="shared" si="178"/>
        <v>2230.0100000000002</v>
      </c>
      <c r="E464" s="250">
        <f t="shared" si="178"/>
        <v>2850</v>
      </c>
      <c r="F464" s="250">
        <f t="shared" si="178"/>
        <v>2675.75</v>
      </c>
      <c r="G464" s="250">
        <f t="shared" si="178"/>
        <v>28040.959999999999</v>
      </c>
      <c r="H464" s="250">
        <f t="shared" si="178"/>
        <v>939.93000000000006</v>
      </c>
      <c r="I464" s="250">
        <f t="shared" si="178"/>
        <v>3367</v>
      </c>
      <c r="J464" s="250">
        <f t="shared" si="178"/>
        <v>-310</v>
      </c>
      <c r="K464" s="250">
        <f t="shared" si="178"/>
        <v>2675.75</v>
      </c>
      <c r="L464" s="250">
        <f t="shared" si="178"/>
        <v>804.46</v>
      </c>
      <c r="M464" s="250">
        <f t="shared" si="178"/>
        <v>-60326.1</v>
      </c>
      <c r="N464" s="250">
        <f t="shared" si="178"/>
        <v>81064.17</v>
      </c>
      <c r="O464" s="235"/>
      <c r="P464" s="236"/>
      <c r="Q464" s="230"/>
    </row>
    <row r="465" spans="1:17" s="259" customFormat="1" x14ac:dyDescent="0.2">
      <c r="A465" s="254" t="s">
        <v>8</v>
      </c>
      <c r="B465" s="262" t="s">
        <v>185</v>
      </c>
      <c r="C465" s="255">
        <v>13415</v>
      </c>
      <c r="D465" s="255"/>
      <c r="E465" s="255"/>
      <c r="F465" s="255">
        <v>4738</v>
      </c>
      <c r="G465" s="128">
        <f t="shared" ref="G465:G467" si="179">C465+D465+F465</f>
        <v>18153</v>
      </c>
      <c r="H465" s="255"/>
      <c r="I465" s="255">
        <v>2244</v>
      </c>
      <c r="J465" s="255">
        <v>-829</v>
      </c>
      <c r="K465" s="255"/>
      <c r="L465" s="255"/>
      <c r="M465" s="255"/>
      <c r="N465" s="128">
        <f t="shared" ref="N465:N467" si="180">C465+D465+E465-H465-I465-J465-K465-L465-M465</f>
        <v>12000</v>
      </c>
      <c r="O465" s="256"/>
      <c r="P465" s="257"/>
      <c r="Q465" s="258"/>
    </row>
    <row r="466" spans="1:17" s="259" customFormat="1" x14ac:dyDescent="0.2">
      <c r="A466" s="254" t="s">
        <v>30</v>
      </c>
      <c r="B466" s="262" t="s">
        <v>186</v>
      </c>
      <c r="C466" s="260">
        <v>12089</v>
      </c>
      <c r="D466" s="260"/>
      <c r="E466" s="260"/>
      <c r="F466" s="260">
        <v>2203</v>
      </c>
      <c r="G466" s="128">
        <f t="shared" si="179"/>
        <v>14292</v>
      </c>
      <c r="H466" s="260"/>
      <c r="I466" s="260">
        <v>1399</v>
      </c>
      <c r="J466" s="260">
        <v>-310</v>
      </c>
      <c r="K466" s="260"/>
      <c r="L466" s="260"/>
      <c r="M466" s="260"/>
      <c r="N466" s="128">
        <f t="shared" si="180"/>
        <v>11000</v>
      </c>
      <c r="O466" s="256"/>
      <c r="P466" s="257"/>
      <c r="Q466" s="258"/>
    </row>
    <row r="467" spans="1:17" s="259" customFormat="1" ht="13.5" thickBot="1" x14ac:dyDescent="0.25">
      <c r="A467" s="254" t="s">
        <v>6</v>
      </c>
      <c r="B467" s="262" t="s">
        <v>187</v>
      </c>
      <c r="C467" s="261">
        <v>11733.11</v>
      </c>
      <c r="D467" s="261"/>
      <c r="E467" s="261"/>
      <c r="F467" s="261">
        <v>1927.5</v>
      </c>
      <c r="G467" s="128">
        <f t="shared" si="179"/>
        <v>13660.61</v>
      </c>
      <c r="H467" s="261">
        <v>136.61000000000001</v>
      </c>
      <c r="I467" s="261">
        <v>1289</v>
      </c>
      <c r="J467" s="261">
        <v>-620</v>
      </c>
      <c r="K467" s="261">
        <v>1927.5</v>
      </c>
      <c r="L467" s="261"/>
      <c r="M467" s="261"/>
      <c r="N467" s="128">
        <f t="shared" si="180"/>
        <v>9000</v>
      </c>
      <c r="O467" s="256"/>
      <c r="P467" s="257"/>
      <c r="Q467" s="258"/>
    </row>
    <row r="468" spans="1:17" s="220" customFormat="1" ht="13.5" thickBot="1" x14ac:dyDescent="0.25">
      <c r="A468" s="281" t="s">
        <v>161</v>
      </c>
      <c r="B468" s="282"/>
      <c r="C468" s="253">
        <f>SUM(C465:C467)</f>
        <v>37237.11</v>
      </c>
      <c r="D468" s="253">
        <f t="shared" ref="D468" si="181">SUM(D465:D467)</f>
        <v>0</v>
      </c>
      <c r="E468" s="253">
        <f t="shared" ref="E468" si="182">SUM(E465:E467)</f>
        <v>0</v>
      </c>
      <c r="F468" s="253">
        <f t="shared" ref="F468" si="183">SUM(F465:F467)</f>
        <v>8868.5</v>
      </c>
      <c r="G468" s="253">
        <f t="shared" ref="G468" si="184">SUM(G465:G467)</f>
        <v>46105.61</v>
      </c>
      <c r="H468" s="253">
        <f t="shared" ref="H468" si="185">SUM(H465:H467)</f>
        <v>136.61000000000001</v>
      </c>
      <c r="I468" s="253">
        <f t="shared" ref="I468" si="186">SUM(I465:I467)</f>
        <v>4932</v>
      </c>
      <c r="J468" s="253">
        <f t="shared" ref="J468" si="187">SUM(J465:J467)</f>
        <v>-1759</v>
      </c>
      <c r="K468" s="253">
        <f t="shared" ref="K468" si="188">SUM(K465:K467)</f>
        <v>1927.5</v>
      </c>
      <c r="L468" s="253">
        <f t="shared" ref="L468" si="189">SUM(L465:L467)</f>
        <v>0</v>
      </c>
      <c r="M468" s="253">
        <f t="shared" ref="M468" si="190">SUM(M465:M467)</f>
        <v>0</v>
      </c>
      <c r="N468" s="253">
        <f t="shared" ref="N468" si="191">SUM(N465:N467)</f>
        <v>32000</v>
      </c>
      <c r="O468" s="238"/>
      <c r="P468" s="239"/>
      <c r="Q468" s="223"/>
    </row>
    <row r="469" spans="1:17" s="220" customFormat="1" ht="13.5" thickBot="1" x14ac:dyDescent="0.25">
      <c r="A469" s="283" t="s">
        <v>162</v>
      </c>
      <c r="B469" s="283"/>
      <c r="C469" s="232"/>
      <c r="D469" s="232"/>
      <c r="E469" s="232"/>
      <c r="F469" s="232"/>
      <c r="G469" s="232"/>
      <c r="H469" s="241">
        <f>(H464+H468)*2</f>
        <v>2153.08</v>
      </c>
      <c r="I469" s="237">
        <f>I464+I468</f>
        <v>8299</v>
      </c>
      <c r="J469" s="242">
        <f>J464+J468</f>
        <v>-2069</v>
      </c>
      <c r="K469" s="232"/>
      <c r="L469" s="232"/>
      <c r="M469" s="232"/>
      <c r="N469" s="232">
        <f>9000+11000+12000</f>
        <v>32000</v>
      </c>
      <c r="O469" s="219"/>
      <c r="P469" s="219"/>
      <c r="Q469" s="234"/>
    </row>
    <row r="470" spans="1:17" s="220" customFormat="1" ht="13.5" thickBot="1" x14ac:dyDescent="0.25">
      <c r="A470" s="249"/>
      <c r="B470" s="249"/>
      <c r="C470" s="232"/>
      <c r="D470" s="232"/>
      <c r="E470" s="232"/>
      <c r="F470" s="232"/>
      <c r="G470" s="232"/>
      <c r="H470" s="232"/>
      <c r="I470" s="284">
        <f>I469+J469</f>
        <v>6230</v>
      </c>
      <c r="J470" s="285"/>
      <c r="K470" s="232"/>
      <c r="L470" s="232"/>
      <c r="M470" s="232"/>
      <c r="N470" s="232"/>
      <c r="O470" s="219"/>
      <c r="P470" s="219"/>
      <c r="Q470" s="234"/>
    </row>
    <row r="471" spans="1:17" s="220" customFormat="1" ht="13.5" thickBot="1" x14ac:dyDescent="0.25">
      <c r="A471" s="249"/>
      <c r="B471" s="249"/>
      <c r="C471" s="232"/>
      <c r="D471" s="232"/>
      <c r="E471" s="232"/>
      <c r="F471" s="232"/>
      <c r="G471" s="232"/>
      <c r="H471" s="286">
        <f>SUM(H469:J469)</f>
        <v>8383.08</v>
      </c>
      <c r="I471" s="287"/>
      <c r="J471" s="288"/>
      <c r="K471" s="232"/>
      <c r="L471" s="232"/>
      <c r="M471" s="232"/>
      <c r="N471" s="232"/>
      <c r="O471" s="219"/>
      <c r="P471" s="219"/>
      <c r="Q471" s="234"/>
    </row>
    <row r="472" spans="1:17" ht="13.5" thickBot="1" x14ac:dyDescent="0.25"/>
    <row r="473" spans="1:17" s="119" customFormat="1" ht="13.5" thickBot="1" x14ac:dyDescent="0.25">
      <c r="A473" s="305" t="s">
        <v>173</v>
      </c>
      <c r="B473" s="306"/>
      <c r="C473" s="306"/>
      <c r="D473" s="306"/>
      <c r="E473" s="306"/>
      <c r="F473" s="306"/>
      <c r="G473" s="306"/>
      <c r="H473" s="306"/>
      <c r="I473" s="306"/>
      <c r="J473" s="306"/>
      <c r="K473" s="306"/>
      <c r="L473" s="306"/>
      <c r="M473" s="306"/>
      <c r="N473" s="306"/>
      <c r="O473" s="306"/>
      <c r="P473" s="306"/>
      <c r="Q473" s="307"/>
    </row>
    <row r="474" spans="1:17" s="119" customFormat="1" ht="13.5" thickBot="1" x14ac:dyDescent="0.25">
      <c r="A474" s="125" t="s">
        <v>88</v>
      </c>
      <c r="B474" s="126" t="s">
        <v>1</v>
      </c>
      <c r="C474" s="127" t="s">
        <v>80</v>
      </c>
      <c r="D474" s="127" t="s">
        <v>81</v>
      </c>
      <c r="E474" s="127" t="s">
        <v>92</v>
      </c>
      <c r="F474" s="127" t="s">
        <v>86</v>
      </c>
      <c r="G474" s="127" t="s">
        <v>100</v>
      </c>
      <c r="H474" s="127" t="s">
        <v>83</v>
      </c>
      <c r="I474" s="127" t="s">
        <v>84</v>
      </c>
      <c r="J474" s="127" t="s">
        <v>91</v>
      </c>
      <c r="K474" s="127" t="s">
        <v>86</v>
      </c>
      <c r="L474" s="127" t="s">
        <v>82</v>
      </c>
      <c r="M474" s="127" t="s">
        <v>85</v>
      </c>
      <c r="N474" s="127" t="s">
        <v>2</v>
      </c>
      <c r="O474" s="132" t="s">
        <v>90</v>
      </c>
      <c r="P474" s="133" t="s">
        <v>93</v>
      </c>
      <c r="Q474" s="224" t="s">
        <v>158</v>
      </c>
    </row>
    <row r="475" spans="1:17" x14ac:dyDescent="0.2">
      <c r="A475" s="123" t="s">
        <v>28</v>
      </c>
      <c r="B475" s="124" t="s">
        <v>87</v>
      </c>
      <c r="C475" s="129">
        <v>3119.2</v>
      </c>
      <c r="D475" s="129">
        <v>1988.49</v>
      </c>
      <c r="E475" s="129">
        <v>490</v>
      </c>
      <c r="F475" s="129">
        <v>572.75</v>
      </c>
      <c r="G475" s="128">
        <f t="shared" ref="G475:G480" si="192">C475+D475+F475</f>
        <v>5680.44</v>
      </c>
      <c r="H475" s="129">
        <v>56.8</v>
      </c>
      <c r="I475" s="129">
        <v>759</v>
      </c>
      <c r="J475" s="129">
        <v>-155</v>
      </c>
      <c r="K475" s="129">
        <v>572.75</v>
      </c>
      <c r="L475" s="129">
        <v>200.01</v>
      </c>
      <c r="M475" s="129">
        <v>1125</v>
      </c>
      <c r="N475" s="128">
        <f t="shared" ref="N475:N480" si="193">C475+D475+E475-H475-I475-J475-K475-L475-M475</f>
        <v>3039.1299999999992</v>
      </c>
      <c r="O475" s="147">
        <v>43474</v>
      </c>
      <c r="P475" s="245" t="s">
        <v>78</v>
      </c>
      <c r="Q475" s="221" t="s">
        <v>173</v>
      </c>
    </row>
    <row r="476" spans="1:17" x14ac:dyDescent="0.2">
      <c r="A476" s="121" t="s">
        <v>29</v>
      </c>
      <c r="B476" s="122" t="s">
        <v>95</v>
      </c>
      <c r="C476" s="129">
        <v>818.8</v>
      </c>
      <c r="D476" s="129"/>
      <c r="E476" s="129">
        <v>50</v>
      </c>
      <c r="F476" s="129"/>
      <c r="G476" s="128">
        <f t="shared" si="192"/>
        <v>818.8</v>
      </c>
      <c r="H476" s="129">
        <v>8.19</v>
      </c>
      <c r="I476" s="129"/>
      <c r="J476" s="129"/>
      <c r="K476" s="129"/>
      <c r="L476" s="129">
        <v>58.14</v>
      </c>
      <c r="M476" s="129"/>
      <c r="N476" s="128">
        <f t="shared" si="193"/>
        <v>802.46999999999991</v>
      </c>
      <c r="O476" s="147">
        <v>43474</v>
      </c>
      <c r="P476" s="245" t="s">
        <v>78</v>
      </c>
      <c r="Q476" s="221" t="s">
        <v>173</v>
      </c>
    </row>
    <row r="477" spans="1:17" x14ac:dyDescent="0.2">
      <c r="A477" s="121" t="s">
        <v>3</v>
      </c>
      <c r="B477" s="122" t="s">
        <v>96</v>
      </c>
      <c r="C477" s="129">
        <v>1074.8</v>
      </c>
      <c r="D477" s="129"/>
      <c r="E477" s="129">
        <v>50</v>
      </c>
      <c r="F477" s="129"/>
      <c r="G477" s="128">
        <f t="shared" si="192"/>
        <v>1074.8</v>
      </c>
      <c r="H477" s="129">
        <v>10.75</v>
      </c>
      <c r="I477" s="129"/>
      <c r="J477" s="129"/>
      <c r="K477" s="129"/>
      <c r="L477" s="129">
        <v>76.3</v>
      </c>
      <c r="M477" s="129"/>
      <c r="N477" s="128">
        <f t="shared" si="193"/>
        <v>1037.75</v>
      </c>
      <c r="O477" s="147">
        <v>43474</v>
      </c>
      <c r="P477" s="245" t="s">
        <v>78</v>
      </c>
      <c r="Q477" s="221" t="s">
        <v>173</v>
      </c>
    </row>
    <row r="478" spans="1:17" x14ac:dyDescent="0.2">
      <c r="A478" s="121" t="s">
        <v>35</v>
      </c>
      <c r="B478" s="122" t="s">
        <v>97</v>
      </c>
      <c r="C478" s="129">
        <v>954.8</v>
      </c>
      <c r="D478" s="129"/>
      <c r="E478" s="129">
        <v>100</v>
      </c>
      <c r="F478" s="129"/>
      <c r="G478" s="128">
        <f t="shared" si="192"/>
        <v>954.8</v>
      </c>
      <c r="H478" s="129">
        <v>9.5500000000000007</v>
      </c>
      <c r="I478" s="129"/>
      <c r="J478" s="129"/>
      <c r="K478" s="129"/>
      <c r="L478" s="129">
        <v>67.78</v>
      </c>
      <c r="M478" s="129"/>
      <c r="N478" s="128">
        <f t="shared" si="193"/>
        <v>977.47</v>
      </c>
      <c r="O478" s="147">
        <v>43474</v>
      </c>
      <c r="P478" s="245" t="s">
        <v>78</v>
      </c>
      <c r="Q478" s="221" t="s">
        <v>173</v>
      </c>
    </row>
    <row r="479" spans="1:17" x14ac:dyDescent="0.2">
      <c r="A479" s="121" t="s">
        <v>94</v>
      </c>
      <c r="B479" s="122" t="s">
        <v>98</v>
      </c>
      <c r="C479" s="129">
        <v>800</v>
      </c>
      <c r="D479" s="129"/>
      <c r="E479" s="129"/>
      <c r="F479" s="129"/>
      <c r="G479" s="128">
        <f t="shared" si="192"/>
        <v>800</v>
      </c>
      <c r="H479" s="129">
        <v>8</v>
      </c>
      <c r="I479" s="129"/>
      <c r="J479" s="129"/>
      <c r="K479" s="129"/>
      <c r="L479" s="129"/>
      <c r="M479" s="129"/>
      <c r="N479" s="128">
        <f t="shared" si="193"/>
        <v>792</v>
      </c>
      <c r="O479" s="147">
        <v>43474</v>
      </c>
      <c r="P479" s="245" t="s">
        <v>78</v>
      </c>
      <c r="Q479" s="221" t="s">
        <v>173</v>
      </c>
    </row>
    <row r="480" spans="1:17" ht="13.5" thickBot="1" x14ac:dyDescent="0.25">
      <c r="A480" s="121" t="s">
        <v>61</v>
      </c>
      <c r="B480" s="122" t="s">
        <v>99</v>
      </c>
      <c r="C480" s="129">
        <v>1000</v>
      </c>
      <c r="D480" s="129"/>
      <c r="E480" s="129"/>
      <c r="F480" s="129"/>
      <c r="G480" s="128">
        <f t="shared" si="192"/>
        <v>1000</v>
      </c>
      <c r="H480" s="129">
        <v>10</v>
      </c>
      <c r="I480" s="129"/>
      <c r="J480" s="129"/>
      <c r="K480" s="129"/>
      <c r="L480" s="129"/>
      <c r="M480" s="129"/>
      <c r="N480" s="128">
        <f t="shared" si="193"/>
        <v>990</v>
      </c>
      <c r="O480" s="147">
        <v>43474</v>
      </c>
      <c r="P480" s="245" t="s">
        <v>78</v>
      </c>
      <c r="Q480" s="221" t="s">
        <v>173</v>
      </c>
    </row>
    <row r="481" spans="1:17" s="134" customFormat="1" ht="13.5" thickBot="1" x14ac:dyDescent="0.25">
      <c r="A481" s="324" t="s">
        <v>0</v>
      </c>
      <c r="B481" s="325"/>
      <c r="C481" s="246">
        <f t="shared" ref="C481:N481" si="194">SUM(C475:C480)</f>
        <v>7767.6</v>
      </c>
      <c r="D481" s="246">
        <f t="shared" si="194"/>
        <v>1988.49</v>
      </c>
      <c r="E481" s="246">
        <f t="shared" si="194"/>
        <v>690</v>
      </c>
      <c r="F481" s="246">
        <f t="shared" si="194"/>
        <v>572.75</v>
      </c>
      <c r="G481" s="246">
        <f t="shared" si="194"/>
        <v>10328.84</v>
      </c>
      <c r="H481" s="246">
        <f t="shared" si="194"/>
        <v>103.28999999999999</v>
      </c>
      <c r="I481" s="246">
        <f t="shared" si="194"/>
        <v>759</v>
      </c>
      <c r="J481" s="246">
        <f t="shared" si="194"/>
        <v>-155</v>
      </c>
      <c r="K481" s="246">
        <f t="shared" si="194"/>
        <v>572.75</v>
      </c>
      <c r="L481" s="246">
        <f t="shared" si="194"/>
        <v>402.23</v>
      </c>
      <c r="M481" s="246">
        <f t="shared" si="194"/>
        <v>1125</v>
      </c>
      <c r="N481" s="246">
        <f t="shared" si="194"/>
        <v>7638.8199999999988</v>
      </c>
      <c r="O481" s="326" t="s">
        <v>0</v>
      </c>
      <c r="P481" s="327"/>
      <c r="Q481" s="221"/>
    </row>
    <row r="482" spans="1:17" x14ac:dyDescent="0.2">
      <c r="A482" s="123" t="s">
        <v>28</v>
      </c>
      <c r="B482" s="124" t="s">
        <v>87</v>
      </c>
      <c r="C482" s="129">
        <v>3119.2</v>
      </c>
      <c r="D482" s="129">
        <v>2397.89</v>
      </c>
      <c r="E482" s="129">
        <v>490</v>
      </c>
      <c r="F482" s="129">
        <v>572.75</v>
      </c>
      <c r="G482" s="128">
        <f t="shared" ref="G482:G488" si="195">C482+D482+F482</f>
        <v>6089.84</v>
      </c>
      <c r="H482" s="129">
        <v>60.9</v>
      </c>
      <c r="I482" s="129">
        <v>862</v>
      </c>
      <c r="J482" s="129">
        <v>-155</v>
      </c>
      <c r="K482" s="129">
        <v>572.75</v>
      </c>
      <c r="L482" s="129">
        <v>200.01</v>
      </c>
      <c r="M482" s="129">
        <v>1125</v>
      </c>
      <c r="N482" s="128">
        <f t="shared" ref="N482:N488" si="196">C482+D482+E482-H482-I482-J482-K482-L482-M482</f>
        <v>3341.4300000000003</v>
      </c>
      <c r="O482" s="147">
        <v>43481</v>
      </c>
      <c r="P482" s="176" t="s">
        <v>79</v>
      </c>
      <c r="Q482" s="221" t="s">
        <v>173</v>
      </c>
    </row>
    <row r="483" spans="1:17" x14ac:dyDescent="0.2">
      <c r="A483" s="121" t="s">
        <v>29</v>
      </c>
      <c r="B483" s="122" t="s">
        <v>95</v>
      </c>
      <c r="C483" s="129">
        <v>818.8</v>
      </c>
      <c r="D483" s="129"/>
      <c r="E483" s="129">
        <v>50</v>
      </c>
      <c r="F483" s="129"/>
      <c r="G483" s="128">
        <f t="shared" si="195"/>
        <v>818.8</v>
      </c>
      <c r="H483" s="129">
        <v>8.19</v>
      </c>
      <c r="I483" s="129"/>
      <c r="J483" s="129"/>
      <c r="K483" s="129"/>
      <c r="L483" s="129">
        <v>58.14</v>
      </c>
      <c r="M483" s="129"/>
      <c r="N483" s="128">
        <f t="shared" si="196"/>
        <v>802.46999999999991</v>
      </c>
      <c r="O483" s="147">
        <v>43481</v>
      </c>
      <c r="P483" s="176" t="s">
        <v>79</v>
      </c>
      <c r="Q483" s="221" t="s">
        <v>173</v>
      </c>
    </row>
    <row r="484" spans="1:17" x14ac:dyDescent="0.2">
      <c r="A484" s="121" t="s">
        <v>3</v>
      </c>
      <c r="B484" s="122" t="s">
        <v>96</v>
      </c>
      <c r="C484" s="129">
        <v>1074.8</v>
      </c>
      <c r="D484" s="129"/>
      <c r="E484" s="129">
        <v>50</v>
      </c>
      <c r="F484" s="129"/>
      <c r="G484" s="128">
        <f t="shared" si="195"/>
        <v>1074.8</v>
      </c>
      <c r="H484" s="129">
        <v>10.75</v>
      </c>
      <c r="I484" s="129"/>
      <c r="J484" s="129"/>
      <c r="K484" s="129"/>
      <c r="L484" s="129">
        <v>76.3</v>
      </c>
      <c r="M484" s="129"/>
      <c r="N484" s="128">
        <f t="shared" si="196"/>
        <v>1037.75</v>
      </c>
      <c r="O484" s="147">
        <v>43481</v>
      </c>
      <c r="P484" s="176" t="s">
        <v>79</v>
      </c>
      <c r="Q484" s="221" t="s">
        <v>173</v>
      </c>
    </row>
    <row r="485" spans="1:17" x14ac:dyDescent="0.2">
      <c r="A485" s="121" t="s">
        <v>35</v>
      </c>
      <c r="B485" s="122" t="s">
        <v>97</v>
      </c>
      <c r="C485" s="129">
        <v>954.8</v>
      </c>
      <c r="D485" s="129"/>
      <c r="E485" s="129">
        <v>100</v>
      </c>
      <c r="F485" s="129"/>
      <c r="G485" s="128">
        <f t="shared" si="195"/>
        <v>954.8</v>
      </c>
      <c r="H485" s="129">
        <v>9.5500000000000007</v>
      </c>
      <c r="I485" s="129"/>
      <c r="J485" s="129"/>
      <c r="K485" s="129"/>
      <c r="L485" s="129">
        <v>67.78</v>
      </c>
      <c r="M485" s="129"/>
      <c r="N485" s="128">
        <f t="shared" si="196"/>
        <v>977.47</v>
      </c>
      <c r="O485" s="147">
        <v>43481</v>
      </c>
      <c r="P485" s="176" t="s">
        <v>79</v>
      </c>
      <c r="Q485" s="221" t="s">
        <v>173</v>
      </c>
    </row>
    <row r="486" spans="1:17" x14ac:dyDescent="0.2">
      <c r="A486" s="121" t="s">
        <v>94</v>
      </c>
      <c r="B486" s="122" t="s">
        <v>98</v>
      </c>
      <c r="C486" s="129">
        <v>800</v>
      </c>
      <c r="D486" s="129"/>
      <c r="E486" s="129"/>
      <c r="F486" s="129"/>
      <c r="G486" s="128">
        <f t="shared" si="195"/>
        <v>800</v>
      </c>
      <c r="H486" s="129">
        <v>8</v>
      </c>
      <c r="I486" s="129"/>
      <c r="J486" s="129"/>
      <c r="K486" s="129"/>
      <c r="L486" s="129"/>
      <c r="M486" s="129"/>
      <c r="N486" s="128">
        <f t="shared" si="196"/>
        <v>792</v>
      </c>
      <c r="O486" s="147">
        <v>43481</v>
      </c>
      <c r="P486" s="176" t="s">
        <v>79</v>
      </c>
      <c r="Q486" s="221" t="s">
        <v>173</v>
      </c>
    </row>
    <row r="487" spans="1:17" x14ac:dyDescent="0.2">
      <c r="A487" s="121" t="s">
        <v>61</v>
      </c>
      <c r="B487" s="122" t="s">
        <v>99</v>
      </c>
      <c r="C487" s="129">
        <v>1000</v>
      </c>
      <c r="D487" s="129"/>
      <c r="E487" s="129"/>
      <c r="F487" s="129"/>
      <c r="G487" s="128">
        <f t="shared" si="195"/>
        <v>1000</v>
      </c>
      <c r="H487" s="129">
        <v>10</v>
      </c>
      <c r="I487" s="129"/>
      <c r="J487" s="129"/>
      <c r="K487" s="129"/>
      <c r="L487" s="129"/>
      <c r="M487" s="129"/>
      <c r="N487" s="128">
        <f t="shared" si="196"/>
        <v>990</v>
      </c>
      <c r="O487" s="147">
        <v>43481</v>
      </c>
      <c r="P487" s="176" t="s">
        <v>79</v>
      </c>
      <c r="Q487" s="221" t="s">
        <v>173</v>
      </c>
    </row>
    <row r="488" spans="1:17" ht="13.5" thickBot="1" x14ac:dyDescent="0.25">
      <c r="A488" s="121" t="s">
        <v>115</v>
      </c>
      <c r="B488" s="122" t="s">
        <v>174</v>
      </c>
      <c r="C488" s="129">
        <v>600</v>
      </c>
      <c r="D488" s="129"/>
      <c r="E488" s="129"/>
      <c r="F488" s="129"/>
      <c r="G488" s="128">
        <f t="shared" si="195"/>
        <v>600</v>
      </c>
      <c r="H488" s="129">
        <v>6</v>
      </c>
      <c r="I488" s="129"/>
      <c r="J488" s="129"/>
      <c r="K488" s="129"/>
      <c r="L488" s="129"/>
      <c r="M488" s="129"/>
      <c r="N488" s="128">
        <f t="shared" si="196"/>
        <v>594</v>
      </c>
      <c r="O488" s="147">
        <v>43481</v>
      </c>
      <c r="P488" s="176" t="s">
        <v>79</v>
      </c>
      <c r="Q488" s="221" t="s">
        <v>173</v>
      </c>
    </row>
    <row r="489" spans="1:17" s="134" customFormat="1" ht="13.5" thickBot="1" x14ac:dyDescent="0.25">
      <c r="A489" s="297" t="s">
        <v>0</v>
      </c>
      <c r="B489" s="298"/>
      <c r="C489" s="156">
        <f t="shared" ref="C489:I489" si="197">SUM(C482:C488)</f>
        <v>8367.6</v>
      </c>
      <c r="D489" s="156">
        <f t="shared" si="197"/>
        <v>2397.89</v>
      </c>
      <c r="E489" s="156">
        <f t="shared" si="197"/>
        <v>690</v>
      </c>
      <c r="F489" s="156">
        <f t="shared" si="197"/>
        <v>572.75</v>
      </c>
      <c r="G489" s="156">
        <f t="shared" si="197"/>
        <v>11338.24</v>
      </c>
      <c r="H489" s="156">
        <f t="shared" si="197"/>
        <v>113.39</v>
      </c>
      <c r="I489" s="156">
        <f t="shared" si="197"/>
        <v>862</v>
      </c>
      <c r="J489" s="156">
        <f t="shared" ref="J489:N489" si="198">SUM(J482:J488)</f>
        <v>-155</v>
      </c>
      <c r="K489" s="156">
        <f t="shared" si="198"/>
        <v>572.75</v>
      </c>
      <c r="L489" s="156">
        <f t="shared" si="198"/>
        <v>402.23</v>
      </c>
      <c r="M489" s="156">
        <f t="shared" si="198"/>
        <v>1125</v>
      </c>
      <c r="N489" s="156">
        <f t="shared" si="198"/>
        <v>8535.1200000000008</v>
      </c>
      <c r="O489" s="299" t="s">
        <v>0</v>
      </c>
      <c r="P489" s="300"/>
      <c r="Q489" s="221"/>
    </row>
    <row r="490" spans="1:17" x14ac:dyDescent="0.2">
      <c r="A490" s="123" t="s">
        <v>28</v>
      </c>
      <c r="B490" s="124" t="s">
        <v>87</v>
      </c>
      <c r="C490" s="129">
        <v>3119.2</v>
      </c>
      <c r="D490" s="129">
        <v>2280.92</v>
      </c>
      <c r="E490" s="129">
        <v>490</v>
      </c>
      <c r="F490" s="129">
        <v>572.75</v>
      </c>
      <c r="G490" s="128">
        <f t="shared" ref="G490:G496" si="199">C490+D490+F490</f>
        <v>5972.87</v>
      </c>
      <c r="H490" s="129">
        <v>59.73</v>
      </c>
      <c r="I490" s="129">
        <v>830</v>
      </c>
      <c r="J490" s="129">
        <v>-155</v>
      </c>
      <c r="K490" s="129">
        <v>572.75</v>
      </c>
      <c r="L490" s="129">
        <v>200.01</v>
      </c>
      <c r="M490" s="129">
        <v>1125</v>
      </c>
      <c r="N490" s="128">
        <f t="shared" ref="N490:N496" si="200">C490+D490+E490-H490-I490-J490-K490-L490-M490</f>
        <v>3257.63</v>
      </c>
      <c r="O490" s="147">
        <v>43488</v>
      </c>
      <c r="P490" s="243" t="s">
        <v>103</v>
      </c>
      <c r="Q490" s="221" t="s">
        <v>173</v>
      </c>
    </row>
    <row r="491" spans="1:17" x14ac:dyDescent="0.2">
      <c r="A491" s="121" t="s">
        <v>29</v>
      </c>
      <c r="B491" s="122" t="s">
        <v>95</v>
      </c>
      <c r="C491" s="129">
        <v>818.8</v>
      </c>
      <c r="D491" s="129">
        <v>44.52</v>
      </c>
      <c r="E491" s="129">
        <v>50</v>
      </c>
      <c r="F491" s="129"/>
      <c r="G491" s="128">
        <f t="shared" si="199"/>
        <v>863.31999999999994</v>
      </c>
      <c r="H491" s="129">
        <v>8.6300000000000008</v>
      </c>
      <c r="I491" s="129"/>
      <c r="J491" s="129"/>
      <c r="K491" s="129"/>
      <c r="L491" s="129">
        <v>58.14</v>
      </c>
      <c r="M491" s="129"/>
      <c r="N491" s="128">
        <f t="shared" si="200"/>
        <v>846.55</v>
      </c>
      <c r="O491" s="147">
        <v>43488</v>
      </c>
      <c r="P491" s="243" t="s">
        <v>103</v>
      </c>
      <c r="Q491" s="221" t="s">
        <v>173</v>
      </c>
    </row>
    <row r="492" spans="1:17" x14ac:dyDescent="0.2">
      <c r="A492" s="121" t="s">
        <v>3</v>
      </c>
      <c r="B492" s="122" t="s">
        <v>96</v>
      </c>
      <c r="C492" s="129">
        <v>1074.8</v>
      </c>
      <c r="D492" s="129"/>
      <c r="E492" s="129">
        <v>50</v>
      </c>
      <c r="F492" s="129"/>
      <c r="G492" s="128">
        <f t="shared" si="199"/>
        <v>1074.8</v>
      </c>
      <c r="H492" s="129">
        <v>10.75</v>
      </c>
      <c r="I492" s="129"/>
      <c r="J492" s="129"/>
      <c r="K492" s="129"/>
      <c r="L492" s="129">
        <v>76.3</v>
      </c>
      <c r="M492" s="129"/>
      <c r="N492" s="128">
        <f t="shared" si="200"/>
        <v>1037.75</v>
      </c>
      <c r="O492" s="147">
        <v>43488</v>
      </c>
      <c r="P492" s="243" t="s">
        <v>103</v>
      </c>
      <c r="Q492" s="221" t="s">
        <v>173</v>
      </c>
    </row>
    <row r="493" spans="1:17" x14ac:dyDescent="0.2">
      <c r="A493" s="121" t="s">
        <v>35</v>
      </c>
      <c r="B493" s="122" t="s">
        <v>97</v>
      </c>
      <c r="C493" s="129">
        <v>954.8</v>
      </c>
      <c r="D493" s="129"/>
      <c r="E493" s="129">
        <v>100</v>
      </c>
      <c r="F493" s="129"/>
      <c r="G493" s="128">
        <f t="shared" si="199"/>
        <v>954.8</v>
      </c>
      <c r="H493" s="129">
        <v>9.5500000000000007</v>
      </c>
      <c r="I493" s="129"/>
      <c r="J493" s="129"/>
      <c r="K493" s="129"/>
      <c r="L493" s="129">
        <v>67.78</v>
      </c>
      <c r="M493" s="129"/>
      <c r="N493" s="128">
        <f t="shared" si="200"/>
        <v>977.47</v>
      </c>
      <c r="O493" s="147">
        <v>43488</v>
      </c>
      <c r="P493" s="243" t="s">
        <v>103</v>
      </c>
      <c r="Q493" s="221" t="s">
        <v>173</v>
      </c>
    </row>
    <row r="494" spans="1:17" x14ac:dyDescent="0.2">
      <c r="A494" s="121" t="s">
        <v>94</v>
      </c>
      <c r="B494" s="122" t="s">
        <v>98</v>
      </c>
      <c r="C494" s="129">
        <v>800</v>
      </c>
      <c r="D494" s="129"/>
      <c r="E494" s="129"/>
      <c r="F494" s="129"/>
      <c r="G494" s="128">
        <f t="shared" si="199"/>
        <v>800</v>
      </c>
      <c r="H494" s="129">
        <v>8</v>
      </c>
      <c r="I494" s="129"/>
      <c r="J494" s="129"/>
      <c r="K494" s="129"/>
      <c r="L494" s="129"/>
      <c r="M494" s="129"/>
      <c r="N494" s="128">
        <f t="shared" si="200"/>
        <v>792</v>
      </c>
      <c r="O494" s="147">
        <v>43488</v>
      </c>
      <c r="P494" s="243" t="s">
        <v>103</v>
      </c>
      <c r="Q494" s="221" t="s">
        <v>173</v>
      </c>
    </row>
    <row r="495" spans="1:17" x14ac:dyDescent="0.2">
      <c r="A495" s="121" t="s">
        <v>61</v>
      </c>
      <c r="B495" s="122" t="s">
        <v>99</v>
      </c>
      <c r="C495" s="129">
        <v>1000</v>
      </c>
      <c r="D495" s="129"/>
      <c r="E495" s="129"/>
      <c r="F495" s="129"/>
      <c r="G495" s="128">
        <f t="shared" si="199"/>
        <v>1000</v>
      </c>
      <c r="H495" s="129">
        <v>10</v>
      </c>
      <c r="I495" s="129"/>
      <c r="J495" s="129"/>
      <c r="K495" s="129"/>
      <c r="L495" s="129"/>
      <c r="M495" s="129"/>
      <c r="N495" s="128">
        <f t="shared" si="200"/>
        <v>990</v>
      </c>
      <c r="O495" s="147">
        <v>43488</v>
      </c>
      <c r="P495" s="243" t="s">
        <v>103</v>
      </c>
      <c r="Q495" s="221" t="s">
        <v>173</v>
      </c>
    </row>
    <row r="496" spans="1:17" ht="13.5" thickBot="1" x14ac:dyDescent="0.25">
      <c r="A496" s="121" t="s">
        <v>115</v>
      </c>
      <c r="B496" s="122" t="s">
        <v>174</v>
      </c>
      <c r="C496" s="129">
        <v>1000</v>
      </c>
      <c r="D496" s="129"/>
      <c r="E496" s="129"/>
      <c r="F496" s="129"/>
      <c r="G496" s="128">
        <f t="shared" si="199"/>
        <v>1000</v>
      </c>
      <c r="H496" s="129">
        <v>10</v>
      </c>
      <c r="I496" s="129"/>
      <c r="J496" s="129"/>
      <c r="K496" s="129"/>
      <c r="L496" s="129"/>
      <c r="M496" s="129"/>
      <c r="N496" s="128">
        <f t="shared" si="200"/>
        <v>990</v>
      </c>
      <c r="O496" s="147">
        <v>43488</v>
      </c>
      <c r="P496" s="243" t="s">
        <v>103</v>
      </c>
      <c r="Q496" s="221" t="s">
        <v>173</v>
      </c>
    </row>
    <row r="497" spans="1:17" s="134" customFormat="1" ht="13.5" thickBot="1" x14ac:dyDescent="0.25">
      <c r="A497" s="328" t="s">
        <v>0</v>
      </c>
      <c r="B497" s="329"/>
      <c r="C497" s="244">
        <f t="shared" ref="C497:N497" si="201">SUM(C490:C496)</f>
        <v>8767.6</v>
      </c>
      <c r="D497" s="244">
        <f t="shared" si="201"/>
        <v>2325.44</v>
      </c>
      <c r="E497" s="244">
        <f t="shared" si="201"/>
        <v>690</v>
      </c>
      <c r="F497" s="244">
        <f t="shared" si="201"/>
        <v>572.75</v>
      </c>
      <c r="G497" s="244">
        <f t="shared" si="201"/>
        <v>11665.789999999999</v>
      </c>
      <c r="H497" s="244">
        <f t="shared" si="201"/>
        <v>116.66</v>
      </c>
      <c r="I497" s="244">
        <f t="shared" si="201"/>
        <v>830</v>
      </c>
      <c r="J497" s="244">
        <f t="shared" si="201"/>
        <v>-155</v>
      </c>
      <c r="K497" s="244">
        <f t="shared" si="201"/>
        <v>572.75</v>
      </c>
      <c r="L497" s="244">
        <f t="shared" si="201"/>
        <v>402.23</v>
      </c>
      <c r="M497" s="244">
        <f t="shared" si="201"/>
        <v>1125</v>
      </c>
      <c r="N497" s="244">
        <f t="shared" si="201"/>
        <v>8891.4000000000015</v>
      </c>
      <c r="O497" s="330" t="s">
        <v>0</v>
      </c>
      <c r="P497" s="331"/>
      <c r="Q497" s="221"/>
    </row>
    <row r="498" spans="1:17" x14ac:dyDescent="0.2">
      <c r="A498" s="123" t="s">
        <v>28</v>
      </c>
      <c r="B498" s="124" t="s">
        <v>87</v>
      </c>
      <c r="C498" s="129">
        <v>3119.2</v>
      </c>
      <c r="D498" s="129">
        <v>0</v>
      </c>
      <c r="E498" s="129">
        <v>0</v>
      </c>
      <c r="F498" s="129">
        <v>0</v>
      </c>
      <c r="G498" s="128">
        <f t="shared" ref="G498:G504" si="202">C498+D498+F498</f>
        <v>3119.2</v>
      </c>
      <c r="H498" s="129">
        <v>31.19</v>
      </c>
      <c r="I498" s="129">
        <v>291</v>
      </c>
      <c r="J498" s="129">
        <v>0</v>
      </c>
      <c r="K498" s="129">
        <v>0</v>
      </c>
      <c r="L498" s="129">
        <v>200.01</v>
      </c>
      <c r="M498" s="129">
        <v>0</v>
      </c>
      <c r="N498" s="128">
        <f t="shared" ref="N498:N504" si="203">C498+D498+E498-H498-I498-J498-K498-L498-M498</f>
        <v>2597</v>
      </c>
      <c r="O498" s="147">
        <v>43495</v>
      </c>
      <c r="P498" s="243" t="s">
        <v>103</v>
      </c>
      <c r="Q498" s="221" t="s">
        <v>173</v>
      </c>
    </row>
    <row r="499" spans="1:17" x14ac:dyDescent="0.2">
      <c r="A499" s="121" t="s">
        <v>29</v>
      </c>
      <c r="B499" s="122" t="s">
        <v>95</v>
      </c>
      <c r="C499" s="129">
        <v>818.8</v>
      </c>
      <c r="D499" s="129"/>
      <c r="E499" s="129">
        <v>50</v>
      </c>
      <c r="F499" s="129"/>
      <c r="G499" s="128">
        <f t="shared" si="202"/>
        <v>818.8</v>
      </c>
      <c r="H499" s="129">
        <v>8.19</v>
      </c>
      <c r="I499" s="129"/>
      <c r="J499" s="129"/>
      <c r="K499" s="129"/>
      <c r="L499" s="129">
        <v>58.14</v>
      </c>
      <c r="M499" s="129"/>
      <c r="N499" s="128">
        <f t="shared" si="203"/>
        <v>802.46999999999991</v>
      </c>
      <c r="O499" s="147">
        <v>43495</v>
      </c>
      <c r="P499" s="243" t="s">
        <v>103</v>
      </c>
      <c r="Q499" s="221" t="s">
        <v>173</v>
      </c>
    </row>
    <row r="500" spans="1:17" x14ac:dyDescent="0.2">
      <c r="A500" s="121" t="s">
        <v>3</v>
      </c>
      <c r="B500" s="122" t="s">
        <v>96</v>
      </c>
      <c r="C500" s="129">
        <v>1074.8</v>
      </c>
      <c r="D500" s="129"/>
      <c r="E500" s="129">
        <v>50</v>
      </c>
      <c r="F500" s="129"/>
      <c r="G500" s="128">
        <f t="shared" si="202"/>
        <v>1074.8</v>
      </c>
      <c r="H500" s="129">
        <v>10.75</v>
      </c>
      <c r="I500" s="129"/>
      <c r="J500" s="129"/>
      <c r="K500" s="129"/>
      <c r="L500" s="129">
        <v>76.3</v>
      </c>
      <c r="M500" s="129"/>
      <c r="N500" s="128">
        <f t="shared" si="203"/>
        <v>1037.75</v>
      </c>
      <c r="O500" s="147">
        <v>43495</v>
      </c>
      <c r="P500" s="243" t="s">
        <v>103</v>
      </c>
      <c r="Q500" s="221" t="s">
        <v>173</v>
      </c>
    </row>
    <row r="501" spans="1:17" x14ac:dyDescent="0.2">
      <c r="A501" s="121" t="s">
        <v>35</v>
      </c>
      <c r="B501" s="122" t="s">
        <v>97</v>
      </c>
      <c r="C501" s="129">
        <v>954.8</v>
      </c>
      <c r="D501" s="129"/>
      <c r="E501" s="129">
        <v>100</v>
      </c>
      <c r="F501" s="129"/>
      <c r="G501" s="128">
        <f t="shared" si="202"/>
        <v>954.8</v>
      </c>
      <c r="H501" s="129">
        <v>9.5500000000000007</v>
      </c>
      <c r="I501" s="129"/>
      <c r="J501" s="129"/>
      <c r="K501" s="129"/>
      <c r="L501" s="129">
        <v>67.78</v>
      </c>
      <c r="M501" s="129"/>
      <c r="N501" s="128">
        <f t="shared" si="203"/>
        <v>977.47</v>
      </c>
      <c r="O501" s="147">
        <v>43495</v>
      </c>
      <c r="P501" s="243" t="s">
        <v>103</v>
      </c>
      <c r="Q501" s="221" t="s">
        <v>173</v>
      </c>
    </row>
    <row r="502" spans="1:17" x14ac:dyDescent="0.2">
      <c r="A502" s="121" t="s">
        <v>94</v>
      </c>
      <c r="B502" s="122" t="s">
        <v>98</v>
      </c>
      <c r="C502" s="129">
        <v>800</v>
      </c>
      <c r="D502" s="129"/>
      <c r="E502" s="129"/>
      <c r="F502" s="129"/>
      <c r="G502" s="128">
        <f t="shared" si="202"/>
        <v>800</v>
      </c>
      <c r="H502" s="129">
        <v>8</v>
      </c>
      <c r="I502" s="129"/>
      <c r="J502" s="129"/>
      <c r="K502" s="129"/>
      <c r="L502" s="129"/>
      <c r="M502" s="129"/>
      <c r="N502" s="128">
        <f t="shared" si="203"/>
        <v>792</v>
      </c>
      <c r="O502" s="147">
        <v>43495</v>
      </c>
      <c r="P502" s="243" t="s">
        <v>103</v>
      </c>
      <c r="Q502" s="221" t="s">
        <v>173</v>
      </c>
    </row>
    <row r="503" spans="1:17" x14ac:dyDescent="0.2">
      <c r="A503" s="121" t="s">
        <v>61</v>
      </c>
      <c r="B503" s="122" t="s">
        <v>99</v>
      </c>
      <c r="C503" s="129">
        <v>1000</v>
      </c>
      <c r="D503" s="129"/>
      <c r="E503" s="129"/>
      <c r="F503" s="129"/>
      <c r="G503" s="128">
        <f t="shared" si="202"/>
        <v>1000</v>
      </c>
      <c r="H503" s="129">
        <v>10</v>
      </c>
      <c r="I503" s="129"/>
      <c r="J503" s="129"/>
      <c r="K503" s="129"/>
      <c r="L503" s="129"/>
      <c r="M503" s="129"/>
      <c r="N503" s="128">
        <f t="shared" si="203"/>
        <v>990</v>
      </c>
      <c r="O503" s="147">
        <v>43495</v>
      </c>
      <c r="P503" s="243" t="s">
        <v>103</v>
      </c>
      <c r="Q503" s="221" t="s">
        <v>173</v>
      </c>
    </row>
    <row r="504" spans="1:17" ht="13.5" thickBot="1" x14ac:dyDescent="0.25">
      <c r="A504" s="121" t="s">
        <v>115</v>
      </c>
      <c r="B504" s="122" t="s">
        <v>174</v>
      </c>
      <c r="C504" s="129">
        <v>1000</v>
      </c>
      <c r="D504" s="129"/>
      <c r="E504" s="129"/>
      <c r="F504" s="129"/>
      <c r="G504" s="128">
        <f t="shared" si="202"/>
        <v>1000</v>
      </c>
      <c r="H504" s="129">
        <v>10</v>
      </c>
      <c r="I504" s="129"/>
      <c r="J504" s="129"/>
      <c r="K504" s="129"/>
      <c r="L504" s="129"/>
      <c r="M504" s="129"/>
      <c r="N504" s="128">
        <f t="shared" si="203"/>
        <v>990</v>
      </c>
      <c r="O504" s="147">
        <v>43495</v>
      </c>
      <c r="P504" s="243" t="s">
        <v>103</v>
      </c>
      <c r="Q504" s="221" t="s">
        <v>173</v>
      </c>
    </row>
    <row r="505" spans="1:17" s="134" customFormat="1" ht="13.5" thickBot="1" x14ac:dyDescent="0.25">
      <c r="A505" s="328" t="s">
        <v>0</v>
      </c>
      <c r="B505" s="329"/>
      <c r="C505" s="244">
        <f t="shared" ref="C505:N505" si="204">SUM(C498:C504)</f>
        <v>8767.6</v>
      </c>
      <c r="D505" s="244">
        <f t="shared" si="204"/>
        <v>0</v>
      </c>
      <c r="E505" s="244">
        <f t="shared" si="204"/>
        <v>200</v>
      </c>
      <c r="F505" s="244">
        <f t="shared" si="204"/>
        <v>0</v>
      </c>
      <c r="G505" s="244">
        <f t="shared" si="204"/>
        <v>8767.6</v>
      </c>
      <c r="H505" s="244">
        <f t="shared" si="204"/>
        <v>87.68</v>
      </c>
      <c r="I505" s="244">
        <f t="shared" si="204"/>
        <v>291</v>
      </c>
      <c r="J505" s="244">
        <f t="shared" si="204"/>
        <v>0</v>
      </c>
      <c r="K505" s="244">
        <f t="shared" si="204"/>
        <v>0</v>
      </c>
      <c r="L505" s="244">
        <f t="shared" si="204"/>
        <v>402.23</v>
      </c>
      <c r="M505" s="244">
        <f t="shared" si="204"/>
        <v>0</v>
      </c>
      <c r="N505" s="244">
        <f t="shared" si="204"/>
        <v>8186.69</v>
      </c>
      <c r="O505" s="330" t="s">
        <v>0</v>
      </c>
      <c r="P505" s="331"/>
      <c r="Q505" s="222"/>
    </row>
    <row r="506" spans="1:17" s="231" customFormat="1" ht="13.5" thickBot="1" x14ac:dyDescent="0.25">
      <c r="A506" s="314" t="s">
        <v>160</v>
      </c>
      <c r="B506" s="315"/>
      <c r="C506" s="250">
        <f t="shared" ref="C506:N506" si="205">C481+C489+C497+C505</f>
        <v>33670.400000000001</v>
      </c>
      <c r="D506" s="250">
        <f t="shared" si="205"/>
        <v>6711.82</v>
      </c>
      <c r="E506" s="250">
        <f t="shared" si="205"/>
        <v>2270</v>
      </c>
      <c r="F506" s="250">
        <f t="shared" si="205"/>
        <v>1718.25</v>
      </c>
      <c r="G506" s="250">
        <f t="shared" si="205"/>
        <v>42100.47</v>
      </c>
      <c r="H506" s="250">
        <f t="shared" si="205"/>
        <v>421.02000000000004</v>
      </c>
      <c r="I506" s="250">
        <f t="shared" si="205"/>
        <v>2742</v>
      </c>
      <c r="J506" s="250">
        <f t="shared" si="205"/>
        <v>-465</v>
      </c>
      <c r="K506" s="250">
        <f t="shared" si="205"/>
        <v>1718.25</v>
      </c>
      <c r="L506" s="250">
        <f t="shared" si="205"/>
        <v>1608.92</v>
      </c>
      <c r="M506" s="250">
        <f t="shared" si="205"/>
        <v>3375</v>
      </c>
      <c r="N506" s="250">
        <f t="shared" si="205"/>
        <v>33252.03</v>
      </c>
      <c r="O506" s="235"/>
      <c r="P506" s="236"/>
      <c r="Q506" s="230"/>
    </row>
    <row r="507" spans="1:17" s="259" customFormat="1" x14ac:dyDescent="0.2">
      <c r="A507" s="254" t="s">
        <v>8</v>
      </c>
      <c r="B507" s="262" t="s">
        <v>185</v>
      </c>
      <c r="C507" s="255">
        <v>13415</v>
      </c>
      <c r="D507" s="255"/>
      <c r="E507" s="255"/>
      <c r="F507" s="255">
        <v>4738</v>
      </c>
      <c r="G507" s="128">
        <f t="shared" ref="G507:G509" si="206">C507+D507+F507</f>
        <v>18153</v>
      </c>
      <c r="H507" s="255"/>
      <c r="I507" s="255">
        <v>2244</v>
      </c>
      <c r="J507" s="255">
        <v>-829</v>
      </c>
      <c r="K507" s="255"/>
      <c r="L507" s="255"/>
      <c r="M507" s="255"/>
      <c r="N507" s="128">
        <f t="shared" ref="N507:N509" si="207">C507+D507+E507-H507-I507-J507-K507-L507-M507</f>
        <v>12000</v>
      </c>
      <c r="O507" s="256"/>
      <c r="P507" s="257"/>
      <c r="Q507" s="258"/>
    </row>
    <row r="508" spans="1:17" s="259" customFormat="1" x14ac:dyDescent="0.2">
      <c r="A508" s="254" t="s">
        <v>30</v>
      </c>
      <c r="B508" s="262" t="s">
        <v>186</v>
      </c>
      <c r="C508" s="260">
        <v>12089</v>
      </c>
      <c r="D508" s="260"/>
      <c r="E508" s="260"/>
      <c r="F508" s="260">
        <v>2203</v>
      </c>
      <c r="G508" s="128">
        <f t="shared" si="206"/>
        <v>14292</v>
      </c>
      <c r="H508" s="260"/>
      <c r="I508" s="260">
        <v>1399</v>
      </c>
      <c r="J508" s="260">
        <v>-310</v>
      </c>
      <c r="K508" s="260"/>
      <c r="L508" s="260"/>
      <c r="M508" s="260"/>
      <c r="N508" s="128">
        <f t="shared" si="207"/>
        <v>11000</v>
      </c>
      <c r="O508" s="256"/>
      <c r="P508" s="257"/>
      <c r="Q508" s="258"/>
    </row>
    <row r="509" spans="1:17" s="259" customFormat="1" ht="13.5" thickBot="1" x14ac:dyDescent="0.25">
      <c r="A509" s="254" t="s">
        <v>6</v>
      </c>
      <c r="B509" s="262" t="s">
        <v>187</v>
      </c>
      <c r="C509" s="261">
        <v>11733.11</v>
      </c>
      <c r="D509" s="261"/>
      <c r="E509" s="261"/>
      <c r="F509" s="261">
        <v>1927.5</v>
      </c>
      <c r="G509" s="128">
        <f t="shared" si="206"/>
        <v>13660.61</v>
      </c>
      <c r="H509" s="261">
        <v>136.61000000000001</v>
      </c>
      <c r="I509" s="261">
        <v>1289</v>
      </c>
      <c r="J509" s="261">
        <v>-620</v>
      </c>
      <c r="K509" s="261">
        <v>1927.5</v>
      </c>
      <c r="L509" s="261"/>
      <c r="M509" s="261"/>
      <c r="N509" s="128">
        <f t="shared" si="207"/>
        <v>9000</v>
      </c>
      <c r="O509" s="256"/>
      <c r="P509" s="257"/>
      <c r="Q509" s="258"/>
    </row>
    <row r="510" spans="1:17" s="220" customFormat="1" ht="13.5" thickBot="1" x14ac:dyDescent="0.25">
      <c r="A510" s="281" t="s">
        <v>161</v>
      </c>
      <c r="B510" s="282"/>
      <c r="C510" s="253">
        <f>SUM(C507:C509)</f>
        <v>37237.11</v>
      </c>
      <c r="D510" s="253">
        <f t="shared" ref="D510" si="208">SUM(D507:D509)</f>
        <v>0</v>
      </c>
      <c r="E510" s="253">
        <f t="shared" ref="E510" si="209">SUM(E507:E509)</f>
        <v>0</v>
      </c>
      <c r="F510" s="253">
        <f t="shared" ref="F510" si="210">SUM(F507:F509)</f>
        <v>8868.5</v>
      </c>
      <c r="G510" s="253">
        <f t="shared" ref="G510" si="211">SUM(G507:G509)</f>
        <v>46105.61</v>
      </c>
      <c r="H510" s="253">
        <f t="shared" ref="H510" si="212">SUM(H507:H509)</f>
        <v>136.61000000000001</v>
      </c>
      <c r="I510" s="253">
        <f t="shared" ref="I510" si="213">SUM(I507:I509)</f>
        <v>4932</v>
      </c>
      <c r="J510" s="253">
        <f t="shared" ref="J510" si="214">SUM(J507:J509)</f>
        <v>-1759</v>
      </c>
      <c r="K510" s="253">
        <f t="shared" ref="K510" si="215">SUM(K507:K509)</f>
        <v>1927.5</v>
      </c>
      <c r="L510" s="253">
        <f t="shared" ref="L510" si="216">SUM(L507:L509)</f>
        <v>0</v>
      </c>
      <c r="M510" s="253">
        <f t="shared" ref="M510" si="217">SUM(M507:M509)</f>
        <v>0</v>
      </c>
      <c r="N510" s="253">
        <f t="shared" ref="N510" si="218">SUM(N507:N509)</f>
        <v>32000</v>
      </c>
      <c r="O510" s="238"/>
      <c r="P510" s="239"/>
      <c r="Q510" s="223"/>
    </row>
    <row r="511" spans="1:17" s="220" customFormat="1" ht="13.5" thickBot="1" x14ac:dyDescent="0.25">
      <c r="A511" s="283" t="s">
        <v>162</v>
      </c>
      <c r="B511" s="283"/>
      <c r="C511" s="232"/>
      <c r="D511" s="232"/>
      <c r="E511" s="232"/>
      <c r="F511" s="232"/>
      <c r="G511" s="232"/>
      <c r="H511" s="241">
        <f>(H506+H510)*2</f>
        <v>1115.2600000000002</v>
      </c>
      <c r="I511" s="237">
        <f>I506+I510</f>
        <v>7674</v>
      </c>
      <c r="J511" s="242">
        <f>J506+J510</f>
        <v>-2224</v>
      </c>
      <c r="K511" s="232"/>
      <c r="L511" s="232"/>
      <c r="M511" s="232"/>
      <c r="N511" s="232">
        <f>9000+11000+12000</f>
        <v>32000</v>
      </c>
      <c r="O511" s="219"/>
      <c r="P511" s="219"/>
      <c r="Q511" s="234"/>
    </row>
    <row r="512" spans="1:17" s="220" customFormat="1" ht="13.5" thickBot="1" x14ac:dyDescent="0.25">
      <c r="A512" s="249"/>
      <c r="B512" s="249"/>
      <c r="C512" s="232"/>
      <c r="D512" s="232"/>
      <c r="E512" s="232"/>
      <c r="F512" s="232"/>
      <c r="G512" s="232"/>
      <c r="H512" s="232"/>
      <c r="I512" s="284">
        <f>I511+J511</f>
        <v>5450</v>
      </c>
      <c r="J512" s="285"/>
      <c r="K512" s="232"/>
      <c r="L512" s="232"/>
      <c r="M512" s="232"/>
      <c r="N512" s="232"/>
      <c r="O512" s="219"/>
      <c r="P512" s="219"/>
      <c r="Q512" s="234"/>
    </row>
    <row r="513" spans="1:17" s="220" customFormat="1" ht="13.5" thickBot="1" x14ac:dyDescent="0.25">
      <c r="A513" s="249"/>
      <c r="B513" s="249"/>
      <c r="C513" s="232"/>
      <c r="D513" s="232"/>
      <c r="E513" s="232"/>
      <c r="F513" s="232"/>
      <c r="G513" s="232"/>
      <c r="H513" s="286">
        <f>SUM(H511:J511)</f>
        <v>6565.26</v>
      </c>
      <c r="I513" s="287"/>
      <c r="J513" s="288"/>
      <c r="K513" s="232"/>
      <c r="L513" s="232"/>
      <c r="M513" s="232"/>
      <c r="N513" s="232"/>
      <c r="O513" s="219"/>
      <c r="P513" s="219"/>
      <c r="Q513" s="234"/>
    </row>
    <row r="514" spans="1:17" ht="13.5" thickBot="1" x14ac:dyDescent="0.25"/>
    <row r="515" spans="1:17" s="119" customFormat="1" ht="13.5" thickBot="1" x14ac:dyDescent="0.25">
      <c r="A515" s="305" t="s">
        <v>172</v>
      </c>
      <c r="B515" s="306"/>
      <c r="C515" s="306"/>
      <c r="D515" s="306"/>
      <c r="E515" s="306"/>
      <c r="F515" s="306"/>
      <c r="G515" s="306"/>
      <c r="H515" s="306"/>
      <c r="I515" s="306"/>
      <c r="J515" s="306"/>
      <c r="K515" s="306"/>
      <c r="L515" s="306"/>
      <c r="M515" s="306"/>
      <c r="N515" s="306"/>
      <c r="O515" s="306"/>
      <c r="P515" s="306"/>
      <c r="Q515" s="307"/>
    </row>
    <row r="516" spans="1:17" s="119" customFormat="1" ht="13.5" thickBot="1" x14ac:dyDescent="0.25">
      <c r="A516" s="125" t="s">
        <v>88</v>
      </c>
      <c r="B516" s="126" t="s">
        <v>1</v>
      </c>
      <c r="C516" s="127" t="s">
        <v>80</v>
      </c>
      <c r="D516" s="127" t="s">
        <v>81</v>
      </c>
      <c r="E516" s="127" t="s">
        <v>92</v>
      </c>
      <c r="F516" s="127" t="s">
        <v>86</v>
      </c>
      <c r="G516" s="127" t="s">
        <v>100</v>
      </c>
      <c r="H516" s="127" t="s">
        <v>83</v>
      </c>
      <c r="I516" s="127" t="s">
        <v>84</v>
      </c>
      <c r="J516" s="127" t="s">
        <v>91</v>
      </c>
      <c r="K516" s="127" t="s">
        <v>86</v>
      </c>
      <c r="L516" s="127" t="s">
        <v>82</v>
      </c>
      <c r="M516" s="127" t="s">
        <v>85</v>
      </c>
      <c r="N516" s="127" t="s">
        <v>2</v>
      </c>
      <c r="O516" s="132" t="s">
        <v>90</v>
      </c>
      <c r="P516" s="133" t="s">
        <v>93</v>
      </c>
      <c r="Q516" s="224" t="s">
        <v>158</v>
      </c>
    </row>
    <row r="517" spans="1:17" x14ac:dyDescent="0.2">
      <c r="A517" s="123" t="s">
        <v>28</v>
      </c>
      <c r="B517" s="124" t="s">
        <v>87</v>
      </c>
      <c r="C517" s="129">
        <v>3119.2</v>
      </c>
      <c r="D517" s="129">
        <v>0</v>
      </c>
      <c r="E517" s="129">
        <v>490</v>
      </c>
      <c r="F517" s="129">
        <v>572.75</v>
      </c>
      <c r="G517" s="128">
        <f t="shared" ref="G517:G523" si="219">C517+D517+F517</f>
        <v>3691.95</v>
      </c>
      <c r="H517" s="129">
        <v>36.92</v>
      </c>
      <c r="I517" s="129">
        <v>291</v>
      </c>
      <c r="J517" s="129">
        <v>-155</v>
      </c>
      <c r="K517" s="129">
        <v>572.75</v>
      </c>
      <c r="L517" s="129">
        <v>200.01</v>
      </c>
      <c r="M517" s="129">
        <v>1125</v>
      </c>
      <c r="N517" s="128">
        <f t="shared" ref="N517:N523" si="220">C517+D517+E517-H517-I517-J517-K517-L517-M517</f>
        <v>1538.5199999999995</v>
      </c>
      <c r="O517" s="147">
        <v>43502</v>
      </c>
      <c r="P517" s="173" t="s">
        <v>77</v>
      </c>
      <c r="Q517" s="221" t="s">
        <v>172</v>
      </c>
    </row>
    <row r="518" spans="1:17" x14ac:dyDescent="0.2">
      <c r="A518" s="121" t="s">
        <v>29</v>
      </c>
      <c r="B518" s="122" t="s">
        <v>95</v>
      </c>
      <c r="C518" s="129">
        <v>818.8</v>
      </c>
      <c r="D518" s="129">
        <v>0</v>
      </c>
      <c r="E518" s="129">
        <v>50</v>
      </c>
      <c r="F518" s="129">
        <v>0</v>
      </c>
      <c r="G518" s="128">
        <f t="shared" si="219"/>
        <v>818.8</v>
      </c>
      <c r="H518" s="129">
        <v>8.19</v>
      </c>
      <c r="I518" s="129">
        <v>0</v>
      </c>
      <c r="J518" s="129">
        <v>0</v>
      </c>
      <c r="K518" s="129">
        <v>0</v>
      </c>
      <c r="L518" s="129">
        <v>58.14</v>
      </c>
      <c r="M518" s="129"/>
      <c r="N518" s="128">
        <f t="shared" si="220"/>
        <v>802.46999999999991</v>
      </c>
      <c r="O518" s="147">
        <v>43502</v>
      </c>
      <c r="P518" s="173" t="s">
        <v>77</v>
      </c>
      <c r="Q518" s="221" t="s">
        <v>172</v>
      </c>
    </row>
    <row r="519" spans="1:17" x14ac:dyDescent="0.2">
      <c r="A519" s="121" t="s">
        <v>3</v>
      </c>
      <c r="B519" s="122" t="s">
        <v>96</v>
      </c>
      <c r="C519" s="129">
        <v>1074.8</v>
      </c>
      <c r="D519" s="129"/>
      <c r="E519" s="129">
        <v>50</v>
      </c>
      <c r="F519" s="129"/>
      <c r="G519" s="128">
        <f t="shared" si="219"/>
        <v>1074.8</v>
      </c>
      <c r="H519" s="129">
        <v>10.75</v>
      </c>
      <c r="I519" s="129"/>
      <c r="J519" s="129"/>
      <c r="K519" s="129"/>
      <c r="L519" s="129">
        <v>76.3</v>
      </c>
      <c r="M519" s="129"/>
      <c r="N519" s="128">
        <f t="shared" si="220"/>
        <v>1037.75</v>
      </c>
      <c r="O519" s="147">
        <v>43502</v>
      </c>
      <c r="P519" s="173" t="s">
        <v>77</v>
      </c>
      <c r="Q519" s="221" t="s">
        <v>172</v>
      </c>
    </row>
    <row r="520" spans="1:17" x14ac:dyDescent="0.2">
      <c r="A520" s="121" t="s">
        <v>35</v>
      </c>
      <c r="B520" s="122" t="s">
        <v>97</v>
      </c>
      <c r="C520" s="129">
        <v>954.8</v>
      </c>
      <c r="D520" s="129"/>
      <c r="E520" s="129">
        <v>100</v>
      </c>
      <c r="F520" s="129"/>
      <c r="G520" s="128">
        <f t="shared" si="219"/>
        <v>954.8</v>
      </c>
      <c r="H520" s="129">
        <v>9.5500000000000007</v>
      </c>
      <c r="I520" s="129"/>
      <c r="J520" s="129"/>
      <c r="K520" s="129"/>
      <c r="L520" s="129">
        <v>67.78</v>
      </c>
      <c r="M520" s="129"/>
      <c r="N520" s="128">
        <f t="shared" si="220"/>
        <v>977.47</v>
      </c>
      <c r="O520" s="147">
        <v>43502</v>
      </c>
      <c r="P520" s="173" t="s">
        <v>77</v>
      </c>
      <c r="Q520" s="221" t="s">
        <v>172</v>
      </c>
    </row>
    <row r="521" spans="1:17" x14ac:dyDescent="0.2">
      <c r="A521" s="121" t="s">
        <v>94</v>
      </c>
      <c r="B521" s="122" t="s">
        <v>98</v>
      </c>
      <c r="C521" s="129">
        <v>800</v>
      </c>
      <c r="D521" s="129"/>
      <c r="E521" s="129"/>
      <c r="F521" s="129"/>
      <c r="G521" s="128">
        <f t="shared" si="219"/>
        <v>800</v>
      </c>
      <c r="H521" s="129">
        <v>8</v>
      </c>
      <c r="I521" s="129"/>
      <c r="J521" s="129"/>
      <c r="K521" s="129"/>
      <c r="L521" s="129"/>
      <c r="M521" s="129"/>
      <c r="N521" s="128">
        <f t="shared" si="220"/>
        <v>792</v>
      </c>
      <c r="O521" s="147">
        <v>43502</v>
      </c>
      <c r="P521" s="173" t="s">
        <v>77</v>
      </c>
      <c r="Q521" s="221" t="s">
        <v>172</v>
      </c>
    </row>
    <row r="522" spans="1:17" x14ac:dyDescent="0.2">
      <c r="A522" s="121" t="s">
        <v>61</v>
      </c>
      <c r="B522" s="122" t="s">
        <v>99</v>
      </c>
      <c r="C522" s="129">
        <v>1000</v>
      </c>
      <c r="D522" s="129"/>
      <c r="E522" s="129"/>
      <c r="F522" s="129"/>
      <c r="G522" s="128">
        <f t="shared" si="219"/>
        <v>1000</v>
      </c>
      <c r="H522" s="129">
        <v>10</v>
      </c>
      <c r="I522" s="129"/>
      <c r="J522" s="129"/>
      <c r="K522" s="129"/>
      <c r="L522" s="129"/>
      <c r="M522" s="129"/>
      <c r="N522" s="128">
        <f t="shared" si="220"/>
        <v>990</v>
      </c>
      <c r="O522" s="147">
        <v>43502</v>
      </c>
      <c r="P522" s="173" t="s">
        <v>77</v>
      </c>
      <c r="Q522" s="221" t="s">
        <v>172</v>
      </c>
    </row>
    <row r="523" spans="1:17" ht="13.5" thickBot="1" x14ac:dyDescent="0.25">
      <c r="A523" s="121" t="s">
        <v>115</v>
      </c>
      <c r="B523" s="122" t="s">
        <v>174</v>
      </c>
      <c r="C523" s="129">
        <v>1000</v>
      </c>
      <c r="D523" s="129"/>
      <c r="E523" s="129"/>
      <c r="F523" s="129"/>
      <c r="G523" s="128">
        <f t="shared" si="219"/>
        <v>1000</v>
      </c>
      <c r="H523" s="129">
        <v>10</v>
      </c>
      <c r="I523" s="129"/>
      <c r="J523" s="129"/>
      <c r="K523" s="129"/>
      <c r="L523" s="129"/>
      <c r="M523" s="129"/>
      <c r="N523" s="128">
        <f t="shared" si="220"/>
        <v>990</v>
      </c>
      <c r="O523" s="147">
        <v>43502</v>
      </c>
      <c r="P523" s="173" t="s">
        <v>77</v>
      </c>
      <c r="Q523" s="221" t="s">
        <v>172</v>
      </c>
    </row>
    <row r="524" spans="1:17" s="134" customFormat="1" ht="13.5" thickBot="1" x14ac:dyDescent="0.25">
      <c r="A524" s="289" t="s">
        <v>0</v>
      </c>
      <c r="B524" s="290"/>
      <c r="C524" s="164">
        <f t="shared" ref="C524:N524" si="221">SUM(C517:C523)</f>
        <v>8767.6</v>
      </c>
      <c r="D524" s="164">
        <f t="shared" si="221"/>
        <v>0</v>
      </c>
      <c r="E524" s="164">
        <f t="shared" si="221"/>
        <v>690</v>
      </c>
      <c r="F524" s="164">
        <f t="shared" si="221"/>
        <v>572.75</v>
      </c>
      <c r="G524" s="164">
        <f t="shared" si="221"/>
        <v>9340.35</v>
      </c>
      <c r="H524" s="164">
        <f t="shared" si="221"/>
        <v>93.41</v>
      </c>
      <c r="I524" s="164">
        <f t="shared" si="221"/>
        <v>291</v>
      </c>
      <c r="J524" s="164">
        <f t="shared" si="221"/>
        <v>-155</v>
      </c>
      <c r="K524" s="164">
        <f t="shared" si="221"/>
        <v>572.75</v>
      </c>
      <c r="L524" s="164">
        <f t="shared" si="221"/>
        <v>402.23</v>
      </c>
      <c r="M524" s="164">
        <f t="shared" si="221"/>
        <v>1125</v>
      </c>
      <c r="N524" s="164">
        <f t="shared" si="221"/>
        <v>7128.2099999999991</v>
      </c>
      <c r="O524" s="308" t="s">
        <v>0</v>
      </c>
      <c r="P524" s="309"/>
      <c r="Q524" s="221"/>
    </row>
    <row r="525" spans="1:17" x14ac:dyDescent="0.2">
      <c r="A525" s="123" t="s">
        <v>28</v>
      </c>
      <c r="B525" s="124" t="s">
        <v>87</v>
      </c>
      <c r="C525" s="129">
        <v>3119.2</v>
      </c>
      <c r="D525" s="129">
        <v>0</v>
      </c>
      <c r="E525" s="129">
        <v>490</v>
      </c>
      <c r="F525" s="129">
        <v>572.75</v>
      </c>
      <c r="G525" s="128">
        <f t="shared" ref="G525:G531" si="222">C525+D525+F525</f>
        <v>3691.95</v>
      </c>
      <c r="H525" s="129">
        <v>36.92</v>
      </c>
      <c r="I525" s="129">
        <v>291</v>
      </c>
      <c r="J525" s="129">
        <v>-155</v>
      </c>
      <c r="K525" s="129">
        <v>572.75</v>
      </c>
      <c r="L525" s="129">
        <v>200.01</v>
      </c>
      <c r="M525" s="129">
        <v>1125</v>
      </c>
      <c r="N525" s="128">
        <f t="shared" ref="N525:N531" si="223">C525+D525+E525-H525-I525-J525-K525-L525-M525</f>
        <v>1538.5199999999995</v>
      </c>
      <c r="O525" s="147">
        <v>43509</v>
      </c>
      <c r="P525" s="245" t="s">
        <v>78</v>
      </c>
      <c r="Q525" s="221" t="s">
        <v>172</v>
      </c>
    </row>
    <row r="526" spans="1:17" x14ac:dyDescent="0.2">
      <c r="A526" s="121" t="s">
        <v>29</v>
      </c>
      <c r="B526" s="122" t="s">
        <v>95</v>
      </c>
      <c r="C526" s="129">
        <v>818.8</v>
      </c>
      <c r="D526" s="129">
        <v>0</v>
      </c>
      <c r="E526" s="129">
        <v>50</v>
      </c>
      <c r="F526" s="129">
        <v>0</v>
      </c>
      <c r="G526" s="128">
        <f t="shared" si="222"/>
        <v>818.8</v>
      </c>
      <c r="H526" s="129">
        <v>8.19</v>
      </c>
      <c r="I526" s="129">
        <v>0</v>
      </c>
      <c r="J526" s="129">
        <v>0</v>
      </c>
      <c r="K526" s="129">
        <v>0</v>
      </c>
      <c r="L526" s="129">
        <v>58.14</v>
      </c>
      <c r="M526" s="129"/>
      <c r="N526" s="128">
        <f t="shared" si="223"/>
        <v>802.46999999999991</v>
      </c>
      <c r="O526" s="147">
        <v>43509</v>
      </c>
      <c r="P526" s="245" t="s">
        <v>78</v>
      </c>
      <c r="Q526" s="221" t="s">
        <v>172</v>
      </c>
    </row>
    <row r="527" spans="1:17" x14ac:dyDescent="0.2">
      <c r="A527" s="121" t="s">
        <v>3</v>
      </c>
      <c r="B527" s="122" t="s">
        <v>96</v>
      </c>
      <c r="C527" s="129">
        <v>1074.8</v>
      </c>
      <c r="D527" s="129"/>
      <c r="E527" s="129">
        <v>50</v>
      </c>
      <c r="F527" s="129"/>
      <c r="G527" s="128">
        <f t="shared" si="222"/>
        <v>1074.8</v>
      </c>
      <c r="H527" s="129">
        <v>10.75</v>
      </c>
      <c r="I527" s="129"/>
      <c r="J527" s="129"/>
      <c r="K527" s="129"/>
      <c r="L527" s="129">
        <v>76.3</v>
      </c>
      <c r="M527" s="129"/>
      <c r="N527" s="128">
        <f t="shared" si="223"/>
        <v>1037.75</v>
      </c>
      <c r="O527" s="147">
        <v>43509</v>
      </c>
      <c r="P527" s="245" t="s">
        <v>78</v>
      </c>
      <c r="Q527" s="221" t="s">
        <v>172</v>
      </c>
    </row>
    <row r="528" spans="1:17" x14ac:dyDescent="0.2">
      <c r="A528" s="121" t="s">
        <v>35</v>
      </c>
      <c r="B528" s="122" t="s">
        <v>97</v>
      </c>
      <c r="C528" s="129">
        <v>954.8</v>
      </c>
      <c r="D528" s="129"/>
      <c r="E528" s="129">
        <v>100</v>
      </c>
      <c r="F528" s="129"/>
      <c r="G528" s="128">
        <f t="shared" si="222"/>
        <v>954.8</v>
      </c>
      <c r="H528" s="129">
        <v>9.5500000000000007</v>
      </c>
      <c r="I528" s="129"/>
      <c r="J528" s="129"/>
      <c r="K528" s="129"/>
      <c r="L528" s="129">
        <v>67.78</v>
      </c>
      <c r="M528" s="129"/>
      <c r="N528" s="128">
        <f t="shared" si="223"/>
        <v>977.47</v>
      </c>
      <c r="O528" s="147">
        <v>43509</v>
      </c>
      <c r="P528" s="245" t="s">
        <v>78</v>
      </c>
      <c r="Q528" s="221" t="s">
        <v>172</v>
      </c>
    </row>
    <row r="529" spans="1:17" x14ac:dyDescent="0.2">
      <c r="A529" s="121" t="s">
        <v>94</v>
      </c>
      <c r="B529" s="122" t="s">
        <v>98</v>
      </c>
      <c r="C529" s="129">
        <v>800</v>
      </c>
      <c r="D529" s="129"/>
      <c r="E529" s="129"/>
      <c r="F529" s="129"/>
      <c r="G529" s="128">
        <f t="shared" si="222"/>
        <v>800</v>
      </c>
      <c r="H529" s="129">
        <v>8</v>
      </c>
      <c r="I529" s="129"/>
      <c r="J529" s="129"/>
      <c r="K529" s="129"/>
      <c r="L529" s="129"/>
      <c r="M529" s="129"/>
      <c r="N529" s="128">
        <f t="shared" si="223"/>
        <v>792</v>
      </c>
      <c r="O529" s="147">
        <v>43509</v>
      </c>
      <c r="P529" s="245" t="s">
        <v>78</v>
      </c>
      <c r="Q529" s="221" t="s">
        <v>172</v>
      </c>
    </row>
    <row r="530" spans="1:17" x14ac:dyDescent="0.2">
      <c r="A530" s="121" t="s">
        <v>61</v>
      </c>
      <c r="B530" s="122" t="s">
        <v>99</v>
      </c>
      <c r="C530" s="129">
        <v>1000</v>
      </c>
      <c r="D530" s="129"/>
      <c r="E530" s="129"/>
      <c r="F530" s="129"/>
      <c r="G530" s="128">
        <f t="shared" si="222"/>
        <v>1000</v>
      </c>
      <c r="H530" s="129">
        <v>10</v>
      </c>
      <c r="I530" s="129"/>
      <c r="J530" s="129"/>
      <c r="K530" s="129"/>
      <c r="L530" s="129"/>
      <c r="M530" s="129"/>
      <c r="N530" s="128">
        <f t="shared" si="223"/>
        <v>990</v>
      </c>
      <c r="O530" s="147">
        <v>43509</v>
      </c>
      <c r="P530" s="245" t="s">
        <v>78</v>
      </c>
      <c r="Q530" s="221" t="s">
        <v>172</v>
      </c>
    </row>
    <row r="531" spans="1:17" ht="13.5" thickBot="1" x14ac:dyDescent="0.25">
      <c r="A531" s="121" t="s">
        <v>115</v>
      </c>
      <c r="B531" s="122" t="s">
        <v>174</v>
      </c>
      <c r="C531" s="129">
        <v>1000</v>
      </c>
      <c r="D531" s="129"/>
      <c r="E531" s="129"/>
      <c r="F531" s="129"/>
      <c r="G531" s="128">
        <f t="shared" si="222"/>
        <v>1000</v>
      </c>
      <c r="H531" s="129">
        <v>10</v>
      </c>
      <c r="I531" s="129"/>
      <c r="J531" s="129"/>
      <c r="K531" s="129"/>
      <c r="L531" s="129"/>
      <c r="M531" s="129"/>
      <c r="N531" s="128">
        <f t="shared" si="223"/>
        <v>990</v>
      </c>
      <c r="O531" s="147">
        <v>43509</v>
      </c>
      <c r="P531" s="245" t="s">
        <v>78</v>
      </c>
      <c r="Q531" s="221" t="s">
        <v>172</v>
      </c>
    </row>
    <row r="532" spans="1:17" s="134" customFormat="1" ht="13.5" thickBot="1" x14ac:dyDescent="0.25">
      <c r="A532" s="324" t="s">
        <v>0</v>
      </c>
      <c r="B532" s="325"/>
      <c r="C532" s="246">
        <f t="shared" ref="C532:N532" si="224">SUM(C525:C531)</f>
        <v>8767.6</v>
      </c>
      <c r="D532" s="246">
        <f t="shared" si="224"/>
        <v>0</v>
      </c>
      <c r="E532" s="246">
        <f t="shared" si="224"/>
        <v>690</v>
      </c>
      <c r="F532" s="246">
        <f t="shared" si="224"/>
        <v>572.75</v>
      </c>
      <c r="G532" s="246">
        <f t="shared" si="224"/>
        <v>9340.35</v>
      </c>
      <c r="H532" s="246">
        <f t="shared" si="224"/>
        <v>93.41</v>
      </c>
      <c r="I532" s="246">
        <f t="shared" si="224"/>
        <v>291</v>
      </c>
      <c r="J532" s="246">
        <f t="shared" si="224"/>
        <v>-155</v>
      </c>
      <c r="K532" s="246">
        <f t="shared" si="224"/>
        <v>572.75</v>
      </c>
      <c r="L532" s="246">
        <f t="shared" si="224"/>
        <v>402.23</v>
      </c>
      <c r="M532" s="246">
        <f t="shared" si="224"/>
        <v>1125</v>
      </c>
      <c r="N532" s="246">
        <f t="shared" si="224"/>
        <v>7128.2099999999991</v>
      </c>
      <c r="O532" s="326" t="s">
        <v>0</v>
      </c>
      <c r="P532" s="327"/>
      <c r="Q532" s="221"/>
    </row>
    <row r="533" spans="1:17" x14ac:dyDescent="0.2">
      <c r="A533" s="123" t="s">
        <v>28</v>
      </c>
      <c r="B533" s="124" t="s">
        <v>87</v>
      </c>
      <c r="C533" s="129">
        <v>3119.2</v>
      </c>
      <c r="D533" s="129">
        <v>0</v>
      </c>
      <c r="E533" s="129">
        <v>490</v>
      </c>
      <c r="F533" s="129">
        <v>572.75</v>
      </c>
      <c r="G533" s="128">
        <f t="shared" ref="G533:G539" si="225">C533+D533+F533</f>
        <v>3691.95</v>
      </c>
      <c r="H533" s="129">
        <v>36.92</v>
      </c>
      <c r="I533" s="129">
        <v>291</v>
      </c>
      <c r="J533" s="129">
        <v>-155</v>
      </c>
      <c r="K533" s="129">
        <v>572.75</v>
      </c>
      <c r="L533" s="129">
        <v>200.01</v>
      </c>
      <c r="M533" s="129">
        <v>1125</v>
      </c>
      <c r="N533" s="128">
        <f t="shared" ref="N533:N539" si="226">C533+D533+E533-H533-I533-J533-K533-L533-M533</f>
        <v>1538.5199999999995</v>
      </c>
      <c r="O533" s="147">
        <v>43516</v>
      </c>
      <c r="P533" s="176" t="s">
        <v>79</v>
      </c>
      <c r="Q533" s="221" t="s">
        <v>172</v>
      </c>
    </row>
    <row r="534" spans="1:17" x14ac:dyDescent="0.2">
      <c r="A534" s="121" t="s">
        <v>29</v>
      </c>
      <c r="B534" s="122" t="s">
        <v>95</v>
      </c>
      <c r="C534" s="129">
        <v>818.8</v>
      </c>
      <c r="D534" s="129">
        <v>0</v>
      </c>
      <c r="E534" s="129">
        <v>50</v>
      </c>
      <c r="F534" s="129">
        <v>0</v>
      </c>
      <c r="G534" s="128">
        <f t="shared" si="225"/>
        <v>818.8</v>
      </c>
      <c r="H534" s="129">
        <v>8.19</v>
      </c>
      <c r="I534" s="129">
        <v>0</v>
      </c>
      <c r="J534" s="129">
        <v>0</v>
      </c>
      <c r="K534" s="129">
        <v>0</v>
      </c>
      <c r="L534" s="129">
        <v>58.14</v>
      </c>
      <c r="M534" s="129"/>
      <c r="N534" s="128">
        <f t="shared" si="226"/>
        <v>802.46999999999991</v>
      </c>
      <c r="O534" s="147">
        <v>43516</v>
      </c>
      <c r="P534" s="176" t="s">
        <v>79</v>
      </c>
      <c r="Q534" s="221" t="s">
        <v>172</v>
      </c>
    </row>
    <row r="535" spans="1:17" x14ac:dyDescent="0.2">
      <c r="A535" s="121" t="s">
        <v>3</v>
      </c>
      <c r="B535" s="122" t="s">
        <v>96</v>
      </c>
      <c r="C535" s="129">
        <v>1074.8</v>
      </c>
      <c r="D535" s="129"/>
      <c r="E535" s="129">
        <v>50</v>
      </c>
      <c r="F535" s="129"/>
      <c r="G535" s="128">
        <f t="shared" si="225"/>
        <v>1074.8</v>
      </c>
      <c r="H535" s="129">
        <v>10.75</v>
      </c>
      <c r="I535" s="129"/>
      <c r="J535" s="129"/>
      <c r="K535" s="129"/>
      <c r="L535" s="129">
        <v>76.3</v>
      </c>
      <c r="M535" s="129"/>
      <c r="N535" s="128">
        <f t="shared" si="226"/>
        <v>1037.75</v>
      </c>
      <c r="O535" s="147">
        <v>43516</v>
      </c>
      <c r="P535" s="176" t="s">
        <v>79</v>
      </c>
      <c r="Q535" s="221" t="s">
        <v>172</v>
      </c>
    </row>
    <row r="536" spans="1:17" x14ac:dyDescent="0.2">
      <c r="A536" s="121" t="s">
        <v>35</v>
      </c>
      <c r="B536" s="122" t="s">
        <v>97</v>
      </c>
      <c r="C536" s="129">
        <v>954.8</v>
      </c>
      <c r="D536" s="129"/>
      <c r="E536" s="129">
        <v>100</v>
      </c>
      <c r="F536" s="129"/>
      <c r="G536" s="128">
        <f t="shared" si="225"/>
        <v>954.8</v>
      </c>
      <c r="H536" s="129">
        <v>9.5500000000000007</v>
      </c>
      <c r="I536" s="129"/>
      <c r="J536" s="129"/>
      <c r="K536" s="129"/>
      <c r="L536" s="129">
        <v>67.78</v>
      </c>
      <c r="M536" s="129"/>
      <c r="N536" s="128">
        <f t="shared" si="226"/>
        <v>977.47</v>
      </c>
      <c r="O536" s="147">
        <v>43516</v>
      </c>
      <c r="P536" s="176" t="s">
        <v>79</v>
      </c>
      <c r="Q536" s="221" t="s">
        <v>172</v>
      </c>
    </row>
    <row r="537" spans="1:17" x14ac:dyDescent="0.2">
      <c r="A537" s="121" t="s">
        <v>94</v>
      </c>
      <c r="B537" s="122" t="s">
        <v>98</v>
      </c>
      <c r="C537" s="129">
        <v>800</v>
      </c>
      <c r="D537" s="129"/>
      <c r="E537" s="129"/>
      <c r="F537" s="129"/>
      <c r="G537" s="128">
        <f t="shared" si="225"/>
        <v>800</v>
      </c>
      <c r="H537" s="129">
        <v>8</v>
      </c>
      <c r="I537" s="129"/>
      <c r="J537" s="129"/>
      <c r="K537" s="129"/>
      <c r="L537" s="129"/>
      <c r="M537" s="129"/>
      <c r="N537" s="128">
        <f t="shared" si="226"/>
        <v>792</v>
      </c>
      <c r="O537" s="147">
        <v>43516</v>
      </c>
      <c r="P537" s="176" t="s">
        <v>79</v>
      </c>
      <c r="Q537" s="221" t="s">
        <v>172</v>
      </c>
    </row>
    <row r="538" spans="1:17" x14ac:dyDescent="0.2">
      <c r="A538" s="121" t="s">
        <v>61</v>
      </c>
      <c r="B538" s="122" t="s">
        <v>99</v>
      </c>
      <c r="C538" s="129">
        <v>1000</v>
      </c>
      <c r="D538" s="129">
        <v>75</v>
      </c>
      <c r="E538" s="129"/>
      <c r="F538" s="129"/>
      <c r="G538" s="128">
        <f t="shared" si="225"/>
        <v>1075</v>
      </c>
      <c r="H538" s="129">
        <v>10.75</v>
      </c>
      <c r="I538" s="129"/>
      <c r="J538" s="129"/>
      <c r="K538" s="129"/>
      <c r="L538" s="129"/>
      <c r="M538" s="129"/>
      <c r="N538" s="128">
        <f t="shared" si="226"/>
        <v>1064.25</v>
      </c>
      <c r="O538" s="147">
        <v>43516</v>
      </c>
      <c r="P538" s="176" t="s">
        <v>79</v>
      </c>
      <c r="Q538" s="221" t="s">
        <v>172</v>
      </c>
    </row>
    <row r="539" spans="1:17" ht="13.5" thickBot="1" x14ac:dyDescent="0.25">
      <c r="A539" s="121" t="s">
        <v>115</v>
      </c>
      <c r="B539" s="122" t="s">
        <v>174</v>
      </c>
      <c r="C539" s="129">
        <v>1000</v>
      </c>
      <c r="D539" s="129"/>
      <c r="E539" s="129"/>
      <c r="F539" s="129"/>
      <c r="G539" s="128">
        <f t="shared" si="225"/>
        <v>1000</v>
      </c>
      <c r="H539" s="129">
        <v>10</v>
      </c>
      <c r="I539" s="129"/>
      <c r="J539" s="129"/>
      <c r="K539" s="129"/>
      <c r="L539" s="129"/>
      <c r="M539" s="129">
        <v>200</v>
      </c>
      <c r="N539" s="128">
        <f t="shared" si="226"/>
        <v>790</v>
      </c>
      <c r="O539" s="147">
        <v>43516</v>
      </c>
      <c r="P539" s="176" t="s">
        <v>79</v>
      </c>
      <c r="Q539" s="221" t="s">
        <v>172</v>
      </c>
    </row>
    <row r="540" spans="1:17" s="134" customFormat="1" ht="13.5" thickBot="1" x14ac:dyDescent="0.25">
      <c r="A540" s="297" t="s">
        <v>0</v>
      </c>
      <c r="B540" s="298"/>
      <c r="C540" s="156">
        <f t="shared" ref="C540:N540" si="227">SUM(C533:C539)</f>
        <v>8767.6</v>
      </c>
      <c r="D540" s="156">
        <f t="shared" si="227"/>
        <v>75</v>
      </c>
      <c r="E540" s="156">
        <f t="shared" si="227"/>
        <v>690</v>
      </c>
      <c r="F540" s="156">
        <f t="shared" si="227"/>
        <v>572.75</v>
      </c>
      <c r="G540" s="156">
        <f t="shared" si="227"/>
        <v>9415.35</v>
      </c>
      <c r="H540" s="156">
        <f t="shared" si="227"/>
        <v>94.16</v>
      </c>
      <c r="I540" s="156">
        <f t="shared" si="227"/>
        <v>291</v>
      </c>
      <c r="J540" s="156">
        <f t="shared" si="227"/>
        <v>-155</v>
      </c>
      <c r="K540" s="156">
        <f t="shared" si="227"/>
        <v>572.75</v>
      </c>
      <c r="L540" s="156">
        <f t="shared" si="227"/>
        <v>402.23</v>
      </c>
      <c r="M540" s="156">
        <f t="shared" si="227"/>
        <v>1325</v>
      </c>
      <c r="N540" s="156">
        <f t="shared" si="227"/>
        <v>7002.4599999999991</v>
      </c>
      <c r="O540" s="299" t="s">
        <v>0</v>
      </c>
      <c r="P540" s="300"/>
      <c r="Q540" s="221"/>
    </row>
    <row r="541" spans="1:17" x14ac:dyDescent="0.2">
      <c r="A541" s="123" t="s">
        <v>28</v>
      </c>
      <c r="B541" s="124" t="s">
        <v>87</v>
      </c>
      <c r="C541" s="129">
        <v>3119.2</v>
      </c>
      <c r="D541" s="129">
        <v>0</v>
      </c>
      <c r="E541" s="129">
        <v>490</v>
      </c>
      <c r="F541" s="129">
        <v>572.75</v>
      </c>
      <c r="G541" s="128">
        <f t="shared" ref="G541:G547" si="228">C541+D541+F541</f>
        <v>3691.95</v>
      </c>
      <c r="H541" s="129">
        <v>36.92</v>
      </c>
      <c r="I541" s="129">
        <v>291</v>
      </c>
      <c r="J541" s="129">
        <v>-155</v>
      </c>
      <c r="K541" s="129">
        <v>572.75</v>
      </c>
      <c r="L541" s="129">
        <v>200.01</v>
      </c>
      <c r="M541" s="129">
        <v>1125</v>
      </c>
      <c r="N541" s="128">
        <f t="shared" ref="N541:N547" si="229">C541+D541+E541-H541-I541-J541-K541-L541-M541</f>
        <v>1538.5199999999995</v>
      </c>
      <c r="O541" s="147">
        <v>43523</v>
      </c>
      <c r="P541" s="243" t="s">
        <v>103</v>
      </c>
      <c r="Q541" s="221" t="s">
        <v>172</v>
      </c>
    </row>
    <row r="542" spans="1:17" x14ac:dyDescent="0.2">
      <c r="A542" s="121" t="s">
        <v>29</v>
      </c>
      <c r="B542" s="122" t="s">
        <v>95</v>
      </c>
      <c r="C542" s="129">
        <v>818.8</v>
      </c>
      <c r="D542" s="129">
        <v>0</v>
      </c>
      <c r="E542" s="129">
        <v>50</v>
      </c>
      <c r="F542" s="129">
        <v>0</v>
      </c>
      <c r="G542" s="128">
        <f t="shared" si="228"/>
        <v>818.8</v>
      </c>
      <c r="H542" s="129">
        <v>8.19</v>
      </c>
      <c r="I542" s="129">
        <v>0</v>
      </c>
      <c r="J542" s="129">
        <v>0</v>
      </c>
      <c r="K542" s="129">
        <v>0</v>
      </c>
      <c r="L542" s="129">
        <v>58.14</v>
      </c>
      <c r="M542" s="129"/>
      <c r="N542" s="128">
        <f t="shared" si="229"/>
        <v>802.46999999999991</v>
      </c>
      <c r="O542" s="147">
        <v>43523</v>
      </c>
      <c r="P542" s="243" t="s">
        <v>103</v>
      </c>
      <c r="Q542" s="221" t="s">
        <v>172</v>
      </c>
    </row>
    <row r="543" spans="1:17" x14ac:dyDescent="0.2">
      <c r="A543" s="121" t="s">
        <v>3</v>
      </c>
      <c r="B543" s="122" t="s">
        <v>96</v>
      </c>
      <c r="C543" s="129">
        <v>1074.8</v>
      </c>
      <c r="D543" s="129"/>
      <c r="E543" s="129">
        <v>50</v>
      </c>
      <c r="F543" s="129"/>
      <c r="G543" s="128">
        <f t="shared" si="228"/>
        <v>1074.8</v>
      </c>
      <c r="H543" s="129">
        <v>10.75</v>
      </c>
      <c r="I543" s="129"/>
      <c r="J543" s="129"/>
      <c r="K543" s="129"/>
      <c r="L543" s="129">
        <v>76.3</v>
      </c>
      <c r="M543" s="129"/>
      <c r="N543" s="128">
        <f t="shared" si="229"/>
        <v>1037.75</v>
      </c>
      <c r="O543" s="147">
        <v>43523</v>
      </c>
      <c r="P543" s="243" t="s">
        <v>103</v>
      </c>
      <c r="Q543" s="221" t="s">
        <v>172</v>
      </c>
    </row>
    <row r="544" spans="1:17" x14ac:dyDescent="0.2">
      <c r="A544" s="121" t="s">
        <v>35</v>
      </c>
      <c r="B544" s="122" t="s">
        <v>97</v>
      </c>
      <c r="C544" s="129">
        <v>954.8</v>
      </c>
      <c r="D544" s="129"/>
      <c r="E544" s="129">
        <v>100</v>
      </c>
      <c r="F544" s="129"/>
      <c r="G544" s="128">
        <f t="shared" si="228"/>
        <v>954.8</v>
      </c>
      <c r="H544" s="129">
        <v>9.5500000000000007</v>
      </c>
      <c r="I544" s="129"/>
      <c r="J544" s="129"/>
      <c r="K544" s="129"/>
      <c r="L544" s="129">
        <v>67.78</v>
      </c>
      <c r="M544" s="129"/>
      <c r="N544" s="128">
        <f t="shared" si="229"/>
        <v>977.47</v>
      </c>
      <c r="O544" s="147">
        <v>43523</v>
      </c>
      <c r="P544" s="243" t="s">
        <v>103</v>
      </c>
      <c r="Q544" s="221" t="s">
        <v>172</v>
      </c>
    </row>
    <row r="545" spans="1:17" x14ac:dyDescent="0.2">
      <c r="A545" s="121" t="s">
        <v>94</v>
      </c>
      <c r="B545" s="122" t="s">
        <v>98</v>
      </c>
      <c r="C545" s="129">
        <v>800</v>
      </c>
      <c r="D545" s="129"/>
      <c r="E545" s="129"/>
      <c r="F545" s="129"/>
      <c r="G545" s="128">
        <f t="shared" si="228"/>
        <v>800</v>
      </c>
      <c r="H545" s="129">
        <v>8</v>
      </c>
      <c r="I545" s="129"/>
      <c r="J545" s="129"/>
      <c r="K545" s="129"/>
      <c r="L545" s="129"/>
      <c r="M545" s="129"/>
      <c r="N545" s="128">
        <f t="shared" si="229"/>
        <v>792</v>
      </c>
      <c r="O545" s="147">
        <v>43523</v>
      </c>
      <c r="P545" s="243" t="s">
        <v>103</v>
      </c>
      <c r="Q545" s="221" t="s">
        <v>172</v>
      </c>
    </row>
    <row r="546" spans="1:17" x14ac:dyDescent="0.2">
      <c r="A546" s="121" t="s">
        <v>61</v>
      </c>
      <c r="B546" s="122" t="s">
        <v>99</v>
      </c>
      <c r="C546" s="129">
        <v>1000</v>
      </c>
      <c r="D546" s="129"/>
      <c r="E546" s="129"/>
      <c r="F546" s="129"/>
      <c r="G546" s="128">
        <f t="shared" si="228"/>
        <v>1000</v>
      </c>
      <c r="H546" s="129">
        <v>10</v>
      </c>
      <c r="I546" s="129"/>
      <c r="J546" s="129"/>
      <c r="K546" s="129"/>
      <c r="L546" s="129"/>
      <c r="M546" s="129"/>
      <c r="N546" s="128">
        <f t="shared" si="229"/>
        <v>990</v>
      </c>
      <c r="O546" s="147">
        <v>43523</v>
      </c>
      <c r="P546" s="243" t="s">
        <v>103</v>
      </c>
      <c r="Q546" s="221" t="s">
        <v>172</v>
      </c>
    </row>
    <row r="547" spans="1:17" ht="13.5" thickBot="1" x14ac:dyDescent="0.25">
      <c r="A547" s="121" t="s">
        <v>115</v>
      </c>
      <c r="B547" s="122" t="s">
        <v>174</v>
      </c>
      <c r="C547" s="129">
        <v>1000</v>
      </c>
      <c r="D547" s="129"/>
      <c r="E547" s="129"/>
      <c r="F547" s="129"/>
      <c r="G547" s="128">
        <f t="shared" si="228"/>
        <v>1000</v>
      </c>
      <c r="H547" s="129">
        <v>10</v>
      </c>
      <c r="I547" s="129"/>
      <c r="J547" s="129"/>
      <c r="K547" s="129"/>
      <c r="L547" s="129"/>
      <c r="M547" s="129">
        <v>200</v>
      </c>
      <c r="N547" s="128">
        <f t="shared" si="229"/>
        <v>790</v>
      </c>
      <c r="O547" s="147">
        <v>43523</v>
      </c>
      <c r="P547" s="243" t="s">
        <v>103</v>
      </c>
      <c r="Q547" s="221" t="s">
        <v>172</v>
      </c>
    </row>
    <row r="548" spans="1:17" s="134" customFormat="1" ht="13.5" thickBot="1" x14ac:dyDescent="0.25">
      <c r="A548" s="328" t="s">
        <v>0</v>
      </c>
      <c r="B548" s="332"/>
      <c r="C548" s="244">
        <f t="shared" ref="C548:N548" si="230">SUM(C541:C547)</f>
        <v>8767.6</v>
      </c>
      <c r="D548" s="244">
        <f t="shared" si="230"/>
        <v>0</v>
      </c>
      <c r="E548" s="244">
        <f t="shared" si="230"/>
        <v>690</v>
      </c>
      <c r="F548" s="244">
        <f t="shared" si="230"/>
        <v>572.75</v>
      </c>
      <c r="G548" s="244">
        <f t="shared" si="230"/>
        <v>9340.35</v>
      </c>
      <c r="H548" s="244">
        <f t="shared" si="230"/>
        <v>93.41</v>
      </c>
      <c r="I548" s="244">
        <f t="shared" si="230"/>
        <v>291</v>
      </c>
      <c r="J548" s="244">
        <f t="shared" si="230"/>
        <v>-155</v>
      </c>
      <c r="K548" s="244">
        <f t="shared" si="230"/>
        <v>572.75</v>
      </c>
      <c r="L548" s="244">
        <f t="shared" si="230"/>
        <v>402.23</v>
      </c>
      <c r="M548" s="244">
        <f t="shared" si="230"/>
        <v>1325</v>
      </c>
      <c r="N548" s="244">
        <f t="shared" si="230"/>
        <v>6928.2099999999991</v>
      </c>
      <c r="O548" s="330" t="s">
        <v>0</v>
      </c>
      <c r="P548" s="331"/>
      <c r="Q548" s="222"/>
    </row>
    <row r="549" spans="1:17" s="231" customFormat="1" ht="13.5" thickBot="1" x14ac:dyDescent="0.25">
      <c r="A549" s="314" t="s">
        <v>160</v>
      </c>
      <c r="B549" s="315"/>
      <c r="C549" s="250">
        <f t="shared" ref="C549:N549" si="231">C524+C532+C540+C548</f>
        <v>35070.400000000001</v>
      </c>
      <c r="D549" s="250">
        <f t="shared" si="231"/>
        <v>75</v>
      </c>
      <c r="E549" s="250">
        <f t="shared" si="231"/>
        <v>2760</v>
      </c>
      <c r="F549" s="250">
        <f t="shared" si="231"/>
        <v>2291</v>
      </c>
      <c r="G549" s="250">
        <f t="shared" si="231"/>
        <v>37436.400000000001</v>
      </c>
      <c r="H549" s="250">
        <f t="shared" si="231"/>
        <v>374.39</v>
      </c>
      <c r="I549" s="250">
        <f t="shared" si="231"/>
        <v>1164</v>
      </c>
      <c r="J549" s="250">
        <f t="shared" si="231"/>
        <v>-620</v>
      </c>
      <c r="K549" s="250">
        <f t="shared" si="231"/>
        <v>2291</v>
      </c>
      <c r="L549" s="250">
        <f t="shared" si="231"/>
        <v>1608.92</v>
      </c>
      <c r="M549" s="250">
        <f t="shared" si="231"/>
        <v>4900</v>
      </c>
      <c r="N549" s="250">
        <f t="shared" si="231"/>
        <v>28187.089999999997</v>
      </c>
      <c r="O549" s="235"/>
      <c r="P549" s="236"/>
      <c r="Q549" s="230"/>
    </row>
    <row r="550" spans="1:17" s="259" customFormat="1" x14ac:dyDescent="0.2">
      <c r="A550" s="254" t="s">
        <v>8</v>
      </c>
      <c r="B550" s="262" t="s">
        <v>185</v>
      </c>
      <c r="C550" s="255">
        <v>13415</v>
      </c>
      <c r="D550" s="255"/>
      <c r="E550" s="255"/>
      <c r="F550" s="255">
        <v>4738</v>
      </c>
      <c r="G550" s="128">
        <f t="shared" ref="G550:G552" si="232">C550+D550+F550</f>
        <v>18153</v>
      </c>
      <c r="H550" s="255"/>
      <c r="I550" s="255">
        <v>2244</v>
      </c>
      <c r="J550" s="255">
        <v>-829</v>
      </c>
      <c r="K550" s="255"/>
      <c r="L550" s="255"/>
      <c r="M550" s="255"/>
      <c r="N550" s="128">
        <f t="shared" ref="N550:N552" si="233">C550+D550+E550-H550-I550-J550-K550-L550-M550</f>
        <v>12000</v>
      </c>
      <c r="O550" s="256"/>
      <c r="P550" s="257"/>
      <c r="Q550" s="258"/>
    </row>
    <row r="551" spans="1:17" s="259" customFormat="1" x14ac:dyDescent="0.2">
      <c r="A551" s="254" t="s">
        <v>30</v>
      </c>
      <c r="B551" s="262" t="s">
        <v>186</v>
      </c>
      <c r="C551" s="260">
        <v>12089</v>
      </c>
      <c r="D551" s="260"/>
      <c r="E551" s="260"/>
      <c r="F551" s="260">
        <v>2203</v>
      </c>
      <c r="G551" s="128">
        <f t="shared" si="232"/>
        <v>14292</v>
      </c>
      <c r="H551" s="260"/>
      <c r="I551" s="260">
        <v>1399</v>
      </c>
      <c r="J551" s="260">
        <v>-310</v>
      </c>
      <c r="K551" s="260"/>
      <c r="L551" s="260"/>
      <c r="M551" s="260"/>
      <c r="N551" s="128">
        <f t="shared" si="233"/>
        <v>11000</v>
      </c>
      <c r="O551" s="256"/>
      <c r="P551" s="257"/>
      <c r="Q551" s="258"/>
    </row>
    <row r="552" spans="1:17" s="259" customFormat="1" ht="13.5" thickBot="1" x14ac:dyDescent="0.25">
      <c r="A552" s="254" t="s">
        <v>6</v>
      </c>
      <c r="B552" s="262" t="s">
        <v>187</v>
      </c>
      <c r="C552" s="261">
        <v>11733.11</v>
      </c>
      <c r="D552" s="261"/>
      <c r="E552" s="261"/>
      <c r="F552" s="261">
        <v>1927.5</v>
      </c>
      <c r="G552" s="128">
        <f t="shared" si="232"/>
        <v>13660.61</v>
      </c>
      <c r="H552" s="261">
        <v>136.61000000000001</v>
      </c>
      <c r="I552" s="261">
        <v>1289</v>
      </c>
      <c r="J552" s="261">
        <v>-620</v>
      </c>
      <c r="K552" s="261">
        <v>1927.5</v>
      </c>
      <c r="L552" s="261"/>
      <c r="M552" s="261"/>
      <c r="N552" s="128">
        <f t="shared" si="233"/>
        <v>9000</v>
      </c>
      <c r="O552" s="256"/>
      <c r="P552" s="257"/>
      <c r="Q552" s="258"/>
    </row>
    <row r="553" spans="1:17" s="220" customFormat="1" ht="13.5" thickBot="1" x14ac:dyDescent="0.25">
      <c r="A553" s="281" t="s">
        <v>161</v>
      </c>
      <c r="B553" s="282"/>
      <c r="C553" s="253">
        <f>SUM(C550:C552)</f>
        <v>37237.11</v>
      </c>
      <c r="D553" s="253">
        <f t="shared" ref="D553:N553" si="234">SUM(D550:D552)</f>
        <v>0</v>
      </c>
      <c r="E553" s="253">
        <f t="shared" si="234"/>
        <v>0</v>
      </c>
      <c r="F553" s="253">
        <f t="shared" si="234"/>
        <v>8868.5</v>
      </c>
      <c r="G553" s="253">
        <f t="shared" si="234"/>
        <v>46105.61</v>
      </c>
      <c r="H553" s="253">
        <f t="shared" si="234"/>
        <v>136.61000000000001</v>
      </c>
      <c r="I553" s="253">
        <f t="shared" si="234"/>
        <v>4932</v>
      </c>
      <c r="J553" s="253">
        <f t="shared" si="234"/>
        <v>-1759</v>
      </c>
      <c r="K553" s="253">
        <f t="shared" si="234"/>
        <v>1927.5</v>
      </c>
      <c r="L553" s="253">
        <f t="shared" si="234"/>
        <v>0</v>
      </c>
      <c r="M553" s="253">
        <f t="shared" si="234"/>
        <v>0</v>
      </c>
      <c r="N553" s="253">
        <f t="shared" si="234"/>
        <v>32000</v>
      </c>
      <c r="O553" s="238"/>
      <c r="P553" s="239"/>
      <c r="Q553" s="223"/>
    </row>
    <row r="554" spans="1:17" s="220" customFormat="1" ht="13.5" thickBot="1" x14ac:dyDescent="0.25">
      <c r="A554" s="283" t="s">
        <v>162</v>
      </c>
      <c r="B554" s="283"/>
      <c r="C554" s="232"/>
      <c r="D554" s="232"/>
      <c r="E554" s="232"/>
      <c r="F554" s="232"/>
      <c r="G554" s="232"/>
      <c r="H554" s="241">
        <f>(H549+H553)*2</f>
        <v>1022</v>
      </c>
      <c r="I554" s="237">
        <f>I549+I553</f>
        <v>6096</v>
      </c>
      <c r="J554" s="242">
        <f>J549+J553</f>
        <v>-2379</v>
      </c>
      <c r="K554" s="232"/>
      <c r="L554" s="232"/>
      <c r="M554" s="232"/>
      <c r="N554" s="232">
        <f>9000+11000+12000</f>
        <v>32000</v>
      </c>
      <c r="O554" s="219"/>
      <c r="P554" s="219"/>
      <c r="Q554" s="234"/>
    </row>
    <row r="555" spans="1:17" s="220" customFormat="1" ht="13.5" thickBot="1" x14ac:dyDescent="0.25">
      <c r="A555" s="263"/>
      <c r="B555" s="263"/>
      <c r="C555" s="232"/>
      <c r="D555" s="232"/>
      <c r="E555" s="232"/>
      <c r="F555" s="232"/>
      <c r="G555" s="232"/>
      <c r="H555" s="232"/>
      <c r="I555" s="284">
        <f>I554+J554</f>
        <v>3717</v>
      </c>
      <c r="J555" s="285"/>
      <c r="K555" s="232"/>
      <c r="L555" s="232"/>
      <c r="M555" s="232"/>
      <c r="N555" s="232"/>
      <c r="O555" s="219"/>
      <c r="P555" s="219"/>
      <c r="Q555" s="234"/>
    </row>
    <row r="556" spans="1:17" s="220" customFormat="1" ht="13.5" thickBot="1" x14ac:dyDescent="0.25">
      <c r="A556" s="263"/>
      <c r="B556" s="263"/>
      <c r="C556" s="232"/>
      <c r="D556" s="232"/>
      <c r="E556" s="232"/>
      <c r="F556" s="232"/>
      <c r="G556" s="232"/>
      <c r="H556" s="286">
        <f>SUM(H554:J554)</f>
        <v>4739</v>
      </c>
      <c r="I556" s="287"/>
      <c r="J556" s="288"/>
      <c r="K556" s="232"/>
      <c r="L556" s="232"/>
      <c r="M556" s="232"/>
      <c r="N556" s="232"/>
      <c r="O556" s="219"/>
      <c r="P556" s="219"/>
      <c r="Q556" s="234"/>
    </row>
    <row r="560" spans="1:17" ht="18.75" x14ac:dyDescent="0.3">
      <c r="A560" s="335" t="s">
        <v>189</v>
      </c>
      <c r="B560" s="335"/>
      <c r="C560" s="335"/>
      <c r="D560" s="335"/>
    </row>
    <row r="561" spans="1:16" s="266" customFormat="1" ht="38.25" x14ac:dyDescent="0.2">
      <c r="A561" s="270" t="s">
        <v>193</v>
      </c>
      <c r="B561" s="271" t="s">
        <v>191</v>
      </c>
      <c r="C561" s="271" t="s">
        <v>190</v>
      </c>
      <c r="D561" s="272" t="s">
        <v>192</v>
      </c>
      <c r="E561" s="268"/>
      <c r="F561" s="268"/>
      <c r="G561" s="268"/>
      <c r="H561" s="268"/>
      <c r="I561" s="268"/>
      <c r="J561" s="268"/>
      <c r="K561" s="268"/>
      <c r="L561" s="268"/>
      <c r="M561" s="268"/>
      <c r="N561" s="268"/>
      <c r="O561" s="144"/>
      <c r="P561" s="267"/>
    </row>
    <row r="562" spans="1:16" x14ac:dyDescent="0.2">
      <c r="A562" s="264" t="s">
        <v>159</v>
      </c>
      <c r="B562" s="269">
        <f>COUNTA(B5:B10,B12:B17,B19:B24,B26:B31)/4</f>
        <v>6</v>
      </c>
      <c r="C562" s="265">
        <v>1</v>
      </c>
      <c r="D562" s="130">
        <f>SUM(G5:G10,G12:G17,G19:G24,G26:G31,N34)</f>
        <v>49541.859999999993</v>
      </c>
    </row>
    <row r="563" spans="1:16" x14ac:dyDescent="0.2">
      <c r="A563" s="264" t="s">
        <v>163</v>
      </c>
      <c r="B563" s="269">
        <f>COUNTA(B44:B49,B51:B57,B59:B64,B66:B71)/4</f>
        <v>6.25</v>
      </c>
      <c r="C563" s="265">
        <v>1</v>
      </c>
      <c r="D563" s="130">
        <f>SUM(G44:G49,G51:G57,G59:G64,G66:G71,N74)</f>
        <v>51016.709999999992</v>
      </c>
    </row>
    <row r="564" spans="1:16" x14ac:dyDescent="0.2">
      <c r="A564" s="264" t="s">
        <v>164</v>
      </c>
      <c r="B564" s="269">
        <f>COUNTA(B84:B89,B91:B96,B98:B103,B105:B110,B112:B117)/5</f>
        <v>6</v>
      </c>
      <c r="C564" s="265">
        <v>1</v>
      </c>
      <c r="D564" s="130">
        <f>SUM(G84:G89,G91:G96,G98:G103,G105:G110,G112:G117,N120)</f>
        <v>54405.84</v>
      </c>
    </row>
    <row r="565" spans="1:16" x14ac:dyDescent="0.2">
      <c r="A565" s="264" t="s">
        <v>165</v>
      </c>
      <c r="B565" s="269">
        <f>COUNTA(B130:B135,B137:B142,B144:B149,B151:B156)/4</f>
        <v>6</v>
      </c>
      <c r="C565" s="265">
        <v>1</v>
      </c>
      <c r="D565" s="130">
        <f>SUM(G130:G135,G137:G142,G144:G149,G151:G156,N159)</f>
        <v>47102.14</v>
      </c>
    </row>
    <row r="566" spans="1:16" x14ac:dyDescent="0.2">
      <c r="A566" s="264" t="s">
        <v>166</v>
      </c>
      <c r="B566" s="269">
        <f>COUNTA(B169:B174,B176:B181,B183:B188,B190:B196)/4</f>
        <v>6.25</v>
      </c>
      <c r="C566" s="265">
        <v>1</v>
      </c>
      <c r="D566" s="130">
        <f>SUM(G169:G174,G176:G181,G183:G188,G190:G196,N199)</f>
        <v>47818.74</v>
      </c>
    </row>
    <row r="567" spans="1:16" x14ac:dyDescent="0.2">
      <c r="A567" s="264" t="s">
        <v>167</v>
      </c>
      <c r="B567" s="269">
        <f>COUNTA(B209:B215,B217:B223,B225:B231,B233:B240,B242:B249)/5</f>
        <v>7.4</v>
      </c>
      <c r="C567" s="265">
        <v>1</v>
      </c>
      <c r="D567" s="130">
        <f>SUM(G209:G215,G217:G223,G225:G231,G233:G240,G242:G249,N252)</f>
        <v>66359.930000000008</v>
      </c>
    </row>
    <row r="568" spans="1:16" x14ac:dyDescent="0.2">
      <c r="A568" s="264" t="s">
        <v>168</v>
      </c>
      <c r="B568" s="269">
        <f>COUNTA(B262:B271,B273:B281,B283:B291,B293:B302)/4</f>
        <v>9.5</v>
      </c>
      <c r="C568" s="265">
        <v>1</v>
      </c>
      <c r="D568" s="130">
        <f>SUM(G262:G271,G273:G281,G283:G291,G293:G302,N305)</f>
        <v>77719.700000000012</v>
      </c>
    </row>
    <row r="569" spans="1:16" x14ac:dyDescent="0.2">
      <c r="A569" s="264" t="s">
        <v>169</v>
      </c>
      <c r="B569" s="269">
        <f>COUNTA(B315:B324,B326:B335,B337:B348,B350:B360,B362:B372)/5</f>
        <v>10.8</v>
      </c>
      <c r="C569" s="265">
        <v>1</v>
      </c>
      <c r="D569" s="130">
        <f>SUM(G315:G324,G326:G335,G337:G348,G350:G360,G362:G372,N375)</f>
        <v>116015.14000000001</v>
      </c>
    </row>
    <row r="570" spans="1:16" x14ac:dyDescent="0.2">
      <c r="A570" s="264" t="s">
        <v>170</v>
      </c>
      <c r="B570" s="269">
        <f>COUNTA(B385:B395,B397:B407,B409:B418,B420:B429)/4</f>
        <v>10.5</v>
      </c>
      <c r="C570" s="265">
        <v>1</v>
      </c>
      <c r="D570" s="130">
        <f>SUM(G385:G395,G397:G407,G409:G418,G420:G429,N432)</f>
        <v>69815.390000000014</v>
      </c>
    </row>
    <row r="571" spans="1:16" x14ac:dyDescent="0.2">
      <c r="A571" s="264" t="s">
        <v>171</v>
      </c>
      <c r="B571" s="269">
        <f>COUNTA(B442:B451,B453:B462)/2</f>
        <v>10</v>
      </c>
      <c r="C571" s="265">
        <v>1</v>
      </c>
      <c r="D571" s="130">
        <f>SUM(G442:G451,G453:G462,N465)</f>
        <v>40040.959999999999</v>
      </c>
    </row>
    <row r="572" spans="1:16" x14ac:dyDescent="0.2">
      <c r="A572" s="264" t="s">
        <v>173</v>
      </c>
      <c r="B572" s="269">
        <f>COUNTA(B475:B480,B482:B488,B490:B496,B498:B504)/4</f>
        <v>6.75</v>
      </c>
      <c r="C572" s="265">
        <v>1</v>
      </c>
      <c r="D572" s="130">
        <f>SUM(G475:G480,G482:G488,G490:G496,G498:G504,N507)</f>
        <v>54100.47</v>
      </c>
    </row>
    <row r="573" spans="1:16" x14ac:dyDescent="0.2">
      <c r="A573" s="264" t="s">
        <v>172</v>
      </c>
      <c r="B573" s="269">
        <f>COUNTA(B517:B523,B525:B531,B533:B539,B541:B547)/4</f>
        <v>7</v>
      </c>
      <c r="C573" s="265">
        <v>1</v>
      </c>
      <c r="D573" s="130">
        <f>SUM(G517:G523,G525:G531,G533:G539,G541:G547,N550)</f>
        <v>49436.4</v>
      </c>
    </row>
    <row r="574" spans="1:16" x14ac:dyDescent="0.2">
      <c r="A574" s="273" t="s">
        <v>0</v>
      </c>
      <c r="B574" s="333">
        <f>SUM(B562:C573)</f>
        <v>104.45</v>
      </c>
      <c r="C574" s="333"/>
      <c r="D574" s="334">
        <f>SUM(D562:D573)</f>
        <v>723373.27999999991</v>
      </c>
    </row>
    <row r="575" spans="1:16" x14ac:dyDescent="0.2">
      <c r="A575" s="273" t="s">
        <v>194</v>
      </c>
      <c r="B575" s="333">
        <f>B574/12</f>
        <v>8.7041666666666675</v>
      </c>
      <c r="C575" s="333"/>
      <c r="D575" s="334"/>
    </row>
  </sheetData>
  <mergeCells count="175">
    <mergeCell ref="B574:C574"/>
    <mergeCell ref="B575:C575"/>
    <mergeCell ref="D574:D575"/>
    <mergeCell ref="A560:D560"/>
    <mergeCell ref="A540:B540"/>
    <mergeCell ref="O540:P540"/>
    <mergeCell ref="O548:P548"/>
    <mergeCell ref="A548:B548"/>
    <mergeCell ref="A549:B549"/>
    <mergeCell ref="A553:B553"/>
    <mergeCell ref="A554:B554"/>
    <mergeCell ref="I555:J555"/>
    <mergeCell ref="H556:J556"/>
    <mergeCell ref="A515:Q515"/>
    <mergeCell ref="A524:B524"/>
    <mergeCell ref="O524:P524"/>
    <mergeCell ref="A532:B532"/>
    <mergeCell ref="O532:P532"/>
    <mergeCell ref="A506:B506"/>
    <mergeCell ref="A511:B511"/>
    <mergeCell ref="I512:J512"/>
    <mergeCell ref="H513:J513"/>
    <mergeCell ref="I470:J470"/>
    <mergeCell ref="H471:J471"/>
    <mergeCell ref="A510:B510"/>
    <mergeCell ref="A489:B489"/>
    <mergeCell ref="O489:P489"/>
    <mergeCell ref="A497:B497"/>
    <mergeCell ref="O497:P497"/>
    <mergeCell ref="A505:B505"/>
    <mergeCell ref="O505:P505"/>
    <mergeCell ref="A473:Q473"/>
    <mergeCell ref="A481:B481"/>
    <mergeCell ref="O481:P481"/>
    <mergeCell ref="H438:J438"/>
    <mergeCell ref="A468:B468"/>
    <mergeCell ref="A469:B469"/>
    <mergeCell ref="O430:P430"/>
    <mergeCell ref="A431:B431"/>
    <mergeCell ref="A396:B396"/>
    <mergeCell ref="O396:P396"/>
    <mergeCell ref="A408:B408"/>
    <mergeCell ref="O408:P408"/>
    <mergeCell ref="A419:B419"/>
    <mergeCell ref="O419:P419"/>
    <mergeCell ref="A430:B430"/>
    <mergeCell ref="A464:B464"/>
    <mergeCell ref="A463:B463"/>
    <mergeCell ref="O463:P463"/>
    <mergeCell ref="A440:Q440"/>
    <mergeCell ref="A452:B452"/>
    <mergeCell ref="O452:P452"/>
    <mergeCell ref="O325:P325"/>
    <mergeCell ref="A336:B336"/>
    <mergeCell ref="O336:P336"/>
    <mergeCell ref="A349:B349"/>
    <mergeCell ref="O349:P349"/>
    <mergeCell ref="A313:Q313"/>
    <mergeCell ref="A436:B436"/>
    <mergeCell ref="I437:J437"/>
    <mergeCell ref="A383:Q383"/>
    <mergeCell ref="A361:B361"/>
    <mergeCell ref="O361:P361"/>
    <mergeCell ref="A373:B373"/>
    <mergeCell ref="O373:P373"/>
    <mergeCell ref="A374:B374"/>
    <mergeCell ref="I257:J257"/>
    <mergeCell ref="H258:J258"/>
    <mergeCell ref="A292:B292"/>
    <mergeCell ref="O292:P292"/>
    <mergeCell ref="A303:B303"/>
    <mergeCell ref="O303:P303"/>
    <mergeCell ref="A304:B304"/>
    <mergeCell ref="A260:Q260"/>
    <mergeCell ref="A272:B272"/>
    <mergeCell ref="O272:P272"/>
    <mergeCell ref="A282:B282"/>
    <mergeCell ref="O282:P282"/>
    <mergeCell ref="A241:B241"/>
    <mergeCell ref="A232:B232"/>
    <mergeCell ref="O232:P232"/>
    <mergeCell ref="A250:B250"/>
    <mergeCell ref="O250:P250"/>
    <mergeCell ref="A251:B251"/>
    <mergeCell ref="O241:P241"/>
    <mergeCell ref="A255:B255"/>
    <mergeCell ref="A256:B256"/>
    <mergeCell ref="A207:Q207"/>
    <mergeCell ref="A216:B216"/>
    <mergeCell ref="O216:P216"/>
    <mergeCell ref="A224:B224"/>
    <mergeCell ref="O224:P224"/>
    <mergeCell ref="A198:B198"/>
    <mergeCell ref="A202:B202"/>
    <mergeCell ref="A203:B203"/>
    <mergeCell ref="I204:J204"/>
    <mergeCell ref="H205:J205"/>
    <mergeCell ref="A182:B182"/>
    <mergeCell ref="O182:P182"/>
    <mergeCell ref="A189:B189"/>
    <mergeCell ref="O189:P189"/>
    <mergeCell ref="A197:B197"/>
    <mergeCell ref="O197:P197"/>
    <mergeCell ref="A150:B150"/>
    <mergeCell ref="O150:P150"/>
    <mergeCell ref="A157:B157"/>
    <mergeCell ref="O157:P157"/>
    <mergeCell ref="A175:B175"/>
    <mergeCell ref="O175:P175"/>
    <mergeCell ref="A158:B158"/>
    <mergeCell ref="A167:Q167"/>
    <mergeCell ref="A162:B162"/>
    <mergeCell ref="A163:B163"/>
    <mergeCell ref="I164:J164"/>
    <mergeCell ref="H165:J165"/>
    <mergeCell ref="A118:B118"/>
    <mergeCell ref="O118:P118"/>
    <mergeCell ref="A136:B136"/>
    <mergeCell ref="O136:P136"/>
    <mergeCell ref="A143:B143"/>
    <mergeCell ref="O143:P143"/>
    <mergeCell ref="A119:B119"/>
    <mergeCell ref="A128:Q128"/>
    <mergeCell ref="A123:B123"/>
    <mergeCell ref="A124:B124"/>
    <mergeCell ref="I125:J125"/>
    <mergeCell ref="H126:J126"/>
    <mergeCell ref="A97:B97"/>
    <mergeCell ref="O97:P97"/>
    <mergeCell ref="A104:B104"/>
    <mergeCell ref="O104:P104"/>
    <mergeCell ref="A111:B111"/>
    <mergeCell ref="O111:P111"/>
    <mergeCell ref="A65:B65"/>
    <mergeCell ref="O65:P65"/>
    <mergeCell ref="A72:B72"/>
    <mergeCell ref="O72:P72"/>
    <mergeCell ref="A90:B90"/>
    <mergeCell ref="O90:P90"/>
    <mergeCell ref="A73:B73"/>
    <mergeCell ref="A82:Q82"/>
    <mergeCell ref="A77:B77"/>
    <mergeCell ref="A78:B78"/>
    <mergeCell ref="I79:J79"/>
    <mergeCell ref="H80:J80"/>
    <mergeCell ref="A50:B50"/>
    <mergeCell ref="O50:P50"/>
    <mergeCell ref="A58:B58"/>
    <mergeCell ref="O58:P58"/>
    <mergeCell ref="A33:B33"/>
    <mergeCell ref="A37:B37"/>
    <mergeCell ref="A38:B38"/>
    <mergeCell ref="I39:J39"/>
    <mergeCell ref="H40:J40"/>
    <mergeCell ref="A42:Q42"/>
    <mergeCell ref="A25:B25"/>
    <mergeCell ref="O25:P25"/>
    <mergeCell ref="A1:N2"/>
    <mergeCell ref="A18:B18"/>
    <mergeCell ref="O18:P18"/>
    <mergeCell ref="A11:B11"/>
    <mergeCell ref="O11:P11"/>
    <mergeCell ref="A4:Q4"/>
    <mergeCell ref="A32:B32"/>
    <mergeCell ref="O32:P32"/>
    <mergeCell ref="A308:B308"/>
    <mergeCell ref="A309:B309"/>
    <mergeCell ref="I310:J310"/>
    <mergeCell ref="H311:J311"/>
    <mergeCell ref="A378:B378"/>
    <mergeCell ref="A379:B379"/>
    <mergeCell ref="I380:J380"/>
    <mergeCell ref="H381:J381"/>
    <mergeCell ref="A435:B435"/>
    <mergeCell ref="A325:B325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37" zoomScaleNormal="100" workbookViewId="0">
      <selection activeCell="C83" sqref="C83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54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55</v>
      </c>
      <c r="D3" s="40"/>
      <c r="E3" s="14"/>
      <c r="F3" s="65"/>
      <c r="G3" s="77"/>
      <c r="H3" s="14"/>
      <c r="I3" s="14"/>
    </row>
    <row r="4" spans="1:10" ht="19.5" customHeight="1" x14ac:dyDescent="0.2">
      <c r="B4" s="25" t="s">
        <v>26</v>
      </c>
      <c r="C4" s="276">
        <v>43194</v>
      </c>
      <c r="D4" s="276"/>
      <c r="E4" s="14"/>
      <c r="F4" s="65"/>
      <c r="G4" s="77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79"/>
      <c r="H5" s="4"/>
      <c r="I5" s="4"/>
    </row>
    <row r="6" spans="1:10" s="93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  <c r="G6" s="95"/>
    </row>
    <row r="7" spans="1:10" x14ac:dyDescent="0.2">
      <c r="B7" s="21" t="s">
        <v>28</v>
      </c>
      <c r="C7" s="24" t="s">
        <v>14</v>
      </c>
      <c r="D7" s="49"/>
      <c r="E7" s="87">
        <v>1527.26</v>
      </c>
      <c r="F7" s="75"/>
      <c r="G7" s="89"/>
    </row>
    <row r="8" spans="1:10" x14ac:dyDescent="0.2">
      <c r="B8" s="43" t="s">
        <v>32</v>
      </c>
      <c r="C8" s="27" t="s">
        <v>12</v>
      </c>
      <c r="D8" s="50"/>
      <c r="E8" s="47">
        <v>1255.69</v>
      </c>
      <c r="F8" s="75"/>
      <c r="G8" s="89"/>
    </row>
    <row r="9" spans="1:10" x14ac:dyDescent="0.2">
      <c r="B9" s="43" t="s">
        <v>29</v>
      </c>
      <c r="C9" s="27" t="s">
        <v>27</v>
      </c>
      <c r="D9" s="50"/>
      <c r="E9" s="47">
        <v>302.51</v>
      </c>
      <c r="F9" s="83"/>
      <c r="G9" s="97"/>
    </row>
    <row r="10" spans="1:10" x14ac:dyDescent="0.2">
      <c r="B10" s="43" t="s">
        <v>3</v>
      </c>
      <c r="C10" s="27" t="s">
        <v>13</v>
      </c>
      <c r="D10" s="50"/>
      <c r="E10" s="47">
        <v>1037.57</v>
      </c>
      <c r="F10" s="75"/>
      <c r="G10" s="89"/>
      <c r="H10" s="81"/>
      <c r="J10" s="54"/>
    </row>
    <row r="11" spans="1:10" x14ac:dyDescent="0.2">
      <c r="B11" s="15" t="s">
        <v>35</v>
      </c>
      <c r="C11" s="18" t="s">
        <v>11</v>
      </c>
      <c r="D11" s="51"/>
      <c r="E11" s="48">
        <v>977.3</v>
      </c>
      <c r="F11" s="75"/>
      <c r="G11" s="89"/>
    </row>
    <row r="12" spans="1:10" ht="13.5" thickBot="1" x14ac:dyDescent="0.25">
      <c r="B12" s="22" t="s">
        <v>29</v>
      </c>
      <c r="C12" s="62" t="s">
        <v>34</v>
      </c>
      <c r="D12" s="59"/>
      <c r="E12" s="35">
        <v>692</v>
      </c>
      <c r="F12" s="68"/>
      <c r="G12" s="96"/>
    </row>
    <row r="13" spans="1:10" s="4" customFormat="1" ht="13.5" thickBot="1" x14ac:dyDescent="0.25">
      <c r="B13" s="55"/>
      <c r="C13" s="56"/>
      <c r="D13" s="57"/>
      <c r="E13" s="58">
        <f>SUM(E7:E12)</f>
        <v>5792.33</v>
      </c>
      <c r="F13" s="69"/>
      <c r="G13" s="82"/>
    </row>
    <row r="14" spans="1:10" x14ac:dyDescent="0.2">
      <c r="B14" s="20" t="s">
        <v>33</v>
      </c>
      <c r="C14" s="23" t="s">
        <v>5</v>
      </c>
      <c r="D14" s="23"/>
      <c r="E14" s="37">
        <v>1125</v>
      </c>
      <c r="G14" s="76"/>
    </row>
    <row r="15" spans="1:10" ht="13.5" thickBot="1" x14ac:dyDescent="0.25">
      <c r="B15" s="22" t="s">
        <v>17</v>
      </c>
      <c r="C15" s="33" t="s">
        <v>18</v>
      </c>
      <c r="D15" s="33"/>
      <c r="E15" s="35">
        <v>1102.5</v>
      </c>
      <c r="G15" s="76"/>
    </row>
    <row r="16" spans="1:10" ht="13.5" thickBot="1" x14ac:dyDescent="0.25">
      <c r="B16" s="11"/>
      <c r="C16" s="34" t="s">
        <v>0</v>
      </c>
      <c r="D16" s="34"/>
      <c r="E16" s="36">
        <f>SUM(E13:E15)</f>
        <v>8019.83</v>
      </c>
      <c r="G16" s="82"/>
    </row>
    <row r="17" spans="1:10" ht="12.75" customHeight="1" x14ac:dyDescent="0.2">
      <c r="B17" s="11"/>
      <c r="C17" s="13"/>
      <c r="D17" s="13"/>
      <c r="E17" s="14"/>
      <c r="F17" s="65"/>
      <c r="G17" s="14"/>
      <c r="H17" s="14"/>
      <c r="I17" s="14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56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276">
        <v>43201</v>
      </c>
      <c r="D20" s="27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275"/>
      <c r="F21" s="275"/>
      <c r="G21" s="3"/>
      <c r="H21" s="4"/>
      <c r="I21" s="4"/>
    </row>
    <row r="22" spans="1:10" s="93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  <c r="G22" s="92"/>
      <c r="H22" s="92"/>
      <c r="I22" s="278"/>
      <c r="J22" s="279"/>
    </row>
    <row r="23" spans="1:10" x14ac:dyDescent="0.2">
      <c r="B23" s="21" t="s">
        <v>28</v>
      </c>
      <c r="C23" s="24" t="s">
        <v>14</v>
      </c>
      <c r="D23" s="49"/>
      <c r="E23" s="85">
        <v>1937.21</v>
      </c>
      <c r="G23" s="67"/>
      <c r="H23" s="54"/>
      <c r="I23" s="274"/>
      <c r="J23" s="274"/>
    </row>
    <row r="24" spans="1:10" x14ac:dyDescent="0.2">
      <c r="B24" s="43" t="s">
        <v>32</v>
      </c>
      <c r="C24" s="27" t="s">
        <v>12</v>
      </c>
      <c r="D24" s="50"/>
      <c r="E24" s="85">
        <v>2308.8200000000002</v>
      </c>
      <c r="F24" s="67"/>
      <c r="G24" s="67"/>
      <c r="I24" s="274"/>
      <c r="J24" s="274"/>
    </row>
    <row r="25" spans="1:10" x14ac:dyDescent="0.2">
      <c r="B25" s="43" t="s">
        <v>29</v>
      </c>
      <c r="C25" s="27" t="s">
        <v>27</v>
      </c>
      <c r="D25" s="50"/>
      <c r="E25" s="85">
        <v>302.51</v>
      </c>
      <c r="F25" s="70"/>
      <c r="G25" s="67"/>
      <c r="H25" s="54"/>
      <c r="I25" s="274"/>
      <c r="J25" s="274"/>
    </row>
    <row r="26" spans="1:10" x14ac:dyDescent="0.2">
      <c r="B26" s="43" t="s">
        <v>3</v>
      </c>
      <c r="C26" s="27" t="s">
        <v>13</v>
      </c>
      <c r="D26" s="50"/>
      <c r="E26" s="85">
        <v>1356.74</v>
      </c>
      <c r="F26" s="70"/>
      <c r="G26" s="67"/>
      <c r="I26" s="274"/>
      <c r="J26" s="274"/>
    </row>
    <row r="27" spans="1:10" x14ac:dyDescent="0.2">
      <c r="B27" s="15" t="s">
        <v>35</v>
      </c>
      <c r="C27" s="18" t="s">
        <v>11</v>
      </c>
      <c r="D27" s="51"/>
      <c r="E27" s="86">
        <v>977.31</v>
      </c>
      <c r="G27" s="67"/>
      <c r="I27" s="274"/>
      <c r="J27" s="274"/>
    </row>
    <row r="28" spans="1:10" x14ac:dyDescent="0.2">
      <c r="B28" s="101" t="s">
        <v>29</v>
      </c>
      <c r="C28" s="105" t="s">
        <v>34</v>
      </c>
      <c r="D28" s="102"/>
      <c r="E28" s="103">
        <v>881.1</v>
      </c>
      <c r="G28" s="67"/>
      <c r="I28" s="100"/>
      <c r="J28" s="100"/>
    </row>
    <row r="29" spans="1:10" ht="13.5" thickBot="1" x14ac:dyDescent="0.25">
      <c r="B29" s="104" t="s">
        <v>61</v>
      </c>
      <c r="C29" s="106" t="s">
        <v>60</v>
      </c>
      <c r="D29" s="59"/>
      <c r="E29" s="35">
        <v>396</v>
      </c>
      <c r="F29" s="68"/>
      <c r="G29" s="67"/>
      <c r="I29" s="274"/>
      <c r="J29" s="274"/>
    </row>
    <row r="30" spans="1:10" s="4" customFormat="1" ht="13.5" thickBot="1" x14ac:dyDescent="0.25">
      <c r="B30" s="55"/>
      <c r="C30" s="56"/>
      <c r="D30" s="57"/>
      <c r="E30" s="58">
        <f>SUM(E22:E29)</f>
        <v>8159.6900000000005</v>
      </c>
      <c r="F30" s="69"/>
      <c r="G30" s="82"/>
    </row>
    <row r="31" spans="1:10" x14ac:dyDescent="0.2">
      <c r="B31" s="20" t="s">
        <v>33</v>
      </c>
      <c r="C31" s="23" t="s">
        <v>5</v>
      </c>
      <c r="D31" s="23"/>
      <c r="E31" s="37">
        <v>1125</v>
      </c>
    </row>
    <row r="32" spans="1:10" ht="13.5" thickBot="1" x14ac:dyDescent="0.25">
      <c r="B32" s="22" t="s">
        <v>17</v>
      </c>
      <c r="C32" s="33" t="s">
        <v>18</v>
      </c>
      <c r="D32" s="33"/>
      <c r="E32" s="35">
        <v>1102.5</v>
      </c>
    </row>
    <row r="33" spans="1:10" ht="13.5" thickBot="1" x14ac:dyDescent="0.25">
      <c r="B33" s="11"/>
      <c r="C33" s="34" t="s">
        <v>0</v>
      </c>
      <c r="D33" s="34"/>
      <c r="E33" s="36">
        <f>SUM(E30:E32)</f>
        <v>10387.19</v>
      </c>
      <c r="I33" s="274"/>
      <c r="J33" s="274"/>
    </row>
    <row r="34" spans="1:10" x14ac:dyDescent="0.2">
      <c r="B34" s="11"/>
      <c r="C34" s="34"/>
      <c r="D34" s="34"/>
      <c r="E34" s="63"/>
      <c r="I34" s="98"/>
      <c r="J34" s="98"/>
    </row>
    <row r="35" spans="1:10" x14ac:dyDescent="0.2">
      <c r="B35" s="11" t="s">
        <v>6</v>
      </c>
      <c r="C35" s="99" t="s">
        <v>59</v>
      </c>
      <c r="D35" s="34"/>
      <c r="E35" s="63">
        <v>1001.31</v>
      </c>
      <c r="I35" s="98"/>
      <c r="J35" s="98"/>
    </row>
    <row r="36" spans="1:10" x14ac:dyDescent="0.2">
      <c r="B36" s="11"/>
      <c r="C36" s="34"/>
      <c r="D36" s="34"/>
      <c r="E36" s="63"/>
    </row>
    <row r="37" spans="1:10" s="29" customFormat="1" ht="6.75" customHeight="1" x14ac:dyDescent="0.2">
      <c r="B37" s="30"/>
      <c r="C37" s="31"/>
      <c r="D37" s="31"/>
      <c r="E37" s="32"/>
      <c r="F37" s="64"/>
      <c r="G37" s="32"/>
      <c r="H37" s="32"/>
      <c r="I37" s="32"/>
    </row>
    <row r="38" spans="1:10" ht="19.5" customHeight="1" x14ac:dyDescent="0.2">
      <c r="A38" s="45"/>
      <c r="B38" s="25" t="s">
        <v>24</v>
      </c>
      <c r="C38" s="46" t="s">
        <v>57</v>
      </c>
      <c r="D38" s="40"/>
      <c r="E38" s="14"/>
      <c r="F38" s="65"/>
      <c r="G38" s="14"/>
      <c r="H38" s="14"/>
      <c r="I38" s="14"/>
    </row>
    <row r="39" spans="1:10" ht="19.5" customHeight="1" x14ac:dyDescent="0.2">
      <c r="B39" s="25" t="s">
        <v>26</v>
      </c>
      <c r="C39" s="276">
        <v>43208</v>
      </c>
      <c r="D39" s="276"/>
      <c r="E39" s="14"/>
      <c r="F39" s="65"/>
      <c r="G39" s="14"/>
      <c r="H39" s="14"/>
      <c r="I39" s="14"/>
    </row>
    <row r="40" spans="1:10" ht="4.5" customHeight="1" x14ac:dyDescent="0.45">
      <c r="B40" s="2"/>
      <c r="C40" s="19"/>
      <c r="D40" s="19"/>
      <c r="E40" s="275"/>
      <c r="F40" s="275"/>
      <c r="G40" s="3"/>
      <c r="H40" s="4"/>
      <c r="I40" s="4"/>
    </row>
    <row r="41" spans="1:10" s="93" customFormat="1" ht="13.5" thickBot="1" x14ac:dyDescent="0.25">
      <c r="B41" s="26" t="s">
        <v>25</v>
      </c>
      <c r="C41" s="53" t="s">
        <v>1</v>
      </c>
      <c r="D41" s="53"/>
      <c r="E41" s="28" t="s">
        <v>2</v>
      </c>
      <c r="F41" s="66"/>
    </row>
    <row r="42" spans="1:10" x14ac:dyDescent="0.2">
      <c r="B42" s="21" t="s">
        <v>28</v>
      </c>
      <c r="C42" s="24" t="s">
        <v>14</v>
      </c>
      <c r="D42" s="49"/>
      <c r="E42" s="85">
        <v>2150.67</v>
      </c>
      <c r="G42" s="67"/>
    </row>
    <row r="43" spans="1:10" x14ac:dyDescent="0.2">
      <c r="B43" s="43" t="s">
        <v>29</v>
      </c>
      <c r="C43" s="27" t="s">
        <v>27</v>
      </c>
      <c r="D43" s="50"/>
      <c r="E43" s="85">
        <v>802.51</v>
      </c>
      <c r="F43" s="70"/>
      <c r="G43" s="84"/>
      <c r="H43" s="54"/>
    </row>
    <row r="44" spans="1:10" x14ac:dyDescent="0.2">
      <c r="B44" s="43" t="s">
        <v>3</v>
      </c>
      <c r="C44" s="27" t="s">
        <v>13</v>
      </c>
      <c r="D44" s="50"/>
      <c r="E44" s="85">
        <v>1037.58</v>
      </c>
      <c r="F44" s="70"/>
    </row>
    <row r="45" spans="1:10" x14ac:dyDescent="0.2">
      <c r="B45" s="15" t="s">
        <v>35</v>
      </c>
      <c r="C45" s="18" t="s">
        <v>11</v>
      </c>
      <c r="D45" s="51"/>
      <c r="E45" s="86">
        <v>977.3</v>
      </c>
    </row>
    <row r="46" spans="1:10" x14ac:dyDescent="0.2">
      <c r="B46" s="101" t="s">
        <v>29</v>
      </c>
      <c r="C46" s="105" t="s">
        <v>34</v>
      </c>
      <c r="D46" s="102"/>
      <c r="E46" s="103">
        <v>792</v>
      </c>
      <c r="G46" s="67"/>
      <c r="I46" s="100"/>
      <c r="J46" s="100"/>
    </row>
    <row r="47" spans="1:10" ht="13.5" thickBot="1" x14ac:dyDescent="0.25">
      <c r="B47" s="104" t="s">
        <v>61</v>
      </c>
      <c r="C47" s="106" t="s">
        <v>60</v>
      </c>
      <c r="D47" s="59"/>
      <c r="E47" s="35">
        <v>1249.8699999999999</v>
      </c>
      <c r="F47" s="68"/>
      <c r="G47" s="67"/>
      <c r="I47" s="274"/>
      <c r="J47" s="274"/>
    </row>
    <row r="48" spans="1:10" s="4" customFormat="1" ht="13.5" thickBot="1" x14ac:dyDescent="0.25">
      <c r="B48" s="55"/>
      <c r="C48" s="56"/>
      <c r="D48" s="57"/>
      <c r="E48" s="58">
        <f>SUM(E41:E47)</f>
        <v>7009.93</v>
      </c>
      <c r="F48" s="69"/>
      <c r="G48" s="82"/>
    </row>
    <row r="49" spans="1:10" ht="13.5" thickBot="1" x14ac:dyDescent="0.25">
      <c r="B49" s="107" t="s">
        <v>33</v>
      </c>
      <c r="C49" s="108" t="s">
        <v>5</v>
      </c>
      <c r="D49" s="108"/>
      <c r="E49" s="109">
        <v>1125</v>
      </c>
    </row>
    <row r="50" spans="1:10" ht="13.5" thickBot="1" x14ac:dyDescent="0.25">
      <c r="B50" s="11"/>
      <c r="C50" s="34" t="s">
        <v>0</v>
      </c>
      <c r="D50" s="34"/>
      <c r="E50" s="36">
        <f>SUM(E48:E49)</f>
        <v>8134.93</v>
      </c>
    </row>
    <row r="51" spans="1:10" x14ac:dyDescent="0.2">
      <c r="B51" s="11"/>
      <c r="C51" s="34"/>
      <c r="D51" s="34"/>
      <c r="E51" s="63"/>
    </row>
    <row r="52" spans="1:10" x14ac:dyDescent="0.2">
      <c r="B52" s="11"/>
      <c r="C52" s="34" t="s">
        <v>62</v>
      </c>
      <c r="D52" s="34"/>
      <c r="E52" s="63"/>
    </row>
    <row r="53" spans="1:10" x14ac:dyDescent="0.2">
      <c r="B53" s="11"/>
      <c r="C53" s="34"/>
      <c r="D53" s="34"/>
      <c r="E53" s="63"/>
    </row>
    <row r="54" spans="1:10" s="29" customFormat="1" ht="6.75" customHeight="1" x14ac:dyDescent="0.2">
      <c r="B54" s="30"/>
      <c r="C54" s="31"/>
      <c r="D54" s="31"/>
      <c r="E54" s="32"/>
      <c r="F54" s="64"/>
      <c r="G54" s="32"/>
      <c r="H54" s="32"/>
      <c r="I54" s="32"/>
    </row>
    <row r="55" spans="1:10" ht="19.5" customHeight="1" x14ac:dyDescent="0.2">
      <c r="A55" s="45"/>
      <c r="B55" s="25" t="s">
        <v>24</v>
      </c>
      <c r="C55" s="46" t="s">
        <v>58</v>
      </c>
      <c r="D55" s="40"/>
      <c r="E55" s="14"/>
      <c r="F55" s="65"/>
      <c r="G55" s="14"/>
      <c r="H55" s="14"/>
      <c r="I55" s="14"/>
    </row>
    <row r="56" spans="1:10" ht="19.5" customHeight="1" x14ac:dyDescent="0.2">
      <c r="B56" s="25" t="s">
        <v>26</v>
      </c>
      <c r="C56" s="276">
        <v>43215</v>
      </c>
      <c r="D56" s="276"/>
      <c r="E56" s="14"/>
      <c r="F56" s="65"/>
      <c r="G56" s="14"/>
      <c r="H56" s="14"/>
      <c r="I56" s="14"/>
    </row>
    <row r="57" spans="1:10" ht="4.5" customHeight="1" x14ac:dyDescent="0.45">
      <c r="B57" s="2"/>
      <c r="C57" s="19"/>
      <c r="D57" s="19"/>
      <c r="E57" s="275"/>
      <c r="F57" s="275"/>
      <c r="G57" s="3"/>
      <c r="H57" s="4"/>
      <c r="I57" s="4"/>
    </row>
    <row r="58" spans="1:10" s="93" customFormat="1" ht="13.5" thickBot="1" x14ac:dyDescent="0.25">
      <c r="B58" s="26" t="s">
        <v>25</v>
      </c>
      <c r="C58" s="53" t="s">
        <v>1</v>
      </c>
      <c r="D58" s="53"/>
      <c r="E58" s="28" t="s">
        <v>2</v>
      </c>
      <c r="F58" s="66"/>
    </row>
    <row r="59" spans="1:10" x14ac:dyDescent="0.2">
      <c r="B59" s="21" t="s">
        <v>28</v>
      </c>
      <c r="C59" s="24" t="s">
        <v>14</v>
      </c>
      <c r="D59" s="49"/>
      <c r="E59" s="85">
        <v>1537.78</v>
      </c>
      <c r="G59" s="67"/>
    </row>
    <row r="60" spans="1:10" x14ac:dyDescent="0.2">
      <c r="B60" s="43" t="s">
        <v>29</v>
      </c>
      <c r="C60" s="27" t="s">
        <v>27</v>
      </c>
      <c r="D60" s="50"/>
      <c r="E60" s="85">
        <v>802.52</v>
      </c>
      <c r="F60" s="67"/>
      <c r="G60" s="84"/>
      <c r="H60" s="54"/>
    </row>
    <row r="61" spans="1:10" x14ac:dyDescent="0.2">
      <c r="B61" s="43" t="s">
        <v>3</v>
      </c>
      <c r="C61" s="27" t="s">
        <v>13</v>
      </c>
      <c r="D61" s="50"/>
      <c r="E61" s="85">
        <v>1037.57</v>
      </c>
      <c r="F61" s="70"/>
    </row>
    <row r="62" spans="1:10" x14ac:dyDescent="0.2">
      <c r="B62" s="15" t="s">
        <v>35</v>
      </c>
      <c r="C62" s="18" t="s">
        <v>11</v>
      </c>
      <c r="D62" s="51"/>
      <c r="E62" s="86">
        <v>977.3</v>
      </c>
    </row>
    <row r="63" spans="1:10" x14ac:dyDescent="0.2">
      <c r="B63" s="101" t="s">
        <v>29</v>
      </c>
      <c r="C63" s="105" t="s">
        <v>34</v>
      </c>
      <c r="D63" s="102"/>
      <c r="E63" s="103">
        <v>792</v>
      </c>
      <c r="G63" s="67"/>
      <c r="I63" s="100"/>
      <c r="J63" s="100"/>
    </row>
    <row r="64" spans="1:10" ht="13.5" thickBot="1" x14ac:dyDescent="0.25">
      <c r="B64" s="104" t="s">
        <v>61</v>
      </c>
      <c r="C64" s="106" t="s">
        <v>60</v>
      </c>
      <c r="D64" s="59"/>
      <c r="E64" s="35">
        <v>990</v>
      </c>
      <c r="F64" s="68"/>
      <c r="G64" s="67"/>
      <c r="I64" s="274"/>
      <c r="J64" s="274"/>
    </row>
    <row r="65" spans="1:9" s="4" customFormat="1" ht="13.5" thickBot="1" x14ac:dyDescent="0.25">
      <c r="B65" s="55"/>
      <c r="C65" s="56"/>
      <c r="D65" s="57"/>
      <c r="E65" s="58">
        <f>SUM(E58:E64)</f>
        <v>6137.17</v>
      </c>
      <c r="F65" s="69"/>
      <c r="G65" s="82"/>
    </row>
    <row r="66" spans="1:9" ht="13.5" thickBot="1" x14ac:dyDescent="0.25">
      <c r="B66" s="107" t="s">
        <v>33</v>
      </c>
      <c r="C66" s="108" t="s">
        <v>5</v>
      </c>
      <c r="D66" s="108"/>
      <c r="E66" s="109">
        <v>1125</v>
      </c>
    </row>
    <row r="67" spans="1:9" ht="13.5" thickBot="1" x14ac:dyDescent="0.25">
      <c r="B67" s="11"/>
      <c r="C67" s="34" t="s">
        <v>0</v>
      </c>
      <c r="D67" s="34"/>
      <c r="E67" s="36">
        <f>SUM(E65:E66)</f>
        <v>7262.17</v>
      </c>
    </row>
    <row r="68" spans="1:9" x14ac:dyDescent="0.2">
      <c r="B68" s="11"/>
      <c r="C68" s="34"/>
      <c r="D68" s="34"/>
      <c r="E68" s="63"/>
    </row>
    <row r="69" spans="1:9" s="7" customFormat="1" ht="13.15" customHeight="1" x14ac:dyDescent="0.2">
      <c r="A69" s="16" t="s">
        <v>6</v>
      </c>
      <c r="B69" s="17" t="s">
        <v>7</v>
      </c>
      <c r="C69" s="17"/>
      <c r="D69" s="38">
        <v>9000</v>
      </c>
      <c r="E69" s="52"/>
      <c r="F69" s="16" t="s">
        <v>37</v>
      </c>
      <c r="G69" s="17" t="s">
        <v>36</v>
      </c>
      <c r="H69" s="38">
        <v>3948.27</v>
      </c>
      <c r="I69" s="60"/>
    </row>
    <row r="70" spans="1:9" s="7" customFormat="1" ht="13.15" customHeight="1" x14ac:dyDescent="0.2">
      <c r="A70" s="16" t="s">
        <v>8</v>
      </c>
      <c r="B70" s="17" t="s">
        <v>9</v>
      </c>
      <c r="C70" s="17"/>
      <c r="D70" s="38">
        <v>311.83999999999997</v>
      </c>
      <c r="E70" s="52"/>
      <c r="F70" s="71" t="s">
        <v>44</v>
      </c>
      <c r="G70" s="17" t="s">
        <v>43</v>
      </c>
      <c r="H70" s="38">
        <v>1000</v>
      </c>
      <c r="I70" s="60"/>
    </row>
    <row r="71" spans="1:9" s="7" customFormat="1" ht="13.15" customHeight="1" x14ac:dyDescent="0.2">
      <c r="A71" s="16" t="s">
        <v>30</v>
      </c>
      <c r="B71" s="17" t="s">
        <v>31</v>
      </c>
      <c r="C71" s="17"/>
      <c r="D71" s="38">
        <v>619.53</v>
      </c>
      <c r="E71" s="52"/>
      <c r="F71" s="71" t="s">
        <v>22</v>
      </c>
      <c r="G71" s="17" t="s">
        <v>23</v>
      </c>
      <c r="H71" s="38">
        <v>500</v>
      </c>
      <c r="I71" s="60"/>
    </row>
    <row r="72" spans="1:9" s="7" customFormat="1" ht="13.15" customHeight="1" x14ac:dyDescent="0.2">
      <c r="A72" s="16" t="s">
        <v>10</v>
      </c>
      <c r="B72" s="17" t="s">
        <v>38</v>
      </c>
      <c r="C72" s="38"/>
      <c r="D72" s="38">
        <v>5000</v>
      </c>
      <c r="E72" s="52"/>
      <c r="F72" s="71" t="s">
        <v>6</v>
      </c>
      <c r="G72" s="17" t="s">
        <v>45</v>
      </c>
      <c r="H72" s="38">
        <v>874</v>
      </c>
      <c r="I72" s="60"/>
    </row>
    <row r="73" spans="1:9" s="7" customFormat="1" ht="13.15" customHeight="1" x14ac:dyDescent="0.2">
      <c r="A73" s="16" t="s">
        <v>10</v>
      </c>
      <c r="B73" s="17" t="s">
        <v>39</v>
      </c>
      <c r="C73" s="38"/>
      <c r="D73" s="38">
        <v>4000</v>
      </c>
      <c r="E73" s="52"/>
      <c r="F73" s="71" t="s">
        <v>8</v>
      </c>
      <c r="G73" s="17" t="s">
        <v>15</v>
      </c>
      <c r="H73" s="38">
        <v>12000</v>
      </c>
      <c r="I73" s="94"/>
    </row>
    <row r="74" spans="1:9" s="7" customFormat="1" ht="13.15" customHeight="1" thickBot="1" x14ac:dyDescent="0.25">
      <c r="A74" s="16" t="s">
        <v>10</v>
      </c>
      <c r="B74" s="17" t="s">
        <v>40</v>
      </c>
      <c r="C74" s="38"/>
      <c r="D74" s="38">
        <v>1126.4100000000001</v>
      </c>
      <c r="E74" s="52"/>
      <c r="F74" s="72" t="s">
        <v>19</v>
      </c>
      <c r="G74" s="17" t="s">
        <v>16</v>
      </c>
      <c r="H74" s="39">
        <v>11000</v>
      </c>
      <c r="I74" s="94"/>
    </row>
    <row r="75" spans="1:9" s="7" customFormat="1" ht="13.15" customHeight="1" thickTop="1" thickBot="1" x14ac:dyDescent="0.25">
      <c r="A75" s="16"/>
      <c r="B75" s="17"/>
      <c r="C75" s="38"/>
      <c r="D75" s="38"/>
      <c r="E75" s="52"/>
      <c r="F75" s="73"/>
      <c r="G75" s="17"/>
      <c r="H75" s="44">
        <f>SUM(H69:H74)+SUM(D69:D76)</f>
        <v>50311.42</v>
      </c>
      <c r="I75" s="60"/>
    </row>
    <row r="76" spans="1:9" s="7" customFormat="1" ht="13.15" customHeight="1" thickBot="1" x14ac:dyDescent="0.25">
      <c r="A76" s="16"/>
      <c r="B76" s="17"/>
      <c r="C76" s="38"/>
      <c r="D76" s="112">
        <f>SUM(D70:D71)</f>
        <v>931.36999999999989</v>
      </c>
      <c r="E76" s="38"/>
      <c r="F76" s="73"/>
      <c r="G76" s="41" t="s">
        <v>4</v>
      </c>
      <c r="H76" s="42">
        <f>E67+H75</f>
        <v>57573.59</v>
      </c>
      <c r="I76" s="44"/>
    </row>
    <row r="77" spans="1:9" s="7" customFormat="1" ht="13.15" customHeight="1" x14ac:dyDescent="0.2">
      <c r="B77" s="16"/>
      <c r="C77" s="17"/>
      <c r="D77" s="9"/>
      <c r="E77" s="38"/>
      <c r="F77" s="74"/>
      <c r="G77" s="9"/>
      <c r="H77" s="9"/>
      <c r="I77" s="44"/>
    </row>
    <row r="78" spans="1:9" s="7" customFormat="1" ht="13.15" customHeight="1" x14ac:dyDescent="0.2">
      <c r="B78" s="16"/>
      <c r="C78" s="17"/>
      <c r="D78" s="8"/>
      <c r="E78" s="9"/>
      <c r="F78" s="74"/>
      <c r="G78" s="9"/>
      <c r="H78" s="9"/>
      <c r="I78" s="44"/>
    </row>
    <row r="79" spans="1:9" s="7" customFormat="1" ht="13.15" customHeight="1" x14ac:dyDescent="0.2">
      <c r="A79" s="9"/>
      <c r="B79" s="10"/>
      <c r="C79" s="9"/>
      <c r="D79" s="8"/>
      <c r="E79" s="9"/>
      <c r="F79" s="74"/>
      <c r="G79" s="9"/>
      <c r="H79" s="9"/>
      <c r="I79" s="44"/>
    </row>
    <row r="80" spans="1:9" s="7" customFormat="1" ht="13.15" customHeight="1" x14ac:dyDescent="0.2">
      <c r="A80" s="9"/>
      <c r="B80" s="10"/>
      <c r="C80" s="8"/>
      <c r="D80" s="8"/>
      <c r="E80" s="9"/>
      <c r="F80" s="74"/>
      <c r="G80" s="9"/>
      <c r="H80" s="9"/>
      <c r="I80" s="44"/>
    </row>
    <row r="81" spans="1:9" s="7" customFormat="1" ht="13.15" customHeight="1" x14ac:dyDescent="0.2">
      <c r="A81" s="9"/>
      <c r="B81" s="10"/>
      <c r="C81" s="8"/>
      <c r="D81" s="8"/>
      <c r="E81" s="9"/>
      <c r="F81" s="74"/>
      <c r="G81" s="9"/>
      <c r="H81" s="9"/>
      <c r="I81" s="44"/>
    </row>
    <row r="82" spans="1:9" s="7" customFormat="1" ht="13.15" customHeight="1" x14ac:dyDescent="0.2">
      <c r="A82" s="9"/>
      <c r="B82" s="10"/>
      <c r="C82" s="8"/>
      <c r="D82" s="8"/>
      <c r="E82" s="9"/>
      <c r="F82" s="74"/>
      <c r="G82" s="9"/>
      <c r="H82" s="9"/>
      <c r="I82" s="44"/>
    </row>
    <row r="83" spans="1:9" s="9" customFormat="1" ht="12" x14ac:dyDescent="0.2">
      <c r="B83" s="10"/>
      <c r="C83" s="8"/>
      <c r="F83" s="74"/>
    </row>
    <row r="84" spans="1:9" s="9" customFormat="1" ht="12" x14ac:dyDescent="0.2">
      <c r="B84" s="10"/>
      <c r="C84" s="8"/>
      <c r="F84" s="74"/>
    </row>
    <row r="85" spans="1:9" s="9" customFormat="1" ht="12" x14ac:dyDescent="0.2">
      <c r="B85" s="10"/>
      <c r="C85" s="8"/>
      <c r="F85" s="74"/>
    </row>
    <row r="86" spans="1:9" s="9" customFormat="1" ht="12" x14ac:dyDescent="0.2">
      <c r="B86" s="10"/>
      <c r="F86" s="74"/>
    </row>
    <row r="87" spans="1:9" s="9" customFormat="1" ht="12" x14ac:dyDescent="0.2">
      <c r="B87" s="10"/>
      <c r="F87" s="74"/>
    </row>
    <row r="88" spans="1:9" s="9" customFormat="1" ht="12" x14ac:dyDescent="0.2">
      <c r="B88" s="10"/>
      <c r="F88" s="74"/>
    </row>
    <row r="89" spans="1:9" s="9" customFormat="1" x14ac:dyDescent="0.2">
      <c r="B89" s="10"/>
      <c r="D89" s="5"/>
      <c r="F89" s="74"/>
    </row>
    <row r="90" spans="1:9" s="9" customFormat="1" x14ac:dyDescent="0.2">
      <c r="B90" s="10"/>
      <c r="D90" s="5"/>
      <c r="F90" s="54"/>
      <c r="G90" s="5"/>
      <c r="H90" s="5"/>
    </row>
    <row r="91" spans="1:9" s="9" customFormat="1" x14ac:dyDescent="0.2">
      <c r="B91" s="10"/>
      <c r="D91" s="5"/>
      <c r="E91" s="5"/>
      <c r="F91" s="54"/>
      <c r="G91" s="5"/>
      <c r="H91" s="5"/>
    </row>
    <row r="92" spans="1:9" s="9" customFormat="1" x14ac:dyDescent="0.2">
      <c r="B92" s="12"/>
      <c r="C92" s="5"/>
      <c r="D92" s="5"/>
      <c r="E92" s="5"/>
      <c r="F92" s="54"/>
      <c r="G92" s="5"/>
      <c r="H92" s="5"/>
    </row>
    <row r="93" spans="1:9" s="9" customFormat="1" x14ac:dyDescent="0.2">
      <c r="B93" s="12"/>
      <c r="C93" s="5"/>
      <c r="D93" s="5"/>
      <c r="E93" s="5"/>
      <c r="F93" s="54"/>
      <c r="G93" s="5"/>
      <c r="H93" s="5"/>
    </row>
    <row r="94" spans="1:9" s="9" customFormat="1" x14ac:dyDescent="0.2">
      <c r="B94" s="12"/>
      <c r="C94" s="5"/>
      <c r="D94" s="5"/>
      <c r="E94" s="5"/>
      <c r="F94" s="54"/>
      <c r="G94" s="5"/>
      <c r="H94" s="5"/>
    </row>
    <row r="95" spans="1:9" s="9" customFormat="1" x14ac:dyDescent="0.2">
      <c r="B95" s="12"/>
      <c r="C95" s="5"/>
      <c r="D95" s="5"/>
      <c r="E95" s="5"/>
      <c r="F95" s="54"/>
      <c r="G95" s="5"/>
      <c r="H95" s="5"/>
    </row>
    <row r="96" spans="1:9" s="9" customFormat="1" x14ac:dyDescent="0.2">
      <c r="A96" s="5"/>
      <c r="B96" s="12"/>
      <c r="C96" s="5"/>
      <c r="D96" s="5"/>
      <c r="E96" s="5"/>
      <c r="F96" s="54"/>
      <c r="G96" s="5"/>
      <c r="H96" s="5"/>
      <c r="I96" s="5"/>
    </row>
    <row r="97" spans="1:9" s="9" customFormat="1" x14ac:dyDescent="0.2">
      <c r="A97" s="5"/>
      <c r="B97" s="12"/>
      <c r="C97" s="5"/>
      <c r="D97" s="5"/>
      <c r="E97" s="5"/>
      <c r="F97" s="54"/>
      <c r="G97" s="5"/>
      <c r="H97" s="5"/>
      <c r="I97" s="5"/>
    </row>
    <row r="98" spans="1:9" s="9" customFormat="1" x14ac:dyDescent="0.2">
      <c r="A98" s="5"/>
      <c r="B98" s="12"/>
      <c r="C98" s="5"/>
      <c r="D98" s="5"/>
      <c r="E98" s="5"/>
      <c r="F98" s="54"/>
      <c r="G98" s="5"/>
      <c r="H98" s="5"/>
      <c r="I98" s="5"/>
    </row>
    <row r="99" spans="1:9" s="9" customFormat="1" x14ac:dyDescent="0.2">
      <c r="A99" s="5"/>
      <c r="B99" s="12"/>
      <c r="C99" s="5"/>
      <c r="D99" s="5"/>
      <c r="E99" s="5"/>
      <c r="F99" s="54"/>
      <c r="G99" s="5"/>
      <c r="H99" s="5"/>
      <c r="I99" s="5"/>
    </row>
  </sheetData>
  <mergeCells count="19">
    <mergeCell ref="C56:D56"/>
    <mergeCell ref="E57:F57"/>
    <mergeCell ref="I47:J47"/>
    <mergeCell ref="I64:J64"/>
    <mergeCell ref="I29:J29"/>
    <mergeCell ref="A1:J1"/>
    <mergeCell ref="C4:D4"/>
    <mergeCell ref="E5:F5"/>
    <mergeCell ref="C20:D20"/>
    <mergeCell ref="E21:F21"/>
    <mergeCell ref="I27:J27"/>
    <mergeCell ref="I33:J33"/>
    <mergeCell ref="C39:D39"/>
    <mergeCell ref="E40:F40"/>
    <mergeCell ref="I22:J22"/>
    <mergeCell ref="I23:J23"/>
    <mergeCell ref="I24:J24"/>
    <mergeCell ref="I25:J25"/>
    <mergeCell ref="I26:J2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4" zoomScaleNormal="100" workbookViewId="0">
      <selection activeCell="E7" sqref="E7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63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64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43222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111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1527.26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802.51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1037.57</v>
      </c>
      <c r="F9" s="70"/>
    </row>
    <row r="10" spans="1:10" x14ac:dyDescent="0.2">
      <c r="B10" s="15" t="s">
        <v>35</v>
      </c>
      <c r="C10" s="18" t="s">
        <v>11</v>
      </c>
      <c r="D10" s="51"/>
      <c r="E10" s="86">
        <v>977.3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10"/>
      <c r="J11" s="110"/>
    </row>
    <row r="12" spans="1:10" ht="13.5" thickBot="1" x14ac:dyDescent="0.25">
      <c r="B12" s="104" t="s">
        <v>61</v>
      </c>
      <c r="C12" s="106" t="s">
        <v>60</v>
      </c>
      <c r="D12" s="59"/>
      <c r="E12" s="35">
        <v>990</v>
      </c>
      <c r="F12" s="68"/>
      <c r="G12" s="67"/>
      <c r="I12" s="274"/>
      <c r="J12" s="274"/>
    </row>
    <row r="13" spans="1:10" s="4" customFormat="1" ht="13.5" thickBot="1" x14ac:dyDescent="0.25">
      <c r="B13" s="55"/>
      <c r="C13" s="56"/>
      <c r="D13" s="57"/>
      <c r="E13" s="58">
        <f>SUM(E6:E12)</f>
        <v>6126.64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7251.64</v>
      </c>
    </row>
    <row r="16" spans="1:10" x14ac:dyDescent="0.2">
      <c r="B16" s="11"/>
      <c r="C16" s="34"/>
      <c r="D16" s="34"/>
      <c r="E16" s="63"/>
    </row>
    <row r="17" spans="1:10" x14ac:dyDescent="0.2">
      <c r="B17" s="11" t="s">
        <v>6</v>
      </c>
      <c r="C17" s="113" t="s">
        <v>59</v>
      </c>
      <c r="D17" s="34"/>
      <c r="E17" s="63">
        <v>1001.31</v>
      </c>
    </row>
    <row r="18" spans="1:10" x14ac:dyDescent="0.2">
      <c r="B18" s="11"/>
      <c r="C18" s="34"/>
      <c r="D18" s="34"/>
      <c r="E18" s="63"/>
    </row>
    <row r="19" spans="1:10" s="29" customFormat="1" ht="6.75" customHeight="1" x14ac:dyDescent="0.2">
      <c r="B19" s="30"/>
      <c r="C19" s="31"/>
      <c r="D19" s="31"/>
      <c r="E19" s="32"/>
      <c r="F19" s="64"/>
      <c r="G19" s="32"/>
      <c r="H19" s="32"/>
      <c r="I19" s="32"/>
    </row>
    <row r="20" spans="1:10" ht="19.5" customHeight="1" x14ac:dyDescent="0.2">
      <c r="A20" s="45"/>
      <c r="B20" s="25" t="s">
        <v>24</v>
      </c>
      <c r="C20" s="46" t="s">
        <v>65</v>
      </c>
      <c r="D20" s="40"/>
      <c r="E20" s="14"/>
      <c r="F20" s="65"/>
      <c r="G20" s="14"/>
      <c r="H20" s="14"/>
      <c r="I20" s="14"/>
    </row>
    <row r="21" spans="1:10" ht="19.5" customHeight="1" x14ac:dyDescent="0.2">
      <c r="B21" s="25" t="s">
        <v>26</v>
      </c>
      <c r="C21" s="276">
        <v>43229</v>
      </c>
      <c r="D21" s="276"/>
      <c r="E21" s="14"/>
      <c r="F21" s="65"/>
      <c r="G21" s="14"/>
      <c r="H21" s="14"/>
      <c r="I21" s="14"/>
    </row>
    <row r="22" spans="1:10" ht="4.5" customHeight="1" x14ac:dyDescent="0.45">
      <c r="B22" s="2"/>
      <c r="C22" s="19"/>
      <c r="D22" s="19"/>
      <c r="E22" s="275"/>
      <c r="F22" s="275"/>
      <c r="G22" s="3"/>
      <c r="H22" s="4"/>
      <c r="I22" s="4"/>
    </row>
    <row r="23" spans="1:10" s="111" customFormat="1" ht="13.5" thickBot="1" x14ac:dyDescent="0.25">
      <c r="B23" s="26" t="s">
        <v>25</v>
      </c>
      <c r="C23" s="53" t="s">
        <v>1</v>
      </c>
      <c r="D23" s="53"/>
      <c r="E23" s="28" t="s">
        <v>2</v>
      </c>
      <c r="F23" s="66"/>
    </row>
    <row r="24" spans="1:10" x14ac:dyDescent="0.2">
      <c r="B24" s="21" t="s">
        <v>28</v>
      </c>
      <c r="C24" s="24" t="s">
        <v>14</v>
      </c>
      <c r="D24" s="49"/>
      <c r="E24" s="85">
        <v>1622</v>
      </c>
      <c r="G24" s="67"/>
    </row>
    <row r="25" spans="1:10" x14ac:dyDescent="0.2">
      <c r="B25" s="43" t="s">
        <v>29</v>
      </c>
      <c r="C25" s="27" t="s">
        <v>27</v>
      </c>
      <c r="D25" s="50"/>
      <c r="E25" s="85">
        <v>802.51</v>
      </c>
      <c r="F25" s="70"/>
      <c r="G25" s="84"/>
      <c r="H25" s="54"/>
    </row>
    <row r="26" spans="1:10" x14ac:dyDescent="0.2">
      <c r="B26" s="43" t="s">
        <v>3</v>
      </c>
      <c r="C26" s="27" t="s">
        <v>13</v>
      </c>
      <c r="D26" s="50"/>
      <c r="E26" s="85">
        <v>1037.58</v>
      </c>
      <c r="F26" s="70"/>
    </row>
    <row r="27" spans="1:10" x14ac:dyDescent="0.2">
      <c r="B27" s="15" t="s">
        <v>35</v>
      </c>
      <c r="C27" s="18" t="s">
        <v>11</v>
      </c>
      <c r="D27" s="51"/>
      <c r="E27" s="86">
        <v>977.31</v>
      </c>
    </row>
    <row r="28" spans="1:10" x14ac:dyDescent="0.2">
      <c r="B28" s="101" t="s">
        <v>29</v>
      </c>
      <c r="C28" s="105" t="s">
        <v>34</v>
      </c>
      <c r="D28" s="102"/>
      <c r="E28" s="103">
        <v>792</v>
      </c>
      <c r="G28" s="67"/>
      <c r="I28" s="110"/>
      <c r="J28" s="110"/>
    </row>
    <row r="29" spans="1:10" ht="13.5" thickBot="1" x14ac:dyDescent="0.25">
      <c r="B29" s="104" t="s">
        <v>61</v>
      </c>
      <c r="C29" s="106" t="s">
        <v>60</v>
      </c>
      <c r="D29" s="59"/>
      <c r="E29" s="35">
        <v>1027.1199999999999</v>
      </c>
      <c r="F29" s="68"/>
      <c r="G29" s="67"/>
      <c r="I29" s="274"/>
      <c r="J29" s="274"/>
    </row>
    <row r="30" spans="1:10" s="4" customFormat="1" ht="13.5" thickBot="1" x14ac:dyDescent="0.25">
      <c r="B30" s="55"/>
      <c r="C30" s="56"/>
      <c r="D30" s="57"/>
      <c r="E30" s="58">
        <f>SUM(E23:E29)</f>
        <v>6258.5199999999995</v>
      </c>
      <c r="F30" s="69"/>
      <c r="G30" s="82"/>
    </row>
    <row r="31" spans="1:10" ht="13.5" thickBot="1" x14ac:dyDescent="0.25">
      <c r="B31" s="107" t="s">
        <v>33</v>
      </c>
      <c r="C31" s="108" t="s">
        <v>5</v>
      </c>
      <c r="D31" s="108"/>
      <c r="E31" s="109">
        <v>1125</v>
      </c>
    </row>
    <row r="32" spans="1:10" ht="13.5" thickBot="1" x14ac:dyDescent="0.25">
      <c r="B32" s="11"/>
      <c r="C32" s="34" t="s">
        <v>0</v>
      </c>
      <c r="D32" s="34"/>
      <c r="E32" s="36">
        <f>SUM(E30:E31)</f>
        <v>7383.5199999999995</v>
      </c>
    </row>
    <row r="33" spans="1:10" x14ac:dyDescent="0.2">
      <c r="B33" s="11"/>
      <c r="C33" s="34"/>
      <c r="D33" s="34"/>
      <c r="E33" s="63"/>
    </row>
    <row r="34" spans="1:10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10" ht="19.5" customHeight="1" x14ac:dyDescent="0.2">
      <c r="A35" s="45"/>
      <c r="B35" s="25" t="s">
        <v>24</v>
      </c>
      <c r="C35" s="46" t="s">
        <v>66</v>
      </c>
      <c r="D35" s="40"/>
      <c r="E35" s="14"/>
      <c r="F35" s="65"/>
      <c r="G35" s="14"/>
      <c r="H35" s="14"/>
      <c r="I35" s="14"/>
    </row>
    <row r="36" spans="1:10" ht="19.5" customHeight="1" x14ac:dyDescent="0.2">
      <c r="B36" s="25" t="s">
        <v>26</v>
      </c>
      <c r="C36" s="276">
        <v>43236</v>
      </c>
      <c r="D36" s="276"/>
      <c r="E36" s="14"/>
      <c r="F36" s="65"/>
      <c r="G36" s="14"/>
      <c r="H36" s="14"/>
      <c r="I36" s="14"/>
    </row>
    <row r="37" spans="1:10" ht="4.5" customHeight="1" x14ac:dyDescent="0.45">
      <c r="B37" s="2"/>
      <c r="C37" s="19"/>
      <c r="D37" s="19"/>
      <c r="E37" s="275"/>
      <c r="F37" s="275"/>
      <c r="G37" s="3"/>
      <c r="H37" s="4"/>
      <c r="I37" s="4"/>
    </row>
    <row r="38" spans="1:10" s="111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10" x14ac:dyDescent="0.2">
      <c r="B39" s="21" t="s">
        <v>28</v>
      </c>
      <c r="C39" s="24" t="s">
        <v>14</v>
      </c>
      <c r="D39" s="49"/>
      <c r="E39" s="85">
        <v>1427.26</v>
      </c>
      <c r="F39" s="70" t="s">
        <v>69</v>
      </c>
      <c r="G39" s="67"/>
    </row>
    <row r="40" spans="1:10" x14ac:dyDescent="0.2">
      <c r="B40" s="43" t="s">
        <v>29</v>
      </c>
      <c r="C40" s="27" t="s">
        <v>27</v>
      </c>
      <c r="D40" s="50"/>
      <c r="E40" s="85">
        <v>602.51</v>
      </c>
      <c r="F40" s="70" t="s">
        <v>70</v>
      </c>
      <c r="G40" s="84"/>
      <c r="H40" s="54"/>
    </row>
    <row r="41" spans="1:10" x14ac:dyDescent="0.2">
      <c r="B41" s="43" t="s">
        <v>3</v>
      </c>
      <c r="C41" s="27" t="s">
        <v>13</v>
      </c>
      <c r="D41" s="50"/>
      <c r="E41" s="85">
        <v>1037.57</v>
      </c>
      <c r="F41" s="70"/>
    </row>
    <row r="42" spans="1:10" x14ac:dyDescent="0.2">
      <c r="B42" s="15" t="s">
        <v>35</v>
      </c>
      <c r="C42" s="18" t="s">
        <v>11</v>
      </c>
      <c r="D42" s="51"/>
      <c r="E42" s="86">
        <v>977.3</v>
      </c>
    </row>
    <row r="43" spans="1:10" x14ac:dyDescent="0.2">
      <c r="B43" s="101" t="s">
        <v>29</v>
      </c>
      <c r="C43" s="105" t="s">
        <v>34</v>
      </c>
      <c r="D43" s="102"/>
      <c r="E43" s="103">
        <v>792</v>
      </c>
      <c r="G43" s="67"/>
      <c r="I43" s="110"/>
      <c r="J43" s="110"/>
    </row>
    <row r="44" spans="1:10" ht="13.5" thickBot="1" x14ac:dyDescent="0.25">
      <c r="B44" s="104" t="s">
        <v>61</v>
      </c>
      <c r="C44" s="106" t="s">
        <v>60</v>
      </c>
      <c r="D44" s="59"/>
      <c r="E44" s="35">
        <v>990</v>
      </c>
      <c r="F44" s="68"/>
      <c r="G44" s="67"/>
      <c r="I44" s="274"/>
      <c r="J44" s="274"/>
    </row>
    <row r="45" spans="1:10" s="4" customFormat="1" ht="13.5" thickBot="1" x14ac:dyDescent="0.25">
      <c r="B45" s="55"/>
      <c r="C45" s="56"/>
      <c r="D45" s="57"/>
      <c r="E45" s="58">
        <f>SUM(E38:E44)</f>
        <v>5826.64</v>
      </c>
      <c r="F45" s="69"/>
      <c r="G45" s="82"/>
    </row>
    <row r="46" spans="1:10" ht="13.5" thickBot="1" x14ac:dyDescent="0.25">
      <c r="B46" s="107" t="s">
        <v>33</v>
      </c>
      <c r="C46" s="108" t="s">
        <v>5</v>
      </c>
      <c r="D46" s="108"/>
      <c r="E46" s="109">
        <v>1125</v>
      </c>
    </row>
    <row r="47" spans="1:10" ht="13.5" thickBot="1" x14ac:dyDescent="0.25">
      <c r="B47" s="11"/>
      <c r="C47" s="34" t="s">
        <v>0</v>
      </c>
      <c r="D47" s="34"/>
      <c r="E47" s="36">
        <f>SUM(E45:E46)</f>
        <v>6951.64</v>
      </c>
    </row>
    <row r="48" spans="1:10" x14ac:dyDescent="0.2">
      <c r="B48" s="11"/>
      <c r="C48" s="34"/>
      <c r="D48" s="34"/>
      <c r="E48" s="63"/>
    </row>
    <row r="49" spans="1:10" s="29" customFormat="1" ht="6.75" customHeight="1" x14ac:dyDescent="0.2">
      <c r="B49" s="30"/>
      <c r="C49" s="31"/>
      <c r="D49" s="31"/>
      <c r="E49" s="32"/>
      <c r="F49" s="64"/>
      <c r="G49" s="32"/>
      <c r="H49" s="32"/>
      <c r="I49" s="32"/>
    </row>
    <row r="50" spans="1:10" ht="19.5" customHeight="1" x14ac:dyDescent="0.2">
      <c r="A50" s="45"/>
      <c r="B50" s="25" t="s">
        <v>24</v>
      </c>
      <c r="C50" s="46" t="s">
        <v>67</v>
      </c>
      <c r="D50" s="40"/>
      <c r="E50" s="14"/>
      <c r="F50" s="65"/>
      <c r="G50" s="14"/>
      <c r="H50" s="14"/>
      <c r="I50" s="14"/>
    </row>
    <row r="51" spans="1:10" ht="19.5" customHeight="1" x14ac:dyDescent="0.2">
      <c r="B51" s="25" t="s">
        <v>26</v>
      </c>
      <c r="C51" s="276">
        <v>43243</v>
      </c>
      <c r="D51" s="276"/>
      <c r="E51" s="14"/>
      <c r="F51" s="65"/>
      <c r="G51" s="14"/>
      <c r="H51" s="14"/>
      <c r="I51" s="14"/>
    </row>
    <row r="52" spans="1:10" ht="4.5" customHeight="1" x14ac:dyDescent="0.45">
      <c r="B52" s="2"/>
      <c r="C52" s="19"/>
      <c r="D52" s="19"/>
      <c r="E52" s="275"/>
      <c r="F52" s="275"/>
      <c r="G52" s="3"/>
      <c r="H52" s="4"/>
      <c r="I52" s="4"/>
    </row>
    <row r="53" spans="1:10" s="111" customFormat="1" ht="13.5" thickBot="1" x14ac:dyDescent="0.25">
      <c r="B53" s="26" t="s">
        <v>25</v>
      </c>
      <c r="C53" s="53" t="s">
        <v>1</v>
      </c>
      <c r="D53" s="53"/>
      <c r="E53" s="28" t="s">
        <v>2</v>
      </c>
      <c r="F53" s="66"/>
    </row>
    <row r="54" spans="1:10" x14ac:dyDescent="0.2">
      <c r="B54" s="21" t="s">
        <v>28</v>
      </c>
      <c r="C54" s="24" t="s">
        <v>14</v>
      </c>
      <c r="D54" s="49"/>
      <c r="E54" s="85">
        <v>1427.26</v>
      </c>
      <c r="G54" s="67"/>
    </row>
    <row r="55" spans="1:10" x14ac:dyDescent="0.2">
      <c r="B55" s="43" t="s">
        <v>29</v>
      </c>
      <c r="C55" s="27" t="s">
        <v>27</v>
      </c>
      <c r="D55" s="50"/>
      <c r="E55" s="85">
        <v>802.52</v>
      </c>
      <c r="F55" s="67"/>
      <c r="G55" s="84"/>
      <c r="H55" s="54"/>
    </row>
    <row r="56" spans="1:10" x14ac:dyDescent="0.2">
      <c r="B56" s="43" t="s">
        <v>3</v>
      </c>
      <c r="C56" s="27" t="s">
        <v>13</v>
      </c>
      <c r="D56" s="50"/>
      <c r="E56" s="85">
        <v>1037.58</v>
      </c>
      <c r="F56" s="70"/>
    </row>
    <row r="57" spans="1:10" x14ac:dyDescent="0.2">
      <c r="B57" s="15" t="s">
        <v>35</v>
      </c>
      <c r="C57" s="18" t="s">
        <v>11</v>
      </c>
      <c r="D57" s="51"/>
      <c r="E57" s="86">
        <v>977.3</v>
      </c>
    </row>
    <row r="58" spans="1:10" x14ac:dyDescent="0.2">
      <c r="B58" s="101" t="s">
        <v>29</v>
      </c>
      <c r="C58" s="105" t="s">
        <v>34</v>
      </c>
      <c r="D58" s="102"/>
      <c r="E58" s="103">
        <v>792</v>
      </c>
      <c r="G58" s="67"/>
      <c r="I58" s="110"/>
      <c r="J58" s="110"/>
    </row>
    <row r="59" spans="1:10" ht="13.5" thickBot="1" x14ac:dyDescent="0.25">
      <c r="B59" s="104" t="s">
        <v>61</v>
      </c>
      <c r="C59" s="106" t="s">
        <v>60</v>
      </c>
      <c r="D59" s="59"/>
      <c r="E59" s="35">
        <v>990</v>
      </c>
      <c r="F59" s="68"/>
      <c r="G59" s="67"/>
      <c r="I59" s="274"/>
      <c r="J59" s="274"/>
    </row>
    <row r="60" spans="1:10" s="4" customFormat="1" ht="13.5" thickBot="1" x14ac:dyDescent="0.25">
      <c r="B60" s="55"/>
      <c r="C60" s="56"/>
      <c r="D60" s="57"/>
      <c r="E60" s="58">
        <f>SUM(E53:E59)</f>
        <v>6026.66</v>
      </c>
      <c r="F60" s="69"/>
      <c r="G60" s="82"/>
    </row>
    <row r="61" spans="1:10" ht="13.5" thickBot="1" x14ac:dyDescent="0.25">
      <c r="B61" s="107" t="s">
        <v>33</v>
      </c>
      <c r="C61" s="108" t="s">
        <v>5</v>
      </c>
      <c r="D61" s="108"/>
      <c r="E61" s="109">
        <v>1125</v>
      </c>
    </row>
    <row r="62" spans="1:10" ht="13.5" thickBot="1" x14ac:dyDescent="0.25">
      <c r="B62" s="11"/>
      <c r="C62" s="34" t="s">
        <v>0</v>
      </c>
      <c r="D62" s="34"/>
      <c r="E62" s="36">
        <f>SUM(E60:E61)</f>
        <v>7151.66</v>
      </c>
    </row>
    <row r="63" spans="1:10" x14ac:dyDescent="0.2">
      <c r="B63" s="11"/>
      <c r="C63" s="34"/>
      <c r="D63" s="34"/>
      <c r="E63" s="63"/>
    </row>
    <row r="64" spans="1:10" s="29" customFormat="1" ht="6.75" customHeight="1" x14ac:dyDescent="0.2">
      <c r="B64" s="30"/>
      <c r="C64" s="31"/>
      <c r="D64" s="31"/>
      <c r="E64" s="32"/>
      <c r="F64" s="64"/>
      <c r="G64" s="32"/>
      <c r="H64" s="32"/>
      <c r="I64" s="32"/>
    </row>
    <row r="65" spans="1:10" ht="19.5" customHeight="1" x14ac:dyDescent="0.2">
      <c r="A65" s="45"/>
      <c r="B65" s="25" t="s">
        <v>24</v>
      </c>
      <c r="C65" s="46" t="s">
        <v>68</v>
      </c>
      <c r="D65" s="40"/>
      <c r="E65" s="14"/>
      <c r="F65" s="65"/>
      <c r="G65" s="14"/>
      <c r="H65" s="14"/>
      <c r="I65" s="14"/>
    </row>
    <row r="66" spans="1:10" ht="19.5" customHeight="1" x14ac:dyDescent="0.2">
      <c r="B66" s="25" t="s">
        <v>26</v>
      </c>
      <c r="C66" s="276">
        <v>43250</v>
      </c>
      <c r="D66" s="276"/>
      <c r="E66" s="14"/>
      <c r="F66" s="65"/>
      <c r="G66" s="14"/>
      <c r="H66" s="14"/>
      <c r="I66" s="14"/>
    </row>
    <row r="67" spans="1:10" ht="4.5" customHeight="1" x14ac:dyDescent="0.45">
      <c r="B67" s="2"/>
      <c r="C67" s="19"/>
      <c r="D67" s="19"/>
      <c r="E67" s="275"/>
      <c r="F67" s="275"/>
      <c r="G67" s="3"/>
      <c r="H67" s="4"/>
      <c r="I67" s="4"/>
    </row>
    <row r="68" spans="1:10" s="111" customFormat="1" ht="13.5" thickBot="1" x14ac:dyDescent="0.25">
      <c r="B68" s="26" t="s">
        <v>25</v>
      </c>
      <c r="C68" s="53" t="s">
        <v>1</v>
      </c>
      <c r="D68" s="53"/>
      <c r="E68" s="28" t="s">
        <v>2</v>
      </c>
      <c r="F68" s="66"/>
    </row>
    <row r="69" spans="1:10" x14ac:dyDescent="0.2">
      <c r="B69" s="21" t="s">
        <v>28</v>
      </c>
      <c r="C69" s="24" t="s">
        <v>14</v>
      </c>
      <c r="D69" s="49"/>
      <c r="E69" s="85">
        <v>3855.81</v>
      </c>
      <c r="G69" s="67"/>
    </row>
    <row r="70" spans="1:10" x14ac:dyDescent="0.2">
      <c r="B70" s="43" t="s">
        <v>29</v>
      </c>
      <c r="C70" s="27" t="s">
        <v>27</v>
      </c>
      <c r="D70" s="50"/>
      <c r="E70" s="85">
        <v>802.51</v>
      </c>
      <c r="F70" s="67"/>
      <c r="G70" s="84"/>
      <c r="H70" s="54"/>
    </row>
    <row r="71" spans="1:10" x14ac:dyDescent="0.2">
      <c r="B71" s="43" t="s">
        <v>3</v>
      </c>
      <c r="C71" s="27" t="s">
        <v>13</v>
      </c>
      <c r="D71" s="50"/>
      <c r="E71" s="85">
        <v>1037.57</v>
      </c>
      <c r="F71" s="70"/>
    </row>
    <row r="72" spans="1:10" x14ac:dyDescent="0.2">
      <c r="B72" s="15" t="s">
        <v>35</v>
      </c>
      <c r="C72" s="18" t="s">
        <v>11</v>
      </c>
      <c r="D72" s="51"/>
      <c r="E72" s="86">
        <v>977.31</v>
      </c>
    </row>
    <row r="73" spans="1:10" x14ac:dyDescent="0.2">
      <c r="B73" s="101" t="s">
        <v>29</v>
      </c>
      <c r="C73" s="105" t="s">
        <v>34</v>
      </c>
      <c r="D73" s="102"/>
      <c r="E73" s="103">
        <v>792</v>
      </c>
      <c r="G73" s="67"/>
      <c r="I73" s="110"/>
      <c r="J73" s="110"/>
    </row>
    <row r="74" spans="1:10" ht="13.5" thickBot="1" x14ac:dyDescent="0.25">
      <c r="B74" s="104" t="s">
        <v>61</v>
      </c>
      <c r="C74" s="106" t="s">
        <v>60</v>
      </c>
      <c r="D74" s="59"/>
      <c r="E74" s="35">
        <v>1305.57</v>
      </c>
      <c r="F74" s="68"/>
      <c r="G74" s="67"/>
      <c r="I74" s="274"/>
      <c r="J74" s="274"/>
    </row>
    <row r="75" spans="1:10" ht="13.5" thickBot="1" x14ac:dyDescent="0.25">
      <c r="B75" s="11"/>
      <c r="C75" s="34" t="s">
        <v>0</v>
      </c>
      <c r="D75" s="34"/>
      <c r="E75" s="36">
        <f>SUM(E69:E74)</f>
        <v>8770.7699999999986</v>
      </c>
    </row>
    <row r="76" spans="1:10" x14ac:dyDescent="0.2">
      <c r="B76" s="11"/>
      <c r="C76" s="34"/>
      <c r="D76" s="34"/>
      <c r="E76" s="63"/>
    </row>
    <row r="77" spans="1:10" s="7" customFormat="1" ht="13.15" customHeight="1" x14ac:dyDescent="0.2">
      <c r="A77" s="16" t="s">
        <v>6</v>
      </c>
      <c r="B77" s="17" t="s">
        <v>7</v>
      </c>
      <c r="C77" s="17"/>
      <c r="D77" s="38">
        <v>9000</v>
      </c>
      <c r="E77" s="52"/>
      <c r="F77" s="16" t="s">
        <v>37</v>
      </c>
      <c r="G77" s="17" t="s">
        <v>36</v>
      </c>
      <c r="H77" s="38">
        <v>3948.27</v>
      </c>
      <c r="I77" s="60"/>
    </row>
    <row r="78" spans="1:10" s="7" customFormat="1" ht="13.15" customHeight="1" x14ac:dyDescent="0.2">
      <c r="A78" s="16" t="s">
        <v>8</v>
      </c>
      <c r="B78" s="17" t="s">
        <v>9</v>
      </c>
      <c r="C78" s="17"/>
      <c r="D78" s="38">
        <v>311.83999999999997</v>
      </c>
      <c r="E78" s="52"/>
      <c r="F78" s="71" t="s">
        <v>44</v>
      </c>
      <c r="G78" s="17" t="s">
        <v>43</v>
      </c>
      <c r="H78" s="38">
        <v>1000</v>
      </c>
      <c r="I78" s="60"/>
    </row>
    <row r="79" spans="1:10" s="7" customFormat="1" ht="13.15" customHeight="1" x14ac:dyDescent="0.2">
      <c r="A79" s="16" t="s">
        <v>30</v>
      </c>
      <c r="B79" s="17" t="s">
        <v>31</v>
      </c>
      <c r="C79" s="17"/>
      <c r="D79" s="38">
        <v>619.53</v>
      </c>
      <c r="E79" s="52"/>
      <c r="F79" s="71" t="s">
        <v>22</v>
      </c>
      <c r="G79" s="17" t="s">
        <v>23</v>
      </c>
      <c r="H79" s="38">
        <v>500</v>
      </c>
      <c r="I79" s="60"/>
    </row>
    <row r="80" spans="1:10" s="7" customFormat="1" ht="13.15" customHeight="1" x14ac:dyDescent="0.2">
      <c r="A80" s="16" t="s">
        <v>10</v>
      </c>
      <c r="B80" s="17" t="s">
        <v>38</v>
      </c>
      <c r="C80" s="38"/>
      <c r="D80" s="38">
        <v>5000</v>
      </c>
      <c r="E80" s="52"/>
      <c r="F80" s="71" t="s">
        <v>6</v>
      </c>
      <c r="G80" s="17" t="s">
        <v>45</v>
      </c>
      <c r="H80" s="38">
        <v>899</v>
      </c>
      <c r="I80" s="60"/>
    </row>
    <row r="81" spans="1:9" s="7" customFormat="1" ht="13.15" customHeight="1" x14ac:dyDescent="0.2">
      <c r="A81" s="16" t="s">
        <v>10</v>
      </c>
      <c r="B81" s="17" t="s">
        <v>39</v>
      </c>
      <c r="C81" s="38"/>
      <c r="D81" s="38">
        <v>4000</v>
      </c>
      <c r="E81" s="52"/>
      <c r="F81" s="71" t="s">
        <v>8</v>
      </c>
      <c r="G81" s="17" t="s">
        <v>15</v>
      </c>
      <c r="H81" s="38">
        <v>12000</v>
      </c>
      <c r="I81" s="94"/>
    </row>
    <row r="82" spans="1:9" s="7" customFormat="1" ht="13.15" customHeight="1" thickBot="1" x14ac:dyDescent="0.25">
      <c r="A82" s="16" t="s">
        <v>10</v>
      </c>
      <c r="B82" s="17" t="s">
        <v>40</v>
      </c>
      <c r="C82" s="38"/>
      <c r="D82" s="38">
        <v>1126.4100000000001</v>
      </c>
      <c r="E82" s="52"/>
      <c r="F82" s="72" t="s">
        <v>19</v>
      </c>
      <c r="G82" s="17" t="s">
        <v>16</v>
      </c>
      <c r="H82" s="39">
        <v>11000</v>
      </c>
      <c r="I82" s="94"/>
    </row>
    <row r="83" spans="1:9" s="7" customFormat="1" ht="13.15" customHeight="1" thickTop="1" thickBot="1" x14ac:dyDescent="0.25">
      <c r="A83" s="16"/>
      <c r="B83" s="17"/>
      <c r="C83" s="38"/>
      <c r="D83" s="38"/>
      <c r="E83" s="52"/>
      <c r="F83" s="73"/>
      <c r="G83" s="17"/>
      <c r="H83" s="44">
        <f>SUM(H77:H82)+SUM(D77:D84)</f>
        <v>49405.05</v>
      </c>
      <c r="I83" s="60"/>
    </row>
    <row r="84" spans="1:9" s="7" customFormat="1" ht="13.15" customHeight="1" thickBot="1" x14ac:dyDescent="0.25">
      <c r="A84" s="16"/>
      <c r="B84" s="17"/>
      <c r="C84" s="38"/>
      <c r="D84" s="38"/>
      <c r="E84" s="38"/>
      <c r="F84" s="73"/>
      <c r="G84" s="41" t="s">
        <v>4</v>
      </c>
      <c r="H84" s="42">
        <f>E75+H83</f>
        <v>58175.82</v>
      </c>
      <c r="I84" s="44"/>
    </row>
    <row r="85" spans="1:9" s="7" customFormat="1" ht="13.15" customHeight="1" x14ac:dyDescent="0.2">
      <c r="B85" s="16"/>
      <c r="C85" s="17"/>
      <c r="D85" s="9"/>
      <c r="E85" s="38"/>
      <c r="F85" s="74"/>
      <c r="G85" s="9"/>
      <c r="H85" s="9"/>
      <c r="I85" s="44"/>
    </row>
    <row r="86" spans="1:9" s="7" customFormat="1" ht="13.15" customHeight="1" x14ac:dyDescent="0.2">
      <c r="B86" s="16"/>
      <c r="C86" s="17"/>
      <c r="D86" s="8"/>
      <c r="E86" s="9"/>
      <c r="F86" s="74"/>
      <c r="G86" s="9"/>
      <c r="H86" s="9"/>
      <c r="I86" s="44"/>
    </row>
    <row r="87" spans="1:9" s="7" customFormat="1" ht="13.15" customHeight="1" x14ac:dyDescent="0.2">
      <c r="A87" s="9"/>
      <c r="B87" s="10"/>
      <c r="C87" s="9"/>
      <c r="D87" s="8"/>
      <c r="E87" s="9"/>
      <c r="F87" s="74"/>
      <c r="G87" s="9"/>
      <c r="H87" s="9"/>
      <c r="I87" s="44"/>
    </row>
    <row r="88" spans="1:9" s="7" customFormat="1" ht="13.15" customHeight="1" x14ac:dyDescent="0.2">
      <c r="A88" s="9"/>
      <c r="B88" s="10"/>
      <c r="C88" s="8"/>
      <c r="D88" s="8"/>
      <c r="E88" s="9"/>
      <c r="F88" s="74"/>
      <c r="G88" s="9"/>
      <c r="H88" s="9"/>
      <c r="I88" s="44"/>
    </row>
    <row r="89" spans="1:9" s="7" customFormat="1" ht="13.15" customHeight="1" x14ac:dyDescent="0.2">
      <c r="A89" s="9"/>
      <c r="B89" s="10"/>
      <c r="C89" s="8"/>
      <c r="D89" s="8"/>
      <c r="E89" s="9"/>
      <c r="F89" s="74"/>
      <c r="G89" s="9"/>
      <c r="H89" s="9"/>
      <c r="I89" s="44"/>
    </row>
    <row r="90" spans="1:9" s="7" customFormat="1" ht="13.15" customHeight="1" x14ac:dyDescent="0.2">
      <c r="A90" s="9"/>
      <c r="B90" s="10"/>
      <c r="C90" s="8"/>
      <c r="D90" s="8"/>
      <c r="E90" s="9"/>
      <c r="F90" s="74"/>
      <c r="G90" s="9"/>
      <c r="H90" s="9"/>
      <c r="I90" s="44"/>
    </row>
    <row r="91" spans="1:9" s="9" customFormat="1" ht="12" x14ac:dyDescent="0.2">
      <c r="B91" s="10"/>
      <c r="C91" s="8"/>
      <c r="F91" s="74"/>
    </row>
    <row r="92" spans="1:9" s="9" customFormat="1" ht="12" x14ac:dyDescent="0.2">
      <c r="B92" s="10"/>
      <c r="C92" s="8"/>
      <c r="F92" s="74"/>
    </row>
    <row r="93" spans="1:9" s="9" customFormat="1" ht="12" x14ac:dyDescent="0.2">
      <c r="B93" s="10"/>
      <c r="C93" s="8"/>
      <c r="F93" s="74"/>
    </row>
    <row r="94" spans="1:9" s="9" customFormat="1" ht="12" x14ac:dyDescent="0.2">
      <c r="B94" s="10"/>
      <c r="F94" s="74"/>
    </row>
    <row r="95" spans="1:9" s="9" customFormat="1" ht="12" x14ac:dyDescent="0.2">
      <c r="B95" s="10"/>
      <c r="F95" s="74"/>
    </row>
    <row r="96" spans="1:9" s="9" customFormat="1" ht="12" x14ac:dyDescent="0.2">
      <c r="B96" s="10"/>
      <c r="F96" s="74"/>
    </row>
    <row r="97" spans="1:9" s="9" customFormat="1" x14ac:dyDescent="0.2">
      <c r="B97" s="10"/>
      <c r="D97" s="5"/>
      <c r="F97" s="74"/>
    </row>
    <row r="98" spans="1:9" s="9" customFormat="1" x14ac:dyDescent="0.2">
      <c r="B98" s="10"/>
      <c r="D98" s="5"/>
      <c r="F98" s="54"/>
      <c r="G98" s="5"/>
      <c r="H98" s="5"/>
    </row>
    <row r="99" spans="1:9" s="9" customFormat="1" x14ac:dyDescent="0.2">
      <c r="B99" s="10"/>
      <c r="D99" s="5"/>
      <c r="E99" s="5"/>
      <c r="F99" s="54"/>
      <c r="G99" s="5"/>
      <c r="H99" s="5"/>
    </row>
    <row r="100" spans="1:9" s="9" customFormat="1" x14ac:dyDescent="0.2">
      <c r="B100" s="12"/>
      <c r="C100" s="5"/>
      <c r="D100" s="5"/>
      <c r="E100" s="5"/>
      <c r="F100" s="54"/>
      <c r="G100" s="5"/>
      <c r="H100" s="5"/>
    </row>
    <row r="101" spans="1:9" s="9" customFormat="1" x14ac:dyDescent="0.2">
      <c r="B101" s="12"/>
      <c r="C101" s="5"/>
      <c r="D101" s="5"/>
      <c r="E101" s="5"/>
      <c r="F101" s="54"/>
      <c r="G101" s="5"/>
      <c r="H101" s="5"/>
    </row>
    <row r="102" spans="1:9" s="9" customFormat="1" x14ac:dyDescent="0.2">
      <c r="B102" s="12"/>
      <c r="C102" s="5"/>
      <c r="D102" s="5"/>
      <c r="E102" s="5"/>
      <c r="F102" s="54"/>
      <c r="G102" s="5"/>
      <c r="H102" s="5"/>
    </row>
    <row r="103" spans="1:9" s="9" customFormat="1" x14ac:dyDescent="0.2">
      <c r="B103" s="12"/>
      <c r="C103" s="5"/>
      <c r="D103" s="5"/>
      <c r="E103" s="5"/>
      <c r="F103" s="54"/>
      <c r="G103" s="5"/>
      <c r="H103" s="5"/>
    </row>
    <row r="104" spans="1:9" s="9" customFormat="1" x14ac:dyDescent="0.2">
      <c r="A104" s="5"/>
      <c r="B104" s="12"/>
      <c r="C104" s="5"/>
      <c r="D104" s="5"/>
      <c r="E104" s="5"/>
      <c r="F104" s="54"/>
      <c r="G104" s="5"/>
      <c r="H104" s="5"/>
      <c r="I104" s="5"/>
    </row>
    <row r="105" spans="1:9" s="9" customFormat="1" x14ac:dyDescent="0.2">
      <c r="A105" s="5"/>
      <c r="B105" s="12"/>
      <c r="C105" s="5"/>
      <c r="D105" s="5"/>
      <c r="E105" s="5"/>
      <c r="F105" s="54"/>
      <c r="G105" s="5"/>
      <c r="H105" s="5"/>
      <c r="I105" s="5"/>
    </row>
    <row r="106" spans="1:9" s="9" customFormat="1" x14ac:dyDescent="0.2">
      <c r="A106" s="5"/>
      <c r="B106" s="12"/>
      <c r="C106" s="5"/>
      <c r="D106" s="5"/>
      <c r="E106" s="5"/>
      <c r="F106" s="54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54"/>
      <c r="G107" s="5"/>
      <c r="H107" s="5"/>
      <c r="I107" s="5"/>
    </row>
  </sheetData>
  <mergeCells count="16">
    <mergeCell ref="E67:F67"/>
    <mergeCell ref="I44:J44"/>
    <mergeCell ref="I74:J74"/>
    <mergeCell ref="C36:D36"/>
    <mergeCell ref="E37:F37"/>
    <mergeCell ref="C51:D51"/>
    <mergeCell ref="E52:F52"/>
    <mergeCell ref="I59:J59"/>
    <mergeCell ref="A1:J1"/>
    <mergeCell ref="C4:D4"/>
    <mergeCell ref="E5:F5"/>
    <mergeCell ref="I12:J12"/>
    <mergeCell ref="C66:D66"/>
    <mergeCell ref="C21:D21"/>
    <mergeCell ref="E22:F22"/>
    <mergeCell ref="I29:J2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28" zoomScaleNormal="100" workbookViewId="0">
      <selection activeCell="D72" sqref="D7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71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68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43257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115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2178.7399999999998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802.51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1037.57</v>
      </c>
      <c r="F9" s="70"/>
    </row>
    <row r="10" spans="1:10" x14ac:dyDescent="0.2">
      <c r="B10" s="15" t="s">
        <v>35</v>
      </c>
      <c r="C10" s="18" t="s">
        <v>11</v>
      </c>
      <c r="D10" s="51"/>
      <c r="E10" s="86">
        <v>977.3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14"/>
      <c r="J11" s="114"/>
    </row>
    <row r="12" spans="1:10" ht="13.5" thickBot="1" x14ac:dyDescent="0.25">
      <c r="B12" s="104" t="s">
        <v>61</v>
      </c>
      <c r="C12" s="106" t="s">
        <v>60</v>
      </c>
      <c r="D12" s="59"/>
      <c r="E12" s="35">
        <v>1305.56</v>
      </c>
      <c r="F12" s="68"/>
      <c r="G12" s="67"/>
      <c r="I12" s="274"/>
      <c r="J12" s="274"/>
    </row>
    <row r="13" spans="1:10" s="4" customFormat="1" ht="13.5" thickBot="1" x14ac:dyDescent="0.25">
      <c r="B13" s="55"/>
      <c r="C13" s="56"/>
      <c r="D13" s="57"/>
      <c r="E13" s="58">
        <f>SUM(E6:E12)</f>
        <v>7093.68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8218.68</v>
      </c>
    </row>
    <row r="16" spans="1:10" x14ac:dyDescent="0.2">
      <c r="B16" s="11"/>
      <c r="C16" s="34"/>
      <c r="D16" s="34"/>
      <c r="E16" s="63"/>
    </row>
    <row r="17" spans="1:10" s="29" customFormat="1" ht="6.75" customHeight="1" x14ac:dyDescent="0.2">
      <c r="B17" s="30"/>
      <c r="C17" s="31"/>
      <c r="D17" s="31"/>
      <c r="E17" s="32"/>
      <c r="F17" s="64"/>
      <c r="G17" s="32"/>
      <c r="H17" s="32"/>
      <c r="I17" s="32"/>
    </row>
    <row r="18" spans="1:10" ht="19.5" customHeight="1" x14ac:dyDescent="0.2">
      <c r="A18" s="45"/>
      <c r="B18" s="25" t="s">
        <v>24</v>
      </c>
      <c r="C18" s="46" t="s">
        <v>72</v>
      </c>
      <c r="D18" s="40"/>
      <c r="E18" s="14"/>
      <c r="F18" s="65"/>
      <c r="G18" s="14"/>
      <c r="H18" s="14"/>
      <c r="I18" s="14"/>
    </row>
    <row r="19" spans="1:10" ht="19.5" customHeight="1" x14ac:dyDescent="0.2">
      <c r="B19" s="25" t="s">
        <v>26</v>
      </c>
      <c r="C19" s="276">
        <v>43264</v>
      </c>
      <c r="D19" s="276"/>
      <c r="E19" s="14"/>
      <c r="F19" s="65"/>
      <c r="G19" s="14"/>
      <c r="H19" s="14"/>
      <c r="I19" s="14"/>
    </row>
    <row r="20" spans="1:10" ht="4.5" customHeight="1" x14ac:dyDescent="0.45">
      <c r="B20" s="2"/>
      <c r="C20" s="19"/>
      <c r="D20" s="19"/>
      <c r="E20" s="275"/>
      <c r="F20" s="275"/>
      <c r="G20" s="3"/>
      <c r="H20" s="4"/>
      <c r="I20" s="4"/>
    </row>
    <row r="21" spans="1:10" s="115" customFormat="1" ht="13.5" thickBot="1" x14ac:dyDescent="0.25">
      <c r="B21" s="26" t="s">
        <v>25</v>
      </c>
      <c r="C21" s="53" t="s">
        <v>1</v>
      </c>
      <c r="D21" s="53"/>
      <c r="E21" s="28" t="s">
        <v>2</v>
      </c>
      <c r="F21" s="66"/>
    </row>
    <row r="22" spans="1:10" x14ac:dyDescent="0.2">
      <c r="B22" s="21" t="s">
        <v>28</v>
      </c>
      <c r="C22" s="24" t="s">
        <v>14</v>
      </c>
      <c r="D22" s="49"/>
      <c r="E22" s="85">
        <v>1427.26</v>
      </c>
      <c r="G22" s="67"/>
    </row>
    <row r="23" spans="1:10" x14ac:dyDescent="0.2">
      <c r="B23" s="43" t="s">
        <v>29</v>
      </c>
      <c r="C23" s="27" t="s">
        <v>27</v>
      </c>
      <c r="D23" s="50"/>
      <c r="E23" s="85">
        <v>802.51</v>
      </c>
      <c r="F23" s="70"/>
      <c r="G23" s="84"/>
      <c r="H23" s="54"/>
    </row>
    <row r="24" spans="1:10" x14ac:dyDescent="0.2">
      <c r="B24" s="43" t="s">
        <v>3</v>
      </c>
      <c r="C24" s="27" t="s">
        <v>13</v>
      </c>
      <c r="D24" s="50"/>
      <c r="E24" s="85">
        <v>1037.58</v>
      </c>
      <c r="F24" s="70"/>
    </row>
    <row r="25" spans="1:10" x14ac:dyDescent="0.2">
      <c r="B25" s="15" t="s">
        <v>35</v>
      </c>
      <c r="C25" s="18" t="s">
        <v>11</v>
      </c>
      <c r="D25" s="51"/>
      <c r="E25" s="86">
        <v>977.31</v>
      </c>
    </row>
    <row r="26" spans="1:10" x14ac:dyDescent="0.2">
      <c r="B26" s="101" t="s">
        <v>29</v>
      </c>
      <c r="C26" s="105" t="s">
        <v>34</v>
      </c>
      <c r="D26" s="102"/>
      <c r="E26" s="103">
        <v>792</v>
      </c>
      <c r="G26" s="67"/>
      <c r="I26" s="114"/>
      <c r="J26" s="114"/>
    </row>
    <row r="27" spans="1:10" ht="13.5" thickBot="1" x14ac:dyDescent="0.25">
      <c r="B27" s="104" t="s">
        <v>61</v>
      </c>
      <c r="C27" s="106" t="s">
        <v>60</v>
      </c>
      <c r="D27" s="59"/>
      <c r="E27" s="35">
        <v>990</v>
      </c>
      <c r="F27" s="68"/>
      <c r="G27" s="67"/>
      <c r="I27" s="274"/>
      <c r="J27" s="274"/>
    </row>
    <row r="28" spans="1:10" s="4" customFormat="1" ht="13.5" thickBot="1" x14ac:dyDescent="0.25">
      <c r="B28" s="55"/>
      <c r="C28" s="56"/>
      <c r="D28" s="57"/>
      <c r="E28" s="58">
        <f>SUM(E21:E27)</f>
        <v>6026.66</v>
      </c>
      <c r="F28" s="69"/>
      <c r="G28" s="82"/>
    </row>
    <row r="29" spans="1:10" ht="13.5" thickBot="1" x14ac:dyDescent="0.25">
      <c r="B29" s="107" t="s">
        <v>33</v>
      </c>
      <c r="C29" s="108" t="s">
        <v>5</v>
      </c>
      <c r="D29" s="108"/>
      <c r="E29" s="109">
        <v>1125</v>
      </c>
    </row>
    <row r="30" spans="1:10" ht="13.5" thickBot="1" x14ac:dyDescent="0.25">
      <c r="B30" s="11"/>
      <c r="C30" s="34" t="s">
        <v>0</v>
      </c>
      <c r="D30" s="34"/>
      <c r="E30" s="36">
        <f>SUM(E28:E29)</f>
        <v>7151.66</v>
      </c>
    </row>
    <row r="31" spans="1:10" x14ac:dyDescent="0.2">
      <c r="B31" s="11"/>
      <c r="C31" s="34"/>
      <c r="D31" s="34"/>
      <c r="E31" s="63"/>
    </row>
    <row r="32" spans="1:10" s="29" customFormat="1" ht="6.75" customHeight="1" x14ac:dyDescent="0.2">
      <c r="B32" s="30"/>
      <c r="C32" s="31"/>
      <c r="D32" s="31"/>
      <c r="E32" s="32"/>
      <c r="F32" s="64"/>
      <c r="G32" s="32"/>
      <c r="H32" s="32"/>
      <c r="I32" s="32"/>
    </row>
    <row r="33" spans="1:10" ht="19.5" customHeight="1" x14ac:dyDescent="0.2">
      <c r="A33" s="45"/>
      <c r="B33" s="25" t="s">
        <v>24</v>
      </c>
      <c r="C33" s="46" t="s">
        <v>73</v>
      </c>
      <c r="D33" s="40"/>
      <c r="E33" s="14"/>
      <c r="F33" s="65"/>
      <c r="G33" s="14"/>
      <c r="H33" s="14"/>
      <c r="I33" s="14"/>
    </row>
    <row r="34" spans="1:10" ht="19.5" customHeight="1" x14ac:dyDescent="0.2">
      <c r="B34" s="25" t="s">
        <v>26</v>
      </c>
      <c r="C34" s="276">
        <v>43271</v>
      </c>
      <c r="D34" s="276"/>
      <c r="E34" s="14"/>
      <c r="F34" s="65"/>
      <c r="G34" s="14"/>
      <c r="H34" s="14"/>
      <c r="I34" s="14"/>
    </row>
    <row r="35" spans="1:10" ht="4.5" customHeight="1" x14ac:dyDescent="0.45">
      <c r="B35" s="2"/>
      <c r="C35" s="19"/>
      <c r="D35" s="19"/>
      <c r="E35" s="275"/>
      <c r="F35" s="275"/>
      <c r="G35" s="3"/>
      <c r="H35" s="4"/>
      <c r="I35" s="4"/>
    </row>
    <row r="36" spans="1:10" s="115" customFormat="1" ht="13.5" thickBot="1" x14ac:dyDescent="0.25">
      <c r="B36" s="26" t="s">
        <v>25</v>
      </c>
      <c r="C36" s="53" t="s">
        <v>1</v>
      </c>
      <c r="D36" s="53"/>
      <c r="E36" s="28" t="s">
        <v>2</v>
      </c>
      <c r="F36" s="66"/>
    </row>
    <row r="37" spans="1:10" x14ac:dyDescent="0.2">
      <c r="B37" s="21" t="s">
        <v>28</v>
      </c>
      <c r="C37" s="24" t="s">
        <v>14</v>
      </c>
      <c r="D37" s="49"/>
      <c r="E37" s="85">
        <v>1794.52</v>
      </c>
      <c r="F37" s="70"/>
      <c r="G37" s="67"/>
    </row>
    <row r="38" spans="1:10" x14ac:dyDescent="0.2">
      <c r="B38" s="43" t="s">
        <v>29</v>
      </c>
      <c r="C38" s="27" t="s">
        <v>27</v>
      </c>
      <c r="D38" s="50"/>
      <c r="E38" s="85">
        <v>802.51</v>
      </c>
      <c r="F38" s="70"/>
      <c r="G38" s="84"/>
      <c r="H38" s="54"/>
    </row>
    <row r="39" spans="1:10" x14ac:dyDescent="0.2">
      <c r="B39" s="43" t="s">
        <v>3</v>
      </c>
      <c r="C39" s="27" t="s">
        <v>13</v>
      </c>
      <c r="D39" s="50"/>
      <c r="E39" s="85">
        <v>1037.57</v>
      </c>
      <c r="F39" s="70"/>
    </row>
    <row r="40" spans="1:10" x14ac:dyDescent="0.2">
      <c r="B40" s="15" t="s">
        <v>35</v>
      </c>
      <c r="C40" s="18" t="s">
        <v>11</v>
      </c>
      <c r="D40" s="51"/>
      <c r="E40" s="86">
        <v>977.3</v>
      </c>
    </row>
    <row r="41" spans="1:10" x14ac:dyDescent="0.2">
      <c r="B41" s="101" t="s">
        <v>29</v>
      </c>
      <c r="C41" s="105" t="s">
        <v>34</v>
      </c>
      <c r="D41" s="102"/>
      <c r="E41" s="103">
        <v>792</v>
      </c>
      <c r="G41" s="67"/>
      <c r="I41" s="114"/>
      <c r="J41" s="114"/>
    </row>
    <row r="42" spans="1:10" ht="13.5" thickBot="1" x14ac:dyDescent="0.25">
      <c r="B42" s="104" t="s">
        <v>61</v>
      </c>
      <c r="C42" s="106" t="s">
        <v>60</v>
      </c>
      <c r="D42" s="59"/>
      <c r="E42" s="35">
        <v>1138.5</v>
      </c>
      <c r="F42" s="68"/>
      <c r="G42" s="67"/>
      <c r="I42" s="274"/>
      <c r="J42" s="274"/>
    </row>
    <row r="43" spans="1:10" s="4" customFormat="1" ht="13.5" thickBot="1" x14ac:dyDescent="0.25">
      <c r="B43" s="55"/>
      <c r="C43" s="56"/>
      <c r="D43" s="57"/>
      <c r="E43" s="58">
        <f>SUM(E36:E42)</f>
        <v>6542.4</v>
      </c>
      <c r="F43" s="69"/>
      <c r="G43" s="82"/>
    </row>
    <row r="44" spans="1:10" ht="13.5" thickBot="1" x14ac:dyDescent="0.25">
      <c r="B44" s="107" t="s">
        <v>33</v>
      </c>
      <c r="C44" s="108" t="s">
        <v>5</v>
      </c>
      <c r="D44" s="108"/>
      <c r="E44" s="109">
        <v>1125</v>
      </c>
    </row>
    <row r="45" spans="1:10" ht="13.5" thickBot="1" x14ac:dyDescent="0.25">
      <c r="B45" s="11"/>
      <c r="C45" s="34" t="s">
        <v>0</v>
      </c>
      <c r="D45" s="34"/>
      <c r="E45" s="36">
        <f>SUM(E43:E44)</f>
        <v>7667.4</v>
      </c>
    </row>
    <row r="46" spans="1:10" x14ac:dyDescent="0.2">
      <c r="B46" s="11"/>
      <c r="C46" s="34"/>
      <c r="D46" s="34"/>
      <c r="E46" s="63"/>
    </row>
    <row r="47" spans="1:10" s="29" customFormat="1" ht="6.75" customHeight="1" x14ac:dyDescent="0.2">
      <c r="B47" s="30"/>
      <c r="C47" s="31"/>
      <c r="D47" s="31"/>
      <c r="E47" s="32"/>
      <c r="F47" s="64"/>
      <c r="G47" s="32"/>
      <c r="H47" s="32"/>
      <c r="I47" s="32"/>
    </row>
    <row r="48" spans="1:10" ht="19.5" customHeight="1" x14ac:dyDescent="0.2">
      <c r="A48" s="45"/>
      <c r="B48" s="25" t="s">
        <v>24</v>
      </c>
      <c r="C48" s="46" t="s">
        <v>74</v>
      </c>
      <c r="D48" s="40"/>
      <c r="E48" s="14"/>
      <c r="F48" s="65"/>
      <c r="G48" s="14"/>
      <c r="H48" s="14"/>
      <c r="I48" s="14"/>
    </row>
    <row r="49" spans="1:10" ht="19.5" customHeight="1" x14ac:dyDescent="0.2">
      <c r="B49" s="25" t="s">
        <v>26</v>
      </c>
      <c r="C49" s="276">
        <v>43278</v>
      </c>
      <c r="D49" s="276"/>
      <c r="E49" s="14"/>
      <c r="F49" s="65"/>
      <c r="G49" s="14"/>
      <c r="H49" s="14"/>
      <c r="I49" s="14"/>
    </row>
    <row r="50" spans="1:10" ht="4.5" customHeight="1" x14ac:dyDescent="0.45">
      <c r="B50" s="2"/>
      <c r="C50" s="19"/>
      <c r="D50" s="19"/>
      <c r="E50" s="275"/>
      <c r="F50" s="275"/>
      <c r="G50" s="3"/>
      <c r="H50" s="4"/>
      <c r="I50" s="4"/>
    </row>
    <row r="51" spans="1:10" s="115" customFormat="1" ht="13.5" thickBot="1" x14ac:dyDescent="0.25">
      <c r="B51" s="26" t="s">
        <v>25</v>
      </c>
      <c r="C51" s="53" t="s">
        <v>1</v>
      </c>
      <c r="D51" s="53"/>
      <c r="E51" s="28" t="s">
        <v>2</v>
      </c>
      <c r="F51" s="66"/>
    </row>
    <row r="52" spans="1:10" x14ac:dyDescent="0.2">
      <c r="B52" s="21" t="s">
        <v>28</v>
      </c>
      <c r="C52" s="24" t="s">
        <v>14</v>
      </c>
      <c r="D52" s="49"/>
      <c r="E52" s="85">
        <v>1438.95</v>
      </c>
      <c r="G52" s="67"/>
    </row>
    <row r="53" spans="1:10" x14ac:dyDescent="0.2">
      <c r="B53" s="43" t="s">
        <v>29</v>
      </c>
      <c r="C53" s="27" t="s">
        <v>27</v>
      </c>
      <c r="D53" s="50"/>
      <c r="E53" s="85">
        <v>702.52</v>
      </c>
      <c r="F53" s="67"/>
      <c r="G53" s="84"/>
      <c r="H53" s="54"/>
    </row>
    <row r="54" spans="1:10" x14ac:dyDescent="0.2">
      <c r="B54" s="43" t="s">
        <v>3</v>
      </c>
      <c r="C54" s="27" t="s">
        <v>13</v>
      </c>
      <c r="D54" s="50"/>
      <c r="E54" s="85">
        <v>1037.58</v>
      </c>
      <c r="F54" s="70"/>
    </row>
    <row r="55" spans="1:10" x14ac:dyDescent="0.2">
      <c r="B55" s="15" t="s">
        <v>35</v>
      </c>
      <c r="C55" s="18" t="s">
        <v>11</v>
      </c>
      <c r="D55" s="51"/>
      <c r="E55" s="86">
        <v>977.3</v>
      </c>
    </row>
    <row r="56" spans="1:10" x14ac:dyDescent="0.2">
      <c r="B56" s="101" t="s">
        <v>29</v>
      </c>
      <c r="C56" s="105" t="s">
        <v>34</v>
      </c>
      <c r="D56" s="102"/>
      <c r="E56" s="103">
        <v>792</v>
      </c>
      <c r="G56" s="67"/>
      <c r="I56" s="114"/>
      <c r="J56" s="114"/>
    </row>
    <row r="57" spans="1:10" ht="13.5" thickBot="1" x14ac:dyDescent="0.25">
      <c r="B57" s="104" t="s">
        <v>61</v>
      </c>
      <c r="C57" s="106" t="s">
        <v>60</v>
      </c>
      <c r="D57" s="59"/>
      <c r="E57" s="35">
        <v>990</v>
      </c>
      <c r="F57" s="68"/>
      <c r="G57" s="67"/>
      <c r="I57" s="274"/>
      <c r="J57" s="274"/>
    </row>
    <row r="58" spans="1:10" s="4" customFormat="1" ht="13.5" thickBot="1" x14ac:dyDescent="0.25">
      <c r="B58" s="55"/>
      <c r="C58" s="56"/>
      <c r="D58" s="57"/>
      <c r="E58" s="58">
        <f>SUM(E51:E57)</f>
        <v>5938.35</v>
      </c>
      <c r="F58" s="69"/>
      <c r="G58" s="82"/>
    </row>
    <row r="59" spans="1:10" ht="13.5" thickBot="1" x14ac:dyDescent="0.25">
      <c r="B59" s="107" t="s">
        <v>33</v>
      </c>
      <c r="C59" s="108" t="s">
        <v>5</v>
      </c>
      <c r="D59" s="108"/>
      <c r="E59" s="109">
        <v>1125</v>
      </c>
    </row>
    <row r="60" spans="1:10" ht="13.5" thickBot="1" x14ac:dyDescent="0.25">
      <c r="B60" s="11"/>
      <c r="C60" s="34" t="s">
        <v>0</v>
      </c>
      <c r="D60" s="34"/>
      <c r="E60" s="36">
        <f>SUM(E58:E59)</f>
        <v>7063.35</v>
      </c>
    </row>
    <row r="61" spans="1:10" x14ac:dyDescent="0.2">
      <c r="B61" s="11"/>
      <c r="C61" s="34"/>
      <c r="D61" s="34"/>
      <c r="E61" s="63"/>
    </row>
    <row r="62" spans="1:10" s="7" customFormat="1" ht="13.15" customHeight="1" x14ac:dyDescent="0.2">
      <c r="A62" s="16" t="s">
        <v>6</v>
      </c>
      <c r="B62" s="17" t="s">
        <v>7</v>
      </c>
      <c r="C62" s="17"/>
      <c r="D62" s="38">
        <v>9000</v>
      </c>
      <c r="E62" s="52" t="s">
        <v>53</v>
      </c>
      <c r="F62" s="16" t="s">
        <v>37</v>
      </c>
      <c r="G62" s="17" t="s">
        <v>36</v>
      </c>
      <c r="H62" s="38">
        <v>3948.27</v>
      </c>
      <c r="I62" s="60"/>
    </row>
    <row r="63" spans="1:10" s="7" customFormat="1" ht="13.15" customHeight="1" x14ac:dyDescent="0.2">
      <c r="A63" s="16" t="s">
        <v>8</v>
      </c>
      <c r="B63" s="17" t="s">
        <v>9</v>
      </c>
      <c r="C63" s="17"/>
      <c r="D63" s="38">
        <v>311.83999999999997</v>
      </c>
      <c r="E63" s="52"/>
      <c r="F63" s="71" t="s">
        <v>44</v>
      </c>
      <c r="G63" s="17" t="s">
        <v>43</v>
      </c>
      <c r="H63" s="38">
        <v>1000</v>
      </c>
      <c r="I63" s="60"/>
    </row>
    <row r="64" spans="1:10" s="7" customFormat="1" ht="13.15" customHeight="1" x14ac:dyDescent="0.2">
      <c r="A64" s="16" t="s">
        <v>30</v>
      </c>
      <c r="B64" s="17" t="s">
        <v>31</v>
      </c>
      <c r="C64" s="17"/>
      <c r="D64" s="38">
        <v>619.53</v>
      </c>
      <c r="E64" s="52"/>
      <c r="F64" s="71" t="s">
        <v>22</v>
      </c>
      <c r="G64" s="17" t="s">
        <v>23</v>
      </c>
      <c r="H64" s="38">
        <v>500</v>
      </c>
      <c r="I64" s="60"/>
    </row>
    <row r="65" spans="1:9" s="7" customFormat="1" ht="13.15" customHeight="1" x14ac:dyDescent="0.2">
      <c r="A65" s="16" t="s">
        <v>10</v>
      </c>
      <c r="B65" s="17" t="s">
        <v>38</v>
      </c>
      <c r="C65" s="38"/>
      <c r="D65" s="38">
        <v>5000</v>
      </c>
      <c r="E65" s="52"/>
      <c r="F65" s="71" t="s">
        <v>6</v>
      </c>
      <c r="G65" s="17" t="s">
        <v>45</v>
      </c>
      <c r="H65" s="38">
        <v>899</v>
      </c>
      <c r="I65" s="60"/>
    </row>
    <row r="66" spans="1:9" s="7" customFormat="1" ht="13.15" customHeight="1" x14ac:dyDescent="0.2">
      <c r="A66" s="16" t="s">
        <v>10</v>
      </c>
      <c r="B66" s="17" t="s">
        <v>39</v>
      </c>
      <c r="C66" s="38"/>
      <c r="D66" s="38">
        <v>4000</v>
      </c>
      <c r="E66" s="52"/>
      <c r="F66" s="71" t="s">
        <v>8</v>
      </c>
      <c r="G66" s="17" t="s">
        <v>15</v>
      </c>
      <c r="H66" s="38">
        <v>12000</v>
      </c>
      <c r="I66" s="94"/>
    </row>
    <row r="67" spans="1:9" s="7" customFormat="1" ht="13.15" customHeight="1" thickBot="1" x14ac:dyDescent="0.25">
      <c r="A67" s="16" t="s">
        <v>10</v>
      </c>
      <c r="B67" s="17" t="s">
        <v>40</v>
      </c>
      <c r="C67" s="38"/>
      <c r="D67" s="38">
        <v>1126.4100000000001</v>
      </c>
      <c r="E67" s="52"/>
      <c r="F67" s="72" t="s">
        <v>19</v>
      </c>
      <c r="G67" s="17" t="s">
        <v>16</v>
      </c>
      <c r="H67" s="39">
        <v>11000</v>
      </c>
      <c r="I67" s="94"/>
    </row>
    <row r="68" spans="1:9" s="7" customFormat="1" ht="13.15" customHeight="1" thickTop="1" thickBot="1" x14ac:dyDescent="0.25">
      <c r="A68" s="16"/>
      <c r="B68" s="17"/>
      <c r="C68" s="38"/>
      <c r="D68" s="38"/>
      <c r="E68" s="52"/>
      <c r="F68" s="73"/>
      <c r="G68" s="17"/>
      <c r="H68" s="44">
        <f>SUM(H62:H67)+SUM(D62:D69)</f>
        <v>49405.05</v>
      </c>
      <c r="I68" s="60"/>
    </row>
    <row r="69" spans="1:9" s="7" customFormat="1" ht="13.15" customHeight="1" thickBot="1" x14ac:dyDescent="0.25">
      <c r="A69" s="16"/>
      <c r="B69" s="17"/>
      <c r="C69" s="38"/>
      <c r="D69" s="38"/>
      <c r="E69" s="38"/>
      <c r="F69" s="73"/>
      <c r="G69" s="41" t="s">
        <v>4</v>
      </c>
      <c r="H69" s="42">
        <f>E60+H68</f>
        <v>56468.4</v>
      </c>
      <c r="I69" s="44"/>
    </row>
    <row r="70" spans="1:9" s="7" customFormat="1" ht="13.15" customHeight="1" x14ac:dyDescent="0.2">
      <c r="B70" s="16"/>
      <c r="C70" s="17"/>
      <c r="D70" s="9"/>
      <c r="E70" s="38"/>
      <c r="F70" s="74"/>
      <c r="G70" s="9"/>
      <c r="H70" s="9"/>
      <c r="I70" s="44"/>
    </row>
    <row r="71" spans="1:9" s="7" customFormat="1" ht="13.15" customHeight="1" x14ac:dyDescent="0.2">
      <c r="B71" s="16"/>
      <c r="C71" s="17"/>
      <c r="D71" s="8"/>
      <c r="E71" s="9"/>
      <c r="F71" s="74"/>
      <c r="G71" s="9"/>
      <c r="H71" s="9"/>
      <c r="I71" s="44"/>
    </row>
    <row r="72" spans="1:9" s="7" customFormat="1" ht="13.15" customHeight="1" x14ac:dyDescent="0.2">
      <c r="A72" s="9"/>
      <c r="B72" s="10"/>
      <c r="C72" s="9"/>
      <c r="D72" s="8"/>
      <c r="E72" s="9"/>
      <c r="F72" s="74"/>
      <c r="G72" s="9"/>
      <c r="H72" s="9"/>
      <c r="I72" s="44"/>
    </row>
    <row r="73" spans="1:9" s="7" customFormat="1" ht="13.15" customHeight="1" x14ac:dyDescent="0.2">
      <c r="A73" s="9"/>
      <c r="B73" s="10"/>
      <c r="C73" s="8"/>
      <c r="D73" s="8"/>
      <c r="E73" s="9"/>
      <c r="F73" s="74"/>
      <c r="G73" s="9"/>
      <c r="H73" s="9"/>
      <c r="I73" s="44"/>
    </row>
    <row r="74" spans="1:9" s="7" customFormat="1" ht="13.15" customHeight="1" x14ac:dyDescent="0.2">
      <c r="A74" s="9"/>
      <c r="B74" s="10"/>
      <c r="C74" s="8"/>
      <c r="D74" s="8"/>
      <c r="E74" s="9"/>
      <c r="F74" s="74"/>
      <c r="G74" s="9"/>
      <c r="H74" s="9"/>
      <c r="I74" s="44"/>
    </row>
    <row r="75" spans="1:9" s="7" customFormat="1" ht="13.15" customHeight="1" x14ac:dyDescent="0.2">
      <c r="A75" s="9"/>
      <c r="B75" s="10"/>
      <c r="C75" s="8"/>
      <c r="D75" s="8"/>
      <c r="E75" s="9"/>
      <c r="F75" s="74"/>
      <c r="G75" s="9"/>
      <c r="H75" s="9"/>
      <c r="I75" s="44"/>
    </row>
    <row r="76" spans="1:9" s="9" customFormat="1" ht="12" x14ac:dyDescent="0.2">
      <c r="B76" s="10"/>
      <c r="C76" s="8"/>
      <c r="F76" s="74"/>
    </row>
    <row r="77" spans="1:9" s="9" customFormat="1" ht="12" x14ac:dyDescent="0.2">
      <c r="B77" s="10"/>
      <c r="C77" s="8"/>
      <c r="F77" s="74"/>
    </row>
    <row r="78" spans="1:9" s="9" customFormat="1" ht="12" x14ac:dyDescent="0.2">
      <c r="B78" s="10"/>
      <c r="C78" s="8"/>
      <c r="F78" s="74"/>
    </row>
    <row r="79" spans="1:9" s="9" customFormat="1" ht="12" x14ac:dyDescent="0.2">
      <c r="B79" s="10"/>
      <c r="F79" s="74"/>
    </row>
    <row r="80" spans="1:9" s="9" customFormat="1" ht="12" x14ac:dyDescent="0.2">
      <c r="B80" s="10"/>
      <c r="F80" s="74"/>
    </row>
    <row r="81" spans="1:9" s="9" customFormat="1" ht="12" x14ac:dyDescent="0.2">
      <c r="B81" s="10"/>
      <c r="F81" s="74"/>
    </row>
    <row r="82" spans="1:9" s="9" customFormat="1" x14ac:dyDescent="0.2">
      <c r="B82" s="10"/>
      <c r="D82" s="5"/>
      <c r="F82" s="74"/>
    </row>
    <row r="83" spans="1:9" s="9" customFormat="1" x14ac:dyDescent="0.2">
      <c r="B83" s="10"/>
      <c r="D83" s="5"/>
      <c r="F83" s="54"/>
      <c r="G83" s="5"/>
      <c r="H83" s="5"/>
    </row>
    <row r="84" spans="1:9" s="9" customFormat="1" x14ac:dyDescent="0.2">
      <c r="B84" s="10"/>
      <c r="D84" s="5"/>
      <c r="E84" s="5"/>
      <c r="F84" s="54"/>
      <c r="G84" s="5"/>
      <c r="H84" s="5"/>
    </row>
    <row r="85" spans="1:9" s="9" customFormat="1" x14ac:dyDescent="0.2">
      <c r="B85" s="12"/>
      <c r="C85" s="5"/>
      <c r="D85" s="5"/>
      <c r="E85" s="5"/>
      <c r="F85" s="54"/>
      <c r="G85" s="5"/>
      <c r="H85" s="5"/>
    </row>
    <row r="86" spans="1:9" s="9" customFormat="1" x14ac:dyDescent="0.2">
      <c r="B86" s="12"/>
      <c r="C86" s="5"/>
      <c r="D86" s="5"/>
      <c r="E86" s="5"/>
      <c r="F86" s="54"/>
      <c r="G86" s="5"/>
      <c r="H86" s="5"/>
    </row>
    <row r="87" spans="1:9" s="9" customFormat="1" x14ac:dyDescent="0.2">
      <c r="B87" s="12"/>
      <c r="C87" s="5"/>
      <c r="D87" s="5"/>
      <c r="E87" s="5"/>
      <c r="F87" s="54"/>
      <c r="G87" s="5"/>
      <c r="H87" s="5"/>
    </row>
    <row r="88" spans="1:9" s="9" customFormat="1" x14ac:dyDescent="0.2">
      <c r="B88" s="12"/>
      <c r="C88" s="5"/>
      <c r="D88" s="5"/>
      <c r="E88" s="5"/>
      <c r="F88" s="54"/>
      <c r="G88" s="5"/>
      <c r="H88" s="5"/>
    </row>
    <row r="89" spans="1:9" s="9" customFormat="1" x14ac:dyDescent="0.2">
      <c r="A89" s="5"/>
      <c r="B89" s="12"/>
      <c r="C89" s="5"/>
      <c r="D89" s="5"/>
      <c r="E89" s="5"/>
      <c r="F89" s="54"/>
      <c r="G89" s="5"/>
      <c r="H89" s="5"/>
      <c r="I89" s="5"/>
    </row>
    <row r="90" spans="1:9" s="9" customFormat="1" x14ac:dyDescent="0.2">
      <c r="A90" s="5"/>
      <c r="B90" s="12"/>
      <c r="C90" s="5"/>
      <c r="D90" s="5"/>
      <c r="E90" s="5"/>
      <c r="F90" s="54"/>
      <c r="G90" s="5"/>
      <c r="H90" s="5"/>
      <c r="I90" s="5"/>
    </row>
    <row r="91" spans="1:9" s="9" customFormat="1" x14ac:dyDescent="0.2">
      <c r="A91" s="5"/>
      <c r="B91" s="12"/>
      <c r="C91" s="5"/>
      <c r="D91" s="5"/>
      <c r="E91" s="5"/>
      <c r="F91" s="54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54"/>
      <c r="G92" s="5"/>
      <c r="H92" s="5"/>
      <c r="I92" s="5"/>
    </row>
  </sheetData>
  <mergeCells count="13">
    <mergeCell ref="I57:J57"/>
    <mergeCell ref="I27:J27"/>
    <mergeCell ref="C34:D34"/>
    <mergeCell ref="E35:F35"/>
    <mergeCell ref="I42:J42"/>
    <mergeCell ref="C49:D49"/>
    <mergeCell ref="E50:F50"/>
    <mergeCell ref="E20:F20"/>
    <mergeCell ref="A1:J1"/>
    <mergeCell ref="C4:D4"/>
    <mergeCell ref="E5:F5"/>
    <mergeCell ref="I12:J12"/>
    <mergeCell ref="C19:D1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zoomScaleNormal="100" workbookViewId="0">
      <selection activeCell="G58" sqref="G5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75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76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43285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117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1436.66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702.47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16"/>
      <c r="J11" s="116"/>
    </row>
    <row r="12" spans="1:10" ht="13.5" thickBot="1" x14ac:dyDescent="0.25">
      <c r="B12" s="104" t="s">
        <v>61</v>
      </c>
      <c r="C12" s="106" t="s">
        <v>60</v>
      </c>
      <c r="D12" s="59"/>
      <c r="E12" s="35">
        <v>990</v>
      </c>
      <c r="F12" s="68"/>
      <c r="G12" s="67"/>
      <c r="I12" s="274"/>
      <c r="J12" s="274"/>
    </row>
    <row r="13" spans="1:10" s="4" customFormat="1" ht="13.5" thickBot="1" x14ac:dyDescent="0.25">
      <c r="B13" s="55"/>
      <c r="C13" s="56"/>
      <c r="D13" s="57"/>
      <c r="E13" s="58">
        <f>SUM(E6:E12)</f>
        <v>5936.35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7061.35</v>
      </c>
    </row>
    <row r="16" spans="1:10" x14ac:dyDescent="0.2">
      <c r="B16" s="11"/>
      <c r="C16" s="34"/>
      <c r="D16" s="34"/>
      <c r="E16" s="63"/>
    </row>
    <row r="17" spans="1:10" s="29" customFormat="1" ht="6.75" customHeight="1" x14ac:dyDescent="0.2">
      <c r="B17" s="30"/>
      <c r="C17" s="31"/>
      <c r="D17" s="31"/>
      <c r="E17" s="32"/>
      <c r="F17" s="64"/>
      <c r="G17" s="32"/>
      <c r="H17" s="32"/>
      <c r="I17" s="32"/>
    </row>
    <row r="18" spans="1:10" ht="19.5" customHeight="1" x14ac:dyDescent="0.2">
      <c r="A18" s="45"/>
      <c r="B18" s="25" t="s">
        <v>24</v>
      </c>
      <c r="C18" s="46" t="s">
        <v>77</v>
      </c>
      <c r="D18" s="40"/>
      <c r="E18" s="14"/>
      <c r="F18" s="65"/>
      <c r="G18" s="14"/>
      <c r="H18" s="14"/>
      <c r="I18" s="14"/>
    </row>
    <row r="19" spans="1:10" ht="19.5" customHeight="1" x14ac:dyDescent="0.2">
      <c r="B19" s="25" t="s">
        <v>26</v>
      </c>
      <c r="C19" s="276">
        <v>43292</v>
      </c>
      <c r="D19" s="276"/>
      <c r="E19" s="14"/>
      <c r="F19" s="65"/>
      <c r="G19" s="14"/>
      <c r="H19" s="14"/>
      <c r="I19" s="14"/>
    </row>
    <row r="20" spans="1:10" ht="4.5" customHeight="1" x14ac:dyDescent="0.45">
      <c r="B20" s="2"/>
      <c r="C20" s="19"/>
      <c r="D20" s="19"/>
      <c r="E20" s="275"/>
      <c r="F20" s="275"/>
      <c r="G20" s="3"/>
      <c r="H20" s="4"/>
      <c r="I20" s="4"/>
    </row>
    <row r="21" spans="1:10" s="117" customFormat="1" ht="13.5" thickBot="1" x14ac:dyDescent="0.25">
      <c r="B21" s="26" t="s">
        <v>25</v>
      </c>
      <c r="C21" s="53" t="s">
        <v>1</v>
      </c>
      <c r="D21" s="53"/>
      <c r="E21" s="28" t="s">
        <v>2</v>
      </c>
      <c r="F21" s="66"/>
    </row>
    <row r="22" spans="1:10" x14ac:dyDescent="0.2">
      <c r="B22" s="21" t="s">
        <v>28</v>
      </c>
      <c r="C22" s="24" t="s">
        <v>14</v>
      </c>
      <c r="D22" s="49"/>
      <c r="E22" s="85">
        <v>1427.46</v>
      </c>
      <c r="G22" s="67"/>
    </row>
    <row r="23" spans="1:10" x14ac:dyDescent="0.2">
      <c r="B23" s="43" t="s">
        <v>29</v>
      </c>
      <c r="C23" s="27" t="s">
        <v>27</v>
      </c>
      <c r="D23" s="50"/>
      <c r="E23" s="85">
        <v>3202.47</v>
      </c>
      <c r="F23" s="70"/>
      <c r="G23" s="179" t="s">
        <v>104</v>
      </c>
      <c r="H23" s="54"/>
    </row>
    <row r="24" spans="1:10" x14ac:dyDescent="0.2">
      <c r="B24" s="43" t="s">
        <v>3</v>
      </c>
      <c r="C24" s="27" t="s">
        <v>13</v>
      </c>
      <c r="D24" s="50"/>
      <c r="E24" s="85">
        <v>1037.75</v>
      </c>
      <c r="F24" s="70"/>
    </row>
    <row r="25" spans="1:10" x14ac:dyDescent="0.2">
      <c r="B25" s="15" t="s">
        <v>35</v>
      </c>
      <c r="C25" s="18" t="s">
        <v>11</v>
      </c>
      <c r="D25" s="51"/>
      <c r="E25" s="86">
        <v>977.47</v>
      </c>
    </row>
    <row r="26" spans="1:10" x14ac:dyDescent="0.2">
      <c r="B26" s="101" t="s">
        <v>29</v>
      </c>
      <c r="C26" s="105" t="s">
        <v>34</v>
      </c>
      <c r="D26" s="102"/>
      <c r="E26" s="103">
        <v>792</v>
      </c>
      <c r="G26" s="67"/>
      <c r="I26" s="116"/>
      <c r="J26" s="116"/>
    </row>
    <row r="27" spans="1:10" ht="13.5" thickBot="1" x14ac:dyDescent="0.25">
      <c r="B27" s="104" t="s">
        <v>61</v>
      </c>
      <c r="C27" s="106" t="s">
        <v>60</v>
      </c>
      <c r="D27" s="59"/>
      <c r="E27" s="35">
        <v>990</v>
      </c>
      <c r="F27" s="68"/>
      <c r="G27" s="67"/>
      <c r="I27" s="274"/>
      <c r="J27" s="274"/>
    </row>
    <row r="28" spans="1:10" s="4" customFormat="1" ht="13.5" thickBot="1" x14ac:dyDescent="0.25">
      <c r="B28" s="55"/>
      <c r="C28" s="56"/>
      <c r="D28" s="57"/>
      <c r="E28" s="58">
        <f>SUM(E21:E27)</f>
        <v>8427.1500000000015</v>
      </c>
      <c r="F28" s="69"/>
      <c r="G28" s="82"/>
    </row>
    <row r="29" spans="1:10" ht="13.5" thickBot="1" x14ac:dyDescent="0.25">
      <c r="B29" s="107" t="s">
        <v>33</v>
      </c>
      <c r="C29" s="108" t="s">
        <v>5</v>
      </c>
      <c r="D29" s="108"/>
      <c r="E29" s="109">
        <v>1125</v>
      </c>
    </row>
    <row r="30" spans="1:10" ht="13.5" thickBot="1" x14ac:dyDescent="0.25">
      <c r="B30" s="11"/>
      <c r="C30" s="34" t="s">
        <v>0</v>
      </c>
      <c r="D30" s="34"/>
      <c r="E30" s="36">
        <f>SUM(E28:E29)</f>
        <v>9552.1500000000015</v>
      </c>
    </row>
    <row r="31" spans="1:10" x14ac:dyDescent="0.2">
      <c r="B31" s="11"/>
      <c r="C31" s="34"/>
      <c r="D31" s="34"/>
      <c r="E31" s="63"/>
    </row>
    <row r="32" spans="1:10" s="29" customFormat="1" ht="6.75" customHeight="1" x14ac:dyDescent="0.2">
      <c r="B32" s="30"/>
      <c r="C32" s="31"/>
      <c r="D32" s="31"/>
      <c r="E32" s="32"/>
      <c r="F32" s="64"/>
      <c r="G32" s="32"/>
      <c r="H32" s="32"/>
      <c r="I32" s="32"/>
    </row>
    <row r="33" spans="1:10" ht="19.5" customHeight="1" x14ac:dyDescent="0.2">
      <c r="A33" s="45"/>
      <c r="B33" s="25" t="s">
        <v>24</v>
      </c>
      <c r="C33" s="46" t="s">
        <v>78</v>
      </c>
      <c r="D33" s="40"/>
      <c r="E33" s="14"/>
      <c r="F33" s="65"/>
      <c r="G33" s="14"/>
      <c r="H33" s="14"/>
      <c r="I33" s="14"/>
    </row>
    <row r="34" spans="1:10" ht="19.5" customHeight="1" x14ac:dyDescent="0.2">
      <c r="B34" s="25" t="s">
        <v>26</v>
      </c>
      <c r="C34" s="276">
        <v>43299</v>
      </c>
      <c r="D34" s="276"/>
      <c r="E34" s="14"/>
      <c r="F34" s="65"/>
      <c r="G34" s="14"/>
      <c r="H34" s="14"/>
      <c r="I34" s="14"/>
    </row>
    <row r="35" spans="1:10" ht="4.5" customHeight="1" x14ac:dyDescent="0.45">
      <c r="B35" s="2"/>
      <c r="C35" s="19"/>
      <c r="D35" s="19"/>
      <c r="E35" s="275"/>
      <c r="F35" s="275"/>
      <c r="G35" s="3"/>
      <c r="H35" s="4"/>
      <c r="I35" s="4"/>
    </row>
    <row r="36" spans="1:10" s="117" customFormat="1" ht="13.5" thickBot="1" x14ac:dyDescent="0.25">
      <c r="B36" s="26" t="s">
        <v>25</v>
      </c>
      <c r="C36" s="53" t="s">
        <v>1</v>
      </c>
      <c r="D36" s="53"/>
      <c r="E36" s="28" t="s">
        <v>2</v>
      </c>
      <c r="F36" s="66"/>
    </row>
    <row r="37" spans="1:10" x14ac:dyDescent="0.2">
      <c r="B37" s="21" t="s">
        <v>28</v>
      </c>
      <c r="C37" s="24" t="s">
        <v>14</v>
      </c>
      <c r="D37" s="49"/>
      <c r="E37" s="85">
        <v>1527.46</v>
      </c>
      <c r="F37" s="70"/>
      <c r="G37" s="67"/>
    </row>
    <row r="38" spans="1:10" x14ac:dyDescent="0.2">
      <c r="B38" s="43" t="s">
        <v>29</v>
      </c>
      <c r="C38" s="27" t="s">
        <v>27</v>
      </c>
      <c r="D38" s="50"/>
      <c r="E38" s="85">
        <v>702.47</v>
      </c>
      <c r="F38" s="70"/>
      <c r="G38" s="84"/>
      <c r="H38" s="54"/>
    </row>
    <row r="39" spans="1:10" x14ac:dyDescent="0.2">
      <c r="B39" s="43" t="s">
        <v>3</v>
      </c>
      <c r="C39" s="27" t="s">
        <v>13</v>
      </c>
      <c r="D39" s="50"/>
      <c r="E39" s="85">
        <v>1037.75</v>
      </c>
      <c r="F39" s="70"/>
    </row>
    <row r="40" spans="1:10" x14ac:dyDescent="0.2">
      <c r="B40" s="15" t="s">
        <v>35</v>
      </c>
      <c r="C40" s="18" t="s">
        <v>11</v>
      </c>
      <c r="D40" s="51"/>
      <c r="E40" s="86">
        <v>977.47</v>
      </c>
    </row>
    <row r="41" spans="1:10" x14ac:dyDescent="0.2">
      <c r="B41" s="101" t="s">
        <v>29</v>
      </c>
      <c r="C41" s="105" t="s">
        <v>34</v>
      </c>
      <c r="D41" s="102"/>
      <c r="E41" s="103">
        <v>792</v>
      </c>
      <c r="G41" s="67"/>
      <c r="I41" s="116"/>
      <c r="J41" s="116"/>
    </row>
    <row r="42" spans="1:10" ht="13.5" thickBot="1" x14ac:dyDescent="0.25">
      <c r="B42" s="104" t="s">
        <v>61</v>
      </c>
      <c r="C42" s="106" t="s">
        <v>60</v>
      </c>
      <c r="D42" s="59"/>
      <c r="E42" s="35">
        <v>990</v>
      </c>
      <c r="F42" s="68"/>
      <c r="G42" s="67"/>
      <c r="I42" s="274"/>
      <c r="J42" s="274"/>
    </row>
    <row r="43" spans="1:10" s="4" customFormat="1" ht="13.5" thickBot="1" x14ac:dyDescent="0.25">
      <c r="B43" s="55"/>
      <c r="C43" s="56"/>
      <c r="D43" s="57"/>
      <c r="E43" s="58">
        <f>SUM(E36:E42)</f>
        <v>6027.1500000000005</v>
      </c>
      <c r="F43" s="69"/>
      <c r="G43" s="82"/>
    </row>
    <row r="44" spans="1:10" ht="13.5" thickBot="1" x14ac:dyDescent="0.25">
      <c r="B44" s="107" t="s">
        <v>33</v>
      </c>
      <c r="C44" s="108" t="s">
        <v>5</v>
      </c>
      <c r="D44" s="108"/>
      <c r="E44" s="109">
        <v>1125</v>
      </c>
    </row>
    <row r="45" spans="1:10" ht="13.5" thickBot="1" x14ac:dyDescent="0.25">
      <c r="B45" s="11"/>
      <c r="C45" s="34" t="s">
        <v>0</v>
      </c>
      <c r="D45" s="34"/>
      <c r="E45" s="36">
        <f>SUM(E43:E44)</f>
        <v>7152.1500000000005</v>
      </c>
    </row>
    <row r="46" spans="1:10" x14ac:dyDescent="0.2">
      <c r="B46" s="11"/>
      <c r="C46" s="34"/>
      <c r="D46" s="34"/>
      <c r="E46" s="63"/>
    </row>
    <row r="47" spans="1:10" s="29" customFormat="1" ht="6.75" customHeight="1" x14ac:dyDescent="0.2">
      <c r="B47" s="30"/>
      <c r="C47" s="31"/>
      <c r="D47" s="31"/>
      <c r="E47" s="32"/>
      <c r="F47" s="64"/>
      <c r="G47" s="32"/>
      <c r="H47" s="32"/>
      <c r="I47" s="32"/>
    </row>
    <row r="48" spans="1:10" ht="19.5" customHeight="1" x14ac:dyDescent="0.2">
      <c r="A48" s="45"/>
      <c r="B48" s="25" t="s">
        <v>24</v>
      </c>
      <c r="C48" s="46" t="s">
        <v>79</v>
      </c>
      <c r="D48" s="40"/>
      <c r="E48" s="14"/>
      <c r="F48" s="65"/>
      <c r="G48" s="14"/>
      <c r="H48" s="14"/>
      <c r="I48" s="14"/>
    </row>
    <row r="49" spans="1:10" ht="19.5" customHeight="1" x14ac:dyDescent="0.2">
      <c r="B49" s="25" t="s">
        <v>26</v>
      </c>
      <c r="C49" s="276">
        <v>43306</v>
      </c>
      <c r="D49" s="276"/>
      <c r="E49" s="14"/>
      <c r="F49" s="65"/>
      <c r="G49" s="14"/>
      <c r="H49" s="14"/>
      <c r="I49" s="14"/>
    </row>
    <row r="50" spans="1:10" ht="4.5" customHeight="1" x14ac:dyDescent="0.45">
      <c r="B50" s="2"/>
      <c r="C50" s="19"/>
      <c r="D50" s="19"/>
      <c r="E50" s="275"/>
      <c r="F50" s="275"/>
      <c r="G50" s="3"/>
      <c r="H50" s="4"/>
      <c r="I50" s="4"/>
    </row>
    <row r="51" spans="1:10" s="117" customFormat="1" ht="13.5" thickBot="1" x14ac:dyDescent="0.25">
      <c r="B51" s="26" t="s">
        <v>25</v>
      </c>
      <c r="C51" s="53" t="s">
        <v>1</v>
      </c>
      <c r="D51" s="53"/>
      <c r="E51" s="28" t="s">
        <v>2</v>
      </c>
      <c r="F51" s="66"/>
    </row>
    <row r="52" spans="1:10" x14ac:dyDescent="0.2">
      <c r="B52" s="21" t="s">
        <v>28</v>
      </c>
      <c r="C52" s="24" t="s">
        <v>14</v>
      </c>
      <c r="D52" s="49"/>
      <c r="E52" s="85">
        <v>2790.29</v>
      </c>
      <c r="G52" s="67"/>
    </row>
    <row r="53" spans="1:10" x14ac:dyDescent="0.2">
      <c r="B53" s="43" t="s">
        <v>29</v>
      </c>
      <c r="C53" s="27" t="s">
        <v>27</v>
      </c>
      <c r="D53" s="50"/>
      <c r="E53" s="85">
        <v>602.47</v>
      </c>
      <c r="F53" s="67"/>
      <c r="G53" s="84"/>
      <c r="H53" s="54"/>
    </row>
    <row r="54" spans="1:10" x14ac:dyDescent="0.2">
      <c r="B54" s="43" t="s">
        <v>3</v>
      </c>
      <c r="C54" s="27" t="s">
        <v>13</v>
      </c>
      <c r="D54" s="50"/>
      <c r="E54" s="85">
        <v>1037.75</v>
      </c>
      <c r="F54" s="70"/>
    </row>
    <row r="55" spans="1:10" x14ac:dyDescent="0.2">
      <c r="B55" s="15" t="s">
        <v>35</v>
      </c>
      <c r="C55" s="18" t="s">
        <v>11</v>
      </c>
      <c r="D55" s="51"/>
      <c r="E55" s="86">
        <v>1261.05</v>
      </c>
    </row>
    <row r="56" spans="1:10" x14ac:dyDescent="0.2">
      <c r="B56" s="101" t="s">
        <v>29</v>
      </c>
      <c r="C56" s="105" t="s">
        <v>34</v>
      </c>
      <c r="D56" s="102"/>
      <c r="E56" s="103">
        <v>792</v>
      </c>
      <c r="G56" s="67"/>
      <c r="I56" s="116"/>
      <c r="J56" s="116"/>
    </row>
    <row r="57" spans="1:10" ht="13.5" thickBot="1" x14ac:dyDescent="0.25">
      <c r="B57" s="104" t="s">
        <v>61</v>
      </c>
      <c r="C57" s="106" t="s">
        <v>60</v>
      </c>
      <c r="D57" s="59"/>
      <c r="E57" s="35">
        <v>1287</v>
      </c>
      <c r="F57" s="68"/>
      <c r="G57" s="67"/>
      <c r="I57" s="274"/>
      <c r="J57" s="274"/>
    </row>
    <row r="58" spans="1:10" s="4" customFormat="1" ht="13.5" thickBot="1" x14ac:dyDescent="0.25">
      <c r="B58" s="55"/>
      <c r="C58" s="56"/>
      <c r="D58" s="57"/>
      <c r="E58" s="58">
        <f>SUM(E51:E57)</f>
        <v>7770.56</v>
      </c>
      <c r="F58" s="69"/>
      <c r="G58" s="82"/>
    </row>
    <row r="59" spans="1:10" ht="13.5" thickBot="1" x14ac:dyDescent="0.25">
      <c r="B59" s="107" t="s">
        <v>33</v>
      </c>
      <c r="C59" s="108" t="s">
        <v>5</v>
      </c>
      <c r="D59" s="108"/>
      <c r="E59" s="109">
        <v>1125</v>
      </c>
    </row>
    <row r="60" spans="1:10" ht="13.5" thickBot="1" x14ac:dyDescent="0.25">
      <c r="B60" s="11"/>
      <c r="C60" s="34" t="s">
        <v>0</v>
      </c>
      <c r="D60" s="34"/>
      <c r="E60" s="36">
        <f>SUM(E58:E59)</f>
        <v>8895.5600000000013</v>
      </c>
    </row>
    <row r="61" spans="1:10" x14ac:dyDescent="0.2">
      <c r="B61" s="11"/>
      <c r="C61" s="34"/>
      <c r="D61" s="34"/>
      <c r="E61" s="63"/>
    </row>
    <row r="62" spans="1:10" s="7" customFormat="1" ht="13.15" customHeight="1" x14ac:dyDescent="0.2">
      <c r="A62" s="16" t="s">
        <v>6</v>
      </c>
      <c r="B62" s="17" t="s">
        <v>7</v>
      </c>
      <c r="C62" s="17"/>
      <c r="D62" s="38">
        <v>9000</v>
      </c>
      <c r="E62" s="52"/>
      <c r="F62" s="16" t="s">
        <v>37</v>
      </c>
      <c r="G62" s="17" t="s">
        <v>36</v>
      </c>
      <c r="H62" s="38">
        <v>3948.27</v>
      </c>
      <c r="I62" s="60"/>
    </row>
    <row r="63" spans="1:10" s="7" customFormat="1" ht="13.15" customHeight="1" x14ac:dyDescent="0.2">
      <c r="A63" s="16" t="s">
        <v>8</v>
      </c>
      <c r="B63" s="17" t="s">
        <v>9</v>
      </c>
      <c r="C63" s="17"/>
      <c r="D63" s="38">
        <v>311.83999999999997</v>
      </c>
      <c r="E63" s="52"/>
      <c r="F63" s="71" t="s">
        <v>44</v>
      </c>
      <c r="G63" s="17" t="s">
        <v>43</v>
      </c>
      <c r="H63" s="38">
        <v>1000</v>
      </c>
      <c r="I63" s="60"/>
    </row>
    <row r="64" spans="1:10" s="7" customFormat="1" ht="13.15" customHeight="1" x14ac:dyDescent="0.2">
      <c r="A64" s="16" t="s">
        <v>30</v>
      </c>
      <c r="B64" s="17" t="s">
        <v>31</v>
      </c>
      <c r="C64" s="17"/>
      <c r="D64" s="38">
        <v>619.53</v>
      </c>
      <c r="E64" s="52"/>
      <c r="F64" s="71" t="s">
        <v>22</v>
      </c>
      <c r="G64" s="17" t="s">
        <v>23</v>
      </c>
      <c r="H64" s="38">
        <v>500</v>
      </c>
      <c r="I64" s="60"/>
    </row>
    <row r="65" spans="1:9" s="7" customFormat="1" ht="13.15" customHeight="1" x14ac:dyDescent="0.2">
      <c r="A65" s="16" t="s">
        <v>10</v>
      </c>
      <c r="B65" s="17" t="s">
        <v>38</v>
      </c>
      <c r="C65" s="38"/>
      <c r="D65" s="38">
        <v>5000</v>
      </c>
      <c r="E65" s="52"/>
      <c r="F65" s="71" t="s">
        <v>6</v>
      </c>
      <c r="G65" s="17" t="s">
        <v>45</v>
      </c>
      <c r="H65" s="38">
        <v>899</v>
      </c>
      <c r="I65" s="60"/>
    </row>
    <row r="66" spans="1:9" s="7" customFormat="1" ht="13.15" customHeight="1" x14ac:dyDescent="0.2">
      <c r="A66" s="16" t="s">
        <v>10</v>
      </c>
      <c r="B66" s="17" t="s">
        <v>39</v>
      </c>
      <c r="C66" s="38"/>
      <c r="D66" s="38">
        <v>4000</v>
      </c>
      <c r="E66" s="52"/>
      <c r="F66" s="71" t="s">
        <v>8</v>
      </c>
      <c r="G66" s="17" t="s">
        <v>15</v>
      </c>
      <c r="H66" s="38">
        <v>12000</v>
      </c>
      <c r="I66" s="94"/>
    </row>
    <row r="67" spans="1:9" s="7" customFormat="1" ht="13.15" customHeight="1" thickBot="1" x14ac:dyDescent="0.25">
      <c r="A67" s="16" t="s">
        <v>10</v>
      </c>
      <c r="B67" s="17" t="s">
        <v>40</v>
      </c>
      <c r="C67" s="38"/>
      <c r="D67" s="38">
        <v>1126.4100000000001</v>
      </c>
      <c r="E67" s="52"/>
      <c r="F67" s="72" t="s">
        <v>19</v>
      </c>
      <c r="G67" s="17" t="s">
        <v>16</v>
      </c>
      <c r="H67" s="39">
        <v>11000</v>
      </c>
      <c r="I67" s="94"/>
    </row>
    <row r="68" spans="1:9" s="7" customFormat="1" ht="13.15" customHeight="1" thickTop="1" thickBot="1" x14ac:dyDescent="0.25">
      <c r="A68" s="16"/>
      <c r="B68" s="17"/>
      <c r="C68" s="38"/>
      <c r="D68" s="38"/>
      <c r="E68" s="52"/>
      <c r="F68" s="73"/>
      <c r="G68" s="17"/>
      <c r="H68" s="44">
        <f>SUM(H62:H67)+SUM(D62:D69)</f>
        <v>49405.05</v>
      </c>
      <c r="I68" s="60"/>
    </row>
    <row r="69" spans="1:9" s="7" customFormat="1" ht="13.15" customHeight="1" thickBot="1" x14ac:dyDescent="0.25">
      <c r="A69" s="16"/>
      <c r="B69" s="17"/>
      <c r="C69" s="38"/>
      <c r="D69" s="38"/>
      <c r="E69" s="38"/>
      <c r="F69" s="73"/>
      <c r="G69" s="41" t="s">
        <v>4</v>
      </c>
      <c r="H69" s="42">
        <f>E60+H68</f>
        <v>58300.61</v>
      </c>
      <c r="I69" s="44"/>
    </row>
    <row r="70" spans="1:9" s="7" customFormat="1" ht="13.15" customHeight="1" x14ac:dyDescent="0.2">
      <c r="B70" s="16"/>
      <c r="C70" s="17"/>
      <c r="D70" s="9"/>
      <c r="E70" s="38"/>
      <c r="F70" s="74"/>
      <c r="G70" s="9"/>
      <c r="H70" s="9"/>
      <c r="I70" s="44"/>
    </row>
    <row r="71" spans="1:9" s="7" customFormat="1" ht="13.15" customHeight="1" x14ac:dyDescent="0.2">
      <c r="B71" s="16"/>
      <c r="C71" s="17"/>
      <c r="D71" s="8"/>
      <c r="E71" s="9"/>
      <c r="F71" s="74"/>
      <c r="G71" s="9"/>
      <c r="H71" s="9"/>
      <c r="I71" s="44"/>
    </row>
    <row r="72" spans="1:9" s="7" customFormat="1" ht="13.15" customHeight="1" x14ac:dyDescent="0.2">
      <c r="A72" s="9"/>
      <c r="B72" s="10"/>
      <c r="C72" s="9"/>
      <c r="D72" s="8"/>
      <c r="E72" s="9"/>
      <c r="F72" s="74"/>
      <c r="G72" s="9"/>
      <c r="H72" s="9"/>
      <c r="I72" s="44"/>
    </row>
    <row r="73" spans="1:9" s="7" customFormat="1" ht="13.15" customHeight="1" x14ac:dyDescent="0.2">
      <c r="A73" s="9"/>
      <c r="B73" s="10"/>
      <c r="C73" s="8"/>
      <c r="D73" s="8"/>
      <c r="E73" s="9"/>
      <c r="F73" s="74"/>
      <c r="G73" s="9"/>
      <c r="H73" s="9"/>
      <c r="I73" s="44"/>
    </row>
    <row r="74" spans="1:9" s="7" customFormat="1" ht="13.15" customHeight="1" x14ac:dyDescent="0.2">
      <c r="A74" s="9"/>
      <c r="B74" s="10"/>
      <c r="C74" s="8"/>
      <c r="D74" s="8"/>
      <c r="E74" s="9"/>
      <c r="F74" s="74"/>
      <c r="G74" s="9"/>
      <c r="H74" s="9"/>
      <c r="I74" s="44"/>
    </row>
    <row r="75" spans="1:9" s="7" customFormat="1" ht="13.15" customHeight="1" x14ac:dyDescent="0.2">
      <c r="A75" s="9"/>
      <c r="B75" s="10"/>
      <c r="C75" s="8"/>
      <c r="D75" s="8"/>
      <c r="E75" s="9"/>
      <c r="F75" s="74"/>
      <c r="G75" s="9"/>
      <c r="H75" s="9"/>
      <c r="I75" s="44"/>
    </row>
    <row r="76" spans="1:9" s="9" customFormat="1" ht="12" x14ac:dyDescent="0.2">
      <c r="B76" s="10"/>
      <c r="C76" s="8"/>
      <c r="F76" s="74"/>
    </row>
    <row r="77" spans="1:9" s="9" customFormat="1" ht="12" x14ac:dyDescent="0.2">
      <c r="B77" s="10"/>
      <c r="C77" s="8"/>
      <c r="F77" s="74"/>
    </row>
    <row r="78" spans="1:9" s="9" customFormat="1" ht="12" x14ac:dyDescent="0.2">
      <c r="B78" s="10"/>
      <c r="C78" s="8"/>
      <c r="F78" s="74"/>
    </row>
    <row r="79" spans="1:9" s="9" customFormat="1" ht="12" x14ac:dyDescent="0.2">
      <c r="B79" s="10"/>
      <c r="F79" s="74"/>
    </row>
    <row r="80" spans="1:9" s="9" customFormat="1" ht="12" x14ac:dyDescent="0.2">
      <c r="B80" s="10"/>
      <c r="F80" s="74"/>
    </row>
    <row r="81" spans="1:9" s="9" customFormat="1" ht="12" x14ac:dyDescent="0.2">
      <c r="B81" s="10"/>
      <c r="F81" s="74"/>
    </row>
    <row r="82" spans="1:9" s="9" customFormat="1" x14ac:dyDescent="0.2">
      <c r="B82" s="10"/>
      <c r="D82" s="5"/>
      <c r="F82" s="74"/>
    </row>
    <row r="83" spans="1:9" s="9" customFormat="1" x14ac:dyDescent="0.2">
      <c r="B83" s="10"/>
      <c r="D83" s="5"/>
      <c r="F83" s="54"/>
      <c r="G83" s="5"/>
      <c r="H83" s="5"/>
    </row>
    <row r="84" spans="1:9" s="9" customFormat="1" x14ac:dyDescent="0.2">
      <c r="B84" s="10"/>
      <c r="D84" s="5"/>
      <c r="E84" s="5"/>
      <c r="F84" s="54"/>
      <c r="G84" s="5"/>
      <c r="H84" s="5"/>
    </row>
    <row r="85" spans="1:9" s="9" customFormat="1" x14ac:dyDescent="0.2">
      <c r="B85" s="12"/>
      <c r="C85" s="5"/>
      <c r="D85" s="5"/>
      <c r="E85" s="5"/>
      <c r="F85" s="54"/>
      <c r="G85" s="5"/>
      <c r="H85" s="5"/>
    </row>
    <row r="86" spans="1:9" s="9" customFormat="1" x14ac:dyDescent="0.2">
      <c r="B86" s="12"/>
      <c r="C86" s="5"/>
      <c r="D86" s="5"/>
      <c r="E86" s="5"/>
      <c r="F86" s="54"/>
      <c r="G86" s="5"/>
      <c r="H86" s="5"/>
    </row>
    <row r="87" spans="1:9" s="9" customFormat="1" x14ac:dyDescent="0.2">
      <c r="B87" s="12"/>
      <c r="C87" s="5"/>
      <c r="D87" s="5"/>
      <c r="E87" s="5"/>
      <c r="F87" s="54"/>
      <c r="G87" s="5"/>
      <c r="H87" s="5"/>
    </row>
    <row r="88" spans="1:9" s="9" customFormat="1" x14ac:dyDescent="0.2">
      <c r="B88" s="12"/>
      <c r="C88" s="5"/>
      <c r="D88" s="5"/>
      <c r="E88" s="5"/>
      <c r="F88" s="54"/>
      <c r="G88" s="5"/>
      <c r="H88" s="5"/>
    </row>
    <row r="89" spans="1:9" s="9" customFormat="1" x14ac:dyDescent="0.2">
      <c r="A89" s="5"/>
      <c r="B89" s="12"/>
      <c r="C89" s="5"/>
      <c r="D89" s="5"/>
      <c r="E89" s="5"/>
      <c r="F89" s="54"/>
      <c r="G89" s="5"/>
      <c r="H89" s="5"/>
      <c r="I89" s="5"/>
    </row>
    <row r="90" spans="1:9" s="9" customFormat="1" x14ac:dyDescent="0.2">
      <c r="A90" s="5"/>
      <c r="B90" s="12"/>
      <c r="C90" s="5"/>
      <c r="D90" s="5"/>
      <c r="E90" s="5"/>
      <c r="F90" s="54"/>
      <c r="G90" s="5"/>
      <c r="H90" s="5"/>
      <c r="I90" s="5"/>
    </row>
    <row r="91" spans="1:9" s="9" customFormat="1" x14ac:dyDescent="0.2">
      <c r="A91" s="5"/>
      <c r="B91" s="12"/>
      <c r="C91" s="5"/>
      <c r="D91" s="5"/>
      <c r="E91" s="5"/>
      <c r="F91" s="54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54"/>
      <c r="G92" s="5"/>
      <c r="H92" s="5"/>
      <c r="I92" s="5"/>
    </row>
  </sheetData>
  <mergeCells count="13">
    <mergeCell ref="I57:J57"/>
    <mergeCell ref="I27:J27"/>
    <mergeCell ref="C34:D34"/>
    <mergeCell ref="E35:F35"/>
    <mergeCell ref="I42:J42"/>
    <mergeCell ref="C49:D49"/>
    <mergeCell ref="E50:F50"/>
    <mergeCell ref="E20:F20"/>
    <mergeCell ref="A1:J1"/>
    <mergeCell ref="C4:D4"/>
    <mergeCell ref="E5:F5"/>
    <mergeCell ref="I12:J12"/>
    <mergeCell ref="C19:D1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zoomScaleNormal="100" workbookViewId="0">
      <selection activeCell="G69" sqref="G69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105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103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43313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181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2319.39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84" t="s">
        <v>113</v>
      </c>
      <c r="H8" s="54"/>
    </row>
    <row r="9" spans="1:10" x14ac:dyDescent="0.2">
      <c r="B9" s="43" t="s">
        <v>3</v>
      </c>
      <c r="C9" s="27" t="s">
        <v>13</v>
      </c>
      <c r="D9" s="50"/>
      <c r="E9" s="85">
        <v>2037.75</v>
      </c>
      <c r="F9" s="70"/>
      <c r="G9" s="182" t="s">
        <v>106</v>
      </c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80"/>
      <c r="J11" s="180"/>
    </row>
    <row r="12" spans="1:10" x14ac:dyDescent="0.2">
      <c r="B12" s="15" t="s">
        <v>61</v>
      </c>
      <c r="C12" s="18" t="s">
        <v>60</v>
      </c>
      <c r="D12" s="51"/>
      <c r="E12" s="37">
        <v>1287</v>
      </c>
      <c r="F12" s="68"/>
      <c r="G12" s="67"/>
      <c r="I12" s="274"/>
      <c r="J12" s="274"/>
    </row>
    <row r="13" spans="1:10" ht="13.5" thickBot="1" x14ac:dyDescent="0.25">
      <c r="B13" s="184" t="s">
        <v>29</v>
      </c>
      <c r="C13" s="185" t="s">
        <v>109</v>
      </c>
      <c r="D13" s="183"/>
      <c r="E13" s="186">
        <v>792</v>
      </c>
      <c r="F13" s="68"/>
      <c r="G13" s="67"/>
      <c r="I13" s="180"/>
      <c r="J13" s="180"/>
    </row>
    <row r="14" spans="1:10" s="4" customFormat="1" ht="13.5" thickBot="1" x14ac:dyDescent="0.25">
      <c r="B14" s="55"/>
      <c r="C14" s="56"/>
      <c r="D14" s="57"/>
      <c r="E14" s="58">
        <f>SUM(E7:E13)</f>
        <v>9008.08</v>
      </c>
      <c r="F14" s="69"/>
      <c r="G14" s="82"/>
    </row>
    <row r="15" spans="1:10" ht="13.5" thickBot="1" x14ac:dyDescent="0.25">
      <c r="B15" s="107" t="s">
        <v>33</v>
      </c>
      <c r="C15" s="108" t="s">
        <v>5</v>
      </c>
      <c r="D15" s="108"/>
      <c r="E15" s="109">
        <v>1125</v>
      </c>
    </row>
    <row r="16" spans="1:10" ht="13.5" thickBot="1" x14ac:dyDescent="0.25">
      <c r="B16" s="11"/>
      <c r="C16" s="34" t="s">
        <v>0</v>
      </c>
      <c r="D16" s="34"/>
      <c r="E16" s="36">
        <f>SUM(E14:E15)</f>
        <v>10133.08</v>
      </c>
    </row>
    <row r="17" spans="1:10" x14ac:dyDescent="0.2">
      <c r="B17" s="11"/>
      <c r="C17" s="34"/>
      <c r="D17" s="34"/>
      <c r="E17" s="63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108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276">
        <v>43320</v>
      </c>
      <c r="D20" s="27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275"/>
      <c r="F21" s="275"/>
      <c r="G21" s="3"/>
      <c r="H21" s="4"/>
      <c r="I21" s="4"/>
    </row>
    <row r="22" spans="1:10" s="181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</row>
    <row r="23" spans="1:10" x14ac:dyDescent="0.2">
      <c r="B23" s="21" t="s">
        <v>28</v>
      </c>
      <c r="C23" s="24" t="s">
        <v>14</v>
      </c>
      <c r="D23" s="49"/>
      <c r="E23" s="85">
        <v>2406.19</v>
      </c>
      <c r="G23" s="67"/>
    </row>
    <row r="24" spans="1:10" x14ac:dyDescent="0.2">
      <c r="B24" s="43" t="s">
        <v>29</v>
      </c>
      <c r="C24" s="27" t="s">
        <v>27</v>
      </c>
      <c r="D24" s="50"/>
      <c r="E24" s="85">
        <v>602.47</v>
      </c>
      <c r="F24" s="70"/>
      <c r="G24" s="179"/>
      <c r="H24" s="54"/>
    </row>
    <row r="25" spans="1:10" x14ac:dyDescent="0.2">
      <c r="B25" s="43" t="s">
        <v>3</v>
      </c>
      <c r="C25" s="27" t="s">
        <v>13</v>
      </c>
      <c r="D25" s="50"/>
      <c r="E25" s="85">
        <v>837.75</v>
      </c>
      <c r="F25" s="70"/>
      <c r="G25" s="182" t="s">
        <v>107</v>
      </c>
    </row>
    <row r="26" spans="1:10" x14ac:dyDescent="0.2">
      <c r="B26" s="15" t="s">
        <v>35</v>
      </c>
      <c r="C26" s="18" t="s">
        <v>11</v>
      </c>
      <c r="D26" s="51"/>
      <c r="E26" s="86">
        <v>977.47</v>
      </c>
    </row>
    <row r="27" spans="1:10" x14ac:dyDescent="0.2">
      <c r="B27" s="101" t="s">
        <v>29</v>
      </c>
      <c r="C27" s="105" t="s">
        <v>34</v>
      </c>
      <c r="D27" s="102"/>
      <c r="E27" s="103">
        <v>792</v>
      </c>
      <c r="G27" s="67"/>
      <c r="I27" s="180"/>
      <c r="J27" s="180"/>
    </row>
    <row r="28" spans="1:10" x14ac:dyDescent="0.2">
      <c r="B28" s="15" t="s">
        <v>61</v>
      </c>
      <c r="C28" s="18" t="s">
        <v>60</v>
      </c>
      <c r="D28" s="51"/>
      <c r="E28" s="37">
        <v>1324.13</v>
      </c>
      <c r="F28" s="68"/>
      <c r="G28" s="67"/>
      <c r="I28" s="274"/>
      <c r="J28" s="274"/>
    </row>
    <row r="29" spans="1:10" ht="13.5" thickBot="1" x14ac:dyDescent="0.25">
      <c r="B29" s="184" t="s">
        <v>29</v>
      </c>
      <c r="C29" s="185" t="s">
        <v>109</v>
      </c>
      <c r="D29" s="183"/>
      <c r="E29" s="35">
        <v>792</v>
      </c>
      <c r="F29" s="68"/>
      <c r="G29" s="67"/>
      <c r="I29" s="180"/>
      <c r="J29" s="180"/>
    </row>
    <row r="30" spans="1:10" s="4" customFormat="1" ht="13.5" thickBot="1" x14ac:dyDescent="0.25">
      <c r="B30" s="55"/>
      <c r="C30" s="56"/>
      <c r="D30" s="57"/>
      <c r="E30" s="58">
        <f>SUM(E23:E29)</f>
        <v>7732.01</v>
      </c>
      <c r="F30" s="69"/>
      <c r="G30" s="82"/>
    </row>
    <row r="31" spans="1:10" ht="13.5" thickBot="1" x14ac:dyDescent="0.25">
      <c r="B31" s="107" t="s">
        <v>33</v>
      </c>
      <c r="C31" s="108" t="s">
        <v>5</v>
      </c>
      <c r="D31" s="108"/>
      <c r="E31" s="109">
        <v>1125</v>
      </c>
    </row>
    <row r="32" spans="1:10" ht="13.5" thickBot="1" x14ac:dyDescent="0.25">
      <c r="B32" s="11"/>
      <c r="C32" s="34" t="s">
        <v>0</v>
      </c>
      <c r="D32" s="34"/>
      <c r="E32" s="36">
        <f>SUM(E30:E31)</f>
        <v>8857.01</v>
      </c>
    </row>
    <row r="33" spans="1:10" x14ac:dyDescent="0.2">
      <c r="B33" s="11"/>
      <c r="C33" s="34"/>
      <c r="D33" s="34"/>
      <c r="E33" s="63"/>
    </row>
    <row r="34" spans="1:10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10" ht="19.5" customHeight="1" x14ac:dyDescent="0.2">
      <c r="A35" s="45"/>
      <c r="B35" s="25" t="s">
        <v>24</v>
      </c>
      <c r="C35" s="46" t="s">
        <v>110</v>
      </c>
      <c r="D35" s="40"/>
      <c r="E35" s="14"/>
      <c r="F35" s="65"/>
      <c r="G35" s="14"/>
      <c r="H35" s="14"/>
      <c r="I35" s="14"/>
    </row>
    <row r="36" spans="1:10" ht="19.5" customHeight="1" x14ac:dyDescent="0.2">
      <c r="B36" s="25" t="s">
        <v>26</v>
      </c>
      <c r="C36" s="276">
        <v>43327</v>
      </c>
      <c r="D36" s="276"/>
      <c r="E36" s="14"/>
      <c r="F36" s="65"/>
      <c r="G36" s="14"/>
      <c r="H36" s="14"/>
      <c r="I36" s="14"/>
    </row>
    <row r="37" spans="1:10" ht="4.5" customHeight="1" x14ac:dyDescent="0.45">
      <c r="B37" s="2"/>
      <c r="C37" s="19"/>
      <c r="D37" s="19"/>
      <c r="E37" s="275"/>
      <c r="F37" s="275"/>
      <c r="G37" s="3"/>
      <c r="H37" s="4"/>
      <c r="I37" s="4"/>
    </row>
    <row r="38" spans="1:10" s="181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10" x14ac:dyDescent="0.2">
      <c r="B39" s="21" t="s">
        <v>28</v>
      </c>
      <c r="C39" s="24" t="s">
        <v>14</v>
      </c>
      <c r="D39" s="49"/>
      <c r="E39" s="85">
        <v>2319.39</v>
      </c>
      <c r="F39" s="70"/>
      <c r="G39" s="67"/>
    </row>
    <row r="40" spans="1:10" x14ac:dyDescent="0.2">
      <c r="B40" s="43" t="s">
        <v>29</v>
      </c>
      <c r="C40" s="27" t="s">
        <v>27</v>
      </c>
      <c r="D40" s="50"/>
      <c r="E40" s="85">
        <v>632.87</v>
      </c>
      <c r="F40" s="70"/>
      <c r="G40" s="84"/>
      <c r="H40" s="54"/>
    </row>
    <row r="41" spans="1:10" x14ac:dyDescent="0.2">
      <c r="B41" s="43" t="s">
        <v>3</v>
      </c>
      <c r="C41" s="27" t="s">
        <v>13</v>
      </c>
      <c r="D41" s="50"/>
      <c r="E41" s="85">
        <v>837.75</v>
      </c>
      <c r="F41" s="70"/>
    </row>
    <row r="42" spans="1:10" x14ac:dyDescent="0.2">
      <c r="B42" s="15" t="s">
        <v>35</v>
      </c>
      <c r="C42" s="18" t="s">
        <v>11</v>
      </c>
      <c r="D42" s="51"/>
      <c r="E42" s="86">
        <v>977.47</v>
      </c>
    </row>
    <row r="43" spans="1:10" x14ac:dyDescent="0.2">
      <c r="B43" s="101" t="s">
        <v>29</v>
      </c>
      <c r="C43" s="105" t="s">
        <v>34</v>
      </c>
      <c r="D43" s="102"/>
      <c r="E43" s="103">
        <v>692</v>
      </c>
      <c r="G43" s="70" t="s">
        <v>114</v>
      </c>
      <c r="I43" s="180"/>
      <c r="J43" s="180"/>
    </row>
    <row r="44" spans="1:10" x14ac:dyDescent="0.2">
      <c r="B44" s="15" t="s">
        <v>61</v>
      </c>
      <c r="C44" s="18" t="s">
        <v>60</v>
      </c>
      <c r="D44" s="51"/>
      <c r="E44" s="37">
        <v>1287</v>
      </c>
      <c r="F44" s="68"/>
      <c r="G44" s="67"/>
      <c r="I44" s="274"/>
      <c r="J44" s="274"/>
    </row>
    <row r="45" spans="1:10" ht="13.5" thickBot="1" x14ac:dyDescent="0.25">
      <c r="B45" s="184" t="s">
        <v>29</v>
      </c>
      <c r="C45" s="185" t="s">
        <v>109</v>
      </c>
      <c r="D45" s="183"/>
      <c r="E45" s="35">
        <v>792</v>
      </c>
      <c r="F45" s="68"/>
      <c r="G45" s="67"/>
      <c r="I45" s="180"/>
      <c r="J45" s="180"/>
    </row>
    <row r="46" spans="1:10" s="4" customFormat="1" ht="13.5" thickBot="1" x14ac:dyDescent="0.25">
      <c r="B46" s="55"/>
      <c r="C46" s="56"/>
      <c r="D46" s="57"/>
      <c r="E46" s="58">
        <f>SUM(E39:E45)</f>
        <v>7538.48</v>
      </c>
      <c r="F46" s="69"/>
      <c r="G46" s="82"/>
    </row>
    <row r="47" spans="1:10" ht="13.5" thickBot="1" x14ac:dyDescent="0.25">
      <c r="B47" s="107" t="s">
        <v>33</v>
      </c>
      <c r="C47" s="108" t="s">
        <v>5</v>
      </c>
      <c r="D47" s="108"/>
      <c r="E47" s="109">
        <v>1125</v>
      </c>
    </row>
    <row r="48" spans="1:10" ht="13.5" thickBot="1" x14ac:dyDescent="0.25">
      <c r="B48" s="11"/>
      <c r="C48" s="34" t="s">
        <v>0</v>
      </c>
      <c r="D48" s="34"/>
      <c r="E48" s="36">
        <f>SUM(E46:E47)</f>
        <v>8663.48</v>
      </c>
    </row>
    <row r="49" spans="1:10" x14ac:dyDescent="0.2">
      <c r="B49" s="11"/>
      <c r="C49" s="34"/>
      <c r="D49" s="34"/>
      <c r="E49" s="63"/>
    </row>
    <row r="50" spans="1:10" s="29" customFormat="1" ht="6.75" customHeight="1" x14ac:dyDescent="0.2">
      <c r="B50" s="30"/>
      <c r="C50" s="31"/>
      <c r="D50" s="31"/>
      <c r="E50" s="32"/>
      <c r="F50" s="64"/>
      <c r="G50" s="32"/>
      <c r="H50" s="32"/>
      <c r="I50" s="32"/>
    </row>
    <row r="51" spans="1:10" ht="19.5" customHeight="1" x14ac:dyDescent="0.2">
      <c r="A51" s="45"/>
      <c r="B51" s="25" t="s">
        <v>24</v>
      </c>
      <c r="C51" s="46" t="s">
        <v>111</v>
      </c>
      <c r="D51" s="40"/>
      <c r="E51" s="14"/>
      <c r="F51" s="65"/>
      <c r="G51" s="14"/>
      <c r="H51" s="14"/>
      <c r="I51" s="14"/>
    </row>
    <row r="52" spans="1:10" ht="19.5" customHeight="1" x14ac:dyDescent="0.2">
      <c r="B52" s="25" t="s">
        <v>26</v>
      </c>
      <c r="C52" s="276">
        <v>43334</v>
      </c>
      <c r="D52" s="276"/>
      <c r="E52" s="14"/>
      <c r="F52" s="65"/>
      <c r="G52" s="14"/>
      <c r="H52" s="14"/>
      <c r="I52" s="14"/>
    </row>
    <row r="53" spans="1:10" ht="4.5" customHeight="1" x14ac:dyDescent="0.45">
      <c r="B53" s="2"/>
      <c r="C53" s="19"/>
      <c r="D53" s="19"/>
      <c r="E53" s="275"/>
      <c r="F53" s="275"/>
      <c r="G53" s="3"/>
      <c r="H53" s="4"/>
      <c r="I53" s="4"/>
    </row>
    <row r="54" spans="1:10" s="181" customFormat="1" ht="13.5" thickBot="1" x14ac:dyDescent="0.25">
      <c r="B54" s="26" t="s">
        <v>25</v>
      </c>
      <c r="C54" s="53" t="s">
        <v>1</v>
      </c>
      <c r="D54" s="53"/>
      <c r="E54" s="28" t="s">
        <v>2</v>
      </c>
      <c r="F54" s="66"/>
    </row>
    <row r="55" spans="1:10" x14ac:dyDescent="0.2">
      <c r="B55" s="21" t="s">
        <v>28</v>
      </c>
      <c r="C55" s="24" t="s">
        <v>14</v>
      </c>
      <c r="D55" s="49"/>
      <c r="E55" s="85">
        <v>2319.39</v>
      </c>
      <c r="F55" s="70"/>
      <c r="G55" s="67"/>
    </row>
    <row r="56" spans="1:10" x14ac:dyDescent="0.2">
      <c r="B56" s="43" t="s">
        <v>29</v>
      </c>
      <c r="C56" s="27" t="s">
        <v>27</v>
      </c>
      <c r="D56" s="50"/>
      <c r="E56" s="85">
        <v>602.47</v>
      </c>
      <c r="F56" s="70"/>
      <c r="G56" s="84"/>
      <c r="H56" s="54"/>
    </row>
    <row r="57" spans="1:10" x14ac:dyDescent="0.2">
      <c r="B57" s="43" t="s">
        <v>3</v>
      </c>
      <c r="C57" s="27" t="s">
        <v>13</v>
      </c>
      <c r="D57" s="50"/>
      <c r="E57" s="85">
        <v>837.75</v>
      </c>
      <c r="F57" s="70"/>
    </row>
    <row r="58" spans="1:10" x14ac:dyDescent="0.2">
      <c r="B58" s="15" t="s">
        <v>35</v>
      </c>
      <c r="C58" s="18" t="s">
        <v>11</v>
      </c>
      <c r="D58" s="51"/>
      <c r="E58" s="86">
        <v>977.47</v>
      </c>
    </row>
    <row r="59" spans="1:10" x14ac:dyDescent="0.2">
      <c r="B59" s="101" t="s">
        <v>29</v>
      </c>
      <c r="C59" s="105" t="s">
        <v>34</v>
      </c>
      <c r="D59" s="102"/>
      <c r="E59" s="103">
        <v>692</v>
      </c>
      <c r="G59" s="67"/>
      <c r="I59" s="180"/>
      <c r="J59" s="180"/>
    </row>
    <row r="60" spans="1:10" x14ac:dyDescent="0.2">
      <c r="B60" s="15" t="s">
        <v>61</v>
      </c>
      <c r="C60" s="18" t="s">
        <v>60</v>
      </c>
      <c r="D60" s="51"/>
      <c r="E60" s="37">
        <v>1485</v>
      </c>
      <c r="F60" s="68"/>
      <c r="G60" s="67"/>
      <c r="I60" s="274"/>
      <c r="J60" s="274"/>
    </row>
    <row r="61" spans="1:10" x14ac:dyDescent="0.2">
      <c r="B61" s="43" t="s">
        <v>29</v>
      </c>
      <c r="C61" s="27" t="s">
        <v>109</v>
      </c>
      <c r="D61" s="50"/>
      <c r="E61" s="188">
        <v>792</v>
      </c>
      <c r="F61" s="68"/>
      <c r="G61" s="67"/>
      <c r="I61" s="180"/>
      <c r="J61" s="180"/>
    </row>
    <row r="62" spans="1:10" ht="13.5" thickBot="1" x14ac:dyDescent="0.25">
      <c r="B62" s="184" t="s">
        <v>115</v>
      </c>
      <c r="C62" s="185" t="s">
        <v>116</v>
      </c>
      <c r="D62" s="183"/>
      <c r="E62" s="35">
        <v>594</v>
      </c>
      <c r="F62" s="68"/>
      <c r="G62" s="67"/>
      <c r="I62" s="187"/>
      <c r="J62" s="187"/>
    </row>
    <row r="63" spans="1:10" s="4" customFormat="1" ht="13.5" thickBot="1" x14ac:dyDescent="0.25">
      <c r="B63" s="55"/>
      <c r="C63" s="56"/>
      <c r="D63" s="57"/>
      <c r="E63" s="58">
        <f>SUM(E55:E62)</f>
        <v>8300.08</v>
      </c>
      <c r="F63" s="69"/>
      <c r="G63" s="82"/>
    </row>
    <row r="64" spans="1:10" ht="13.5" thickBot="1" x14ac:dyDescent="0.25">
      <c r="B64" s="107" t="s">
        <v>33</v>
      </c>
      <c r="C64" s="108" t="s">
        <v>5</v>
      </c>
      <c r="D64" s="108"/>
      <c r="E64" s="109">
        <v>1125</v>
      </c>
    </row>
    <row r="65" spans="1:10" ht="13.5" thickBot="1" x14ac:dyDescent="0.25">
      <c r="B65" s="11"/>
      <c r="C65" s="34" t="s">
        <v>0</v>
      </c>
      <c r="D65" s="34"/>
      <c r="E65" s="36">
        <f>SUM(E63:E64)</f>
        <v>9425.08</v>
      </c>
    </row>
    <row r="66" spans="1:10" x14ac:dyDescent="0.2">
      <c r="B66" s="11"/>
      <c r="C66" s="34"/>
      <c r="D66" s="34"/>
      <c r="E66" s="63"/>
    </row>
    <row r="67" spans="1:10" s="29" customFormat="1" ht="6.75" customHeight="1" x14ac:dyDescent="0.2">
      <c r="B67" s="30"/>
      <c r="C67" s="31"/>
      <c r="D67" s="31"/>
      <c r="E67" s="32"/>
      <c r="F67" s="64"/>
      <c r="G67" s="32"/>
      <c r="H67" s="32"/>
      <c r="I67" s="32"/>
    </row>
    <row r="68" spans="1:10" ht="19.5" customHeight="1" x14ac:dyDescent="0.2">
      <c r="A68" s="45"/>
      <c r="B68" s="25" t="s">
        <v>24</v>
      </c>
      <c r="C68" s="46" t="s">
        <v>112</v>
      </c>
      <c r="D68" s="40"/>
      <c r="E68" s="14"/>
      <c r="F68" s="65"/>
      <c r="G68" s="14"/>
      <c r="H68" s="14"/>
      <c r="I68" s="14"/>
    </row>
    <row r="69" spans="1:10" ht="19.5" customHeight="1" x14ac:dyDescent="0.2">
      <c r="B69" s="25" t="s">
        <v>26</v>
      </c>
      <c r="C69" s="276">
        <v>43341</v>
      </c>
      <c r="D69" s="276"/>
      <c r="E69" s="14"/>
      <c r="F69" s="65"/>
      <c r="G69" s="14"/>
      <c r="H69" s="14"/>
      <c r="I69" s="14"/>
    </row>
    <row r="70" spans="1:10" ht="4.5" customHeight="1" x14ac:dyDescent="0.45">
      <c r="B70" s="2"/>
      <c r="C70" s="19"/>
      <c r="D70" s="19"/>
      <c r="E70" s="275"/>
      <c r="F70" s="275"/>
      <c r="G70" s="3"/>
      <c r="H70" s="4"/>
      <c r="I70" s="4"/>
    </row>
    <row r="71" spans="1:10" s="181" customFormat="1" ht="13.5" thickBot="1" x14ac:dyDescent="0.25">
      <c r="B71" s="26" t="s">
        <v>25</v>
      </c>
      <c r="C71" s="53" t="s">
        <v>1</v>
      </c>
      <c r="D71" s="53"/>
      <c r="E71" s="28" t="s">
        <v>2</v>
      </c>
      <c r="F71" s="66"/>
    </row>
    <row r="72" spans="1:10" x14ac:dyDescent="0.2">
      <c r="B72" s="21" t="s">
        <v>28</v>
      </c>
      <c r="C72" s="24" t="s">
        <v>14</v>
      </c>
      <c r="D72" s="49"/>
      <c r="E72" s="85">
        <v>4332.2</v>
      </c>
      <c r="G72" s="67"/>
    </row>
    <row r="73" spans="1:10" x14ac:dyDescent="0.2">
      <c r="B73" s="43" t="s">
        <v>29</v>
      </c>
      <c r="C73" s="27" t="s">
        <v>27</v>
      </c>
      <c r="D73" s="50"/>
      <c r="E73" s="85">
        <v>802.47</v>
      </c>
      <c r="F73" s="67"/>
      <c r="G73" s="84"/>
      <c r="H73" s="54"/>
    </row>
    <row r="74" spans="1:10" x14ac:dyDescent="0.2">
      <c r="B74" s="43" t="s">
        <v>3</v>
      </c>
      <c r="C74" s="27" t="s">
        <v>13</v>
      </c>
      <c r="D74" s="50"/>
      <c r="E74" s="85">
        <v>837.75</v>
      </c>
      <c r="F74" s="70"/>
    </row>
    <row r="75" spans="1:10" x14ac:dyDescent="0.2">
      <c r="B75" s="15" t="s">
        <v>35</v>
      </c>
      <c r="C75" s="18" t="s">
        <v>11</v>
      </c>
      <c r="D75" s="51"/>
      <c r="E75" s="86">
        <v>977.47</v>
      </c>
    </row>
    <row r="76" spans="1:10" x14ac:dyDescent="0.2">
      <c r="B76" s="101" t="s">
        <v>29</v>
      </c>
      <c r="C76" s="105" t="s">
        <v>34</v>
      </c>
      <c r="D76" s="102"/>
      <c r="E76" s="103">
        <v>692</v>
      </c>
      <c r="G76" s="67"/>
      <c r="I76" s="180"/>
      <c r="J76" s="180"/>
    </row>
    <row r="77" spans="1:10" x14ac:dyDescent="0.2">
      <c r="B77" s="15" t="s">
        <v>61</v>
      </c>
      <c r="C77" s="18" t="s">
        <v>60</v>
      </c>
      <c r="D77" s="51"/>
      <c r="E77" s="37">
        <v>1314.84</v>
      </c>
      <c r="F77" s="68"/>
      <c r="G77" s="67"/>
      <c r="I77" s="191"/>
      <c r="J77" s="191"/>
    </row>
    <row r="78" spans="1:10" x14ac:dyDescent="0.2">
      <c r="B78" s="15" t="s">
        <v>29</v>
      </c>
      <c r="C78" s="18" t="s">
        <v>109</v>
      </c>
      <c r="D78" s="51"/>
      <c r="E78" s="37">
        <v>792</v>
      </c>
      <c r="F78" s="68"/>
      <c r="G78" s="67"/>
      <c r="I78" s="180"/>
      <c r="J78" s="180"/>
    </row>
    <row r="79" spans="1:10" ht="13.5" thickBot="1" x14ac:dyDescent="0.25">
      <c r="B79" s="184" t="s">
        <v>115</v>
      </c>
      <c r="C79" s="185" t="s">
        <v>116</v>
      </c>
      <c r="D79" s="183"/>
      <c r="E79" s="186">
        <v>1509.75</v>
      </c>
      <c r="F79" s="68"/>
      <c r="G79" s="67"/>
      <c r="I79" s="189"/>
      <c r="J79" s="189"/>
    </row>
    <row r="80" spans="1:10" ht="13.5" thickBot="1" x14ac:dyDescent="0.25">
      <c r="B80" s="11"/>
      <c r="C80" s="34" t="s">
        <v>0</v>
      </c>
      <c r="D80" s="34"/>
      <c r="E80" s="36">
        <f>SUM(E72:E79)</f>
        <v>11258.48</v>
      </c>
    </row>
    <row r="81" spans="1:9" x14ac:dyDescent="0.2">
      <c r="B81" s="11"/>
      <c r="C81" s="34"/>
      <c r="D81" s="34"/>
      <c r="E81" s="63"/>
    </row>
    <row r="82" spans="1:9" s="7" customFormat="1" ht="13.15" customHeight="1" x14ac:dyDescent="0.2">
      <c r="A82" s="16" t="s">
        <v>6</v>
      </c>
      <c r="B82" s="17" t="s">
        <v>7</v>
      </c>
      <c r="C82" s="17"/>
      <c r="D82" s="38">
        <v>9000</v>
      </c>
      <c r="E82" s="52"/>
      <c r="F82" s="16" t="s">
        <v>37</v>
      </c>
      <c r="G82" s="17" t="s">
        <v>36</v>
      </c>
      <c r="H82" s="38">
        <v>3948.27</v>
      </c>
      <c r="I82" s="60"/>
    </row>
    <row r="83" spans="1:9" s="7" customFormat="1" ht="13.15" customHeight="1" x14ac:dyDescent="0.2">
      <c r="A83" s="16" t="s">
        <v>8</v>
      </c>
      <c r="B83" s="17" t="s">
        <v>9</v>
      </c>
      <c r="C83" s="17"/>
      <c r="D83" s="38">
        <v>311.83999999999997</v>
      </c>
      <c r="E83" s="52"/>
      <c r="F83" s="71" t="s">
        <v>44</v>
      </c>
      <c r="G83" s="17" t="s">
        <v>43</v>
      </c>
      <c r="H83" s="38">
        <v>0</v>
      </c>
      <c r="I83" s="60"/>
    </row>
    <row r="84" spans="1:9" s="7" customFormat="1" ht="13.15" customHeight="1" x14ac:dyDescent="0.2">
      <c r="A84" s="16" t="s">
        <v>30</v>
      </c>
      <c r="B84" s="17" t="s">
        <v>31</v>
      </c>
      <c r="C84" s="17"/>
      <c r="D84" s="38">
        <v>619.53</v>
      </c>
      <c r="E84" s="52"/>
      <c r="F84" s="71" t="s">
        <v>22</v>
      </c>
      <c r="G84" s="17" t="s">
        <v>23</v>
      </c>
      <c r="H84" s="38">
        <v>500</v>
      </c>
      <c r="I84" s="60"/>
    </row>
    <row r="85" spans="1:9" s="7" customFormat="1" ht="13.15" customHeight="1" x14ac:dyDescent="0.2">
      <c r="A85" s="16" t="s">
        <v>10</v>
      </c>
      <c r="B85" s="17" t="s">
        <v>38</v>
      </c>
      <c r="C85" s="38"/>
      <c r="D85" s="38">
        <v>5000</v>
      </c>
      <c r="E85" s="52"/>
      <c r="F85" s="71" t="s">
        <v>6</v>
      </c>
      <c r="G85" s="17" t="s">
        <v>45</v>
      </c>
      <c r="H85" s="38">
        <v>899</v>
      </c>
      <c r="I85" s="60"/>
    </row>
    <row r="86" spans="1:9" s="7" customFormat="1" ht="13.15" customHeight="1" x14ac:dyDescent="0.2">
      <c r="A86" s="16" t="s">
        <v>10</v>
      </c>
      <c r="B86" s="17" t="s">
        <v>39</v>
      </c>
      <c r="C86" s="38"/>
      <c r="D86" s="38">
        <v>4000</v>
      </c>
      <c r="E86" s="52"/>
      <c r="F86" s="71" t="s">
        <v>8</v>
      </c>
      <c r="G86" s="17" t="s">
        <v>15</v>
      </c>
      <c r="H86" s="38">
        <v>12000</v>
      </c>
      <c r="I86" s="94"/>
    </row>
    <row r="87" spans="1:9" s="7" customFormat="1" ht="13.15" customHeight="1" thickBot="1" x14ac:dyDescent="0.25">
      <c r="A87" s="16" t="s">
        <v>10</v>
      </c>
      <c r="B87" s="17" t="s">
        <v>40</v>
      </c>
      <c r="C87" s="38"/>
      <c r="D87" s="38">
        <v>1126.4100000000001</v>
      </c>
      <c r="E87" s="52"/>
      <c r="F87" s="72" t="s">
        <v>19</v>
      </c>
      <c r="G87" s="17" t="s">
        <v>16</v>
      </c>
      <c r="H87" s="39">
        <v>11000</v>
      </c>
      <c r="I87" s="94"/>
    </row>
    <row r="88" spans="1:9" s="7" customFormat="1" ht="13.15" customHeight="1" thickTop="1" thickBot="1" x14ac:dyDescent="0.25">
      <c r="A88" s="16"/>
      <c r="B88" s="17" t="s">
        <v>117</v>
      </c>
      <c r="C88" s="38"/>
      <c r="D88" s="38">
        <v>1000</v>
      </c>
      <c r="E88" s="52"/>
      <c r="F88" s="73"/>
      <c r="G88" s="17"/>
      <c r="H88" s="44">
        <f>SUM(H82:H87)+SUM(D82:D89)</f>
        <v>49405.05</v>
      </c>
      <c r="I88" s="60"/>
    </row>
    <row r="89" spans="1:9" s="7" customFormat="1" ht="13.15" customHeight="1" thickBot="1" x14ac:dyDescent="0.25">
      <c r="A89" s="16"/>
      <c r="B89" s="17"/>
      <c r="C89" s="38"/>
      <c r="D89" s="38"/>
      <c r="E89" s="38"/>
      <c r="F89" s="73"/>
      <c r="G89" s="41" t="s">
        <v>4</v>
      </c>
      <c r="H89" s="42">
        <f>E80+H88</f>
        <v>60663.53</v>
      </c>
      <c r="I89" s="44"/>
    </row>
    <row r="90" spans="1:9" s="7" customFormat="1" ht="13.15" customHeight="1" x14ac:dyDescent="0.2">
      <c r="B90" s="16"/>
      <c r="C90" s="17"/>
      <c r="D90" s="9"/>
      <c r="E90" s="38"/>
      <c r="F90" s="74"/>
      <c r="G90" s="9"/>
      <c r="H90" s="9"/>
      <c r="I90" s="44"/>
    </row>
    <row r="91" spans="1:9" s="7" customFormat="1" ht="13.15" customHeight="1" x14ac:dyDescent="0.2">
      <c r="B91" s="16"/>
      <c r="C91" s="17"/>
      <c r="D91" s="8"/>
      <c r="E91" s="9"/>
      <c r="F91" s="74"/>
      <c r="G91" s="9"/>
      <c r="H91" s="9"/>
      <c r="I91" s="44"/>
    </row>
    <row r="92" spans="1:9" s="7" customFormat="1" ht="13.15" customHeight="1" x14ac:dyDescent="0.2">
      <c r="A92" s="9"/>
      <c r="B92" s="10"/>
      <c r="C92" s="9"/>
      <c r="D92" s="8"/>
      <c r="E92" s="9"/>
      <c r="F92" s="74"/>
      <c r="G92" s="9"/>
      <c r="H92" s="9"/>
      <c r="I92" s="44"/>
    </row>
    <row r="93" spans="1:9" s="7" customFormat="1" ht="13.15" customHeight="1" x14ac:dyDescent="0.2">
      <c r="A93" s="9"/>
      <c r="B93" s="10"/>
      <c r="C93" s="8"/>
      <c r="D93" s="8"/>
      <c r="E93" s="9"/>
      <c r="F93" s="74"/>
      <c r="G93" s="9"/>
      <c r="H93" s="9"/>
      <c r="I93" s="44"/>
    </row>
    <row r="94" spans="1:9" s="7" customFormat="1" ht="13.15" customHeight="1" x14ac:dyDescent="0.2">
      <c r="A94" s="9"/>
      <c r="B94" s="10"/>
      <c r="C94" s="8"/>
      <c r="D94" s="8"/>
      <c r="E94" s="9"/>
      <c r="F94" s="74"/>
      <c r="G94" s="9"/>
      <c r="H94" s="9"/>
      <c r="I94" s="44"/>
    </row>
    <row r="95" spans="1:9" s="7" customFormat="1" ht="13.15" customHeight="1" x14ac:dyDescent="0.2">
      <c r="A95" s="9"/>
      <c r="B95" s="10"/>
      <c r="C95" s="8"/>
      <c r="D95" s="8"/>
      <c r="E95" s="9"/>
      <c r="F95" s="74"/>
      <c r="G95" s="9"/>
      <c r="H95" s="9"/>
      <c r="I95" s="44"/>
    </row>
    <row r="96" spans="1:9" s="9" customFormat="1" ht="12" x14ac:dyDescent="0.2">
      <c r="B96" s="10"/>
      <c r="C96" s="8"/>
      <c r="F96" s="74"/>
    </row>
    <row r="97" spans="1:9" s="9" customFormat="1" ht="12" x14ac:dyDescent="0.2">
      <c r="B97" s="10"/>
      <c r="C97" s="8"/>
      <c r="F97" s="74"/>
    </row>
    <row r="98" spans="1:9" s="9" customFormat="1" ht="12" x14ac:dyDescent="0.2">
      <c r="B98" s="10"/>
      <c r="C98" s="8"/>
      <c r="F98" s="74"/>
    </row>
    <row r="99" spans="1:9" s="9" customFormat="1" ht="12" x14ac:dyDescent="0.2">
      <c r="B99" s="10"/>
      <c r="F99" s="74"/>
    </row>
    <row r="100" spans="1:9" s="9" customFormat="1" ht="12" x14ac:dyDescent="0.2">
      <c r="B100" s="10"/>
      <c r="F100" s="74"/>
    </row>
    <row r="101" spans="1:9" s="9" customFormat="1" ht="12" x14ac:dyDescent="0.2">
      <c r="B101" s="10"/>
      <c r="F101" s="74"/>
    </row>
    <row r="102" spans="1:9" s="9" customFormat="1" x14ac:dyDescent="0.2">
      <c r="B102" s="10"/>
      <c r="D102" s="5"/>
      <c r="F102" s="74"/>
    </row>
    <row r="103" spans="1:9" s="9" customFormat="1" x14ac:dyDescent="0.2">
      <c r="B103" s="10"/>
      <c r="D103" s="5"/>
      <c r="F103" s="54"/>
      <c r="G103" s="5"/>
      <c r="H103" s="5"/>
    </row>
    <row r="104" spans="1:9" s="9" customFormat="1" x14ac:dyDescent="0.2">
      <c r="B104" s="10"/>
      <c r="D104" s="5"/>
      <c r="E104" s="5"/>
      <c r="F104" s="54"/>
      <c r="G104" s="5"/>
      <c r="H104" s="5"/>
    </row>
    <row r="105" spans="1:9" s="9" customFormat="1" x14ac:dyDescent="0.2">
      <c r="B105" s="12"/>
      <c r="C105" s="5"/>
      <c r="D105" s="5"/>
      <c r="E105" s="5"/>
      <c r="F105" s="54"/>
      <c r="G105" s="5"/>
      <c r="H105" s="5"/>
    </row>
    <row r="106" spans="1:9" s="9" customFormat="1" x14ac:dyDescent="0.2">
      <c r="B106" s="12"/>
      <c r="C106" s="5"/>
      <c r="D106" s="5"/>
      <c r="E106" s="5"/>
      <c r="F106" s="54"/>
      <c r="G106" s="5"/>
      <c r="H106" s="5"/>
    </row>
    <row r="107" spans="1:9" s="9" customFormat="1" x14ac:dyDescent="0.2">
      <c r="B107" s="12"/>
      <c r="C107" s="5"/>
      <c r="D107" s="5"/>
      <c r="E107" s="5"/>
      <c r="F107" s="54"/>
      <c r="G107" s="5"/>
      <c r="H107" s="5"/>
    </row>
    <row r="108" spans="1:9" s="9" customFormat="1" x14ac:dyDescent="0.2">
      <c r="B108" s="12"/>
      <c r="C108" s="5"/>
      <c r="D108" s="5"/>
      <c r="E108" s="5"/>
      <c r="F108" s="54"/>
      <c r="G108" s="5"/>
      <c r="H108" s="5"/>
    </row>
    <row r="109" spans="1:9" s="9" customFormat="1" x14ac:dyDescent="0.2">
      <c r="A109" s="5"/>
      <c r="B109" s="12"/>
      <c r="C109" s="5"/>
      <c r="D109" s="5"/>
      <c r="E109" s="5"/>
      <c r="F109" s="54"/>
      <c r="G109" s="5"/>
      <c r="H109" s="5"/>
      <c r="I109" s="5"/>
    </row>
    <row r="110" spans="1:9" s="9" customFormat="1" x14ac:dyDescent="0.2">
      <c r="A110" s="5"/>
      <c r="B110" s="12"/>
      <c r="C110" s="5"/>
      <c r="D110" s="5"/>
      <c r="E110" s="5"/>
      <c r="F110" s="54"/>
      <c r="G110" s="5"/>
      <c r="H110" s="5"/>
      <c r="I110" s="5"/>
    </row>
    <row r="111" spans="1:9" s="9" customFormat="1" x14ac:dyDescent="0.2">
      <c r="A111" s="5"/>
      <c r="B111" s="12"/>
      <c r="C111" s="5"/>
      <c r="D111" s="5"/>
      <c r="E111" s="5"/>
      <c r="F111" s="54"/>
      <c r="G111" s="5"/>
      <c r="H111" s="5"/>
      <c r="I111" s="5"/>
    </row>
    <row r="112" spans="1:9" s="9" customFormat="1" x14ac:dyDescent="0.2">
      <c r="A112" s="5"/>
      <c r="B112" s="12"/>
      <c r="C112" s="5"/>
      <c r="D112" s="5"/>
      <c r="E112" s="5"/>
      <c r="F112" s="54"/>
      <c r="G112" s="5"/>
      <c r="H112" s="5"/>
      <c r="I112" s="5"/>
    </row>
  </sheetData>
  <mergeCells count="15">
    <mergeCell ref="C69:D69"/>
    <mergeCell ref="E70:F70"/>
    <mergeCell ref="E21:F21"/>
    <mergeCell ref="A1:J1"/>
    <mergeCell ref="C4:D4"/>
    <mergeCell ref="E5:F5"/>
    <mergeCell ref="I12:J12"/>
    <mergeCell ref="C20:D20"/>
    <mergeCell ref="I28:J28"/>
    <mergeCell ref="I44:J44"/>
    <mergeCell ref="C52:D52"/>
    <mergeCell ref="E53:F53"/>
    <mergeCell ref="I60:J60"/>
    <mergeCell ref="C36:D36"/>
    <mergeCell ref="E37:F37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Normal="100" workbookViewId="0">
      <selection activeCell="E72" sqref="E7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118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119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43348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190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2369.9</v>
      </c>
      <c r="G7" s="70" t="s">
        <v>123</v>
      </c>
    </row>
    <row r="8" spans="1:10" x14ac:dyDescent="0.2">
      <c r="B8" s="43" t="s">
        <v>29</v>
      </c>
      <c r="C8" s="27" t="s">
        <v>27</v>
      </c>
      <c r="D8" s="50"/>
      <c r="E8" s="85">
        <v>602.47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1396.38</v>
      </c>
      <c r="F9" s="70"/>
      <c r="G9" s="182"/>
    </row>
    <row r="10" spans="1:10" x14ac:dyDescent="0.2">
      <c r="B10" s="15" t="s">
        <v>35</v>
      </c>
      <c r="C10" s="18" t="s">
        <v>11</v>
      </c>
      <c r="D10" s="51"/>
      <c r="E10" s="86">
        <v>1190.1500000000001</v>
      </c>
    </row>
    <row r="11" spans="1:10" x14ac:dyDescent="0.2">
      <c r="B11" s="101" t="s">
        <v>29</v>
      </c>
      <c r="C11" s="105" t="s">
        <v>34</v>
      </c>
      <c r="D11" s="102"/>
      <c r="E11" s="103">
        <v>1107.8</v>
      </c>
      <c r="G11" s="67"/>
      <c r="I11" s="189"/>
      <c r="J11" s="189"/>
    </row>
    <row r="12" spans="1:10" x14ac:dyDescent="0.2">
      <c r="B12" s="15" t="s">
        <v>61</v>
      </c>
      <c r="C12" s="18" t="s">
        <v>60</v>
      </c>
      <c r="D12" s="51"/>
      <c r="E12" s="37">
        <v>1565.44</v>
      </c>
      <c r="F12" s="68"/>
      <c r="G12" s="67"/>
      <c r="I12" s="274"/>
      <c r="J12" s="274"/>
    </row>
    <row r="13" spans="1:10" x14ac:dyDescent="0.2">
      <c r="B13" s="194" t="s">
        <v>29</v>
      </c>
      <c r="C13" s="195" t="s">
        <v>109</v>
      </c>
      <c r="D13" s="196"/>
      <c r="E13" s="197">
        <v>316.8</v>
      </c>
      <c r="F13" s="68"/>
      <c r="G13" s="67"/>
      <c r="I13" s="192"/>
      <c r="J13" s="192"/>
    </row>
    <row r="14" spans="1:10" x14ac:dyDescent="0.2">
      <c r="B14" s="15" t="s">
        <v>115</v>
      </c>
      <c r="C14" s="18" t="s">
        <v>116</v>
      </c>
      <c r="D14" s="51"/>
      <c r="E14" s="37">
        <v>1509.75</v>
      </c>
      <c r="F14" s="68"/>
      <c r="G14" s="67"/>
      <c r="I14" s="192"/>
      <c r="J14" s="192"/>
    </row>
    <row r="15" spans="1:10" x14ac:dyDescent="0.2">
      <c r="B15" s="20" t="s">
        <v>115</v>
      </c>
      <c r="C15" s="27" t="s">
        <v>124</v>
      </c>
      <c r="D15" s="50"/>
      <c r="E15" s="198">
        <v>1311.75</v>
      </c>
      <c r="F15" s="68"/>
      <c r="G15" s="67"/>
      <c r="I15" s="192"/>
      <c r="J15" s="192"/>
    </row>
    <row r="16" spans="1:10" ht="13.5" thickBot="1" x14ac:dyDescent="0.25">
      <c r="B16" s="184" t="s">
        <v>126</v>
      </c>
      <c r="C16" s="185" t="s">
        <v>125</v>
      </c>
      <c r="D16" s="183"/>
      <c r="E16" s="186">
        <v>618.75</v>
      </c>
      <c r="F16" s="68"/>
      <c r="G16" s="67"/>
      <c r="I16" s="189"/>
      <c r="J16" s="189"/>
    </row>
    <row r="17" spans="1:10" s="4" customFormat="1" ht="13.5" thickBot="1" x14ac:dyDescent="0.25">
      <c r="B17" s="55"/>
      <c r="C17" s="56"/>
      <c r="D17" s="57"/>
      <c r="E17" s="58">
        <f>SUM(E7:E16)</f>
        <v>11989.189999999999</v>
      </c>
      <c r="F17" s="69"/>
      <c r="G17" s="82"/>
    </row>
    <row r="18" spans="1:10" ht="13.5" thickBot="1" x14ac:dyDescent="0.25">
      <c r="B18" s="107" t="s">
        <v>33</v>
      </c>
      <c r="C18" s="108" t="s">
        <v>5</v>
      </c>
      <c r="D18" s="108"/>
      <c r="E18" s="109">
        <v>1125</v>
      </c>
    </row>
    <row r="19" spans="1:10" ht="13.5" thickBot="1" x14ac:dyDescent="0.25">
      <c r="B19" s="11"/>
      <c r="C19" s="34" t="s">
        <v>0</v>
      </c>
      <c r="D19" s="34"/>
      <c r="E19" s="36">
        <f>SUM(E17:E18)</f>
        <v>13114.189999999999</v>
      </c>
    </row>
    <row r="20" spans="1:10" x14ac:dyDescent="0.2">
      <c r="B20" s="11"/>
      <c r="C20" s="34"/>
      <c r="D20" s="34"/>
      <c r="E20" s="63"/>
    </row>
    <row r="21" spans="1:10" s="29" customFormat="1" ht="6.75" customHeight="1" x14ac:dyDescent="0.2">
      <c r="B21" s="30"/>
      <c r="C21" s="31"/>
      <c r="D21" s="31"/>
      <c r="E21" s="32"/>
      <c r="F21" s="64"/>
      <c r="G21" s="32"/>
      <c r="H21" s="32"/>
      <c r="I21" s="32"/>
    </row>
    <row r="22" spans="1:10" ht="19.5" customHeight="1" x14ac:dyDescent="0.2">
      <c r="A22" s="45"/>
      <c r="B22" s="25" t="s">
        <v>24</v>
      </c>
      <c r="C22" s="46" t="s">
        <v>120</v>
      </c>
      <c r="D22" s="40"/>
      <c r="E22" s="14"/>
      <c r="F22" s="65"/>
      <c r="G22" s="14"/>
      <c r="H22" s="14"/>
      <c r="I22" s="14"/>
    </row>
    <row r="23" spans="1:10" ht="19.5" customHeight="1" x14ac:dyDescent="0.2">
      <c r="B23" s="25" t="s">
        <v>26</v>
      </c>
      <c r="C23" s="276">
        <v>43355</v>
      </c>
      <c r="D23" s="276"/>
      <c r="E23" s="14"/>
      <c r="F23" s="65"/>
      <c r="G23" s="14"/>
      <c r="H23" s="14"/>
      <c r="I23" s="14"/>
    </row>
    <row r="24" spans="1:10" ht="4.5" customHeight="1" x14ac:dyDescent="0.45">
      <c r="B24" s="2"/>
      <c r="C24" s="19"/>
      <c r="D24" s="19"/>
      <c r="E24" s="275"/>
      <c r="F24" s="275"/>
      <c r="G24" s="3"/>
      <c r="H24" s="4"/>
      <c r="I24" s="4"/>
    </row>
    <row r="25" spans="1:10" s="190" customFormat="1" ht="13.5" thickBot="1" x14ac:dyDescent="0.25">
      <c r="B25" s="26" t="s">
        <v>25</v>
      </c>
      <c r="C25" s="53" t="s">
        <v>1</v>
      </c>
      <c r="D25" s="53"/>
      <c r="E25" s="28" t="s">
        <v>2</v>
      </c>
      <c r="F25" s="66"/>
    </row>
    <row r="26" spans="1:10" x14ac:dyDescent="0.2">
      <c r="B26" s="21" t="s">
        <v>28</v>
      </c>
      <c r="C26" s="24" t="s">
        <v>14</v>
      </c>
      <c r="D26" s="49"/>
      <c r="E26" s="85">
        <v>2986.6</v>
      </c>
      <c r="G26" s="67"/>
    </row>
    <row r="27" spans="1:10" x14ac:dyDescent="0.2">
      <c r="B27" s="43" t="s">
        <v>29</v>
      </c>
      <c r="C27" s="27" t="s">
        <v>27</v>
      </c>
      <c r="D27" s="50"/>
      <c r="E27" s="85">
        <v>625.27</v>
      </c>
      <c r="F27" s="70"/>
      <c r="G27" s="179"/>
      <c r="H27" s="54"/>
    </row>
    <row r="28" spans="1:10" x14ac:dyDescent="0.2">
      <c r="B28" s="43" t="s">
        <v>3</v>
      </c>
      <c r="C28" s="27" t="s">
        <v>13</v>
      </c>
      <c r="D28" s="50"/>
      <c r="E28" s="85">
        <v>1670.09</v>
      </c>
      <c r="F28" s="70"/>
      <c r="G28" s="182"/>
    </row>
    <row r="29" spans="1:10" x14ac:dyDescent="0.2">
      <c r="B29" s="15" t="s">
        <v>35</v>
      </c>
      <c r="C29" s="18" t="s">
        <v>11</v>
      </c>
      <c r="D29" s="51"/>
      <c r="E29" s="86">
        <v>1570.07</v>
      </c>
    </row>
    <row r="30" spans="1:10" x14ac:dyDescent="0.2">
      <c r="B30" s="101" t="s">
        <v>29</v>
      </c>
      <c r="C30" s="105" t="s">
        <v>34</v>
      </c>
      <c r="D30" s="102"/>
      <c r="E30" s="103">
        <v>1196.9000000000001</v>
      </c>
      <c r="G30" s="67"/>
      <c r="I30" s="189"/>
      <c r="J30" s="189"/>
    </row>
    <row r="31" spans="1:10" ht="12" customHeight="1" x14ac:dyDescent="0.2">
      <c r="B31" s="15" t="s">
        <v>61</v>
      </c>
      <c r="C31" s="18" t="s">
        <v>60</v>
      </c>
      <c r="D31" s="51"/>
      <c r="E31" s="37">
        <v>1832.84</v>
      </c>
      <c r="F31" s="68"/>
      <c r="G31" s="67"/>
      <c r="I31" s="274"/>
      <c r="J31" s="274"/>
    </row>
    <row r="32" spans="1:10" x14ac:dyDescent="0.2">
      <c r="B32" s="15" t="s">
        <v>115</v>
      </c>
      <c r="C32" s="18" t="s">
        <v>116</v>
      </c>
      <c r="D32" s="51"/>
      <c r="E32" s="37">
        <v>1597.13</v>
      </c>
      <c r="F32" s="68"/>
      <c r="G32" s="67"/>
      <c r="I32" s="193"/>
      <c r="J32" s="193"/>
    </row>
    <row r="33" spans="1:10" x14ac:dyDescent="0.2">
      <c r="B33" s="20" t="s">
        <v>115</v>
      </c>
      <c r="C33" s="27" t="s">
        <v>124</v>
      </c>
      <c r="D33" s="50"/>
      <c r="E33" s="198">
        <v>1597.13</v>
      </c>
      <c r="F33" s="68"/>
      <c r="G33" s="67"/>
      <c r="I33" s="193"/>
      <c r="J33" s="193"/>
    </row>
    <row r="34" spans="1:10" ht="13.5" thickBot="1" x14ac:dyDescent="0.25">
      <c r="B34" s="184" t="s">
        <v>126</v>
      </c>
      <c r="C34" s="185" t="s">
        <v>125</v>
      </c>
      <c r="D34" s="183"/>
      <c r="E34" s="186">
        <v>1597.13</v>
      </c>
      <c r="F34" s="68"/>
      <c r="G34" s="67"/>
      <c r="I34" s="193"/>
      <c r="J34" s="193"/>
    </row>
    <row r="35" spans="1:10" s="4" customFormat="1" ht="13.5" thickBot="1" x14ac:dyDescent="0.25">
      <c r="B35" s="55"/>
      <c r="C35" s="56"/>
      <c r="D35" s="57"/>
      <c r="E35" s="58">
        <f>SUM(E26:E34)</f>
        <v>14673.160000000003</v>
      </c>
      <c r="F35" s="69"/>
      <c r="G35" s="82"/>
    </row>
    <row r="36" spans="1:10" ht="13.5" thickBot="1" x14ac:dyDescent="0.25">
      <c r="B36" s="107" t="s">
        <v>33</v>
      </c>
      <c r="C36" s="108" t="s">
        <v>5</v>
      </c>
      <c r="D36" s="108"/>
      <c r="E36" s="109">
        <v>1125</v>
      </c>
    </row>
    <row r="37" spans="1:10" ht="13.5" thickBot="1" x14ac:dyDescent="0.25">
      <c r="B37" s="11"/>
      <c r="C37" s="34" t="s">
        <v>0</v>
      </c>
      <c r="D37" s="34"/>
      <c r="E37" s="36">
        <f>SUM(E35:E36)</f>
        <v>15798.160000000003</v>
      </c>
    </row>
    <row r="38" spans="1:10" x14ac:dyDescent="0.2">
      <c r="B38" s="11"/>
      <c r="C38" s="34"/>
      <c r="D38" s="34"/>
      <c r="E38" s="63"/>
    </row>
    <row r="39" spans="1:10" s="29" customFormat="1" ht="6.75" customHeight="1" x14ac:dyDescent="0.2">
      <c r="B39" s="30"/>
      <c r="C39" s="31"/>
      <c r="D39" s="31"/>
      <c r="E39" s="32"/>
      <c r="F39" s="64"/>
      <c r="G39" s="32"/>
      <c r="H39" s="32"/>
      <c r="I39" s="32"/>
    </row>
    <row r="40" spans="1:10" ht="19.5" customHeight="1" x14ac:dyDescent="0.2">
      <c r="A40" s="45"/>
      <c r="B40" s="25" t="s">
        <v>24</v>
      </c>
      <c r="C40" s="46" t="s">
        <v>121</v>
      </c>
      <c r="D40" s="40"/>
      <c r="E40" s="14"/>
      <c r="F40" s="65"/>
      <c r="G40" s="14"/>
      <c r="H40" s="14"/>
      <c r="I40" s="14"/>
    </row>
    <row r="41" spans="1:10" ht="19.5" customHeight="1" x14ac:dyDescent="0.2">
      <c r="B41" s="25" t="s">
        <v>26</v>
      </c>
      <c r="C41" s="276">
        <v>43362</v>
      </c>
      <c r="D41" s="276"/>
      <c r="E41" s="14"/>
      <c r="F41" s="65"/>
      <c r="G41" s="14"/>
      <c r="H41" s="14"/>
      <c r="I41" s="14"/>
    </row>
    <row r="42" spans="1:10" ht="4.5" customHeight="1" x14ac:dyDescent="0.45">
      <c r="B42" s="2"/>
      <c r="C42" s="19"/>
      <c r="D42" s="19"/>
      <c r="E42" s="275"/>
      <c r="F42" s="275"/>
      <c r="G42" s="3"/>
      <c r="H42" s="4"/>
      <c r="I42" s="4"/>
    </row>
    <row r="43" spans="1:10" s="190" customFormat="1" ht="13.5" thickBot="1" x14ac:dyDescent="0.25">
      <c r="B43" s="26" t="s">
        <v>25</v>
      </c>
      <c r="C43" s="53" t="s">
        <v>1</v>
      </c>
      <c r="D43" s="53"/>
      <c r="E43" s="28" t="s">
        <v>2</v>
      </c>
      <c r="F43" s="66"/>
    </row>
    <row r="44" spans="1:10" x14ac:dyDescent="0.2">
      <c r="B44" s="21" t="s">
        <v>28</v>
      </c>
      <c r="C44" s="24" t="s">
        <v>14</v>
      </c>
      <c r="D44" s="49"/>
      <c r="E44" s="85">
        <v>2562.59</v>
      </c>
      <c r="F44" s="70"/>
      <c r="G44" s="67"/>
    </row>
    <row r="45" spans="1:10" x14ac:dyDescent="0.2">
      <c r="B45" s="43" t="s">
        <v>29</v>
      </c>
      <c r="C45" s="27" t="s">
        <v>27</v>
      </c>
      <c r="D45" s="50"/>
      <c r="E45" s="85">
        <v>602.47</v>
      </c>
      <c r="F45" s="70"/>
      <c r="G45" s="84"/>
      <c r="H45" s="54"/>
    </row>
    <row r="46" spans="1:10" x14ac:dyDescent="0.2">
      <c r="B46" s="43" t="s">
        <v>3</v>
      </c>
      <c r="C46" s="27" t="s">
        <v>13</v>
      </c>
      <c r="D46" s="50"/>
      <c r="E46" s="85">
        <v>1356.97</v>
      </c>
      <c r="F46" s="70"/>
    </row>
    <row r="47" spans="1:10" x14ac:dyDescent="0.2">
      <c r="B47" s="15" t="s">
        <v>35</v>
      </c>
      <c r="C47" s="18" t="s">
        <v>11</v>
      </c>
      <c r="D47" s="51"/>
      <c r="E47" s="86">
        <v>1261.05</v>
      </c>
    </row>
    <row r="48" spans="1:10" x14ac:dyDescent="0.2">
      <c r="B48" s="101" t="s">
        <v>29</v>
      </c>
      <c r="C48" s="105" t="s">
        <v>34</v>
      </c>
      <c r="D48" s="102"/>
      <c r="E48" s="103">
        <v>792</v>
      </c>
      <c r="G48" s="70"/>
      <c r="I48" s="189"/>
      <c r="J48" s="189"/>
    </row>
    <row r="49" spans="1:10" x14ac:dyDescent="0.2">
      <c r="B49" s="15" t="s">
        <v>61</v>
      </c>
      <c r="C49" s="18" t="s">
        <v>60</v>
      </c>
      <c r="D49" s="51"/>
      <c r="E49" s="37">
        <v>1342.69</v>
      </c>
      <c r="F49" s="68"/>
      <c r="G49" s="67"/>
      <c r="I49" s="274"/>
      <c r="J49" s="274"/>
    </row>
    <row r="50" spans="1:10" x14ac:dyDescent="0.2">
      <c r="B50" s="15" t="s">
        <v>115</v>
      </c>
      <c r="C50" s="18" t="s">
        <v>116</v>
      </c>
      <c r="D50" s="51"/>
      <c r="E50" s="37">
        <v>990</v>
      </c>
      <c r="F50" s="68"/>
      <c r="G50" s="67"/>
      <c r="I50" s="193"/>
      <c r="J50" s="193"/>
    </row>
    <row r="51" spans="1:10" x14ac:dyDescent="0.2">
      <c r="B51" s="20" t="s">
        <v>115</v>
      </c>
      <c r="C51" s="27" t="s">
        <v>124</v>
      </c>
      <c r="D51" s="50"/>
      <c r="E51" s="198">
        <v>990</v>
      </c>
      <c r="F51" s="68"/>
      <c r="G51" s="67"/>
      <c r="I51" s="193"/>
      <c r="J51" s="193"/>
    </row>
    <row r="52" spans="1:10" ht="13.5" thickBot="1" x14ac:dyDescent="0.25">
      <c r="B52" s="184" t="s">
        <v>126</v>
      </c>
      <c r="C52" s="185" t="s">
        <v>125</v>
      </c>
      <c r="D52" s="183"/>
      <c r="E52" s="186">
        <v>990</v>
      </c>
      <c r="F52" s="68"/>
      <c r="G52" s="67"/>
      <c r="I52" s="193"/>
      <c r="J52" s="193"/>
    </row>
    <row r="53" spans="1:10" s="4" customFormat="1" ht="13.5" thickBot="1" x14ac:dyDescent="0.25">
      <c r="B53" s="55"/>
      <c r="C53" s="56"/>
      <c r="D53" s="57"/>
      <c r="E53" s="58">
        <f>SUM(E44:E52)</f>
        <v>10887.77</v>
      </c>
      <c r="F53" s="69"/>
      <c r="G53" s="82"/>
    </row>
    <row r="54" spans="1:10" ht="13.5" thickBot="1" x14ac:dyDescent="0.25">
      <c r="B54" s="107" t="s">
        <v>33</v>
      </c>
      <c r="C54" s="108" t="s">
        <v>5</v>
      </c>
      <c r="D54" s="108"/>
      <c r="E54" s="109">
        <v>1125</v>
      </c>
    </row>
    <row r="55" spans="1:10" ht="13.5" thickBot="1" x14ac:dyDescent="0.25">
      <c r="B55" s="11"/>
      <c r="C55" s="34" t="s">
        <v>0</v>
      </c>
      <c r="D55" s="34"/>
      <c r="E55" s="36">
        <f>SUM(E53:E54)</f>
        <v>12012.77</v>
      </c>
    </row>
    <row r="56" spans="1:10" x14ac:dyDescent="0.2">
      <c r="B56" s="11"/>
      <c r="C56" s="34"/>
      <c r="D56" s="34"/>
      <c r="E56" s="63"/>
    </row>
    <row r="57" spans="1:10" s="29" customFormat="1" ht="6.75" customHeight="1" x14ac:dyDescent="0.2">
      <c r="B57" s="30"/>
      <c r="C57" s="31"/>
      <c r="D57" s="31"/>
      <c r="E57" s="32"/>
      <c r="F57" s="64"/>
      <c r="G57" s="32"/>
      <c r="H57" s="32"/>
      <c r="I57" s="32"/>
    </row>
    <row r="58" spans="1:10" ht="19.5" customHeight="1" x14ac:dyDescent="0.2">
      <c r="A58" s="45"/>
      <c r="B58" s="25" t="s">
        <v>24</v>
      </c>
      <c r="C58" s="46" t="s">
        <v>122</v>
      </c>
      <c r="D58" s="40"/>
      <c r="E58" s="14"/>
      <c r="F58" s="65"/>
      <c r="G58" s="14"/>
      <c r="H58" s="14"/>
      <c r="I58" s="14"/>
    </row>
    <row r="59" spans="1:10" ht="19.5" customHeight="1" x14ac:dyDescent="0.2">
      <c r="B59" s="25" t="s">
        <v>26</v>
      </c>
      <c r="C59" s="276">
        <v>43369</v>
      </c>
      <c r="D59" s="276"/>
      <c r="E59" s="14"/>
      <c r="F59" s="65"/>
      <c r="G59" s="14"/>
      <c r="H59" s="14"/>
      <c r="I59" s="14"/>
    </row>
    <row r="60" spans="1:10" ht="4.5" customHeight="1" x14ac:dyDescent="0.45">
      <c r="B60" s="2"/>
      <c r="C60" s="19"/>
      <c r="D60" s="19"/>
      <c r="E60" s="275"/>
      <c r="F60" s="275"/>
      <c r="G60" s="3"/>
      <c r="H60" s="4"/>
      <c r="I60" s="4"/>
    </row>
    <row r="61" spans="1:10" s="190" customFormat="1" ht="13.5" thickBot="1" x14ac:dyDescent="0.25">
      <c r="B61" s="26" t="s">
        <v>25</v>
      </c>
      <c r="C61" s="53" t="s">
        <v>1</v>
      </c>
      <c r="D61" s="53"/>
      <c r="E61" s="28" t="s">
        <v>2</v>
      </c>
      <c r="F61" s="66"/>
    </row>
    <row r="62" spans="1:10" x14ac:dyDescent="0.2">
      <c r="B62" s="21" t="s">
        <v>28</v>
      </c>
      <c r="C62" s="24" t="s">
        <v>14</v>
      </c>
      <c r="D62" s="49"/>
      <c r="E62" s="85">
        <v>3144.9</v>
      </c>
      <c r="F62" s="70"/>
      <c r="G62" s="67"/>
    </row>
    <row r="63" spans="1:10" x14ac:dyDescent="0.2">
      <c r="B63" s="43" t="s">
        <v>29</v>
      </c>
      <c r="C63" s="27" t="s">
        <v>27</v>
      </c>
      <c r="D63" s="50"/>
      <c r="E63" s="85">
        <v>648.07000000000005</v>
      </c>
      <c r="F63" s="70"/>
      <c r="G63" s="84"/>
      <c r="H63" s="54"/>
    </row>
    <row r="64" spans="1:10" x14ac:dyDescent="0.2">
      <c r="B64" s="43" t="s">
        <v>3</v>
      </c>
      <c r="C64" s="27" t="s">
        <v>13</v>
      </c>
      <c r="D64" s="50"/>
      <c r="E64" s="85">
        <v>1713.29</v>
      </c>
      <c r="F64" s="70"/>
    </row>
    <row r="65" spans="1:10" x14ac:dyDescent="0.2">
      <c r="B65" s="15" t="s">
        <v>35</v>
      </c>
      <c r="C65" s="18" t="s">
        <v>11</v>
      </c>
      <c r="D65" s="51"/>
      <c r="E65" s="86">
        <v>1608.33</v>
      </c>
    </row>
    <row r="66" spans="1:10" x14ac:dyDescent="0.2">
      <c r="B66" s="101" t="s">
        <v>29</v>
      </c>
      <c r="C66" s="105" t="s">
        <v>34</v>
      </c>
      <c r="D66" s="102"/>
      <c r="E66" s="103">
        <v>1336.5</v>
      </c>
      <c r="G66" s="67"/>
      <c r="I66" s="189"/>
      <c r="J66" s="189"/>
    </row>
    <row r="67" spans="1:10" x14ac:dyDescent="0.2">
      <c r="B67" s="15" t="s">
        <v>61</v>
      </c>
      <c r="C67" s="18" t="s">
        <v>60</v>
      </c>
      <c r="D67" s="51"/>
      <c r="E67" s="37">
        <v>1373.63</v>
      </c>
      <c r="F67" s="68"/>
      <c r="G67" s="67"/>
      <c r="I67" s="191"/>
      <c r="J67" s="191"/>
    </row>
    <row r="68" spans="1:10" x14ac:dyDescent="0.2">
      <c r="B68" s="15" t="s">
        <v>29</v>
      </c>
      <c r="C68" s="18" t="s">
        <v>109</v>
      </c>
      <c r="D68" s="51"/>
      <c r="E68" s="37">
        <v>465.3</v>
      </c>
      <c r="F68" s="68"/>
      <c r="G68" s="67"/>
      <c r="I68" s="199"/>
      <c r="J68" s="199"/>
    </row>
    <row r="69" spans="1:10" x14ac:dyDescent="0.2">
      <c r="B69" s="15" t="s">
        <v>115</v>
      </c>
      <c r="C69" s="18" t="s">
        <v>116</v>
      </c>
      <c r="D69" s="51"/>
      <c r="E69" s="37">
        <v>1653.19</v>
      </c>
      <c r="F69" s="68"/>
      <c r="G69" s="67"/>
      <c r="I69" s="193"/>
      <c r="J69" s="193"/>
    </row>
    <row r="70" spans="1:10" x14ac:dyDescent="0.2">
      <c r="B70" s="20" t="s">
        <v>115</v>
      </c>
      <c r="C70" s="27" t="s">
        <v>124</v>
      </c>
      <c r="D70" s="50"/>
      <c r="E70" s="198">
        <v>1637.63</v>
      </c>
      <c r="F70" s="68"/>
      <c r="G70" s="67"/>
      <c r="I70" s="193"/>
      <c r="J70" s="193"/>
    </row>
    <row r="71" spans="1:10" ht="13.5" thickBot="1" x14ac:dyDescent="0.25">
      <c r="B71" s="184" t="s">
        <v>126</v>
      </c>
      <c r="C71" s="185" t="s">
        <v>125</v>
      </c>
      <c r="D71" s="183"/>
      <c r="E71" s="186">
        <v>1637.63</v>
      </c>
      <c r="F71" s="68"/>
      <c r="G71" s="67"/>
      <c r="I71" s="193"/>
      <c r="J71" s="193"/>
    </row>
    <row r="72" spans="1:10" s="4" customFormat="1" ht="13.5" thickBot="1" x14ac:dyDescent="0.25">
      <c r="B72" s="55"/>
      <c r="C72" s="56"/>
      <c r="D72" s="57"/>
      <c r="E72" s="58">
        <f>SUM(E62:E71)</f>
        <v>15218.470000000001</v>
      </c>
      <c r="F72" s="69"/>
      <c r="G72" s="82"/>
    </row>
    <row r="73" spans="1:10" ht="13.5" thickBot="1" x14ac:dyDescent="0.25">
      <c r="B73" s="107" t="s">
        <v>33</v>
      </c>
      <c r="C73" s="108" t="s">
        <v>5</v>
      </c>
      <c r="D73" s="108"/>
      <c r="E73" s="109">
        <v>1125</v>
      </c>
    </row>
    <row r="74" spans="1:10" ht="13.5" thickBot="1" x14ac:dyDescent="0.25">
      <c r="B74" s="11"/>
      <c r="C74" s="34" t="s">
        <v>0</v>
      </c>
      <c r="D74" s="34"/>
      <c r="E74" s="36">
        <f>SUM(E72:E73)</f>
        <v>16343.470000000001</v>
      </c>
    </row>
    <row r="75" spans="1:10" x14ac:dyDescent="0.2">
      <c r="B75" s="11"/>
      <c r="C75" s="34"/>
      <c r="D75" s="34"/>
      <c r="E75" s="63"/>
    </row>
    <row r="76" spans="1:10" s="7" customFormat="1" ht="13.15" customHeight="1" x14ac:dyDescent="0.2">
      <c r="A76" s="16" t="s">
        <v>6</v>
      </c>
      <c r="B76" s="17" t="s">
        <v>7</v>
      </c>
      <c r="C76" s="17"/>
      <c r="D76" s="38">
        <v>9000</v>
      </c>
      <c r="E76" s="52"/>
      <c r="F76" s="16" t="s">
        <v>37</v>
      </c>
      <c r="G76" s="17" t="s">
        <v>36</v>
      </c>
      <c r="H76" s="38">
        <v>3948.27</v>
      </c>
      <c r="I76" s="60"/>
    </row>
    <row r="77" spans="1:10" s="7" customFormat="1" ht="13.15" customHeight="1" x14ac:dyDescent="0.2">
      <c r="A77" s="16" t="s">
        <v>8</v>
      </c>
      <c r="B77" s="17" t="s">
        <v>9</v>
      </c>
      <c r="C77" s="17"/>
      <c r="D77" s="38">
        <v>311.83999999999997</v>
      </c>
      <c r="E77" s="52"/>
      <c r="F77" s="71" t="s">
        <v>44</v>
      </c>
      <c r="G77" s="17" t="s">
        <v>43</v>
      </c>
      <c r="H77" s="38">
        <v>0</v>
      </c>
      <c r="I77" s="60"/>
    </row>
    <row r="78" spans="1:10" s="7" customFormat="1" ht="13.15" customHeight="1" x14ac:dyDescent="0.2">
      <c r="A78" s="16" t="s">
        <v>30</v>
      </c>
      <c r="B78" s="17" t="s">
        <v>31</v>
      </c>
      <c r="C78" s="17"/>
      <c r="D78" s="38">
        <v>619.53</v>
      </c>
      <c r="E78" s="52"/>
      <c r="F78" s="71" t="s">
        <v>22</v>
      </c>
      <c r="G78" s="17" t="s">
        <v>23</v>
      </c>
      <c r="H78" s="38">
        <v>500</v>
      </c>
      <c r="I78" s="60"/>
    </row>
    <row r="79" spans="1:10" s="7" customFormat="1" ht="13.15" customHeight="1" x14ac:dyDescent="0.2">
      <c r="A79" s="16" t="s">
        <v>10</v>
      </c>
      <c r="B79" s="17" t="s">
        <v>38</v>
      </c>
      <c r="C79" s="38"/>
      <c r="D79" s="38">
        <v>5000</v>
      </c>
      <c r="E79" s="52"/>
      <c r="F79" s="71" t="s">
        <v>6</v>
      </c>
      <c r="G79" s="17" t="s">
        <v>45</v>
      </c>
      <c r="H79" s="38">
        <v>899</v>
      </c>
      <c r="I79" s="60"/>
    </row>
    <row r="80" spans="1:10" s="7" customFormat="1" ht="13.15" customHeight="1" x14ac:dyDescent="0.2">
      <c r="A80" s="16" t="s">
        <v>10</v>
      </c>
      <c r="B80" s="17" t="s">
        <v>39</v>
      </c>
      <c r="C80" s="38"/>
      <c r="D80" s="38">
        <v>4000</v>
      </c>
      <c r="E80" s="52"/>
      <c r="F80" s="71" t="s">
        <v>8</v>
      </c>
      <c r="G80" s="17" t="s">
        <v>15</v>
      </c>
      <c r="H80" s="38">
        <v>12000</v>
      </c>
      <c r="I80" s="94"/>
    </row>
    <row r="81" spans="1:9" s="7" customFormat="1" ht="13.15" customHeight="1" thickBot="1" x14ac:dyDescent="0.25">
      <c r="A81" s="16" t="s">
        <v>10</v>
      </c>
      <c r="B81" s="17" t="s">
        <v>40</v>
      </c>
      <c r="C81" s="38"/>
      <c r="D81" s="38">
        <v>1126.4100000000001</v>
      </c>
      <c r="E81" s="52"/>
      <c r="F81" s="72" t="s">
        <v>19</v>
      </c>
      <c r="G81" s="17" t="s">
        <v>16</v>
      </c>
      <c r="H81" s="39">
        <v>11000</v>
      </c>
      <c r="I81" s="94"/>
    </row>
    <row r="82" spans="1:9" s="7" customFormat="1" ht="13.15" customHeight="1" thickTop="1" thickBot="1" x14ac:dyDescent="0.25">
      <c r="A82" s="16"/>
      <c r="B82" s="17" t="s">
        <v>117</v>
      </c>
      <c r="C82" s="38"/>
      <c r="D82" s="38">
        <v>1000</v>
      </c>
      <c r="E82" s="52"/>
      <c r="F82" s="73"/>
      <c r="G82" s="17"/>
      <c r="H82" s="44">
        <f>SUM(H76:H81)+SUM(D76:D83)</f>
        <v>49405.05</v>
      </c>
      <c r="I82" s="60"/>
    </row>
    <row r="83" spans="1:9" s="7" customFormat="1" ht="13.15" customHeight="1" thickBot="1" x14ac:dyDescent="0.25">
      <c r="A83" s="16"/>
      <c r="B83" s="17"/>
      <c r="C83" s="38"/>
      <c r="D83" s="38"/>
      <c r="E83" s="38"/>
      <c r="F83" s="73"/>
      <c r="G83" s="41" t="s">
        <v>4</v>
      </c>
      <c r="H83" s="42">
        <f>E74+H82</f>
        <v>65748.52</v>
      </c>
      <c r="I83" s="44"/>
    </row>
    <row r="84" spans="1:9" s="7" customFormat="1" ht="13.15" customHeight="1" x14ac:dyDescent="0.2">
      <c r="B84" s="16"/>
      <c r="C84" s="17"/>
      <c r="D84" s="9"/>
      <c r="E84" s="38"/>
      <c r="F84" s="74"/>
      <c r="G84" s="9"/>
      <c r="H84" s="9"/>
      <c r="I84" s="44"/>
    </row>
    <row r="85" spans="1:9" s="7" customFormat="1" ht="13.15" customHeight="1" x14ac:dyDescent="0.2">
      <c r="B85" s="16"/>
      <c r="C85" s="17"/>
      <c r="D85" s="8"/>
      <c r="E85" s="9"/>
      <c r="F85" s="74"/>
      <c r="G85" s="9"/>
      <c r="H85" s="9"/>
      <c r="I85" s="44"/>
    </row>
    <row r="86" spans="1:9" s="7" customFormat="1" ht="13.15" customHeight="1" x14ac:dyDescent="0.2">
      <c r="A86" s="9"/>
      <c r="B86" s="10"/>
      <c r="C86" s="9"/>
      <c r="D86" s="8"/>
      <c r="E86" s="9"/>
      <c r="F86" s="74"/>
      <c r="G86" s="9"/>
      <c r="H86" s="9"/>
      <c r="I86" s="44"/>
    </row>
    <row r="87" spans="1:9" s="7" customFormat="1" ht="13.15" customHeight="1" x14ac:dyDescent="0.2">
      <c r="A87" s="9"/>
      <c r="B87" s="10"/>
      <c r="C87" s="8"/>
      <c r="D87" s="8"/>
      <c r="E87" s="9"/>
      <c r="F87" s="74"/>
      <c r="G87" s="9"/>
      <c r="H87" s="9"/>
      <c r="I87" s="44"/>
    </row>
    <row r="88" spans="1:9" s="7" customFormat="1" ht="13.15" customHeight="1" x14ac:dyDescent="0.2">
      <c r="A88" s="9"/>
      <c r="B88" s="10"/>
      <c r="C88" s="8"/>
      <c r="D88" s="8"/>
      <c r="E88" s="9"/>
      <c r="F88" s="74"/>
      <c r="G88" s="9"/>
      <c r="H88" s="9"/>
      <c r="I88" s="44"/>
    </row>
    <row r="89" spans="1:9" s="7" customFormat="1" ht="13.15" customHeight="1" x14ac:dyDescent="0.2">
      <c r="A89" s="9"/>
      <c r="B89" s="10"/>
      <c r="C89" s="8"/>
      <c r="D89" s="8"/>
      <c r="E89" s="9"/>
      <c r="F89" s="74"/>
      <c r="G89" s="9"/>
      <c r="H89" s="9"/>
      <c r="I89" s="44"/>
    </row>
    <row r="90" spans="1:9" s="9" customFormat="1" ht="12" x14ac:dyDescent="0.2">
      <c r="B90" s="10"/>
      <c r="C90" s="8"/>
      <c r="F90" s="74"/>
    </row>
    <row r="91" spans="1:9" s="9" customFormat="1" ht="12" x14ac:dyDescent="0.2">
      <c r="B91" s="10"/>
      <c r="C91" s="8"/>
      <c r="F91" s="74"/>
    </row>
    <row r="92" spans="1:9" s="9" customFormat="1" ht="12" x14ac:dyDescent="0.2">
      <c r="B92" s="10"/>
      <c r="C92" s="8"/>
      <c r="F92" s="74"/>
    </row>
    <row r="93" spans="1:9" s="9" customFormat="1" ht="12" x14ac:dyDescent="0.2">
      <c r="B93" s="10"/>
      <c r="F93" s="74"/>
    </row>
    <row r="94" spans="1:9" s="9" customFormat="1" ht="12" x14ac:dyDescent="0.2">
      <c r="B94" s="10"/>
      <c r="F94" s="74"/>
    </row>
    <row r="95" spans="1:9" s="9" customFormat="1" ht="12" x14ac:dyDescent="0.2">
      <c r="B95" s="10"/>
      <c r="F95" s="74"/>
    </row>
    <row r="96" spans="1:9" s="9" customFormat="1" x14ac:dyDescent="0.2">
      <c r="B96" s="10"/>
      <c r="D96" s="5"/>
      <c r="F96" s="74"/>
    </row>
    <row r="97" spans="1:9" s="9" customFormat="1" x14ac:dyDescent="0.2">
      <c r="B97" s="10"/>
      <c r="D97" s="5"/>
      <c r="F97" s="54"/>
      <c r="G97" s="5"/>
      <c r="H97" s="5"/>
    </row>
    <row r="98" spans="1:9" s="9" customFormat="1" x14ac:dyDescent="0.2">
      <c r="B98" s="10"/>
      <c r="D98" s="5"/>
      <c r="E98" s="5"/>
      <c r="F98" s="54"/>
      <c r="G98" s="5"/>
      <c r="H98" s="5"/>
    </row>
    <row r="99" spans="1:9" s="9" customFormat="1" x14ac:dyDescent="0.2">
      <c r="B99" s="12"/>
      <c r="C99" s="5"/>
      <c r="D99" s="5"/>
      <c r="E99" s="5"/>
      <c r="F99" s="54"/>
      <c r="G99" s="5"/>
      <c r="H99" s="5"/>
    </row>
    <row r="100" spans="1:9" s="9" customFormat="1" x14ac:dyDescent="0.2">
      <c r="B100" s="12"/>
      <c r="C100" s="5"/>
      <c r="D100" s="5"/>
      <c r="E100" s="5"/>
      <c r="F100" s="54"/>
      <c r="G100" s="5"/>
      <c r="H100" s="5"/>
    </row>
    <row r="101" spans="1:9" s="9" customFormat="1" x14ac:dyDescent="0.2">
      <c r="B101" s="12"/>
      <c r="C101" s="5"/>
      <c r="D101" s="5"/>
      <c r="E101" s="5"/>
      <c r="F101" s="54"/>
      <c r="G101" s="5"/>
      <c r="H101" s="5"/>
    </row>
    <row r="102" spans="1:9" s="9" customFormat="1" x14ac:dyDescent="0.2">
      <c r="B102" s="12"/>
      <c r="C102" s="5"/>
      <c r="D102" s="5"/>
      <c r="E102" s="5"/>
      <c r="F102" s="54"/>
      <c r="G102" s="5"/>
      <c r="H102" s="5"/>
    </row>
    <row r="103" spans="1:9" s="9" customFormat="1" x14ac:dyDescent="0.2">
      <c r="A103" s="5"/>
      <c r="B103" s="12"/>
      <c r="C103" s="5"/>
      <c r="D103" s="5"/>
      <c r="E103" s="5"/>
      <c r="F103" s="54"/>
      <c r="G103" s="5"/>
      <c r="H103" s="5"/>
      <c r="I103" s="5"/>
    </row>
    <row r="104" spans="1:9" s="9" customFormat="1" x14ac:dyDescent="0.2">
      <c r="A104" s="5"/>
      <c r="B104" s="12"/>
      <c r="C104" s="5"/>
      <c r="D104" s="5"/>
      <c r="E104" s="5"/>
      <c r="F104" s="54"/>
      <c r="G104" s="5"/>
      <c r="H104" s="5"/>
      <c r="I104" s="5"/>
    </row>
    <row r="105" spans="1:9" s="9" customFormat="1" x14ac:dyDescent="0.2">
      <c r="A105" s="5"/>
      <c r="B105" s="12"/>
      <c r="C105" s="5"/>
      <c r="D105" s="5"/>
      <c r="E105" s="5"/>
      <c r="F105" s="54"/>
      <c r="G105" s="5"/>
      <c r="H105" s="5"/>
      <c r="I105" s="5"/>
    </row>
    <row r="106" spans="1:9" s="9" customFormat="1" x14ac:dyDescent="0.2">
      <c r="A106" s="5"/>
      <c r="B106" s="12"/>
      <c r="C106" s="5"/>
      <c r="D106" s="5"/>
      <c r="E106" s="5"/>
      <c r="F106" s="54"/>
      <c r="G106" s="5"/>
      <c r="H106" s="5"/>
      <c r="I106" s="5"/>
    </row>
  </sheetData>
  <mergeCells count="12">
    <mergeCell ref="E60:F60"/>
    <mergeCell ref="E24:F24"/>
    <mergeCell ref="A1:J1"/>
    <mergeCell ref="C4:D4"/>
    <mergeCell ref="E5:F5"/>
    <mergeCell ref="I12:J12"/>
    <mergeCell ref="C23:D23"/>
    <mergeCell ref="I31:J31"/>
    <mergeCell ref="C41:D41"/>
    <mergeCell ref="E42:F42"/>
    <mergeCell ref="I49:J49"/>
    <mergeCell ref="C59:D5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opLeftCell="A19" zoomScaleNormal="100" workbookViewId="0">
      <selection activeCell="D51" sqref="D5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128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129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43376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201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3477</v>
      </c>
      <c r="G7" s="70"/>
    </row>
    <row r="8" spans="1:10" x14ac:dyDescent="0.2">
      <c r="B8" s="43" t="s">
        <v>29</v>
      </c>
      <c r="C8" s="27" t="s">
        <v>27</v>
      </c>
      <c r="D8" s="50"/>
      <c r="E8" s="85">
        <v>670.87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1767.79</v>
      </c>
      <c r="F9" s="70"/>
      <c r="G9" s="182"/>
    </row>
    <row r="10" spans="1:10" x14ac:dyDescent="0.2">
      <c r="B10" s="15" t="s">
        <v>35</v>
      </c>
      <c r="C10" s="18" t="s">
        <v>11</v>
      </c>
      <c r="D10" s="51"/>
      <c r="E10" s="86">
        <v>1656.41</v>
      </c>
    </row>
    <row r="11" spans="1:10" x14ac:dyDescent="0.2">
      <c r="B11" s="101" t="s">
        <v>29</v>
      </c>
      <c r="C11" s="105" t="s">
        <v>34</v>
      </c>
      <c r="D11" s="102"/>
      <c r="E11" s="103">
        <v>1386</v>
      </c>
      <c r="G11" s="67"/>
      <c r="I11" s="200"/>
      <c r="J11" s="200"/>
    </row>
    <row r="12" spans="1:10" x14ac:dyDescent="0.2">
      <c r="B12" s="15" t="s">
        <v>61</v>
      </c>
      <c r="C12" s="18" t="s">
        <v>60</v>
      </c>
      <c r="D12" s="51"/>
      <c r="E12" s="37">
        <v>1687.5</v>
      </c>
      <c r="F12" s="68"/>
      <c r="G12" s="67"/>
      <c r="I12" s="274"/>
      <c r="J12" s="274"/>
    </row>
    <row r="13" spans="1:10" x14ac:dyDescent="0.2">
      <c r="B13" s="194" t="s">
        <v>29</v>
      </c>
      <c r="C13" s="195" t="s">
        <v>109</v>
      </c>
      <c r="D13" s="196"/>
      <c r="E13" s="197">
        <v>1386</v>
      </c>
      <c r="F13" s="68"/>
      <c r="G13" s="67"/>
      <c r="I13" s="200"/>
      <c r="J13" s="200"/>
    </row>
    <row r="14" spans="1:10" x14ac:dyDescent="0.2">
      <c r="B14" s="15" t="s">
        <v>115</v>
      </c>
      <c r="C14" s="18" t="s">
        <v>116</v>
      </c>
      <c r="D14" s="51"/>
      <c r="E14" s="37">
        <v>1748.75</v>
      </c>
      <c r="F14" s="68"/>
      <c r="G14" s="67"/>
      <c r="I14" s="200"/>
      <c r="J14" s="200"/>
    </row>
    <row r="15" spans="1:10" x14ac:dyDescent="0.2">
      <c r="B15" s="20" t="s">
        <v>115</v>
      </c>
      <c r="C15" s="27" t="s">
        <v>124</v>
      </c>
      <c r="D15" s="50"/>
      <c r="E15" s="198">
        <v>1687.5</v>
      </c>
      <c r="F15" s="68"/>
      <c r="G15" s="67"/>
      <c r="I15" s="200"/>
      <c r="J15" s="200"/>
    </row>
    <row r="16" spans="1:10" ht="13.5" thickBot="1" x14ac:dyDescent="0.25">
      <c r="B16" s="184" t="s">
        <v>126</v>
      </c>
      <c r="C16" s="185" t="s">
        <v>125</v>
      </c>
      <c r="D16" s="183"/>
      <c r="E16" s="186">
        <v>1687.5</v>
      </c>
      <c r="F16" s="68"/>
      <c r="G16" s="67"/>
      <c r="I16" s="200"/>
      <c r="J16" s="200"/>
    </row>
    <row r="17" spans="1:10" s="4" customFormat="1" ht="13.5" thickBot="1" x14ac:dyDescent="0.25">
      <c r="B17" s="55"/>
      <c r="C17" s="56"/>
      <c r="D17" s="57"/>
      <c r="E17" s="58">
        <f>SUM(E7:E16)</f>
        <v>17155.32</v>
      </c>
      <c r="F17" s="69"/>
      <c r="G17" s="82"/>
    </row>
    <row r="18" spans="1:10" ht="13.5" thickBot="1" x14ac:dyDescent="0.25">
      <c r="B18" s="107" t="s">
        <v>33</v>
      </c>
      <c r="C18" s="108" t="s">
        <v>5</v>
      </c>
      <c r="D18" s="108"/>
      <c r="E18" s="109">
        <v>1125</v>
      </c>
    </row>
    <row r="19" spans="1:10" ht="13.5" thickBot="1" x14ac:dyDescent="0.25">
      <c r="B19" s="11"/>
      <c r="C19" s="34" t="s">
        <v>0</v>
      </c>
      <c r="D19" s="34"/>
      <c r="E19" s="36">
        <f>SUM(E17:E18)</f>
        <v>18280.32</v>
      </c>
    </row>
    <row r="20" spans="1:10" x14ac:dyDescent="0.2">
      <c r="B20" s="11"/>
      <c r="C20" s="34"/>
      <c r="D20" s="34"/>
      <c r="E20" s="63"/>
    </row>
    <row r="21" spans="1:10" s="29" customFormat="1" ht="6.75" customHeight="1" x14ac:dyDescent="0.2">
      <c r="B21" s="30"/>
      <c r="C21" s="31"/>
      <c r="D21" s="31"/>
      <c r="E21" s="32"/>
      <c r="F21" s="64"/>
      <c r="G21" s="32"/>
      <c r="H21" s="32"/>
      <c r="I21" s="32"/>
    </row>
    <row r="22" spans="1:10" ht="19.5" customHeight="1" x14ac:dyDescent="0.2">
      <c r="A22" s="45"/>
      <c r="B22" s="25" t="s">
        <v>24</v>
      </c>
      <c r="C22" s="46" t="s">
        <v>130</v>
      </c>
      <c r="D22" s="40"/>
      <c r="E22" s="14"/>
      <c r="F22" s="65"/>
      <c r="G22" s="14"/>
      <c r="H22" s="14"/>
      <c r="I22" s="14"/>
    </row>
    <row r="23" spans="1:10" ht="19.5" customHeight="1" x14ac:dyDescent="0.2">
      <c r="B23" s="25" t="s">
        <v>26</v>
      </c>
      <c r="C23" s="276">
        <v>43383</v>
      </c>
      <c r="D23" s="276"/>
      <c r="E23" s="14"/>
      <c r="F23" s="65"/>
      <c r="G23" s="14"/>
      <c r="H23" s="14"/>
      <c r="I23" s="14"/>
    </row>
    <row r="24" spans="1:10" ht="4.5" customHeight="1" x14ac:dyDescent="0.45">
      <c r="B24" s="2"/>
      <c r="C24" s="19"/>
      <c r="D24" s="19"/>
      <c r="E24" s="275"/>
      <c r="F24" s="275"/>
      <c r="G24" s="3"/>
      <c r="H24" s="4"/>
      <c r="I24" s="4"/>
    </row>
    <row r="25" spans="1:10" s="201" customFormat="1" ht="13.5" thickBot="1" x14ac:dyDescent="0.25">
      <c r="B25" s="26" t="s">
        <v>25</v>
      </c>
      <c r="C25" s="53" t="s">
        <v>1</v>
      </c>
      <c r="D25" s="53"/>
      <c r="E25" s="28" t="s">
        <v>2</v>
      </c>
      <c r="F25" s="66"/>
    </row>
    <row r="26" spans="1:10" x14ac:dyDescent="0.2">
      <c r="B26" s="21" t="s">
        <v>28</v>
      </c>
      <c r="C26" s="24" t="s">
        <v>14</v>
      </c>
      <c r="D26" s="49"/>
      <c r="E26" s="85">
        <v>3175.4</v>
      </c>
      <c r="G26" s="67"/>
    </row>
    <row r="27" spans="1:10" x14ac:dyDescent="0.2">
      <c r="B27" s="43" t="s">
        <v>29</v>
      </c>
      <c r="C27" s="27" t="s">
        <v>27</v>
      </c>
      <c r="D27" s="50"/>
      <c r="E27" s="85">
        <v>602.47</v>
      </c>
      <c r="F27" s="70"/>
      <c r="G27" s="179"/>
      <c r="H27" s="54"/>
    </row>
    <row r="28" spans="1:10" x14ac:dyDescent="0.2">
      <c r="B28" s="43" t="s">
        <v>3</v>
      </c>
      <c r="C28" s="27" t="s">
        <v>13</v>
      </c>
      <c r="D28" s="50"/>
      <c r="E28" s="85">
        <v>1396.87</v>
      </c>
      <c r="F28" s="70"/>
      <c r="G28" s="182"/>
    </row>
    <row r="29" spans="1:10" x14ac:dyDescent="0.2">
      <c r="B29" s="15" t="s">
        <v>35</v>
      </c>
      <c r="C29" s="18" t="s">
        <v>11</v>
      </c>
      <c r="D29" s="51"/>
      <c r="E29" s="86">
        <v>1570.07</v>
      </c>
    </row>
    <row r="30" spans="1:10" x14ac:dyDescent="0.2">
      <c r="B30" s="101" t="s">
        <v>29</v>
      </c>
      <c r="C30" s="105" t="s">
        <v>34</v>
      </c>
      <c r="D30" s="102"/>
      <c r="E30" s="103">
        <v>1059.3</v>
      </c>
      <c r="G30" s="67"/>
      <c r="I30" s="200"/>
      <c r="J30" s="200"/>
    </row>
    <row r="31" spans="1:10" ht="12" customHeight="1" x14ac:dyDescent="0.2">
      <c r="B31" s="15" t="s">
        <v>61</v>
      </c>
      <c r="C31" s="18" t="s">
        <v>60</v>
      </c>
      <c r="D31" s="51"/>
      <c r="E31" s="37">
        <v>1627.25</v>
      </c>
      <c r="F31" s="68"/>
      <c r="G31" s="67"/>
      <c r="I31" s="274"/>
      <c r="J31" s="274"/>
    </row>
    <row r="32" spans="1:10" x14ac:dyDescent="0.2">
      <c r="B32" s="194" t="s">
        <v>29</v>
      </c>
      <c r="C32" s="195" t="s">
        <v>109</v>
      </c>
      <c r="D32" s="196"/>
      <c r="E32" s="197">
        <v>1296.9000000000001</v>
      </c>
      <c r="F32" s="68"/>
      <c r="G32" s="67"/>
      <c r="I32" s="202"/>
      <c r="J32" s="202"/>
    </row>
    <row r="33" spans="1:10" x14ac:dyDescent="0.2">
      <c r="B33" s="15" t="s">
        <v>115</v>
      </c>
      <c r="C33" s="18" t="s">
        <v>116</v>
      </c>
      <c r="D33" s="51"/>
      <c r="E33" s="37">
        <v>1597.13</v>
      </c>
      <c r="F33" s="68"/>
      <c r="G33" s="67"/>
      <c r="I33" s="200"/>
      <c r="J33" s="200"/>
    </row>
    <row r="34" spans="1:10" x14ac:dyDescent="0.2">
      <c r="B34" s="20" t="s">
        <v>115</v>
      </c>
      <c r="C34" s="27" t="s">
        <v>124</v>
      </c>
      <c r="D34" s="50"/>
      <c r="E34" s="198">
        <v>1597.13</v>
      </c>
      <c r="F34" s="68"/>
      <c r="G34" s="67"/>
      <c r="I34" s="200"/>
      <c r="J34" s="200"/>
    </row>
    <row r="35" spans="1:10" ht="13.5" thickBot="1" x14ac:dyDescent="0.25">
      <c r="B35" s="184" t="s">
        <v>126</v>
      </c>
      <c r="C35" s="185" t="s">
        <v>125</v>
      </c>
      <c r="D35" s="183"/>
      <c r="E35" s="186">
        <v>1597.13</v>
      </c>
      <c r="F35" s="68"/>
      <c r="G35" s="67"/>
      <c r="I35" s="200"/>
      <c r="J35" s="200"/>
    </row>
    <row r="36" spans="1:10" s="4" customFormat="1" ht="13.5" thickBot="1" x14ac:dyDescent="0.25">
      <c r="B36" s="55"/>
      <c r="C36" s="56"/>
      <c r="D36" s="57"/>
      <c r="E36" s="58">
        <f>SUM(E26:E35)</f>
        <v>15519.650000000001</v>
      </c>
      <c r="F36" s="69"/>
      <c r="G36" s="82"/>
    </row>
    <row r="37" spans="1:10" ht="13.5" thickBot="1" x14ac:dyDescent="0.25">
      <c r="B37" s="107" t="s">
        <v>33</v>
      </c>
      <c r="C37" s="108" t="s">
        <v>5</v>
      </c>
      <c r="D37" s="108"/>
      <c r="E37" s="109">
        <v>1125</v>
      </c>
    </row>
    <row r="38" spans="1:10" ht="13.5" thickBot="1" x14ac:dyDescent="0.25">
      <c r="B38" s="11"/>
      <c r="C38" s="34" t="s">
        <v>0</v>
      </c>
      <c r="D38" s="34"/>
      <c r="E38" s="36">
        <f>SUM(E36:E37)</f>
        <v>16644.650000000001</v>
      </c>
    </row>
    <row r="39" spans="1:10" x14ac:dyDescent="0.2">
      <c r="B39" s="11"/>
      <c r="C39" s="34"/>
      <c r="D39" s="34"/>
      <c r="E39" s="63"/>
    </row>
    <row r="40" spans="1:10" s="29" customFormat="1" ht="6.75" customHeight="1" x14ac:dyDescent="0.2">
      <c r="B40" s="30"/>
      <c r="C40" s="31"/>
      <c r="D40" s="31"/>
      <c r="E40" s="32"/>
      <c r="F40" s="64"/>
      <c r="G40" s="32"/>
      <c r="H40" s="32"/>
      <c r="I40" s="32"/>
    </row>
    <row r="41" spans="1:10" ht="19.5" customHeight="1" x14ac:dyDescent="0.2">
      <c r="A41" s="45"/>
      <c r="B41" s="25" t="s">
        <v>24</v>
      </c>
      <c r="C41" s="46" t="s">
        <v>131</v>
      </c>
      <c r="D41" s="40"/>
      <c r="E41" s="14"/>
      <c r="F41" s="65"/>
      <c r="G41" s="14"/>
      <c r="H41" s="14"/>
      <c r="I41" s="14"/>
    </row>
    <row r="42" spans="1:10" ht="19.5" customHeight="1" x14ac:dyDescent="0.2">
      <c r="B42" s="25" t="s">
        <v>26</v>
      </c>
      <c r="C42" s="276">
        <v>43390</v>
      </c>
      <c r="D42" s="276"/>
      <c r="E42" s="14"/>
      <c r="F42" s="65"/>
      <c r="G42" s="14"/>
      <c r="H42" s="14"/>
      <c r="I42" s="14"/>
    </row>
    <row r="43" spans="1:10" ht="4.5" customHeight="1" x14ac:dyDescent="0.45">
      <c r="B43" s="2"/>
      <c r="C43" s="19"/>
      <c r="D43" s="19"/>
      <c r="E43" s="275"/>
      <c r="F43" s="275"/>
      <c r="G43" s="3"/>
      <c r="H43" s="4"/>
      <c r="I43" s="4"/>
    </row>
    <row r="44" spans="1:10" s="201" customFormat="1" ht="13.5" thickBot="1" x14ac:dyDescent="0.25">
      <c r="B44" s="26" t="s">
        <v>25</v>
      </c>
      <c r="C44" s="53" t="s">
        <v>1</v>
      </c>
      <c r="D44" s="53"/>
      <c r="E44" s="28" t="s">
        <v>2</v>
      </c>
      <c r="F44" s="66"/>
    </row>
    <row r="45" spans="1:10" x14ac:dyDescent="0.2">
      <c r="B45" s="21" t="s">
        <v>28</v>
      </c>
      <c r="C45" s="24" t="s">
        <v>14</v>
      </c>
      <c r="D45" s="49"/>
      <c r="E45" s="85">
        <v>3963.5</v>
      </c>
      <c r="F45" s="70"/>
      <c r="G45" s="67"/>
    </row>
    <row r="46" spans="1:10" x14ac:dyDescent="0.2">
      <c r="B46" s="43" t="s">
        <v>29</v>
      </c>
      <c r="C46" s="27" t="s">
        <v>27</v>
      </c>
      <c r="D46" s="50"/>
      <c r="E46" s="85">
        <v>602.47</v>
      </c>
      <c r="F46" s="70"/>
      <c r="G46" s="84"/>
      <c r="H46" s="54"/>
    </row>
    <row r="47" spans="1:10" x14ac:dyDescent="0.2">
      <c r="B47" s="43" t="s">
        <v>3</v>
      </c>
      <c r="C47" s="27" t="s">
        <v>13</v>
      </c>
      <c r="D47" s="50"/>
      <c r="E47" s="85">
        <v>1701.99</v>
      </c>
      <c r="F47" s="70"/>
    </row>
    <row r="48" spans="1:10" x14ac:dyDescent="0.2">
      <c r="B48" s="15" t="s">
        <v>35</v>
      </c>
      <c r="C48" s="18" t="s">
        <v>11</v>
      </c>
      <c r="D48" s="51"/>
      <c r="E48" s="86">
        <v>1598.52</v>
      </c>
    </row>
    <row r="49" spans="1:10" x14ac:dyDescent="0.2">
      <c r="B49" s="101" t="s">
        <v>29</v>
      </c>
      <c r="C49" s="105" t="s">
        <v>34</v>
      </c>
      <c r="D49" s="102"/>
      <c r="E49" s="103">
        <v>1326.6</v>
      </c>
      <c r="G49" s="70"/>
      <c r="I49" s="200"/>
      <c r="J49" s="200"/>
    </row>
    <row r="50" spans="1:10" x14ac:dyDescent="0.2">
      <c r="B50" s="15" t="s">
        <v>61</v>
      </c>
      <c r="C50" s="18" t="s">
        <v>60</v>
      </c>
      <c r="D50" s="51"/>
      <c r="E50" s="37">
        <v>1627.25</v>
      </c>
      <c r="F50" s="68"/>
      <c r="G50" s="67"/>
      <c r="I50" s="274"/>
      <c r="J50" s="274"/>
    </row>
    <row r="51" spans="1:10" x14ac:dyDescent="0.2">
      <c r="B51" s="194" t="s">
        <v>29</v>
      </c>
      <c r="C51" s="195" t="s">
        <v>109</v>
      </c>
      <c r="D51" s="196"/>
      <c r="E51" s="197">
        <v>1326.6</v>
      </c>
      <c r="F51" s="68"/>
      <c r="G51" s="67"/>
      <c r="I51" s="202"/>
      <c r="J51" s="202"/>
    </row>
    <row r="52" spans="1:10" x14ac:dyDescent="0.2">
      <c r="B52" s="15" t="s">
        <v>115</v>
      </c>
      <c r="C52" s="18" t="s">
        <v>116</v>
      </c>
      <c r="D52" s="51"/>
      <c r="E52" s="37">
        <v>1915.94</v>
      </c>
      <c r="F52" s="68"/>
      <c r="G52" s="67"/>
      <c r="I52" s="200"/>
      <c r="J52" s="200"/>
    </row>
    <row r="53" spans="1:10" x14ac:dyDescent="0.2">
      <c r="B53" s="20" t="s">
        <v>115</v>
      </c>
      <c r="C53" s="27" t="s">
        <v>124</v>
      </c>
      <c r="D53" s="50"/>
      <c r="E53" s="198">
        <v>1627.25</v>
      </c>
      <c r="F53" s="68"/>
      <c r="G53" s="67"/>
      <c r="I53" s="200"/>
      <c r="J53" s="200"/>
    </row>
    <row r="54" spans="1:10" x14ac:dyDescent="0.2">
      <c r="B54" s="194" t="s">
        <v>126</v>
      </c>
      <c r="C54" s="195" t="s">
        <v>125</v>
      </c>
      <c r="D54" s="196"/>
      <c r="E54" s="197">
        <v>1627.25</v>
      </c>
      <c r="F54" s="68"/>
      <c r="G54" s="67"/>
      <c r="I54" s="203"/>
      <c r="J54" s="203"/>
    </row>
    <row r="55" spans="1:10" x14ac:dyDescent="0.2">
      <c r="B55" s="15"/>
      <c r="C55" s="18" t="s">
        <v>134</v>
      </c>
      <c r="D55" s="51"/>
      <c r="E55" s="37">
        <v>742.5</v>
      </c>
      <c r="F55" s="68"/>
      <c r="G55" s="67">
        <v>750</v>
      </c>
      <c r="H55" s="54">
        <f>G55-E55</f>
        <v>7.5</v>
      </c>
      <c r="I55" s="203"/>
      <c r="J55" s="203"/>
    </row>
    <row r="56" spans="1:10" ht="13.5" thickBot="1" x14ac:dyDescent="0.25">
      <c r="B56" s="184" t="s">
        <v>29</v>
      </c>
      <c r="C56" s="185" t="s">
        <v>135</v>
      </c>
      <c r="D56" s="183"/>
      <c r="E56" s="186">
        <v>247.5</v>
      </c>
      <c r="F56" s="68"/>
      <c r="G56" s="67"/>
      <c r="I56" s="200"/>
      <c r="J56" s="200"/>
    </row>
    <row r="57" spans="1:10" s="4" customFormat="1" ht="13.5" thickBot="1" x14ac:dyDescent="0.25">
      <c r="B57" s="55"/>
      <c r="C57" s="56"/>
      <c r="D57" s="57"/>
      <c r="E57" s="58">
        <f>SUM(E45:E56)</f>
        <v>18307.370000000003</v>
      </c>
      <c r="F57" s="69"/>
      <c r="G57" s="82"/>
    </row>
    <row r="58" spans="1:10" ht="13.5" thickBot="1" x14ac:dyDescent="0.25">
      <c r="B58" s="107" t="s">
        <v>33</v>
      </c>
      <c r="C58" s="108" t="s">
        <v>5</v>
      </c>
      <c r="D58" s="108"/>
      <c r="E58" s="109">
        <v>1125</v>
      </c>
    </row>
    <row r="59" spans="1:10" ht="13.5" thickBot="1" x14ac:dyDescent="0.25">
      <c r="B59" s="11"/>
      <c r="C59" s="34" t="s">
        <v>0</v>
      </c>
      <c r="D59" s="34"/>
      <c r="E59" s="36">
        <f>SUM(E57:E58)</f>
        <v>19432.370000000003</v>
      </c>
    </row>
    <row r="60" spans="1:10" x14ac:dyDescent="0.2">
      <c r="B60" s="11"/>
      <c r="C60" s="34"/>
      <c r="D60" s="34"/>
      <c r="E60" s="63"/>
    </row>
    <row r="61" spans="1:10" s="29" customFormat="1" ht="6.75" customHeight="1" x14ac:dyDescent="0.2">
      <c r="B61" s="30"/>
      <c r="C61" s="31"/>
      <c r="D61" s="31"/>
      <c r="E61" s="32"/>
      <c r="F61" s="64"/>
      <c r="G61" s="32"/>
      <c r="H61" s="32"/>
      <c r="I61" s="32"/>
    </row>
    <row r="62" spans="1:10" ht="19.5" customHeight="1" x14ac:dyDescent="0.2">
      <c r="A62" s="45"/>
      <c r="B62" s="25" t="s">
        <v>24</v>
      </c>
      <c r="C62" s="46" t="s">
        <v>132</v>
      </c>
      <c r="D62" s="40"/>
      <c r="E62" s="14"/>
      <c r="F62" s="65"/>
      <c r="G62" s="14"/>
      <c r="H62" s="14"/>
      <c r="I62" s="14"/>
    </row>
    <row r="63" spans="1:10" ht="19.5" customHeight="1" x14ac:dyDescent="0.2">
      <c r="B63" s="25" t="s">
        <v>26</v>
      </c>
      <c r="C63" s="276">
        <v>43397</v>
      </c>
      <c r="D63" s="276"/>
      <c r="E63" s="14"/>
      <c r="F63" s="65"/>
      <c r="G63" s="14"/>
      <c r="H63" s="14"/>
      <c r="I63" s="14"/>
    </row>
    <row r="64" spans="1:10" ht="4.5" customHeight="1" x14ac:dyDescent="0.45">
      <c r="B64" s="2"/>
      <c r="C64" s="19"/>
      <c r="D64" s="19"/>
      <c r="E64" s="275"/>
      <c r="F64" s="275"/>
      <c r="G64" s="3"/>
      <c r="H64" s="4"/>
      <c r="I64" s="4"/>
    </row>
    <row r="65" spans="2:10" s="201" customFormat="1" ht="13.5" thickBot="1" x14ac:dyDescent="0.25">
      <c r="B65" s="26" t="s">
        <v>25</v>
      </c>
      <c r="C65" s="53" t="s">
        <v>1</v>
      </c>
      <c r="D65" s="53"/>
      <c r="E65" s="28" t="s">
        <v>2</v>
      </c>
      <c r="F65" s="66"/>
    </row>
    <row r="66" spans="2:10" x14ac:dyDescent="0.2">
      <c r="B66" s="21" t="s">
        <v>28</v>
      </c>
      <c r="C66" s="24" t="s">
        <v>14</v>
      </c>
      <c r="D66" s="49"/>
      <c r="E66" s="85">
        <v>3886.7</v>
      </c>
      <c r="F66" s="70"/>
      <c r="G66" s="67"/>
    </row>
    <row r="67" spans="2:10" x14ac:dyDescent="0.2">
      <c r="B67" s="43" t="s">
        <v>29</v>
      </c>
      <c r="C67" s="27" t="s">
        <v>27</v>
      </c>
      <c r="D67" s="50"/>
      <c r="E67" s="85">
        <v>1119.24</v>
      </c>
      <c r="F67" s="70"/>
      <c r="G67" s="84"/>
      <c r="H67" s="54"/>
    </row>
    <row r="68" spans="2:10" x14ac:dyDescent="0.2">
      <c r="B68" s="43" t="s">
        <v>3</v>
      </c>
      <c r="C68" s="27" t="s">
        <v>13</v>
      </c>
      <c r="D68" s="50"/>
      <c r="E68" s="85">
        <v>1670.09</v>
      </c>
      <c r="F68" s="70"/>
    </row>
    <row r="69" spans="2:10" x14ac:dyDescent="0.2">
      <c r="B69" s="15" t="s">
        <v>35</v>
      </c>
      <c r="C69" s="18" t="s">
        <v>11</v>
      </c>
      <c r="D69" s="51"/>
      <c r="E69" s="86">
        <v>1570.07</v>
      </c>
    </row>
    <row r="70" spans="2:10" x14ac:dyDescent="0.2">
      <c r="B70" s="101" t="s">
        <v>29</v>
      </c>
      <c r="C70" s="105" t="s">
        <v>34</v>
      </c>
      <c r="D70" s="102"/>
      <c r="E70" s="103">
        <v>1296.9000000000001</v>
      </c>
      <c r="G70" s="70"/>
      <c r="I70" s="200"/>
      <c r="J70" s="200"/>
    </row>
    <row r="71" spans="2:10" x14ac:dyDescent="0.2">
      <c r="B71" s="15" t="s">
        <v>61</v>
      </c>
      <c r="C71" s="18" t="s">
        <v>60</v>
      </c>
      <c r="D71" s="51"/>
      <c r="E71" s="37">
        <v>1536.88</v>
      </c>
      <c r="F71" s="68"/>
      <c r="G71" s="67"/>
      <c r="I71" s="274"/>
      <c r="J71" s="274"/>
    </row>
    <row r="72" spans="2:10" x14ac:dyDescent="0.2">
      <c r="B72" s="194" t="s">
        <v>29</v>
      </c>
      <c r="C72" s="195" t="s">
        <v>109</v>
      </c>
      <c r="D72" s="196"/>
      <c r="E72" s="197">
        <v>0</v>
      </c>
      <c r="F72" s="68"/>
      <c r="G72" s="67"/>
      <c r="I72" s="202"/>
      <c r="J72" s="202"/>
    </row>
    <row r="73" spans="2:10" x14ac:dyDescent="0.2">
      <c r="B73" s="15" t="s">
        <v>115</v>
      </c>
      <c r="C73" s="18" t="s">
        <v>116</v>
      </c>
      <c r="D73" s="51"/>
      <c r="E73" s="37">
        <v>1703.06</v>
      </c>
      <c r="F73" s="68"/>
      <c r="G73" s="67"/>
      <c r="I73" s="200"/>
      <c r="J73" s="200"/>
    </row>
    <row r="74" spans="2:10" x14ac:dyDescent="0.2">
      <c r="B74" s="20" t="s">
        <v>115</v>
      </c>
      <c r="C74" s="27" t="s">
        <v>124</v>
      </c>
      <c r="D74" s="50"/>
      <c r="E74" s="198">
        <v>1627.25</v>
      </c>
      <c r="F74" s="68"/>
      <c r="G74" s="67"/>
      <c r="I74" s="200"/>
      <c r="J74" s="200"/>
    </row>
    <row r="75" spans="2:10" x14ac:dyDescent="0.2">
      <c r="B75" s="194" t="s">
        <v>126</v>
      </c>
      <c r="C75" s="195" t="s">
        <v>125</v>
      </c>
      <c r="D75" s="196"/>
      <c r="E75" s="197">
        <v>1348.88</v>
      </c>
      <c r="F75" s="68"/>
      <c r="G75" s="67"/>
      <c r="I75" s="204"/>
      <c r="J75" s="204"/>
    </row>
    <row r="76" spans="2:10" x14ac:dyDescent="0.2">
      <c r="B76" s="15"/>
      <c r="C76" s="18" t="s">
        <v>134</v>
      </c>
      <c r="D76" s="51"/>
      <c r="E76" s="37">
        <v>1627.25</v>
      </c>
      <c r="F76" s="68"/>
      <c r="G76" s="67"/>
      <c r="H76" s="54">
        <f>E76-H55</f>
        <v>1619.75</v>
      </c>
      <c r="I76" s="204"/>
      <c r="J76" s="204"/>
    </row>
    <row r="77" spans="2:10" ht="13.5" thickBot="1" x14ac:dyDescent="0.25">
      <c r="B77" s="184" t="s">
        <v>29</v>
      </c>
      <c r="C77" s="185" t="s">
        <v>135</v>
      </c>
      <c r="D77" s="183"/>
      <c r="E77" s="35">
        <v>1296.9000000000001</v>
      </c>
      <c r="F77" s="68"/>
      <c r="G77" s="67"/>
      <c r="I77" s="204"/>
      <c r="J77" s="204"/>
    </row>
    <row r="78" spans="2:10" s="4" customFormat="1" ht="13.5" thickBot="1" x14ac:dyDescent="0.25">
      <c r="B78" s="55"/>
      <c r="C78" s="56"/>
      <c r="D78" s="57"/>
      <c r="E78" s="58">
        <f>SUM(E66:E77)</f>
        <v>18683.22</v>
      </c>
      <c r="F78" s="69"/>
      <c r="G78" s="82"/>
    </row>
    <row r="79" spans="2:10" ht="13.5" thickBot="1" x14ac:dyDescent="0.25">
      <c r="B79" s="107" t="s">
        <v>33</v>
      </c>
      <c r="C79" s="108" t="s">
        <v>5</v>
      </c>
      <c r="D79" s="108"/>
      <c r="E79" s="109">
        <v>1125</v>
      </c>
    </row>
    <row r="80" spans="2:10" ht="13.5" thickBot="1" x14ac:dyDescent="0.25">
      <c r="B80" s="11"/>
      <c r="C80" s="34" t="s">
        <v>0</v>
      </c>
      <c r="D80" s="34"/>
      <c r="E80" s="36">
        <f>SUM(E78:E79)</f>
        <v>19808.22</v>
      </c>
    </row>
    <row r="81" spans="1:10" x14ac:dyDescent="0.2">
      <c r="B81" s="11"/>
      <c r="C81" s="34"/>
      <c r="D81" s="34"/>
      <c r="E81" s="63"/>
    </row>
    <row r="82" spans="1:10" s="29" customFormat="1" ht="6.75" customHeight="1" x14ac:dyDescent="0.2">
      <c r="B82" s="30"/>
      <c r="C82" s="31"/>
      <c r="D82" s="31"/>
      <c r="E82" s="32"/>
      <c r="F82" s="64"/>
      <c r="G82" s="32"/>
      <c r="H82" s="32"/>
      <c r="I82" s="32"/>
    </row>
    <row r="83" spans="1:10" ht="19.5" customHeight="1" x14ac:dyDescent="0.2">
      <c r="A83" s="45"/>
      <c r="B83" s="25" t="s">
        <v>24</v>
      </c>
      <c r="C83" s="46" t="s">
        <v>133</v>
      </c>
      <c r="D83" s="40"/>
      <c r="E83" s="14"/>
      <c r="F83" s="65"/>
      <c r="G83" s="14"/>
      <c r="H83" s="14"/>
      <c r="I83" s="14"/>
    </row>
    <row r="84" spans="1:10" ht="19.5" customHeight="1" x14ac:dyDescent="0.2">
      <c r="B84" s="25" t="s">
        <v>26</v>
      </c>
      <c r="C84" s="276">
        <v>43404</v>
      </c>
      <c r="D84" s="276"/>
      <c r="E84" s="14"/>
      <c r="F84" s="65"/>
      <c r="G84" s="14"/>
      <c r="H84" s="14"/>
      <c r="I84" s="14"/>
    </row>
    <row r="85" spans="1:10" ht="4.5" customHeight="1" x14ac:dyDescent="0.45">
      <c r="B85" s="2"/>
      <c r="C85" s="19"/>
      <c r="D85" s="19"/>
      <c r="E85" s="275"/>
      <c r="F85" s="275"/>
      <c r="G85" s="3"/>
      <c r="H85" s="4"/>
      <c r="I85" s="4"/>
    </row>
    <row r="86" spans="1:10" s="201" customFormat="1" ht="13.5" thickBot="1" x14ac:dyDescent="0.25">
      <c r="B86" s="26" t="s">
        <v>25</v>
      </c>
      <c r="C86" s="53" t="s">
        <v>1</v>
      </c>
      <c r="D86" s="53"/>
      <c r="E86" s="28" t="s">
        <v>2</v>
      </c>
      <c r="F86" s="66"/>
    </row>
    <row r="87" spans="1:10" x14ac:dyDescent="0.2">
      <c r="B87" s="21" t="s">
        <v>28</v>
      </c>
      <c r="C87" s="24" t="s">
        <v>14</v>
      </c>
      <c r="D87" s="49"/>
      <c r="E87" s="85">
        <v>4974.51</v>
      </c>
      <c r="F87" s="70" t="s">
        <v>127</v>
      </c>
      <c r="G87" s="67"/>
    </row>
    <row r="88" spans="1:10" x14ac:dyDescent="0.2">
      <c r="B88" s="43" t="s">
        <v>29</v>
      </c>
      <c r="C88" s="27" t="s">
        <v>27</v>
      </c>
      <c r="D88" s="50"/>
      <c r="E88" s="85">
        <v>602.47</v>
      </c>
      <c r="F88" s="70"/>
      <c r="G88" s="84"/>
      <c r="H88" s="54"/>
    </row>
    <row r="89" spans="1:10" x14ac:dyDescent="0.2">
      <c r="B89" s="43" t="s">
        <v>3</v>
      </c>
      <c r="C89" s="27" t="s">
        <v>13</v>
      </c>
      <c r="D89" s="50"/>
      <c r="E89" s="85">
        <v>1670.09</v>
      </c>
      <c r="F89" s="70"/>
    </row>
    <row r="90" spans="1:10" x14ac:dyDescent="0.2">
      <c r="B90" s="15" t="s">
        <v>35</v>
      </c>
      <c r="C90" s="18" t="s">
        <v>11</v>
      </c>
      <c r="D90" s="51"/>
      <c r="E90" s="86">
        <v>1296.49</v>
      </c>
    </row>
    <row r="91" spans="1:10" x14ac:dyDescent="0.2">
      <c r="B91" s="101" t="s">
        <v>29</v>
      </c>
      <c r="C91" s="105" t="s">
        <v>34</v>
      </c>
      <c r="D91" s="102"/>
      <c r="E91" s="103">
        <v>1296.9000000000001</v>
      </c>
      <c r="G91" s="67"/>
      <c r="I91" s="200"/>
      <c r="J91" s="200"/>
    </row>
    <row r="92" spans="1:10" x14ac:dyDescent="0.2">
      <c r="B92" s="15" t="s">
        <v>61</v>
      </c>
      <c r="C92" s="18" t="s">
        <v>60</v>
      </c>
      <c r="D92" s="51"/>
      <c r="E92" s="37">
        <v>1611.69</v>
      </c>
      <c r="F92" s="68"/>
      <c r="G92" s="67"/>
      <c r="I92" s="191"/>
      <c r="J92" s="191"/>
    </row>
    <row r="93" spans="1:10" x14ac:dyDescent="0.2">
      <c r="B93" s="15" t="s">
        <v>115</v>
      </c>
      <c r="C93" s="18" t="s">
        <v>116</v>
      </c>
      <c r="D93" s="51"/>
      <c r="E93" s="37">
        <v>1672.94</v>
      </c>
      <c r="F93" s="68"/>
      <c r="G93" s="67"/>
      <c r="I93" s="200"/>
      <c r="J93" s="200"/>
    </row>
    <row r="94" spans="1:10" x14ac:dyDescent="0.2">
      <c r="B94" s="20" t="s">
        <v>115</v>
      </c>
      <c r="C94" s="27" t="s">
        <v>124</v>
      </c>
      <c r="D94" s="50"/>
      <c r="E94" s="198">
        <v>1611.69</v>
      </c>
      <c r="F94" s="68"/>
      <c r="G94" s="67"/>
      <c r="I94" s="200"/>
      <c r="J94" s="200"/>
    </row>
    <row r="95" spans="1:10" x14ac:dyDescent="0.2">
      <c r="B95" s="194" t="s">
        <v>126</v>
      </c>
      <c r="C95" s="195" t="s">
        <v>125</v>
      </c>
      <c r="D95" s="196"/>
      <c r="E95" s="197">
        <v>1521.31</v>
      </c>
      <c r="F95" s="68"/>
      <c r="G95" s="67"/>
      <c r="I95" s="205"/>
      <c r="J95" s="205"/>
    </row>
    <row r="96" spans="1:10" x14ac:dyDescent="0.2">
      <c r="B96" s="15"/>
      <c r="C96" s="18" t="s">
        <v>134</v>
      </c>
      <c r="D96" s="51"/>
      <c r="E96" s="37">
        <v>1611.69</v>
      </c>
      <c r="F96" s="68"/>
      <c r="G96" s="67"/>
      <c r="H96" s="54">
        <f>E96-H75</f>
        <v>1611.69</v>
      </c>
      <c r="I96" s="205"/>
      <c r="J96" s="205"/>
    </row>
    <row r="97" spans="1:10" ht="13.5" thickBot="1" x14ac:dyDescent="0.25">
      <c r="B97" s="184" t="s">
        <v>29</v>
      </c>
      <c r="C97" s="185" t="s">
        <v>135</v>
      </c>
      <c r="D97" s="183"/>
      <c r="E97" s="35">
        <v>1296.9000000000001</v>
      </c>
      <c r="F97" s="68"/>
      <c r="G97" s="67"/>
      <c r="I97" s="205"/>
      <c r="J97" s="205"/>
    </row>
    <row r="98" spans="1:10" ht="13.5" thickBot="1" x14ac:dyDescent="0.25">
      <c r="B98" s="11"/>
      <c r="C98" s="34" t="s">
        <v>0</v>
      </c>
      <c r="D98" s="34"/>
      <c r="E98" s="36">
        <f>SUM(E87:E97)</f>
        <v>19166.680000000004</v>
      </c>
      <c r="H98" s="54">
        <f>E98-H96</f>
        <v>17554.990000000005</v>
      </c>
    </row>
    <row r="99" spans="1:10" x14ac:dyDescent="0.2">
      <c r="B99" s="11"/>
      <c r="C99" s="34"/>
      <c r="D99" s="34"/>
      <c r="E99" s="63"/>
    </row>
    <row r="100" spans="1:10" s="7" customFormat="1" ht="13.15" customHeight="1" x14ac:dyDescent="0.2">
      <c r="A100" s="16" t="s">
        <v>6</v>
      </c>
      <c r="B100" s="17" t="s">
        <v>7</v>
      </c>
      <c r="C100" s="17"/>
      <c r="D100" s="38">
        <v>9000</v>
      </c>
      <c r="E100" s="52" t="s">
        <v>53</v>
      </c>
      <c r="F100" s="16" t="s">
        <v>37</v>
      </c>
      <c r="G100" s="17" t="s">
        <v>36</v>
      </c>
      <c r="H100" s="38">
        <v>3948.27</v>
      </c>
      <c r="I100" s="60"/>
    </row>
    <row r="101" spans="1:10" s="7" customFormat="1" ht="13.15" customHeight="1" x14ac:dyDescent="0.2">
      <c r="A101" s="16" t="s">
        <v>8</v>
      </c>
      <c r="B101" s="17" t="s">
        <v>9</v>
      </c>
      <c r="C101" s="17"/>
      <c r="D101" s="38">
        <v>311.83999999999997</v>
      </c>
      <c r="E101" s="52"/>
      <c r="F101" s="71" t="s">
        <v>44</v>
      </c>
      <c r="G101" s="17" t="s">
        <v>43</v>
      </c>
      <c r="H101" s="38">
        <v>0</v>
      </c>
      <c r="I101" s="60"/>
    </row>
    <row r="102" spans="1:10" s="7" customFormat="1" ht="13.15" customHeight="1" x14ac:dyDescent="0.2">
      <c r="A102" s="16" t="s">
        <v>30</v>
      </c>
      <c r="B102" s="17" t="s">
        <v>31</v>
      </c>
      <c r="C102" s="17"/>
      <c r="D102" s="38">
        <v>619.53</v>
      </c>
      <c r="E102" s="52"/>
      <c r="F102" s="71" t="s">
        <v>22</v>
      </c>
      <c r="G102" s="17" t="s">
        <v>23</v>
      </c>
      <c r="H102" s="38">
        <v>500</v>
      </c>
      <c r="I102" s="60" t="s">
        <v>53</v>
      </c>
    </row>
    <row r="103" spans="1:10" s="7" customFormat="1" ht="13.15" customHeight="1" x14ac:dyDescent="0.2">
      <c r="A103" s="16" t="s">
        <v>10</v>
      </c>
      <c r="B103" s="17" t="s">
        <v>38</v>
      </c>
      <c r="C103" s="38"/>
      <c r="D103" s="38">
        <v>5000</v>
      </c>
      <c r="E103" s="52" t="s">
        <v>53</v>
      </c>
      <c r="F103" s="71" t="s">
        <v>6</v>
      </c>
      <c r="G103" s="17" t="s">
        <v>45</v>
      </c>
      <c r="H103" s="38">
        <v>899</v>
      </c>
      <c r="I103" s="60"/>
    </row>
    <row r="104" spans="1:10" s="7" customFormat="1" ht="13.15" customHeight="1" x14ac:dyDescent="0.2">
      <c r="A104" s="16" t="s">
        <v>10</v>
      </c>
      <c r="B104" s="17" t="s">
        <v>39</v>
      </c>
      <c r="C104" s="38"/>
      <c r="D104" s="38">
        <v>4000</v>
      </c>
      <c r="E104" s="52"/>
      <c r="F104" s="71" t="s">
        <v>8</v>
      </c>
      <c r="G104" s="17" t="s">
        <v>15</v>
      </c>
      <c r="H104" s="38">
        <v>12000</v>
      </c>
      <c r="I104" s="94"/>
    </row>
    <row r="105" spans="1:10" s="7" customFormat="1" ht="13.15" customHeight="1" thickBot="1" x14ac:dyDescent="0.25">
      <c r="A105" s="16" t="s">
        <v>10</v>
      </c>
      <c r="B105" s="17" t="s">
        <v>40</v>
      </c>
      <c r="C105" s="38"/>
      <c r="D105" s="38">
        <v>1126.4100000000001</v>
      </c>
      <c r="E105" s="52"/>
      <c r="F105" s="72" t="s">
        <v>19</v>
      </c>
      <c r="G105" s="17" t="s">
        <v>16</v>
      </c>
      <c r="H105" s="39">
        <v>11000</v>
      </c>
      <c r="I105" s="94"/>
    </row>
    <row r="106" spans="1:10" s="7" customFormat="1" ht="13.15" customHeight="1" thickTop="1" thickBot="1" x14ac:dyDescent="0.25">
      <c r="A106" s="16"/>
      <c r="B106" s="17" t="s">
        <v>117</v>
      </c>
      <c r="C106" s="38"/>
      <c r="D106" s="38">
        <v>1000</v>
      </c>
      <c r="E106" s="52" t="s">
        <v>53</v>
      </c>
      <c r="F106" s="73"/>
      <c r="G106" s="17"/>
      <c r="H106" s="44">
        <f>SUM(H100:H105)+SUM(D100:D107)-D100</f>
        <v>40405.050000000003</v>
      </c>
      <c r="I106" s="60"/>
    </row>
    <row r="107" spans="1:10" s="7" customFormat="1" ht="13.15" customHeight="1" thickBot="1" x14ac:dyDescent="0.25">
      <c r="A107" s="16"/>
      <c r="B107" s="17"/>
      <c r="C107" s="38"/>
      <c r="D107" s="38"/>
      <c r="E107" s="38"/>
      <c r="F107" s="73"/>
      <c r="G107" s="41" t="s">
        <v>4</v>
      </c>
      <c r="H107" s="42">
        <f>E98+H106</f>
        <v>59571.73000000001</v>
      </c>
      <c r="I107" s="44"/>
    </row>
    <row r="108" spans="1:10" s="7" customFormat="1" ht="13.15" customHeight="1" x14ac:dyDescent="0.2">
      <c r="B108" s="16"/>
      <c r="C108" s="17"/>
      <c r="D108" s="9"/>
      <c r="E108" s="38"/>
      <c r="F108" s="74"/>
      <c r="G108" s="9"/>
      <c r="H108" s="9"/>
      <c r="I108" s="44"/>
    </row>
    <row r="109" spans="1:10" s="7" customFormat="1" ht="13.15" customHeight="1" x14ac:dyDescent="0.2">
      <c r="B109" s="16"/>
      <c r="C109" s="17"/>
      <c r="D109" s="8"/>
      <c r="E109" s="9"/>
      <c r="F109" s="74"/>
      <c r="G109" s="9"/>
      <c r="H109" s="9"/>
      <c r="I109" s="44"/>
    </row>
    <row r="110" spans="1:10" s="7" customFormat="1" ht="13.15" customHeight="1" x14ac:dyDescent="0.2">
      <c r="A110" s="9"/>
      <c r="B110" s="10"/>
      <c r="C110" s="9"/>
      <c r="D110" s="8"/>
      <c r="E110" s="9"/>
      <c r="F110" s="74"/>
      <c r="G110" s="9"/>
      <c r="H110" s="9"/>
      <c r="I110" s="44"/>
    </row>
    <row r="111" spans="1:10" s="7" customFormat="1" ht="13.15" customHeight="1" x14ac:dyDescent="0.2">
      <c r="A111" s="9"/>
      <c r="B111" s="10"/>
      <c r="C111" s="8"/>
      <c r="D111" s="8"/>
      <c r="E111" s="9"/>
      <c r="F111" s="74"/>
      <c r="G111" s="9"/>
      <c r="H111" s="9"/>
      <c r="I111" s="44"/>
    </row>
    <row r="112" spans="1:10" s="7" customFormat="1" ht="13.15" customHeight="1" x14ac:dyDescent="0.2">
      <c r="A112" s="9"/>
      <c r="B112" s="10"/>
      <c r="C112" s="8"/>
      <c r="D112" s="8"/>
      <c r="E112" s="9"/>
      <c r="F112" s="74"/>
      <c r="G112" s="9"/>
      <c r="H112" s="9"/>
      <c r="I112" s="44"/>
    </row>
    <row r="113" spans="1:9" s="7" customFormat="1" ht="13.15" customHeight="1" x14ac:dyDescent="0.2">
      <c r="A113" s="9"/>
      <c r="B113" s="10"/>
      <c r="C113" s="8"/>
      <c r="D113" s="8"/>
      <c r="E113" s="9"/>
      <c r="F113" s="74"/>
      <c r="G113" s="9"/>
      <c r="H113" s="9"/>
      <c r="I113" s="44"/>
    </row>
    <row r="114" spans="1:9" s="9" customFormat="1" ht="12" x14ac:dyDescent="0.2">
      <c r="B114" s="10"/>
      <c r="C114" s="8"/>
      <c r="F114" s="74"/>
    </row>
    <row r="115" spans="1:9" s="9" customFormat="1" ht="12" x14ac:dyDescent="0.2">
      <c r="B115" s="10"/>
      <c r="C115" s="8"/>
      <c r="F115" s="74"/>
    </row>
    <row r="116" spans="1:9" s="9" customFormat="1" ht="12" x14ac:dyDescent="0.2">
      <c r="B116" s="10"/>
      <c r="C116" s="8"/>
      <c r="F116" s="74"/>
    </row>
    <row r="117" spans="1:9" s="9" customFormat="1" ht="12" x14ac:dyDescent="0.2">
      <c r="B117" s="10"/>
      <c r="F117" s="74"/>
    </row>
    <row r="118" spans="1:9" s="9" customFormat="1" ht="12" x14ac:dyDescent="0.2">
      <c r="B118" s="10"/>
      <c r="F118" s="74"/>
    </row>
    <row r="119" spans="1:9" s="9" customFormat="1" ht="12" x14ac:dyDescent="0.2">
      <c r="B119" s="10"/>
      <c r="F119" s="74"/>
    </row>
    <row r="120" spans="1:9" s="9" customFormat="1" x14ac:dyDescent="0.2">
      <c r="B120" s="10"/>
      <c r="D120" s="5"/>
      <c r="F120" s="74"/>
    </row>
    <row r="121" spans="1:9" s="9" customFormat="1" x14ac:dyDescent="0.2">
      <c r="B121" s="10"/>
      <c r="D121" s="5"/>
      <c r="F121" s="54"/>
      <c r="G121" s="5"/>
      <c r="H121" s="5"/>
    </row>
    <row r="122" spans="1:9" s="9" customFormat="1" x14ac:dyDescent="0.2">
      <c r="B122" s="10"/>
      <c r="D122" s="5"/>
      <c r="E122" s="5"/>
      <c r="F122" s="54"/>
      <c r="G122" s="5"/>
      <c r="H122" s="5"/>
    </row>
    <row r="123" spans="1:9" s="9" customFormat="1" x14ac:dyDescent="0.2">
      <c r="B123" s="12"/>
      <c r="C123" s="5"/>
      <c r="D123" s="5"/>
      <c r="E123" s="5"/>
      <c r="F123" s="54"/>
      <c r="G123" s="5"/>
      <c r="H123" s="5"/>
    </row>
    <row r="124" spans="1:9" s="9" customFormat="1" x14ac:dyDescent="0.2">
      <c r="B124" s="12"/>
      <c r="C124" s="5"/>
      <c r="D124" s="5"/>
      <c r="E124" s="5"/>
      <c r="F124" s="54"/>
      <c r="G124" s="5"/>
      <c r="H124" s="5"/>
    </row>
    <row r="125" spans="1:9" s="9" customFormat="1" x14ac:dyDescent="0.2">
      <c r="B125" s="12"/>
      <c r="C125" s="5"/>
      <c r="D125" s="5"/>
      <c r="E125" s="5"/>
      <c r="F125" s="54"/>
      <c r="G125" s="5"/>
      <c r="H125" s="5"/>
    </row>
    <row r="126" spans="1:9" s="9" customFormat="1" x14ac:dyDescent="0.2">
      <c r="B126" s="12"/>
      <c r="C126" s="5"/>
      <c r="D126" s="5"/>
      <c r="E126" s="5"/>
      <c r="F126" s="54"/>
      <c r="G126" s="5"/>
      <c r="H126" s="5"/>
    </row>
    <row r="127" spans="1:9" s="9" customFormat="1" x14ac:dyDescent="0.2">
      <c r="A127" s="5"/>
      <c r="B127" s="12"/>
      <c r="C127" s="5"/>
      <c r="D127" s="5"/>
      <c r="E127" s="5"/>
      <c r="F127" s="54"/>
      <c r="G127" s="5"/>
      <c r="H127" s="5"/>
      <c r="I127" s="5"/>
    </row>
    <row r="128" spans="1:9" s="9" customFormat="1" x14ac:dyDescent="0.2">
      <c r="A128" s="5"/>
      <c r="B128" s="12"/>
      <c r="C128" s="5"/>
      <c r="D128" s="5"/>
      <c r="E128" s="5"/>
      <c r="F128" s="54"/>
      <c r="G128" s="5"/>
      <c r="H128" s="5"/>
      <c r="I128" s="5"/>
    </row>
    <row r="129" spans="1:9" s="9" customFormat="1" x14ac:dyDescent="0.2">
      <c r="A129" s="5"/>
      <c r="B129" s="12"/>
      <c r="C129" s="5"/>
      <c r="D129" s="5"/>
      <c r="E129" s="5"/>
      <c r="F129" s="54"/>
      <c r="G129" s="5"/>
      <c r="H129" s="5"/>
      <c r="I129" s="5"/>
    </row>
    <row r="130" spans="1:9" s="9" customFormat="1" x14ac:dyDescent="0.2">
      <c r="A130" s="5"/>
      <c r="B130" s="12"/>
      <c r="C130" s="5"/>
      <c r="D130" s="5"/>
      <c r="E130" s="5"/>
      <c r="F130" s="54"/>
      <c r="G130" s="5"/>
      <c r="H130" s="5"/>
      <c r="I130" s="5"/>
    </row>
  </sheetData>
  <mergeCells count="15">
    <mergeCell ref="E85:F85"/>
    <mergeCell ref="C63:D63"/>
    <mergeCell ref="E64:F64"/>
    <mergeCell ref="I71:J71"/>
    <mergeCell ref="A1:J1"/>
    <mergeCell ref="C4:D4"/>
    <mergeCell ref="E5:F5"/>
    <mergeCell ref="I12:J12"/>
    <mergeCell ref="C23:D23"/>
    <mergeCell ref="E24:F24"/>
    <mergeCell ref="I31:J31"/>
    <mergeCell ref="C42:D42"/>
    <mergeCell ref="E43:F43"/>
    <mergeCell ref="I50:J50"/>
    <mergeCell ref="C84:D8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zoomScaleNormal="100" workbookViewId="0">
      <selection activeCell="K88" sqref="K8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277" t="s">
        <v>136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137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276">
        <v>43411</v>
      </c>
      <c r="D4" s="27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275"/>
      <c r="F5" s="275"/>
      <c r="G5" s="3"/>
      <c r="H5" s="4"/>
      <c r="I5" s="4"/>
    </row>
    <row r="6" spans="1:10" s="206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2319.39</v>
      </c>
      <c r="G7" s="70"/>
    </row>
    <row r="8" spans="1:10" x14ac:dyDescent="0.2">
      <c r="B8" s="43" t="s">
        <v>29</v>
      </c>
      <c r="C8" s="27" t="s">
        <v>27</v>
      </c>
      <c r="D8" s="50"/>
      <c r="E8" s="85">
        <v>663.27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1117.56</v>
      </c>
      <c r="F9" s="70"/>
      <c r="G9" s="182"/>
    </row>
    <row r="10" spans="1:10" x14ac:dyDescent="0.2">
      <c r="B10" s="15" t="s">
        <v>35</v>
      </c>
      <c r="C10" s="18" t="s">
        <v>11</v>
      </c>
      <c r="D10" s="51"/>
      <c r="E10" s="86">
        <v>1048.3699999999999</v>
      </c>
    </row>
    <row r="11" spans="1:10" x14ac:dyDescent="0.2">
      <c r="B11" s="101" t="s">
        <v>29</v>
      </c>
      <c r="C11" s="105" t="s">
        <v>34</v>
      </c>
      <c r="D11" s="102"/>
      <c r="E11" s="103">
        <v>851.4</v>
      </c>
      <c r="G11" s="67"/>
      <c r="I11" s="205"/>
      <c r="J11" s="205"/>
    </row>
    <row r="12" spans="1:10" x14ac:dyDescent="0.2">
      <c r="B12" s="15" t="s">
        <v>61</v>
      </c>
      <c r="C12" s="18" t="s">
        <v>60</v>
      </c>
      <c r="D12" s="51"/>
      <c r="E12" s="37">
        <v>990</v>
      </c>
      <c r="F12" s="68"/>
      <c r="G12" s="67"/>
      <c r="I12" s="274"/>
      <c r="J12" s="274"/>
    </row>
    <row r="13" spans="1:10" x14ac:dyDescent="0.2">
      <c r="B13" s="15" t="s">
        <v>115</v>
      </c>
      <c r="C13" s="18" t="s">
        <v>116</v>
      </c>
      <c r="D13" s="51"/>
      <c r="E13" s="37">
        <v>1064.25</v>
      </c>
      <c r="F13" s="68"/>
      <c r="G13" s="67"/>
      <c r="I13" s="205"/>
      <c r="J13" s="205"/>
    </row>
    <row r="14" spans="1:10" x14ac:dyDescent="0.2">
      <c r="B14" s="20" t="s">
        <v>115</v>
      </c>
      <c r="C14" s="27" t="s">
        <v>124</v>
      </c>
      <c r="D14" s="50"/>
      <c r="E14" s="198">
        <v>1064.25</v>
      </c>
      <c r="F14" s="68"/>
      <c r="G14" s="67"/>
      <c r="I14" s="205"/>
      <c r="J14" s="205"/>
    </row>
    <row r="15" spans="1:10" x14ac:dyDescent="0.2">
      <c r="B15" s="194" t="s">
        <v>126</v>
      </c>
      <c r="C15" s="195" t="s">
        <v>125</v>
      </c>
      <c r="D15" s="196"/>
      <c r="E15" s="197">
        <v>1324.13</v>
      </c>
      <c r="F15" s="68"/>
      <c r="G15" s="67"/>
      <c r="I15" s="207"/>
      <c r="J15" s="207"/>
    </row>
    <row r="16" spans="1:10" x14ac:dyDescent="0.2">
      <c r="B16" s="15"/>
      <c r="C16" s="18" t="s">
        <v>134</v>
      </c>
      <c r="D16" s="51"/>
      <c r="E16" s="37">
        <v>1064.25</v>
      </c>
      <c r="F16" s="68"/>
      <c r="G16" s="67"/>
      <c r="H16" s="54"/>
      <c r="I16" s="207"/>
      <c r="J16" s="207"/>
    </row>
    <row r="17" spans="1:10" ht="13.5" thickBot="1" x14ac:dyDescent="0.25">
      <c r="B17" s="184" t="s">
        <v>29</v>
      </c>
      <c r="C17" s="185" t="s">
        <v>135</v>
      </c>
      <c r="D17" s="183"/>
      <c r="E17" s="186">
        <v>851.4</v>
      </c>
      <c r="F17" s="68"/>
      <c r="G17" s="67"/>
      <c r="I17" s="207"/>
      <c r="J17" s="207"/>
    </row>
    <row r="18" spans="1:10" s="4" customFormat="1" ht="13.5" thickBot="1" x14ac:dyDescent="0.25">
      <c r="B18" s="55"/>
      <c r="C18" s="56"/>
      <c r="D18" s="57"/>
      <c r="E18" s="58">
        <f>SUM(E7:E17)</f>
        <v>12358.269999999999</v>
      </c>
      <c r="F18" s="69"/>
      <c r="G18" s="82"/>
    </row>
    <row r="19" spans="1:10" ht="13.5" thickBot="1" x14ac:dyDescent="0.25">
      <c r="B19" s="107" t="s">
        <v>33</v>
      </c>
      <c r="C19" s="108" t="s">
        <v>5</v>
      </c>
      <c r="D19" s="108"/>
      <c r="E19" s="109">
        <v>1125</v>
      </c>
    </row>
    <row r="20" spans="1:10" ht="13.5" thickBot="1" x14ac:dyDescent="0.25">
      <c r="B20" s="11"/>
      <c r="C20" s="34" t="s">
        <v>0</v>
      </c>
      <c r="D20" s="34"/>
      <c r="E20" s="36">
        <f>SUM(E18:E19)</f>
        <v>13483.269999999999</v>
      </c>
    </row>
    <row r="21" spans="1:10" x14ac:dyDescent="0.2">
      <c r="B21" s="11"/>
      <c r="C21" s="34"/>
      <c r="D21" s="34"/>
      <c r="E21" s="63"/>
    </row>
    <row r="22" spans="1:10" s="29" customFormat="1" ht="6.75" customHeight="1" x14ac:dyDescent="0.2">
      <c r="B22" s="30"/>
      <c r="C22" s="31"/>
      <c r="D22" s="31"/>
      <c r="E22" s="32"/>
      <c r="F22" s="64"/>
      <c r="G22" s="32"/>
      <c r="H22" s="32"/>
      <c r="I22" s="32"/>
    </row>
    <row r="23" spans="1:10" ht="19.5" customHeight="1" x14ac:dyDescent="0.2">
      <c r="A23" s="45"/>
      <c r="B23" s="25" t="s">
        <v>24</v>
      </c>
      <c r="C23" s="46" t="s">
        <v>138</v>
      </c>
      <c r="D23" s="40"/>
      <c r="E23" s="14"/>
      <c r="F23" s="65"/>
      <c r="G23" s="14"/>
      <c r="H23" s="14"/>
      <c r="I23" s="14"/>
    </row>
    <row r="24" spans="1:10" ht="19.5" customHeight="1" x14ac:dyDescent="0.2">
      <c r="B24" s="25" t="s">
        <v>26</v>
      </c>
      <c r="C24" s="280">
        <v>43418</v>
      </c>
      <c r="D24" s="276"/>
      <c r="E24" s="14"/>
      <c r="F24" s="65"/>
      <c r="G24" s="14"/>
      <c r="H24" s="14"/>
      <c r="I24" s="14"/>
    </row>
    <row r="25" spans="1:10" ht="4.5" customHeight="1" x14ac:dyDescent="0.45">
      <c r="B25" s="2"/>
      <c r="C25" s="19"/>
      <c r="D25" s="19"/>
      <c r="E25" s="275"/>
      <c r="F25" s="275"/>
      <c r="G25" s="3"/>
      <c r="H25" s="4"/>
      <c r="I25" s="4"/>
    </row>
    <row r="26" spans="1:10" s="206" customFormat="1" ht="13.5" thickBot="1" x14ac:dyDescent="0.25">
      <c r="B26" s="26" t="s">
        <v>25</v>
      </c>
      <c r="C26" s="53" t="s">
        <v>1</v>
      </c>
      <c r="D26" s="53"/>
      <c r="E26" s="28" t="s">
        <v>2</v>
      </c>
      <c r="F26" s="66"/>
    </row>
    <row r="27" spans="1:10" x14ac:dyDescent="0.2">
      <c r="B27" s="21" t="s">
        <v>28</v>
      </c>
      <c r="C27" s="24" t="s">
        <v>14</v>
      </c>
      <c r="D27" s="49"/>
      <c r="E27" s="85">
        <v>3305.1</v>
      </c>
      <c r="G27" s="67"/>
    </row>
    <row r="28" spans="1:10" x14ac:dyDescent="0.2">
      <c r="B28" s="43" t="s">
        <v>29</v>
      </c>
      <c r="C28" s="27" t="s">
        <v>27</v>
      </c>
      <c r="D28" s="50"/>
      <c r="E28" s="85">
        <v>802.47</v>
      </c>
      <c r="F28" s="70"/>
      <c r="G28" s="179"/>
      <c r="H28" s="54"/>
    </row>
    <row r="29" spans="1:10" x14ac:dyDescent="0.2">
      <c r="B29" s="43" t="s">
        <v>3</v>
      </c>
      <c r="C29" s="27" t="s">
        <v>13</v>
      </c>
      <c r="D29" s="50"/>
      <c r="E29" s="85">
        <v>1037.75</v>
      </c>
      <c r="F29" s="70"/>
      <c r="G29" s="182"/>
    </row>
    <row r="30" spans="1:10" x14ac:dyDescent="0.2">
      <c r="B30" s="15" t="s">
        <v>35</v>
      </c>
      <c r="C30" s="18" t="s">
        <v>11</v>
      </c>
      <c r="D30" s="51"/>
      <c r="E30" s="86">
        <v>977.47</v>
      </c>
    </row>
    <row r="31" spans="1:10" x14ac:dyDescent="0.2">
      <c r="B31" s="101" t="s">
        <v>29</v>
      </c>
      <c r="C31" s="105" t="s">
        <v>34</v>
      </c>
      <c r="D31" s="102"/>
      <c r="E31" s="103">
        <v>792</v>
      </c>
      <c r="G31" s="67"/>
      <c r="I31" s="205"/>
      <c r="J31" s="205"/>
    </row>
    <row r="32" spans="1:10" ht="12" customHeight="1" x14ac:dyDescent="0.2">
      <c r="B32" s="15" t="s">
        <v>61</v>
      </c>
      <c r="C32" s="18" t="s">
        <v>60</v>
      </c>
      <c r="D32" s="51"/>
      <c r="E32" s="37">
        <v>1287</v>
      </c>
      <c r="F32" s="68"/>
      <c r="G32" s="67"/>
      <c r="I32" s="274"/>
      <c r="J32" s="274"/>
    </row>
    <row r="33" spans="1:10" x14ac:dyDescent="0.2">
      <c r="B33" s="15" t="s">
        <v>115</v>
      </c>
      <c r="C33" s="18" t="s">
        <v>116</v>
      </c>
      <c r="D33" s="51"/>
      <c r="E33" s="37">
        <v>990</v>
      </c>
      <c r="F33" s="68"/>
      <c r="G33" s="67"/>
      <c r="I33" s="205"/>
      <c r="J33" s="205"/>
    </row>
    <row r="34" spans="1:10" x14ac:dyDescent="0.2">
      <c r="B34" s="20" t="s">
        <v>115</v>
      </c>
      <c r="C34" s="27" t="s">
        <v>124</v>
      </c>
      <c r="D34" s="50"/>
      <c r="E34" s="198">
        <v>990</v>
      </c>
      <c r="F34" s="68"/>
      <c r="G34" s="67"/>
      <c r="I34" s="205"/>
      <c r="J34" s="205"/>
    </row>
    <row r="35" spans="1:10" x14ac:dyDescent="0.2">
      <c r="B35" s="194" t="s">
        <v>126</v>
      </c>
      <c r="C35" s="195" t="s">
        <v>125</v>
      </c>
      <c r="D35" s="196"/>
      <c r="E35" s="197">
        <v>990</v>
      </c>
      <c r="F35" s="68"/>
      <c r="G35" s="67"/>
      <c r="I35" s="208"/>
      <c r="J35" s="208"/>
    </row>
    <row r="36" spans="1:10" x14ac:dyDescent="0.2">
      <c r="B36" s="15"/>
      <c r="C36" s="18" t="s">
        <v>134</v>
      </c>
      <c r="D36" s="51"/>
      <c r="E36" s="37">
        <v>396</v>
      </c>
      <c r="F36" s="68"/>
      <c r="G36" s="67"/>
      <c r="H36" s="54"/>
      <c r="I36" s="208"/>
      <c r="J36" s="208"/>
    </row>
    <row r="37" spans="1:10" ht="13.5" thickBot="1" x14ac:dyDescent="0.25">
      <c r="B37" s="184" t="s">
        <v>29</v>
      </c>
      <c r="C37" s="185" t="s">
        <v>135</v>
      </c>
      <c r="D37" s="183"/>
      <c r="E37" s="186">
        <v>792</v>
      </c>
      <c r="F37" s="68"/>
      <c r="G37" s="67"/>
      <c r="I37" s="208"/>
      <c r="J37" s="208"/>
    </row>
    <row r="38" spans="1:10" s="4" customFormat="1" ht="13.5" thickBot="1" x14ac:dyDescent="0.25">
      <c r="B38" s="55"/>
      <c r="C38" s="56"/>
      <c r="D38" s="57"/>
      <c r="E38" s="58">
        <f>SUM(E27:E37)</f>
        <v>12359.79</v>
      </c>
      <c r="F38" s="69"/>
      <c r="G38" s="82"/>
    </row>
    <row r="39" spans="1:10" ht="13.5" thickBot="1" x14ac:dyDescent="0.25">
      <c r="B39" s="107" t="s">
        <v>33</v>
      </c>
      <c r="C39" s="108" t="s">
        <v>5</v>
      </c>
      <c r="D39" s="108"/>
      <c r="E39" s="109">
        <v>1125</v>
      </c>
    </row>
    <row r="40" spans="1:10" ht="13.5" thickBot="1" x14ac:dyDescent="0.25">
      <c r="B40" s="11"/>
      <c r="C40" s="34" t="s">
        <v>0</v>
      </c>
      <c r="D40" s="34"/>
      <c r="E40" s="36">
        <f>SUM(E38:E39)</f>
        <v>13484.79</v>
      </c>
      <c r="G40" s="5">
        <f>SUM(E27:E35,E37,E39)</f>
        <v>13088.79</v>
      </c>
    </row>
    <row r="41" spans="1:10" x14ac:dyDescent="0.2">
      <c r="B41" s="11"/>
      <c r="C41" s="34"/>
      <c r="D41" s="34"/>
      <c r="E41" s="63"/>
    </row>
    <row r="42" spans="1:10" x14ac:dyDescent="0.2">
      <c r="B42" s="11" t="s">
        <v>8</v>
      </c>
      <c r="C42" s="209" t="s">
        <v>141</v>
      </c>
      <c r="D42" s="34"/>
      <c r="E42" s="63">
        <f>620+200</f>
        <v>820</v>
      </c>
    </row>
    <row r="43" spans="1:10" x14ac:dyDescent="0.2">
      <c r="B43" s="11"/>
      <c r="C43" s="34"/>
      <c r="D43" s="34"/>
      <c r="E43" s="63"/>
    </row>
    <row r="44" spans="1:10" s="29" customFormat="1" ht="6.75" customHeight="1" x14ac:dyDescent="0.2">
      <c r="B44" s="30"/>
      <c r="C44" s="31"/>
      <c r="D44" s="31"/>
      <c r="E44" s="32"/>
      <c r="F44" s="64"/>
      <c r="G44" s="32"/>
      <c r="H44" s="32"/>
      <c r="I44" s="32"/>
    </row>
    <row r="45" spans="1:10" ht="19.5" customHeight="1" x14ac:dyDescent="0.2">
      <c r="A45" s="45"/>
      <c r="B45" s="25" t="s">
        <v>24</v>
      </c>
      <c r="C45" s="46" t="s">
        <v>139</v>
      </c>
      <c r="D45" s="40"/>
      <c r="E45" s="14"/>
      <c r="F45" s="65"/>
      <c r="G45" s="14"/>
      <c r="H45" s="14"/>
      <c r="I45" s="14"/>
    </row>
    <row r="46" spans="1:10" ht="19.5" customHeight="1" x14ac:dyDescent="0.2">
      <c r="B46" s="25" t="s">
        <v>26</v>
      </c>
      <c r="C46" s="276">
        <v>43425</v>
      </c>
      <c r="D46" s="276"/>
      <c r="E46" s="14"/>
      <c r="F46" s="65"/>
      <c r="G46" s="14"/>
      <c r="H46" s="14"/>
      <c r="I46" s="14"/>
    </row>
    <row r="47" spans="1:10" ht="4.5" customHeight="1" x14ac:dyDescent="0.45">
      <c r="B47" s="2"/>
      <c r="C47" s="19"/>
      <c r="D47" s="19"/>
      <c r="E47" s="275"/>
      <c r="F47" s="275"/>
      <c r="G47" s="3"/>
      <c r="H47" s="4"/>
      <c r="I47" s="4"/>
    </row>
    <row r="48" spans="1:10" s="206" customFormat="1" ht="13.5" thickBot="1" x14ac:dyDescent="0.25">
      <c r="B48" s="26" t="s">
        <v>25</v>
      </c>
      <c r="C48" s="53" t="s">
        <v>1</v>
      </c>
      <c r="D48" s="53"/>
      <c r="E48" s="28" t="s">
        <v>2</v>
      </c>
      <c r="F48" s="66"/>
    </row>
    <row r="49" spans="2:10" x14ac:dyDescent="0.2">
      <c r="B49" s="21" t="s">
        <v>28</v>
      </c>
      <c r="C49" s="24" t="s">
        <v>14</v>
      </c>
      <c r="D49" s="49"/>
      <c r="E49" s="85">
        <v>3305.1</v>
      </c>
      <c r="F49" s="70"/>
      <c r="G49" s="67"/>
    </row>
    <row r="50" spans="2:10" x14ac:dyDescent="0.2">
      <c r="B50" s="43" t="s">
        <v>29</v>
      </c>
      <c r="C50" s="27" t="s">
        <v>27</v>
      </c>
      <c r="D50" s="50"/>
      <c r="E50" s="85">
        <v>802.47</v>
      </c>
      <c r="F50" s="70"/>
      <c r="G50" s="84"/>
      <c r="H50" s="54"/>
    </row>
    <row r="51" spans="2:10" x14ac:dyDescent="0.2">
      <c r="B51" s="43" t="s">
        <v>3</v>
      </c>
      <c r="C51" s="27" t="s">
        <v>13</v>
      </c>
      <c r="D51" s="50"/>
      <c r="E51" s="85">
        <v>1037.75</v>
      </c>
      <c r="F51" s="70"/>
    </row>
    <row r="52" spans="2:10" x14ac:dyDescent="0.2">
      <c r="B52" s="15" t="s">
        <v>35</v>
      </c>
      <c r="C52" s="18" t="s">
        <v>11</v>
      </c>
      <c r="D52" s="51"/>
      <c r="E52" s="86">
        <v>977.47</v>
      </c>
    </row>
    <row r="53" spans="2:10" x14ac:dyDescent="0.2">
      <c r="B53" s="101" t="s">
        <v>29</v>
      </c>
      <c r="C53" s="105" t="s">
        <v>34</v>
      </c>
      <c r="D53" s="102"/>
      <c r="E53" s="103">
        <v>792</v>
      </c>
      <c r="G53" s="70"/>
      <c r="I53" s="205"/>
      <c r="J53" s="205"/>
    </row>
    <row r="54" spans="2:10" x14ac:dyDescent="0.2">
      <c r="B54" s="15" t="s">
        <v>61</v>
      </c>
      <c r="C54" s="18" t="s">
        <v>60</v>
      </c>
      <c r="D54" s="51"/>
      <c r="E54" s="37">
        <v>1287</v>
      </c>
      <c r="F54" s="68"/>
      <c r="G54" s="67"/>
      <c r="I54" s="274"/>
      <c r="J54" s="274"/>
    </row>
    <row r="55" spans="2:10" x14ac:dyDescent="0.2">
      <c r="B55" s="15" t="s">
        <v>115</v>
      </c>
      <c r="C55" s="18" t="s">
        <v>116</v>
      </c>
      <c r="D55" s="51"/>
      <c r="E55" s="37">
        <v>1045.69</v>
      </c>
      <c r="F55" s="68"/>
      <c r="G55" s="67"/>
      <c r="I55" s="205"/>
      <c r="J55" s="205"/>
    </row>
    <row r="56" spans="2:10" x14ac:dyDescent="0.2">
      <c r="B56" s="20" t="s">
        <v>115</v>
      </c>
      <c r="C56" s="27" t="s">
        <v>124</v>
      </c>
      <c r="D56" s="50"/>
      <c r="E56" s="198">
        <v>1045.69</v>
      </c>
      <c r="F56" s="68"/>
      <c r="G56" s="67"/>
      <c r="I56" s="205"/>
      <c r="J56" s="205"/>
    </row>
    <row r="57" spans="2:10" x14ac:dyDescent="0.2">
      <c r="B57" s="15" t="s">
        <v>126</v>
      </c>
      <c r="C57" s="18" t="s">
        <v>125</v>
      </c>
      <c r="D57" s="51"/>
      <c r="E57" s="37">
        <v>990</v>
      </c>
      <c r="F57" s="68"/>
      <c r="G57" s="67"/>
      <c r="I57" s="205"/>
      <c r="J57" s="205"/>
    </row>
    <row r="58" spans="2:10" ht="13.5" thickBot="1" x14ac:dyDescent="0.25">
      <c r="B58" s="184" t="s">
        <v>29</v>
      </c>
      <c r="C58" s="185" t="s">
        <v>135</v>
      </c>
      <c r="D58" s="183"/>
      <c r="E58" s="186">
        <v>792</v>
      </c>
      <c r="F58" s="68"/>
      <c r="G58" s="67"/>
      <c r="I58" s="205"/>
      <c r="J58" s="205"/>
    </row>
    <row r="59" spans="2:10" s="4" customFormat="1" ht="13.5" thickBot="1" x14ac:dyDescent="0.25">
      <c r="B59" s="55"/>
      <c r="C59" s="56"/>
      <c r="D59" s="57"/>
      <c r="E59" s="58">
        <f>SUM(E49:E58)</f>
        <v>12075.170000000002</v>
      </c>
      <c r="F59" s="69"/>
      <c r="G59" s="82"/>
    </row>
    <row r="60" spans="2:10" ht="13.5" thickBot="1" x14ac:dyDescent="0.25">
      <c r="B60" s="107" t="s">
        <v>33</v>
      </c>
      <c r="C60" s="108" t="s">
        <v>5</v>
      </c>
      <c r="D60" s="108"/>
      <c r="E60" s="109">
        <v>1125</v>
      </c>
    </row>
    <row r="61" spans="2:10" ht="13.5" thickBot="1" x14ac:dyDescent="0.25">
      <c r="B61" s="11"/>
      <c r="C61" s="34" t="s">
        <v>0</v>
      </c>
      <c r="D61" s="34"/>
      <c r="E61" s="36">
        <f>SUM(E59:E60)</f>
        <v>13200.170000000002</v>
      </c>
    </row>
    <row r="62" spans="2:10" x14ac:dyDescent="0.2">
      <c r="B62" s="11"/>
      <c r="C62" s="34"/>
      <c r="D62" s="34"/>
      <c r="E62" s="63"/>
    </row>
    <row r="63" spans="2:10" x14ac:dyDescent="0.2">
      <c r="B63" s="11" t="s">
        <v>8</v>
      </c>
      <c r="C63" s="209" t="s">
        <v>141</v>
      </c>
      <c r="D63" s="34"/>
      <c r="E63" s="63">
        <v>500</v>
      </c>
    </row>
    <row r="64" spans="2:10" x14ac:dyDescent="0.2">
      <c r="B64" s="11"/>
      <c r="C64" s="34"/>
      <c r="D64" s="34"/>
      <c r="E64" s="63"/>
    </row>
    <row r="65" spans="1:10" s="29" customFormat="1" ht="6.75" customHeight="1" x14ac:dyDescent="0.2">
      <c r="B65" s="30"/>
      <c r="C65" s="31"/>
      <c r="D65" s="31"/>
      <c r="E65" s="32"/>
      <c r="F65" s="64"/>
      <c r="G65" s="32"/>
      <c r="H65" s="32"/>
      <c r="I65" s="32"/>
    </row>
    <row r="66" spans="1:10" ht="19.5" customHeight="1" x14ac:dyDescent="0.2">
      <c r="A66" s="45"/>
      <c r="B66" s="25" t="s">
        <v>24</v>
      </c>
      <c r="C66" s="46" t="s">
        <v>140</v>
      </c>
      <c r="D66" s="40"/>
      <c r="E66" s="14"/>
      <c r="F66" s="65"/>
      <c r="G66" s="14"/>
      <c r="H66" s="14"/>
      <c r="I66" s="14"/>
    </row>
    <row r="67" spans="1:10" ht="19.5" customHeight="1" x14ac:dyDescent="0.2">
      <c r="B67" s="25" t="s">
        <v>26</v>
      </c>
      <c r="C67" s="276">
        <v>43432</v>
      </c>
      <c r="D67" s="276"/>
      <c r="E67" s="14"/>
      <c r="F67" s="65"/>
      <c r="G67" s="14"/>
      <c r="H67" s="14"/>
      <c r="I67" s="14"/>
    </row>
    <row r="68" spans="1:10" ht="4.5" customHeight="1" x14ac:dyDescent="0.45">
      <c r="B68" s="2"/>
      <c r="C68" s="19"/>
      <c r="D68" s="19"/>
      <c r="E68" s="275"/>
      <c r="F68" s="275"/>
      <c r="G68" s="3"/>
      <c r="H68" s="4"/>
      <c r="I68" s="4"/>
    </row>
    <row r="69" spans="1:10" s="206" customFormat="1" ht="13.5" thickBot="1" x14ac:dyDescent="0.25">
      <c r="B69" s="26" t="s">
        <v>25</v>
      </c>
      <c r="C69" s="53" t="s">
        <v>1</v>
      </c>
      <c r="D69" s="53"/>
      <c r="E69" s="28" t="s">
        <v>2</v>
      </c>
      <c r="F69" s="66"/>
    </row>
    <row r="70" spans="1:10" x14ac:dyDescent="0.2">
      <c r="B70" s="21" t="s">
        <v>28</v>
      </c>
      <c r="C70" s="24" t="s">
        <v>14</v>
      </c>
      <c r="D70" s="49"/>
      <c r="E70" s="85">
        <v>2319.39</v>
      </c>
      <c r="F70" s="70"/>
      <c r="G70" s="67"/>
    </row>
    <row r="71" spans="1:10" x14ac:dyDescent="0.2">
      <c r="B71" s="43" t="s">
        <v>29</v>
      </c>
      <c r="C71" s="27" t="s">
        <v>27</v>
      </c>
      <c r="D71" s="50"/>
      <c r="E71" s="85">
        <v>802.47</v>
      </c>
      <c r="F71" s="70"/>
      <c r="G71" s="84"/>
      <c r="H71" s="54"/>
    </row>
    <row r="72" spans="1:10" x14ac:dyDescent="0.2">
      <c r="B72" s="43" t="s">
        <v>3</v>
      </c>
      <c r="C72" s="27" t="s">
        <v>13</v>
      </c>
      <c r="D72" s="50"/>
      <c r="E72" s="85">
        <v>1037.75</v>
      </c>
      <c r="F72" s="70"/>
    </row>
    <row r="73" spans="1:10" x14ac:dyDescent="0.2">
      <c r="B73" s="15" t="s">
        <v>35</v>
      </c>
      <c r="C73" s="18" t="s">
        <v>11</v>
      </c>
      <c r="D73" s="51"/>
      <c r="E73" s="86">
        <v>977.47</v>
      </c>
    </row>
    <row r="74" spans="1:10" x14ac:dyDescent="0.2">
      <c r="B74" s="101" t="s">
        <v>29</v>
      </c>
      <c r="C74" s="105" t="s">
        <v>34</v>
      </c>
      <c r="D74" s="102"/>
      <c r="E74" s="103">
        <v>792</v>
      </c>
      <c r="G74" s="70"/>
      <c r="I74" s="205"/>
      <c r="J74" s="205"/>
    </row>
    <row r="75" spans="1:10" x14ac:dyDescent="0.2">
      <c r="B75" s="15" t="s">
        <v>61</v>
      </c>
      <c r="C75" s="18" t="s">
        <v>60</v>
      </c>
      <c r="D75" s="51"/>
      <c r="E75" s="37">
        <v>990</v>
      </c>
      <c r="F75" s="68"/>
      <c r="G75" s="67"/>
      <c r="I75" s="274"/>
      <c r="J75" s="274"/>
    </row>
    <row r="76" spans="1:10" x14ac:dyDescent="0.2">
      <c r="B76" s="15" t="s">
        <v>115</v>
      </c>
      <c r="C76" s="18" t="s">
        <v>116</v>
      </c>
      <c r="D76" s="51"/>
      <c r="E76" s="37">
        <v>990</v>
      </c>
      <c r="F76" s="68"/>
      <c r="G76" s="67"/>
      <c r="I76" s="205"/>
      <c r="J76" s="205"/>
    </row>
    <row r="77" spans="1:10" x14ac:dyDescent="0.2">
      <c r="B77" s="20" t="s">
        <v>115</v>
      </c>
      <c r="C77" s="27" t="s">
        <v>124</v>
      </c>
      <c r="D77" s="50"/>
      <c r="E77" s="198">
        <v>990</v>
      </c>
      <c r="F77" s="68"/>
      <c r="G77" s="67"/>
      <c r="I77" s="205"/>
      <c r="J77" s="205"/>
    </row>
    <row r="78" spans="1:10" x14ac:dyDescent="0.2">
      <c r="B78" s="15" t="s">
        <v>126</v>
      </c>
      <c r="C78" s="18" t="s">
        <v>125</v>
      </c>
      <c r="D78" s="51"/>
      <c r="E78" s="37">
        <v>990</v>
      </c>
      <c r="F78" s="68"/>
      <c r="G78" s="67"/>
      <c r="I78" s="205"/>
      <c r="J78" s="205"/>
    </row>
    <row r="79" spans="1:10" ht="13.5" thickBot="1" x14ac:dyDescent="0.25">
      <c r="B79" s="184" t="s">
        <v>29</v>
      </c>
      <c r="C79" s="185" t="s">
        <v>135</v>
      </c>
      <c r="D79" s="183"/>
      <c r="E79" s="186">
        <v>792</v>
      </c>
      <c r="F79" s="68"/>
      <c r="G79" s="67"/>
      <c r="I79" s="205"/>
      <c r="J79" s="205"/>
    </row>
    <row r="80" spans="1:10" s="4" customFormat="1" ht="13.5" thickBot="1" x14ac:dyDescent="0.25">
      <c r="B80" s="55"/>
      <c r="C80" s="56"/>
      <c r="D80" s="57"/>
      <c r="E80" s="58">
        <f>SUM(E70:E79)</f>
        <v>10681.08</v>
      </c>
      <c r="F80" s="69"/>
      <c r="G80" s="82"/>
    </row>
    <row r="81" spans="1:9" ht="13.5" thickBot="1" x14ac:dyDescent="0.25">
      <c r="B81" s="107" t="s">
        <v>33</v>
      </c>
      <c r="C81" s="108" t="s">
        <v>5</v>
      </c>
      <c r="D81" s="108"/>
      <c r="E81" s="109">
        <v>1125</v>
      </c>
    </row>
    <row r="82" spans="1:9" ht="13.5" thickBot="1" x14ac:dyDescent="0.25">
      <c r="B82" s="11"/>
      <c r="C82" s="34" t="s">
        <v>0</v>
      </c>
      <c r="D82" s="34"/>
      <c r="E82" s="36">
        <f>SUM(E80:E81)</f>
        <v>11806.08</v>
      </c>
    </row>
    <row r="83" spans="1:9" x14ac:dyDescent="0.2">
      <c r="B83" s="11"/>
      <c r="C83" s="34"/>
      <c r="D83" s="34"/>
      <c r="E83" s="63"/>
    </row>
    <row r="84" spans="1:9" x14ac:dyDescent="0.2">
      <c r="B84" s="11"/>
      <c r="C84" s="34"/>
      <c r="D84" s="34"/>
      <c r="E84" s="63"/>
    </row>
    <row r="85" spans="1:9" s="7" customFormat="1" ht="13.15" customHeight="1" x14ac:dyDescent="0.2">
      <c r="A85" s="16" t="s">
        <v>6</v>
      </c>
      <c r="B85" s="17" t="s">
        <v>7</v>
      </c>
      <c r="C85" s="17"/>
      <c r="D85" s="38">
        <v>9000</v>
      </c>
      <c r="E85" s="52" t="s">
        <v>53</v>
      </c>
      <c r="F85" s="16" t="s">
        <v>37</v>
      </c>
      <c r="G85" s="17" t="s">
        <v>36</v>
      </c>
      <c r="H85" s="38">
        <v>3948.27</v>
      </c>
      <c r="I85" s="60" t="s">
        <v>53</v>
      </c>
    </row>
    <row r="86" spans="1:9" s="7" customFormat="1" ht="13.15" customHeight="1" x14ac:dyDescent="0.2">
      <c r="A86" s="16" t="s">
        <v>8</v>
      </c>
      <c r="B86" s="17" t="s">
        <v>9</v>
      </c>
      <c r="C86" s="17"/>
      <c r="D86" s="38">
        <v>311.83999999999997</v>
      </c>
      <c r="E86" s="52" t="s">
        <v>53</v>
      </c>
      <c r="F86" s="71" t="s">
        <v>44</v>
      </c>
      <c r="G86" s="17" t="s">
        <v>43</v>
      </c>
      <c r="H86" s="38">
        <v>0</v>
      </c>
      <c r="I86" s="60"/>
    </row>
    <row r="87" spans="1:9" s="7" customFormat="1" ht="13.15" customHeight="1" x14ac:dyDescent="0.2">
      <c r="A87" s="16" t="s">
        <v>30</v>
      </c>
      <c r="B87" s="17" t="s">
        <v>31</v>
      </c>
      <c r="C87" s="17"/>
      <c r="D87" s="38">
        <v>619.53</v>
      </c>
      <c r="E87" s="52" t="s">
        <v>53</v>
      </c>
      <c r="F87" s="71" t="s">
        <v>22</v>
      </c>
      <c r="G87" s="17" t="s">
        <v>23</v>
      </c>
      <c r="H87" s="38">
        <v>500</v>
      </c>
      <c r="I87" s="60" t="s">
        <v>53</v>
      </c>
    </row>
    <row r="88" spans="1:9" s="7" customFormat="1" ht="13.15" customHeight="1" x14ac:dyDescent="0.2">
      <c r="A88" s="16" t="s">
        <v>10</v>
      </c>
      <c r="B88" s="17" t="s">
        <v>38</v>
      </c>
      <c r="C88" s="38"/>
      <c r="D88" s="38">
        <v>5000</v>
      </c>
      <c r="E88" s="52" t="s">
        <v>53</v>
      </c>
      <c r="F88" s="71" t="s">
        <v>6</v>
      </c>
      <c r="G88" s="17" t="s">
        <v>45</v>
      </c>
      <c r="H88" s="38">
        <v>899</v>
      </c>
      <c r="I88" s="60"/>
    </row>
    <row r="89" spans="1:9" s="7" customFormat="1" ht="13.15" customHeight="1" x14ac:dyDescent="0.2">
      <c r="A89" s="16" t="s">
        <v>10</v>
      </c>
      <c r="B89" s="17" t="s">
        <v>39</v>
      </c>
      <c r="C89" s="38"/>
      <c r="D89" s="38">
        <v>4000</v>
      </c>
      <c r="E89" s="52" t="s">
        <v>53</v>
      </c>
      <c r="F89" s="71" t="s">
        <v>8</v>
      </c>
      <c r="G89" s="17" t="s">
        <v>15</v>
      </c>
      <c r="H89" s="38">
        <v>12000</v>
      </c>
      <c r="I89" s="60" t="s">
        <v>53</v>
      </c>
    </row>
    <row r="90" spans="1:9" s="7" customFormat="1" ht="13.15" customHeight="1" thickBot="1" x14ac:dyDescent="0.25">
      <c r="A90" s="16" t="s">
        <v>10</v>
      </c>
      <c r="B90" s="17" t="s">
        <v>40</v>
      </c>
      <c r="C90" s="38"/>
      <c r="D90" s="38">
        <v>1126.4100000000001</v>
      </c>
      <c r="E90" s="52" t="s">
        <v>53</v>
      </c>
      <c r="F90" s="72" t="s">
        <v>19</v>
      </c>
      <c r="G90" s="17" t="s">
        <v>16</v>
      </c>
      <c r="H90" s="39">
        <v>11000</v>
      </c>
      <c r="I90" s="60" t="s">
        <v>53</v>
      </c>
    </row>
    <row r="91" spans="1:9" s="7" customFormat="1" ht="13.15" customHeight="1" thickTop="1" thickBot="1" x14ac:dyDescent="0.25">
      <c r="A91" s="16"/>
      <c r="B91" s="17" t="s">
        <v>117</v>
      </c>
      <c r="C91" s="38"/>
      <c r="D91" s="38">
        <v>1000</v>
      </c>
      <c r="E91" s="52" t="s">
        <v>53</v>
      </c>
      <c r="F91" s="73"/>
      <c r="G91" s="17"/>
      <c r="H91" s="44">
        <f>SUM(H85:H90)+SUM(D85:D92)-D85</f>
        <v>40405.050000000003</v>
      </c>
      <c r="I91" s="60"/>
    </row>
    <row r="92" spans="1:9" s="7" customFormat="1" ht="13.15" customHeight="1" thickBot="1" x14ac:dyDescent="0.25">
      <c r="A92" s="16"/>
      <c r="B92" s="17"/>
      <c r="C92" s="38"/>
      <c r="D92" s="38"/>
      <c r="E92" s="38"/>
      <c r="F92" s="73"/>
      <c r="G92" s="41" t="s">
        <v>4</v>
      </c>
      <c r="H92" s="42">
        <f>E82+H91</f>
        <v>52211.130000000005</v>
      </c>
      <c r="I92" s="44"/>
    </row>
    <row r="93" spans="1:9" s="7" customFormat="1" ht="13.15" customHeight="1" x14ac:dyDescent="0.2">
      <c r="B93" s="16"/>
      <c r="C93" s="17"/>
      <c r="D93" s="9"/>
      <c r="E93" s="38"/>
      <c r="F93" s="74"/>
      <c r="G93" s="9"/>
      <c r="H93" s="9"/>
      <c r="I93" s="44"/>
    </row>
    <row r="94" spans="1:9" s="7" customFormat="1" ht="13.15" customHeight="1" x14ac:dyDescent="0.2">
      <c r="B94" s="16"/>
      <c r="C94" s="17"/>
      <c r="D94" s="8"/>
      <c r="E94" s="9"/>
      <c r="F94" s="74"/>
      <c r="G94" s="9"/>
      <c r="H94" s="9"/>
      <c r="I94" s="44"/>
    </row>
    <row r="95" spans="1:9" s="7" customFormat="1" ht="13.15" customHeight="1" x14ac:dyDescent="0.2">
      <c r="A95" s="9"/>
      <c r="B95" s="10"/>
      <c r="C95" s="9"/>
      <c r="D95" s="8"/>
      <c r="E95" s="9"/>
      <c r="F95" s="74"/>
      <c r="G95" s="9"/>
      <c r="H95" s="9"/>
      <c r="I95" s="44"/>
    </row>
    <row r="96" spans="1:9" s="7" customFormat="1" ht="13.15" customHeight="1" x14ac:dyDescent="0.2">
      <c r="A96" s="9"/>
      <c r="B96" s="10"/>
      <c r="C96" s="8"/>
      <c r="D96" s="8"/>
      <c r="E96" s="9"/>
      <c r="F96" s="74"/>
      <c r="G96" s="9"/>
      <c r="H96" s="9"/>
      <c r="I96" s="44"/>
    </row>
    <row r="97" spans="1:9" s="7" customFormat="1" ht="13.15" customHeight="1" x14ac:dyDescent="0.2">
      <c r="A97" s="9"/>
      <c r="B97" s="10"/>
      <c r="C97" s="8"/>
      <c r="D97" s="8"/>
      <c r="E97" s="9"/>
      <c r="F97" s="74"/>
      <c r="G97" s="9"/>
      <c r="H97" s="9"/>
      <c r="I97" s="44"/>
    </row>
    <row r="98" spans="1:9" s="7" customFormat="1" ht="13.15" customHeight="1" x14ac:dyDescent="0.2">
      <c r="A98" s="9"/>
      <c r="B98" s="10"/>
      <c r="C98" s="8"/>
      <c r="D98" s="8"/>
      <c r="E98" s="9"/>
      <c r="F98" s="74"/>
      <c r="G98" s="9"/>
      <c r="H98" s="9"/>
      <c r="I98" s="44"/>
    </row>
    <row r="99" spans="1:9" s="9" customFormat="1" ht="12" x14ac:dyDescent="0.2">
      <c r="B99" s="10"/>
      <c r="C99" s="8"/>
      <c r="F99" s="74"/>
    </row>
    <row r="100" spans="1:9" s="9" customFormat="1" ht="12" x14ac:dyDescent="0.2">
      <c r="B100" s="10"/>
      <c r="C100" s="8"/>
      <c r="F100" s="74"/>
    </row>
    <row r="101" spans="1:9" s="9" customFormat="1" ht="12" x14ac:dyDescent="0.2">
      <c r="B101" s="10"/>
      <c r="C101" s="8"/>
      <c r="F101" s="74"/>
    </row>
    <row r="102" spans="1:9" s="9" customFormat="1" ht="12" x14ac:dyDescent="0.2">
      <c r="B102" s="10"/>
      <c r="F102" s="74"/>
    </row>
    <row r="103" spans="1:9" s="9" customFormat="1" ht="12" x14ac:dyDescent="0.2">
      <c r="B103" s="10"/>
      <c r="F103" s="74"/>
    </row>
    <row r="104" spans="1:9" s="9" customFormat="1" ht="12" x14ac:dyDescent="0.2">
      <c r="B104" s="10"/>
      <c r="F104" s="74"/>
    </row>
    <row r="105" spans="1:9" s="9" customFormat="1" x14ac:dyDescent="0.2">
      <c r="B105" s="10"/>
      <c r="D105" s="5"/>
      <c r="F105" s="74"/>
    </row>
    <row r="106" spans="1:9" s="9" customFormat="1" x14ac:dyDescent="0.2">
      <c r="B106" s="10"/>
      <c r="D106" s="5"/>
      <c r="F106" s="54"/>
      <c r="G106" s="5"/>
      <c r="H106" s="5"/>
    </row>
    <row r="107" spans="1:9" s="9" customFormat="1" x14ac:dyDescent="0.2">
      <c r="B107" s="10"/>
      <c r="D107" s="5"/>
      <c r="E107" s="5"/>
      <c r="F107" s="54"/>
      <c r="G107" s="5"/>
      <c r="H107" s="5"/>
    </row>
    <row r="108" spans="1:9" s="9" customFormat="1" x14ac:dyDescent="0.2">
      <c r="B108" s="12"/>
      <c r="C108" s="5"/>
      <c r="D108" s="5"/>
      <c r="E108" s="5"/>
      <c r="F108" s="54"/>
      <c r="G108" s="5"/>
      <c r="H108" s="5"/>
    </row>
    <row r="109" spans="1:9" s="9" customFormat="1" x14ac:dyDescent="0.2">
      <c r="B109" s="12"/>
      <c r="C109" s="5"/>
      <c r="D109" s="5"/>
      <c r="E109" s="5"/>
      <c r="F109" s="54"/>
      <c r="G109" s="5"/>
      <c r="H109" s="5"/>
    </row>
    <row r="110" spans="1:9" s="9" customFormat="1" x14ac:dyDescent="0.2">
      <c r="B110" s="12"/>
      <c r="C110" s="5"/>
      <c r="D110" s="5"/>
      <c r="E110" s="5"/>
      <c r="F110" s="54"/>
      <c r="G110" s="5"/>
      <c r="H110" s="5"/>
    </row>
    <row r="111" spans="1:9" s="9" customFormat="1" x14ac:dyDescent="0.2">
      <c r="B111" s="12"/>
      <c r="C111" s="5"/>
      <c r="D111" s="5"/>
      <c r="E111" s="5"/>
      <c r="F111" s="54"/>
      <c r="G111" s="5"/>
      <c r="H111" s="5"/>
    </row>
    <row r="112" spans="1:9" s="9" customFormat="1" x14ac:dyDescent="0.2">
      <c r="A112" s="5"/>
      <c r="B112" s="12"/>
      <c r="C112" s="5"/>
      <c r="D112" s="5"/>
      <c r="E112" s="5"/>
      <c r="F112" s="54"/>
      <c r="G112" s="5"/>
      <c r="H112" s="5"/>
      <c r="I112" s="5"/>
    </row>
    <row r="113" spans="1:9" s="9" customFormat="1" x14ac:dyDescent="0.2">
      <c r="A113" s="5"/>
      <c r="B113" s="12"/>
      <c r="C113" s="5"/>
      <c r="D113" s="5"/>
      <c r="E113" s="5"/>
      <c r="F113" s="54"/>
      <c r="G113" s="5"/>
      <c r="H113" s="5"/>
      <c r="I113" s="5"/>
    </row>
    <row r="114" spans="1:9" s="9" customFormat="1" x14ac:dyDescent="0.2">
      <c r="A114" s="5"/>
      <c r="B114" s="12"/>
      <c r="C114" s="5"/>
      <c r="D114" s="5"/>
      <c r="E114" s="5"/>
      <c r="F114" s="54"/>
      <c r="G114" s="5"/>
      <c r="H114" s="5"/>
      <c r="I114" s="5"/>
    </row>
    <row r="115" spans="1:9" s="9" customFormat="1" x14ac:dyDescent="0.2">
      <c r="A115" s="5"/>
      <c r="B115" s="12"/>
      <c r="C115" s="5"/>
      <c r="D115" s="5"/>
      <c r="E115" s="5"/>
      <c r="F115" s="54"/>
      <c r="G115" s="5"/>
      <c r="H115" s="5"/>
      <c r="I115" s="5"/>
    </row>
  </sheetData>
  <mergeCells count="13">
    <mergeCell ref="E25:F25"/>
    <mergeCell ref="A1:J1"/>
    <mergeCell ref="C4:D4"/>
    <mergeCell ref="E5:F5"/>
    <mergeCell ref="I12:J12"/>
    <mergeCell ref="C24:D24"/>
    <mergeCell ref="I75:J75"/>
    <mergeCell ref="I32:J32"/>
    <mergeCell ref="C46:D46"/>
    <mergeCell ref="E47:F47"/>
    <mergeCell ref="I54:J54"/>
    <mergeCell ref="C67:D67"/>
    <mergeCell ref="E68:F6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March '18</vt:lpstr>
      <vt:lpstr>April '18</vt:lpstr>
      <vt:lpstr>May '18</vt:lpstr>
      <vt:lpstr>June '18</vt:lpstr>
      <vt:lpstr>July '18</vt:lpstr>
      <vt:lpstr>August '18</vt:lpstr>
      <vt:lpstr>September '18</vt:lpstr>
      <vt:lpstr>October '18</vt:lpstr>
      <vt:lpstr>November '18</vt:lpstr>
      <vt:lpstr>December '18</vt:lpstr>
      <vt:lpstr>January '18</vt:lpstr>
      <vt:lpstr>February '18</vt:lpstr>
      <vt:lpstr>EMP</vt:lpstr>
      <vt:lpstr>'April ''18'!Print_Area</vt:lpstr>
      <vt:lpstr>'August ''18'!Print_Area</vt:lpstr>
      <vt:lpstr>'December ''18'!Print_Area</vt:lpstr>
      <vt:lpstr>'February ''18'!Print_Area</vt:lpstr>
      <vt:lpstr>'July ''18'!Print_Area</vt:lpstr>
      <vt:lpstr>'June ''18'!Print_Area</vt:lpstr>
      <vt:lpstr>'March ''18'!Print_Area</vt:lpstr>
      <vt:lpstr>'May ''18'!Print_Area</vt:lpstr>
      <vt:lpstr>'November ''18'!Print_Area</vt:lpstr>
      <vt:lpstr>'October ''18'!Print_Area</vt:lpstr>
      <vt:lpstr>'September ''18'!Print_Area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2019-02-28T09:42:54Z</cp:lastPrinted>
  <dcterms:created xsi:type="dcterms:W3CDTF">2006-03-02T06:43:14Z</dcterms:created>
  <dcterms:modified xsi:type="dcterms:W3CDTF">2020-08-17T14:57:39Z</dcterms:modified>
</cp:coreProperties>
</file>