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875" yWindow="5070" windowWidth="4125" windowHeight="1170" tabRatio="967" firstSheet="2" activeTab="9"/>
  </bookViews>
  <sheets>
    <sheet name="March '15" sheetId="110" r:id="rId1"/>
    <sheet name="April '15" sheetId="112" r:id="rId2"/>
    <sheet name="May '15" sheetId="113" r:id="rId3"/>
    <sheet name="June '15" sheetId="114" r:id="rId4"/>
    <sheet name="July '15" sheetId="115" r:id="rId5"/>
    <sheet name="August '15" sheetId="116" r:id="rId6"/>
    <sheet name="September '15" sheetId="117" r:id="rId7"/>
    <sheet name="October '15" sheetId="118" r:id="rId8"/>
    <sheet name="November '15" sheetId="119" r:id="rId9"/>
    <sheet name="December '15" sheetId="120" r:id="rId10"/>
    <sheet name="January '16" sheetId="121" r:id="rId11"/>
    <sheet name="February '16" sheetId="122" r:id="rId12"/>
    <sheet name="Increases" sheetId="111" r:id="rId13"/>
    <sheet name="Nikki" sheetId="9" r:id="rId14"/>
  </sheets>
  <externalReferences>
    <externalReference r:id="rId15"/>
  </externalReferences>
  <definedNames>
    <definedName name="_xlnm.Print_Area" localSheetId="1">'April ''15'!$A$79:$H$104</definedName>
    <definedName name="_xlnm.Print_Area" localSheetId="5">'August ''15'!$A$60:$H$86</definedName>
    <definedName name="_xlnm.Print_Area" localSheetId="9">'December ''15'!$A$51:$H$80</definedName>
    <definedName name="_xlnm.Print_Area" localSheetId="11">'February ''16'!$A$59:$H$84</definedName>
    <definedName name="_xlnm.Print_Area" localSheetId="12">Increases!$A$1:$L$26</definedName>
    <definedName name="_xlnm.Print_Area" localSheetId="10">'January ''16'!$A$60:$H$85</definedName>
    <definedName name="_xlnm.Print_Area" localSheetId="4">'July ''15'!$A$75:$H$98</definedName>
    <definedName name="_xlnm.Print_Area" localSheetId="3">'June ''15'!$A$57:$H$82</definedName>
    <definedName name="_xlnm.Print_Area" localSheetId="0">'March ''15'!$A$60:$H$88</definedName>
    <definedName name="_xlnm.Print_Area" localSheetId="2">'May ''15'!$A$62:$H$88</definedName>
    <definedName name="_xlnm.Print_Area" localSheetId="8">'November ''15'!$A$72:$H$102</definedName>
    <definedName name="_xlnm.Print_Area" localSheetId="7">'October ''15'!$A$69:$H$100</definedName>
    <definedName name="_xlnm.Print_Area" localSheetId="6">'September ''15'!$A$83:$I$100</definedName>
  </definedNames>
  <calcPr calcId="145621"/>
</workbook>
</file>

<file path=xl/calcChain.xml><?xml version="1.0" encoding="utf-8"?>
<calcChain xmlns="http://schemas.openxmlformats.org/spreadsheetml/2006/main">
  <c r="E7" i="9" l="1"/>
  <c r="E12" i="9" s="1"/>
  <c r="K7" i="9"/>
  <c r="N7" i="9"/>
  <c r="O7" i="9"/>
  <c r="E8" i="9"/>
  <c r="K8" i="9"/>
  <c r="N8" i="9"/>
  <c r="N9" i="9" s="1"/>
  <c r="O8" i="9"/>
  <c r="K9" i="9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E11" i="9"/>
  <c r="M18" i="9"/>
  <c r="M19" i="9"/>
  <c r="J27" i="9"/>
  <c r="J36" i="9"/>
  <c r="N10" i="9" l="1"/>
  <c r="O9" i="9"/>
  <c r="J510" i="9"/>
  <c r="E510" i="9"/>
  <c r="E507" i="9"/>
  <c r="N11" i="9" l="1"/>
  <c r="O10" i="9"/>
  <c r="H83" i="122"/>
  <c r="N12" i="9" l="1"/>
  <c r="O11" i="9"/>
  <c r="E14" i="122"/>
  <c r="E18" i="122" s="1"/>
  <c r="E73" i="122"/>
  <c r="E70" i="122"/>
  <c r="E50" i="122"/>
  <c r="E54" i="122" s="1"/>
  <c r="E32" i="122"/>
  <c r="E36" i="122" s="1"/>
  <c r="O12" i="9" l="1"/>
  <c r="N13" i="9"/>
  <c r="E74" i="122"/>
  <c r="H84" i="122" s="1"/>
  <c r="O13" i="9" l="1"/>
  <c r="N14" i="9"/>
  <c r="E485" i="9"/>
  <c r="J488" i="9" s="1"/>
  <c r="E482" i="9"/>
  <c r="N15" i="9" l="1"/>
  <c r="O14" i="9"/>
  <c r="E53" i="121"/>
  <c r="N16" i="9" l="1"/>
  <c r="O15" i="9"/>
  <c r="H84" i="121"/>
  <c r="O16" i="9" l="1"/>
  <c r="N17" i="9"/>
  <c r="O460" i="9"/>
  <c r="O442" i="9" s="1"/>
  <c r="P442" i="9"/>
  <c r="O17" i="9" l="1"/>
  <c r="N18" i="9"/>
  <c r="O18" i="9" s="1"/>
  <c r="Q442" i="9"/>
  <c r="E382" i="9"/>
  <c r="J428" i="9" s="1"/>
  <c r="E379" i="9"/>
  <c r="E67" i="120" l="1"/>
  <c r="E19" i="121" l="1"/>
  <c r="E120" i="120"/>
  <c r="E101" i="120"/>
  <c r="E70" i="120" l="1"/>
  <c r="E69" i="120"/>
  <c r="E68" i="120"/>
  <c r="D79" i="120"/>
  <c r="E74" i="121" l="1"/>
  <c r="E71" i="121"/>
  <c r="E57" i="121"/>
  <c r="E35" i="121"/>
  <c r="E39" i="121" s="1"/>
  <c r="E44" i="120"/>
  <c r="E48" i="120" s="1"/>
  <c r="E75" i="121" l="1"/>
  <c r="H85" i="121" s="1"/>
  <c r="E92" i="119" l="1"/>
  <c r="H129" i="120" l="1"/>
  <c r="E71" i="120"/>
  <c r="D80" i="120" s="1"/>
  <c r="E22" i="120"/>
  <c r="E21" i="120"/>
  <c r="E19" i="120"/>
  <c r="E88" i="119"/>
  <c r="D101" i="119"/>
  <c r="E23" i="120" l="1"/>
  <c r="H130" i="120"/>
  <c r="J322" i="9" l="1"/>
  <c r="E315" i="9"/>
  <c r="J359" i="9" l="1"/>
  <c r="D94" i="119"/>
  <c r="H101" i="119" s="1"/>
  <c r="E312" i="9"/>
  <c r="E65" i="119" l="1"/>
  <c r="E19" i="119" l="1"/>
  <c r="E20" i="119"/>
  <c r="E250" i="9" l="1"/>
  <c r="M258" i="9" s="1"/>
  <c r="D91" i="118" l="1"/>
  <c r="D93" i="118"/>
  <c r="M255" i="9" l="1"/>
  <c r="E254" i="9"/>
  <c r="J291" i="9" s="1"/>
  <c r="E86" i="118"/>
  <c r="D92" i="118" l="1"/>
  <c r="E251" i="9"/>
  <c r="E63" i="118" l="1"/>
  <c r="E62" i="118"/>
  <c r="E41" i="118" l="1"/>
  <c r="E40" i="118"/>
  <c r="E91" i="119" l="1"/>
  <c r="E45" i="119"/>
  <c r="E22" i="119"/>
  <c r="E69" i="119"/>
  <c r="E42" i="119"/>
  <c r="E21" i="119"/>
  <c r="H102" i="119" l="1"/>
  <c r="E23" i="119"/>
  <c r="E46" i="119"/>
  <c r="E19" i="118"/>
  <c r="H99" i="118" l="1"/>
  <c r="E85" i="118"/>
  <c r="E66" i="118"/>
  <c r="E20" i="118"/>
  <c r="E18" i="118"/>
  <c r="E44" i="118" l="1"/>
  <c r="E22" i="118"/>
  <c r="E89" i="118"/>
  <c r="H100" i="118" s="1"/>
  <c r="E212" i="9"/>
  <c r="E98" i="117" l="1"/>
  <c r="J226" i="9" l="1"/>
  <c r="E97" i="117" l="1"/>
  <c r="E99" i="117" s="1"/>
  <c r="J222" i="9" l="1"/>
  <c r="D101" i="117"/>
  <c r="E77" i="117" l="1"/>
  <c r="E53" i="117" l="1"/>
  <c r="E35" i="117" l="1"/>
  <c r="E16" i="117" l="1"/>
  <c r="E186" i="9" l="1"/>
  <c r="J193" i="9" s="1"/>
  <c r="E183" i="9" l="1"/>
  <c r="E76" i="117"/>
  <c r="E80" i="117" s="1"/>
  <c r="E57" i="117"/>
  <c r="E34" i="117"/>
  <c r="E38" i="117" s="1"/>
  <c r="E17" i="117"/>
  <c r="E15" i="117"/>
  <c r="E19" i="117" l="1"/>
  <c r="H85" i="116" l="1"/>
  <c r="E72" i="116"/>
  <c r="E76" i="116" s="1"/>
  <c r="E51" i="116"/>
  <c r="E55" i="116" s="1"/>
  <c r="E32" i="116"/>
  <c r="E36" i="116" s="1"/>
  <c r="E16" i="116"/>
  <c r="E14" i="116"/>
  <c r="E18" i="116" s="1"/>
  <c r="H86" i="116" l="1"/>
  <c r="D91" i="115"/>
  <c r="J160" i="9" l="1"/>
  <c r="J159" i="9"/>
  <c r="E154" i="9"/>
  <c r="E151" i="9"/>
  <c r="J163" i="9" l="1"/>
  <c r="D90" i="115"/>
  <c r="E68" i="114"/>
  <c r="E72" i="114" s="1"/>
  <c r="J130" i="9" l="1"/>
  <c r="E121" i="9"/>
  <c r="J131" i="9" s="1"/>
  <c r="M119" i="9"/>
  <c r="E117" i="9"/>
  <c r="E118" i="9" s="1"/>
  <c r="D74" i="114" l="1"/>
  <c r="E122" i="9"/>
  <c r="E50" i="115"/>
  <c r="E54" i="115" s="1"/>
  <c r="H97" i="115"/>
  <c r="E86" i="115"/>
  <c r="E88" i="115" s="1"/>
  <c r="E68" i="115"/>
  <c r="E72" i="115" s="1"/>
  <c r="E32" i="115"/>
  <c r="E36" i="115" s="1"/>
  <c r="E16" i="115"/>
  <c r="E14" i="115"/>
  <c r="E18" i="115" s="1"/>
  <c r="M129" i="9" l="1"/>
  <c r="D75" i="114"/>
  <c r="H98" i="115"/>
  <c r="H81" i="114" l="1"/>
  <c r="E50" i="114"/>
  <c r="E54" i="114" s="1"/>
  <c r="E32" i="114"/>
  <c r="E36" i="114" s="1"/>
  <c r="E16" i="114"/>
  <c r="E14" i="114"/>
  <c r="E18" i="114" l="1"/>
  <c r="H82" i="114"/>
  <c r="M106" i="9" l="1"/>
  <c r="E94" i="9" l="1"/>
  <c r="J99" i="9" s="1"/>
  <c r="E90" i="9"/>
  <c r="E95" i="9" s="1"/>
  <c r="M109" i="9" s="1"/>
  <c r="D80" i="113" l="1"/>
  <c r="E91" i="9"/>
  <c r="H87" i="113" l="1"/>
  <c r="E73" i="113"/>
  <c r="E77" i="113" s="1"/>
  <c r="E55" i="113"/>
  <c r="E59" i="113" s="1"/>
  <c r="E34" i="113"/>
  <c r="E38" i="113" s="1"/>
  <c r="E17" i="113"/>
  <c r="E15" i="113"/>
  <c r="E72" i="9"/>
  <c r="J72" i="9" s="1"/>
  <c r="E68" i="9"/>
  <c r="E67" i="9"/>
  <c r="H88" i="113" l="1"/>
  <c r="E73" i="9"/>
  <c r="M83" i="9" s="1"/>
  <c r="E19" i="113"/>
  <c r="E69" i="9"/>
  <c r="D96" i="112" l="1"/>
  <c r="J49" i="9"/>
  <c r="J50" i="9" s="1"/>
  <c r="J55" i="9" l="1"/>
  <c r="E72" i="112" l="1"/>
  <c r="E76" i="112" s="1"/>
  <c r="H103" i="112"/>
  <c r="E91" i="112"/>
  <c r="E93" i="112" s="1"/>
  <c r="E53" i="112"/>
  <c r="E57" i="112" s="1"/>
  <c r="E34" i="112"/>
  <c r="E38" i="112" s="1"/>
  <c r="E17" i="112"/>
  <c r="E15" i="112"/>
  <c r="E19" i="112" s="1"/>
  <c r="H104" i="112" l="1"/>
  <c r="E45" i="9"/>
  <c r="E41" i="9"/>
  <c r="M59" i="9" s="1"/>
  <c r="D78" i="110" l="1"/>
  <c r="E46" i="9"/>
  <c r="D79" i="110" s="1"/>
  <c r="E42" i="9"/>
  <c r="E17" i="110" l="1"/>
  <c r="H79" i="110"/>
  <c r="H87" i="110" s="1"/>
  <c r="E72" i="110"/>
  <c r="E76" i="110" s="1"/>
  <c r="E53" i="110"/>
  <c r="E57" i="110" s="1"/>
  <c r="E34" i="110"/>
  <c r="E38" i="110" s="1"/>
  <c r="E15" i="110"/>
  <c r="E19" i="110" s="1"/>
  <c r="H88" i="110" l="1"/>
  <c r="L26" i="111" l="1"/>
  <c r="K26" i="111"/>
  <c r="J26" i="111"/>
  <c r="L24" i="111"/>
  <c r="L16" i="111"/>
  <c r="K24" i="111"/>
  <c r="K23" i="111"/>
  <c r="L23" i="111" s="1"/>
  <c r="K22" i="111"/>
  <c r="L22" i="111" s="1"/>
  <c r="K21" i="111"/>
  <c r="L21" i="111" s="1"/>
  <c r="K20" i="111"/>
  <c r="L20" i="111" s="1"/>
  <c r="K19" i="111"/>
  <c r="L19" i="111" s="1"/>
  <c r="K18" i="111"/>
  <c r="L18" i="111" s="1"/>
  <c r="K17" i="111"/>
  <c r="L17" i="111" s="1"/>
  <c r="K16" i="111"/>
  <c r="E10" i="111"/>
  <c r="G8" i="111"/>
  <c r="G24" i="111"/>
  <c r="I24" i="111" s="1"/>
  <c r="J24" i="111" s="1"/>
  <c r="G23" i="111"/>
  <c r="G22" i="111"/>
  <c r="G21" i="111"/>
  <c r="G20" i="111"/>
  <c r="G19" i="111"/>
  <c r="G18" i="111"/>
  <c r="G17" i="111"/>
  <c r="G16" i="111"/>
  <c r="J23" i="111"/>
  <c r="J22" i="111"/>
  <c r="J21" i="111"/>
  <c r="J20" i="111"/>
  <c r="J19" i="111"/>
  <c r="J18" i="111"/>
  <c r="J17" i="111"/>
  <c r="G11" i="111"/>
  <c r="G9" i="111"/>
  <c r="G7" i="111"/>
  <c r="G6" i="111"/>
  <c r="G5" i="111"/>
  <c r="G4" i="111"/>
  <c r="E3" i="111"/>
  <c r="G3" i="111" s="1"/>
  <c r="F10" i="111"/>
  <c r="G10" i="111" s="1"/>
  <c r="J16" i="111" l="1"/>
  <c r="J25" i="111" s="1"/>
  <c r="G12" i="111"/>
  <c r="J41" i="9" l="1"/>
  <c r="K41" i="9" l="1"/>
  <c r="K42" i="9" s="1"/>
  <c r="K43" i="9" s="1"/>
  <c r="K44" i="9" s="1"/>
  <c r="J62" i="9"/>
  <c r="J67" i="9" l="1"/>
  <c r="K45" i="9"/>
  <c r="K46" i="9" s="1"/>
  <c r="K47" i="9" s="1"/>
  <c r="K48" i="9" s="1"/>
  <c r="K49" i="9" s="1"/>
  <c r="K50" i="9" s="1"/>
  <c r="K51" i="9" s="1"/>
  <c r="K52" i="9" s="1"/>
  <c r="K53" i="9" s="1"/>
  <c r="J84" i="9" l="1"/>
  <c r="K67" i="9"/>
  <c r="K68" i="9" s="1"/>
  <c r="K69" i="9" s="1"/>
  <c r="K54" i="9"/>
  <c r="K55" i="9" s="1"/>
  <c r="J90" i="9" l="1"/>
  <c r="K70" i="9"/>
  <c r="K71" i="9" s="1"/>
  <c r="K72" i="9" s="1"/>
  <c r="K73" i="9" s="1"/>
  <c r="K74" i="9" s="1"/>
  <c r="K75" i="9" s="1"/>
  <c r="K76" i="9" s="1"/>
  <c r="K77" i="9" s="1"/>
  <c r="K78" i="9" s="1"/>
  <c r="K79" i="9" s="1"/>
  <c r="K80" i="9" s="1"/>
  <c r="K81" i="9" s="1"/>
  <c r="K82" i="9" s="1"/>
  <c r="K83" i="9" s="1"/>
  <c r="K56" i="9"/>
  <c r="K57" i="9" s="1"/>
  <c r="K58" i="9" s="1"/>
  <c r="K59" i="9" s="1"/>
  <c r="J112" i="9" l="1"/>
  <c r="J117" i="9" s="1"/>
  <c r="K90" i="9"/>
  <c r="K91" i="9" s="1"/>
  <c r="K92" i="9" s="1"/>
  <c r="K93" i="9" s="1"/>
  <c r="K94" i="9" s="1"/>
  <c r="K95" i="9" s="1"/>
  <c r="K96" i="9" s="1"/>
  <c r="K97" i="9" s="1"/>
  <c r="K98" i="9" s="1"/>
  <c r="K99" i="9" s="1"/>
  <c r="K100" i="9" s="1"/>
  <c r="K101" i="9" s="1"/>
  <c r="K102" i="9" s="1"/>
  <c r="K103" i="9" s="1"/>
  <c r="K104" i="9" s="1"/>
  <c r="K105" i="9" s="1"/>
  <c r="K106" i="9" s="1"/>
  <c r="K60" i="9"/>
  <c r="K61" i="9" s="1"/>
  <c r="K117" i="9" l="1"/>
  <c r="K118" i="9" s="1"/>
  <c r="K119" i="9" s="1"/>
  <c r="K120" i="9" s="1"/>
  <c r="K121" i="9" s="1"/>
  <c r="K122" i="9" s="1"/>
  <c r="K123" i="9" s="1"/>
  <c r="K124" i="9" s="1"/>
  <c r="K125" i="9" s="1"/>
  <c r="K126" i="9" s="1"/>
  <c r="K127" i="9" s="1"/>
  <c r="K128" i="9" s="1"/>
  <c r="K129" i="9" s="1"/>
  <c r="K130" i="9" s="1"/>
  <c r="J145" i="9"/>
  <c r="K107" i="9"/>
  <c r="K108" i="9" s="1"/>
  <c r="K109" i="9" s="1"/>
  <c r="K110" i="9" s="1"/>
  <c r="K111" i="9" s="1"/>
  <c r="J150" i="9" l="1"/>
  <c r="K131" i="9"/>
  <c r="K132" i="9" s="1"/>
  <c r="K133" i="9" s="1"/>
  <c r="K134" i="9" s="1"/>
  <c r="K135" i="9" s="1"/>
  <c r="K136" i="9" s="1"/>
  <c r="K137" i="9" s="1"/>
  <c r="K138" i="9" s="1"/>
  <c r="K139" i="9" s="1"/>
  <c r="K150" i="9" l="1"/>
  <c r="K151" i="9" s="1"/>
  <c r="K152" i="9" s="1"/>
  <c r="K153" i="9" s="1"/>
  <c r="K154" i="9" s="1"/>
  <c r="K155" i="9" s="1"/>
  <c r="K156" i="9" s="1"/>
  <c r="K157" i="9" s="1"/>
  <c r="K158" i="9" s="1"/>
  <c r="K159" i="9" s="1"/>
  <c r="K160" i="9" s="1"/>
  <c r="K161" i="9" s="1"/>
  <c r="K162" i="9" s="1"/>
  <c r="K163" i="9" s="1"/>
  <c r="K164" i="9" s="1"/>
  <c r="K165" i="9" s="1"/>
  <c r="K166" i="9" s="1"/>
  <c r="K167" i="9" s="1"/>
  <c r="K168" i="9" s="1"/>
  <c r="K169" i="9" s="1"/>
  <c r="K170" i="9" s="1"/>
  <c r="K171" i="9" s="1"/>
  <c r="K172" i="9" s="1"/>
  <c r="K173" i="9" s="1"/>
  <c r="K174" i="9" s="1"/>
  <c r="K175" i="9" s="1"/>
  <c r="J177" i="9"/>
  <c r="J182" i="9" s="1"/>
  <c r="K140" i="9"/>
  <c r="K141" i="9" s="1"/>
  <c r="K142" i="9" s="1"/>
  <c r="J207" i="9" l="1"/>
  <c r="K182" i="9"/>
  <c r="K183" i="9" s="1"/>
  <c r="K184" i="9" s="1"/>
  <c r="K143" i="9"/>
  <c r="K144" i="9" s="1"/>
  <c r="J212" i="9" l="1"/>
  <c r="K185" i="9"/>
  <c r="K186" i="9" s="1"/>
  <c r="K187" i="9" s="1"/>
  <c r="K188" i="9" s="1"/>
  <c r="K189" i="9" s="1"/>
  <c r="K190" i="9" s="1"/>
  <c r="K191" i="9" s="1"/>
  <c r="K192" i="9" s="1"/>
  <c r="K193" i="9" s="1"/>
  <c r="K194" i="9" s="1"/>
  <c r="K195" i="9" s="1"/>
  <c r="K196" i="9" s="1"/>
  <c r="K197" i="9" s="1"/>
  <c r="K198" i="9" s="1"/>
  <c r="K199" i="9" s="1"/>
  <c r="K200" i="9" s="1"/>
  <c r="K201" i="9" s="1"/>
  <c r="K202" i="9" s="1"/>
  <c r="K203" i="9" s="1"/>
  <c r="K204" i="9" s="1"/>
  <c r="K205" i="9" s="1"/>
  <c r="K206" i="9" s="1"/>
  <c r="K176" i="9"/>
  <c r="J245" i="9" l="1"/>
  <c r="K212" i="9"/>
  <c r="K213" i="9" s="1"/>
  <c r="K214" i="9" s="1"/>
  <c r="K215" i="9" s="1"/>
  <c r="K216" i="9" s="1"/>
  <c r="K217" i="9" s="1"/>
  <c r="K218" i="9" s="1"/>
  <c r="K219" i="9" s="1"/>
  <c r="K220" i="9" s="1"/>
  <c r="K221" i="9" s="1"/>
  <c r="K222" i="9" s="1"/>
  <c r="K223" i="9" s="1"/>
  <c r="K224" i="9" s="1"/>
  <c r="K225" i="9" s="1"/>
  <c r="K226" i="9" s="1"/>
  <c r="K227" i="9" s="1"/>
  <c r="K228" i="9" s="1"/>
  <c r="K229" i="9" s="1"/>
  <c r="K230" i="9" s="1"/>
  <c r="K231" i="9" s="1"/>
  <c r="K232" i="9" s="1"/>
  <c r="K233" i="9" s="1"/>
  <c r="K234" i="9" s="1"/>
  <c r="K235" i="9" s="1"/>
  <c r="K236" i="9" s="1"/>
  <c r="K237" i="9" s="1"/>
  <c r="K238" i="9" s="1"/>
  <c r="K239" i="9" s="1"/>
  <c r="K240" i="9" s="1"/>
  <c r="K241" i="9" s="1"/>
  <c r="J250" i="9" l="1"/>
  <c r="K242" i="9"/>
  <c r="K250" i="9" l="1"/>
  <c r="K251" i="9" s="1"/>
  <c r="K252" i="9" s="1"/>
  <c r="K253" i="9" s="1"/>
  <c r="K254" i="9" s="1"/>
  <c r="K255" i="9" s="1"/>
  <c r="K256" i="9" s="1"/>
  <c r="K257" i="9" s="1"/>
  <c r="K258" i="9" s="1"/>
  <c r="K259" i="9" s="1"/>
  <c r="K260" i="9" s="1"/>
  <c r="K261" i="9" s="1"/>
  <c r="K262" i="9" s="1"/>
  <c r="K263" i="9" s="1"/>
  <c r="K264" i="9" s="1"/>
  <c r="K265" i="9" s="1"/>
  <c r="K266" i="9" s="1"/>
  <c r="K267" i="9" s="1"/>
  <c r="K268" i="9" s="1"/>
  <c r="K269" i="9" s="1"/>
  <c r="K270" i="9" s="1"/>
  <c r="K271" i="9" s="1"/>
  <c r="K272" i="9" s="1"/>
  <c r="K273" i="9" s="1"/>
  <c r="K274" i="9" s="1"/>
  <c r="K275" i="9" s="1"/>
  <c r="K276" i="9" s="1"/>
  <c r="K277" i="9" s="1"/>
  <c r="K278" i="9" s="1"/>
  <c r="K279" i="9" s="1"/>
  <c r="K280" i="9" s="1"/>
  <c r="K243" i="9"/>
  <c r="J281" i="9" l="1"/>
  <c r="K244" i="9"/>
  <c r="K281" i="9" l="1"/>
  <c r="K282" i="9" s="1"/>
  <c r="K283" i="9" s="1"/>
  <c r="K284" i="9" s="1"/>
  <c r="J306" i="9"/>
  <c r="J311" i="9" l="1"/>
  <c r="K285" i="9"/>
  <c r="K286" i="9" s="1"/>
  <c r="J373" i="9" l="1"/>
  <c r="K311" i="9"/>
  <c r="K312" i="9" s="1"/>
  <c r="K313" i="9" s="1"/>
  <c r="K314" i="9" s="1"/>
  <c r="K315" i="9" s="1"/>
  <c r="K316" i="9" s="1"/>
  <c r="K317" i="9" s="1"/>
  <c r="K318" i="9" s="1"/>
  <c r="K319" i="9" s="1"/>
  <c r="K320" i="9" s="1"/>
  <c r="K321" i="9" s="1"/>
  <c r="K322" i="9" s="1"/>
  <c r="K323" i="9" s="1"/>
  <c r="K324" i="9" s="1"/>
  <c r="K325" i="9" s="1"/>
  <c r="K326" i="9" s="1"/>
  <c r="K327" i="9" s="1"/>
  <c r="K328" i="9" s="1"/>
  <c r="K329" i="9" s="1"/>
  <c r="K330" i="9" s="1"/>
  <c r="K331" i="9" s="1"/>
  <c r="K332" i="9" s="1"/>
  <c r="K333" i="9" s="1"/>
  <c r="K334" i="9" s="1"/>
  <c r="K335" i="9" s="1"/>
  <c r="K336" i="9" s="1"/>
  <c r="K337" i="9" s="1"/>
  <c r="K338" i="9" s="1"/>
  <c r="K339" i="9" s="1"/>
  <c r="K340" i="9" s="1"/>
  <c r="K341" i="9" s="1"/>
  <c r="K342" i="9" s="1"/>
  <c r="K343" i="9" s="1"/>
  <c r="K344" i="9" s="1"/>
  <c r="K345" i="9" s="1"/>
  <c r="K346" i="9" s="1"/>
  <c r="K347" i="9" s="1"/>
  <c r="K348" i="9" s="1"/>
  <c r="K349" i="9" s="1"/>
  <c r="K350" i="9" s="1"/>
  <c r="K351" i="9" s="1"/>
  <c r="K352" i="9" s="1"/>
  <c r="K353" i="9" s="1"/>
  <c r="K354" i="9" s="1"/>
  <c r="K355" i="9" s="1"/>
  <c r="K287" i="9"/>
  <c r="K288" i="9" s="1"/>
  <c r="K289" i="9" s="1"/>
  <c r="K290" i="9" s="1"/>
  <c r="K291" i="9" s="1"/>
  <c r="K292" i="9" s="1"/>
  <c r="K293" i="9" s="1"/>
  <c r="K294" i="9" s="1"/>
  <c r="K295" i="9" s="1"/>
  <c r="K296" i="9" s="1"/>
  <c r="K297" i="9" s="1"/>
  <c r="K298" i="9" s="1"/>
  <c r="K299" i="9" s="1"/>
  <c r="K300" i="9" s="1"/>
  <c r="K301" i="9" s="1"/>
  <c r="K302" i="9" s="1"/>
  <c r="K303" i="9" s="1"/>
  <c r="K304" i="9" s="1"/>
  <c r="K305" i="9" s="1"/>
  <c r="J378" i="9" l="1"/>
  <c r="K356" i="9"/>
  <c r="K357" i="9" s="1"/>
  <c r="M41" i="9"/>
  <c r="J440" i="9" l="1"/>
  <c r="K378" i="9"/>
  <c r="K379" i="9" s="1"/>
  <c r="K380" i="9" s="1"/>
  <c r="K381" i="9" s="1"/>
  <c r="K382" i="9" s="1"/>
  <c r="K383" i="9" s="1"/>
  <c r="K384" i="9" s="1"/>
  <c r="K385" i="9" s="1"/>
  <c r="K386" i="9" s="1"/>
  <c r="K387" i="9" s="1"/>
  <c r="K388" i="9" s="1"/>
  <c r="K389" i="9" s="1"/>
  <c r="K390" i="9" s="1"/>
  <c r="K391" i="9" s="1"/>
  <c r="K392" i="9" s="1"/>
  <c r="K393" i="9" s="1"/>
  <c r="K394" i="9" s="1"/>
  <c r="K395" i="9" s="1"/>
  <c r="K396" i="9" s="1"/>
  <c r="K397" i="9" s="1"/>
  <c r="K398" i="9" s="1"/>
  <c r="K399" i="9" s="1"/>
  <c r="K400" i="9" s="1"/>
  <c r="K401" i="9" s="1"/>
  <c r="K402" i="9" s="1"/>
  <c r="K403" i="9" s="1"/>
  <c r="K404" i="9" s="1"/>
  <c r="K405" i="9" s="1"/>
  <c r="K406" i="9" s="1"/>
  <c r="K407" i="9" s="1"/>
  <c r="K408" i="9" s="1"/>
  <c r="K409" i="9" s="1"/>
  <c r="K410" i="9" s="1"/>
  <c r="K411" i="9" s="1"/>
  <c r="K412" i="9" s="1"/>
  <c r="K413" i="9" s="1"/>
  <c r="K414" i="9" s="1"/>
  <c r="K415" i="9" s="1"/>
  <c r="K416" i="9" s="1"/>
  <c r="K417" i="9" s="1"/>
  <c r="K418" i="9" s="1"/>
  <c r="K419" i="9" s="1"/>
  <c r="K420" i="9" s="1"/>
  <c r="K421" i="9" s="1"/>
  <c r="K422" i="9" s="1"/>
  <c r="K423" i="9" s="1"/>
  <c r="K424" i="9" s="1"/>
  <c r="K425" i="9" s="1"/>
  <c r="K426" i="9" s="1"/>
  <c r="K427" i="9" s="1"/>
  <c r="K428" i="9" s="1"/>
  <c r="K429" i="9" s="1"/>
  <c r="K430" i="9" s="1"/>
  <c r="K431" i="9" s="1"/>
  <c r="K432" i="9" s="1"/>
  <c r="K433" i="9" s="1"/>
  <c r="K434" i="9" s="1"/>
  <c r="K435" i="9" s="1"/>
  <c r="K436" i="9" s="1"/>
  <c r="K437" i="9" s="1"/>
  <c r="K438" i="9" s="1"/>
  <c r="K439" i="9" s="1"/>
  <c r="K442" i="9" s="1"/>
  <c r="K443" i="9" s="1"/>
  <c r="K444" i="9" s="1"/>
  <c r="K445" i="9" s="1"/>
  <c r="K446" i="9" s="1"/>
  <c r="K447" i="9" s="1"/>
  <c r="K448" i="9" s="1"/>
  <c r="K449" i="9" s="1"/>
  <c r="K450" i="9" s="1"/>
  <c r="K451" i="9" s="1"/>
  <c r="K452" i="9" s="1"/>
  <c r="K453" i="9" s="1"/>
  <c r="K454" i="9" s="1"/>
  <c r="K455" i="9" s="1"/>
  <c r="K456" i="9" s="1"/>
  <c r="K457" i="9" s="1"/>
  <c r="K458" i="9" s="1"/>
  <c r="K459" i="9" s="1"/>
  <c r="K460" i="9" s="1"/>
  <c r="K461" i="9" s="1"/>
  <c r="K462" i="9" s="1"/>
  <c r="K463" i="9" s="1"/>
  <c r="K464" i="9" s="1"/>
  <c r="K465" i="9" s="1"/>
  <c r="K466" i="9" s="1"/>
  <c r="K467" i="9" s="1"/>
  <c r="K468" i="9" s="1"/>
  <c r="K469" i="9" s="1"/>
  <c r="K470" i="9" s="1"/>
  <c r="K471" i="9" s="1"/>
  <c r="K472" i="9" s="1"/>
  <c r="K473" i="9" s="1"/>
  <c r="K474" i="9" s="1"/>
  <c r="K475" i="9" s="1"/>
  <c r="K476" i="9" s="1"/>
  <c r="K358" i="9"/>
  <c r="K359" i="9" s="1"/>
  <c r="K360" i="9" s="1"/>
  <c r="K361" i="9" s="1"/>
  <c r="K362" i="9" s="1"/>
  <c r="K363" i="9" s="1"/>
  <c r="M60" i="9"/>
  <c r="N41" i="9"/>
  <c r="J481" i="9" l="1"/>
  <c r="K364" i="9"/>
  <c r="K365" i="9" s="1"/>
  <c r="K366" i="9" s="1"/>
  <c r="K367" i="9" s="1"/>
  <c r="K368" i="9" s="1"/>
  <c r="K369" i="9" s="1"/>
  <c r="N42" i="9"/>
  <c r="O41" i="9"/>
  <c r="J501" i="9" l="1"/>
  <c r="K481" i="9"/>
  <c r="K482" i="9" s="1"/>
  <c r="K483" i="9" s="1"/>
  <c r="K484" i="9" s="1"/>
  <c r="K485" i="9" s="1"/>
  <c r="N43" i="9"/>
  <c r="O42" i="9"/>
  <c r="K486" i="9" l="1"/>
  <c r="K487" i="9" s="1"/>
  <c r="K488" i="9" s="1"/>
  <c r="K489" i="9" s="1"/>
  <c r="K490" i="9" s="1"/>
  <c r="K491" i="9" s="1"/>
  <c r="K492" i="9" s="1"/>
  <c r="K493" i="9" s="1"/>
  <c r="K494" i="9" s="1"/>
  <c r="K495" i="9" s="1"/>
  <c r="K496" i="9" s="1"/>
  <c r="K497" i="9" s="1"/>
  <c r="K498" i="9" s="1"/>
  <c r="K499" i="9" s="1"/>
  <c r="K500" i="9" s="1"/>
  <c r="K370" i="9"/>
  <c r="K371" i="9" s="1"/>
  <c r="K372" i="9" s="1"/>
  <c r="N44" i="9"/>
  <c r="O43" i="9"/>
  <c r="J506" i="9" l="1"/>
  <c r="O44" i="9"/>
  <c r="N45" i="9"/>
  <c r="K506" i="9" l="1"/>
  <c r="K507" i="9" s="1"/>
  <c r="K508" i="9" s="1"/>
  <c r="K509" i="9" s="1"/>
  <c r="K510" i="9" s="1"/>
  <c r="K511" i="9" s="1"/>
  <c r="K512" i="9" s="1"/>
  <c r="K513" i="9" s="1"/>
  <c r="K514" i="9" s="1"/>
  <c r="K515" i="9" s="1"/>
  <c r="J531" i="9"/>
  <c r="O45" i="9"/>
  <c r="N46" i="9"/>
  <c r="N47" i="9" s="1"/>
  <c r="K516" i="9" l="1"/>
  <c r="K517" i="9" s="1"/>
  <c r="K518" i="9" s="1"/>
  <c r="K519" i="9" s="1"/>
  <c r="K520" i="9" s="1"/>
  <c r="K521" i="9" s="1"/>
  <c r="K522" i="9" s="1"/>
  <c r="K523" i="9" s="1"/>
  <c r="K524" i="9" s="1"/>
  <c r="K525" i="9" s="1"/>
  <c r="K526" i="9" s="1"/>
  <c r="K527" i="9" s="1"/>
  <c r="K528" i="9" s="1"/>
  <c r="K529" i="9" s="1"/>
  <c r="K530" i="9" s="1"/>
  <c r="N48" i="9"/>
  <c r="O47" i="9"/>
  <c r="O46" i="9"/>
  <c r="N49" i="9" l="1"/>
  <c r="O48" i="9"/>
  <c r="O49" i="9" l="1"/>
  <c r="N50" i="9"/>
  <c r="N51" i="9" l="1"/>
  <c r="O50" i="9"/>
  <c r="O51" i="9" l="1"/>
  <c r="N52" i="9"/>
  <c r="N53" i="9" l="1"/>
  <c r="O52" i="9"/>
  <c r="N54" i="9" l="1"/>
  <c r="O53" i="9"/>
  <c r="N55" i="9" l="1"/>
  <c r="O54" i="9"/>
  <c r="O55" i="9" l="1"/>
  <c r="N56" i="9"/>
  <c r="O56" i="9" l="1"/>
  <c r="N57" i="9"/>
  <c r="N58" i="9" l="1"/>
  <c r="O57" i="9"/>
  <c r="N59" i="9" l="1"/>
  <c r="M67" i="9" s="1"/>
  <c r="O58" i="9"/>
  <c r="N67" i="9" l="1"/>
  <c r="M85" i="9"/>
  <c r="O59" i="9"/>
  <c r="O67" i="9" l="1"/>
  <c r="N68" i="9"/>
  <c r="N69" i="9" l="1"/>
  <c r="O68" i="9"/>
  <c r="N70" i="9" l="1"/>
  <c r="O69" i="9"/>
  <c r="O70" i="9" l="1"/>
  <c r="N71" i="9"/>
  <c r="N72" i="9" l="1"/>
  <c r="O71" i="9"/>
  <c r="O72" i="9" l="1"/>
  <c r="N73" i="9"/>
  <c r="N74" i="9" l="1"/>
  <c r="O73" i="9"/>
  <c r="O74" i="9" l="1"/>
  <c r="N75" i="9"/>
  <c r="O75" i="9" l="1"/>
  <c r="N76" i="9"/>
  <c r="N77" i="9" l="1"/>
  <c r="O76" i="9"/>
  <c r="N78" i="9" l="1"/>
  <c r="O77" i="9"/>
  <c r="O78" i="9" l="1"/>
  <c r="N79" i="9"/>
  <c r="O79" i="9" l="1"/>
  <c r="N80" i="9"/>
  <c r="N81" i="9" l="1"/>
  <c r="N82" i="9" s="1"/>
  <c r="O80" i="9"/>
  <c r="O82" i="9" l="1"/>
  <c r="N83" i="9"/>
  <c r="O81" i="9"/>
  <c r="N84" i="9" l="1"/>
  <c r="O83" i="9"/>
  <c r="O84" i="9" l="1"/>
  <c r="M90" i="9"/>
  <c r="M112" i="9" l="1"/>
  <c r="N90" i="9"/>
  <c r="O90" i="9" l="1"/>
  <c r="N91" i="9"/>
  <c r="N92" i="9" l="1"/>
  <c r="O91" i="9"/>
  <c r="O92" i="9" l="1"/>
  <c r="N93" i="9"/>
  <c r="O93" i="9" l="1"/>
  <c r="N94" i="9"/>
  <c r="N95" i="9" s="1"/>
  <c r="O95" i="9" l="1"/>
  <c r="N96" i="9"/>
  <c r="O94" i="9"/>
  <c r="N97" i="9" l="1"/>
  <c r="O96" i="9"/>
  <c r="O97" i="9" l="1"/>
  <c r="N98" i="9"/>
  <c r="N99" i="9" l="1"/>
  <c r="O98" i="9"/>
  <c r="O99" i="9" l="1"/>
  <c r="N100" i="9"/>
  <c r="N101" i="9" l="1"/>
  <c r="O100" i="9"/>
  <c r="O101" i="9" l="1"/>
  <c r="N102" i="9"/>
  <c r="N103" i="9" l="1"/>
  <c r="O102" i="9"/>
  <c r="O103" i="9" l="1"/>
  <c r="N104" i="9"/>
  <c r="N105" i="9" l="1"/>
  <c r="O104" i="9"/>
  <c r="N106" i="9" l="1"/>
  <c r="O105" i="9"/>
  <c r="N107" i="9" l="1"/>
  <c r="O106" i="9"/>
  <c r="O107" i="9" l="1"/>
  <c r="N108" i="9"/>
  <c r="N109" i="9" l="1"/>
  <c r="O108" i="9"/>
  <c r="O109" i="9" l="1"/>
  <c r="N110" i="9"/>
  <c r="N111" i="9" l="1"/>
  <c r="M117" i="9" s="1"/>
  <c r="O110" i="9"/>
  <c r="M130" i="9" l="1"/>
  <c r="N117" i="9"/>
  <c r="O111" i="9"/>
  <c r="O117" i="9" l="1"/>
  <c r="N118" i="9"/>
  <c r="O118" i="9" l="1"/>
  <c r="N119" i="9"/>
  <c r="O119" i="9" l="1"/>
  <c r="N120" i="9"/>
  <c r="O120" i="9" l="1"/>
  <c r="N121" i="9"/>
  <c r="O121" i="9" l="1"/>
  <c r="N122" i="9"/>
  <c r="N123" i="9" l="1"/>
  <c r="O122" i="9"/>
  <c r="N124" i="9" l="1"/>
  <c r="O123" i="9"/>
  <c r="O124" i="9" l="1"/>
  <c r="N125" i="9"/>
  <c r="O125" i="9" l="1"/>
  <c r="N126" i="9"/>
  <c r="N127" i="9" s="1"/>
  <c r="O127" i="9" l="1"/>
  <c r="N128" i="9"/>
  <c r="O128" i="9" s="1"/>
  <c r="O126" i="9"/>
  <c r="N129" i="9" l="1"/>
  <c r="M150" i="9" l="1"/>
  <c r="O129" i="9"/>
  <c r="N150" i="9" l="1"/>
  <c r="M160" i="9"/>
  <c r="O150" i="9" l="1"/>
  <c r="N151" i="9"/>
  <c r="O151" i="9" l="1"/>
  <c r="N152" i="9"/>
  <c r="O152" i="9" l="1"/>
  <c r="N153" i="9"/>
  <c r="O153" i="9" l="1"/>
  <c r="N154" i="9"/>
  <c r="N155" i="9" l="1"/>
  <c r="N156" i="9" s="1"/>
  <c r="O154" i="9"/>
  <c r="O156" i="9" l="1"/>
  <c r="N157" i="9"/>
  <c r="O155" i="9"/>
  <c r="O157" i="9" l="1"/>
  <c r="N158" i="9"/>
  <c r="N159" i="9" l="1"/>
  <c r="M182" i="9" s="1"/>
  <c r="O158" i="9"/>
  <c r="N182" i="9" l="1"/>
  <c r="M197" i="9"/>
  <c r="O159" i="9"/>
  <c r="O182" i="9" l="1"/>
  <c r="N183" i="9"/>
  <c r="N184" i="9" s="1"/>
  <c r="N185" i="9" s="1"/>
  <c r="N186" i="9" s="1"/>
  <c r="N187" i="9" s="1"/>
  <c r="N188" i="9" s="1"/>
  <c r="N189" i="9" s="1"/>
  <c r="N190" i="9" s="1"/>
  <c r="N191" i="9" s="1"/>
  <c r="N192" i="9" s="1"/>
  <c r="N193" i="9" s="1"/>
  <c r="N194" i="9" s="1"/>
  <c r="N195" i="9" s="1"/>
  <c r="N196" i="9" s="1"/>
  <c r="O183" i="9" l="1"/>
  <c r="O184" i="9" l="1"/>
  <c r="O185" i="9" l="1"/>
  <c r="O186" i="9" l="1"/>
  <c r="O187" i="9" l="1"/>
  <c r="O188" i="9" l="1"/>
  <c r="O189" i="9" l="1"/>
  <c r="O190" i="9" l="1"/>
  <c r="O191" i="9" l="1"/>
  <c r="O192" i="9" l="1"/>
  <c r="O193" i="9" l="1"/>
  <c r="O194" i="9" l="1"/>
  <c r="O195" i="9" l="1"/>
  <c r="M212" i="9" l="1"/>
  <c r="N212" i="9" s="1"/>
  <c r="N213" i="9" s="1"/>
  <c r="N214" i="9" s="1"/>
  <c r="N215" i="9" s="1"/>
  <c r="N216" i="9" s="1"/>
  <c r="O196" i="9"/>
  <c r="O212" i="9" l="1"/>
  <c r="O213" i="9" l="1"/>
  <c r="O214" i="9" l="1"/>
  <c r="O215" i="9" l="1"/>
  <c r="O216" i="9" l="1"/>
  <c r="E213" i="9" l="1"/>
  <c r="M217" i="9"/>
  <c r="N217" i="9" s="1"/>
  <c r="D102" i="117"/>
  <c r="H108" i="117" s="1"/>
  <c r="H109" i="117" s="1"/>
  <c r="M218" i="9" l="1"/>
  <c r="M250" i="9" l="1"/>
  <c r="M259" i="9" s="1"/>
  <c r="O217" i="9"/>
  <c r="N250" i="9" l="1"/>
  <c r="O250" i="9" l="1"/>
  <c r="N251" i="9"/>
  <c r="N252" i="9" s="1"/>
  <c r="N253" i="9" s="1"/>
  <c r="N254" i="9" s="1"/>
  <c r="N255" i="9" s="1"/>
  <c r="N256" i="9" s="1"/>
  <c r="N257" i="9" s="1"/>
  <c r="N258" i="9" s="1"/>
  <c r="M311" i="9" s="1"/>
  <c r="M333" i="9" s="1"/>
  <c r="O251" i="9" l="1"/>
  <c r="O252" i="9"/>
  <c r="O253" i="9" l="1"/>
  <c r="O254" i="9" l="1"/>
  <c r="O255" i="9" l="1"/>
  <c r="O256" i="9"/>
  <c r="N311" i="9" l="1"/>
  <c r="N312" i="9" s="1"/>
  <c r="N313" i="9" s="1"/>
  <c r="O258" i="9"/>
  <c r="O257" i="9"/>
  <c r="N314" i="9" l="1"/>
  <c r="O313" i="9"/>
  <c r="O311" i="9"/>
  <c r="N315" i="9" l="1"/>
  <c r="O314" i="9"/>
  <c r="O312" i="9"/>
  <c r="N316" i="9" l="1"/>
  <c r="O315" i="9"/>
  <c r="N317" i="9" l="1"/>
  <c r="O316" i="9"/>
  <c r="N318" i="9" l="1"/>
  <c r="O317" i="9"/>
  <c r="N319" i="9" l="1"/>
  <c r="O318" i="9"/>
  <c r="N320" i="9" l="1"/>
  <c r="O319" i="9"/>
  <c r="N321" i="9" l="1"/>
  <c r="O320" i="9"/>
  <c r="N322" i="9" l="1"/>
  <c r="O321" i="9"/>
  <c r="N323" i="9" l="1"/>
  <c r="O322" i="9"/>
  <c r="N324" i="9" l="1"/>
  <c r="O323" i="9"/>
  <c r="N325" i="9" l="1"/>
  <c r="O324" i="9"/>
  <c r="N326" i="9" l="1"/>
  <c r="O325" i="9"/>
  <c r="N327" i="9" l="1"/>
  <c r="O326" i="9"/>
  <c r="N328" i="9" l="1"/>
  <c r="O327" i="9"/>
  <c r="N329" i="9" l="1"/>
  <c r="O328" i="9"/>
  <c r="N330" i="9" l="1"/>
  <c r="O329" i="9"/>
  <c r="N331" i="9" l="1"/>
  <c r="O330" i="9"/>
  <c r="N332" i="9" l="1"/>
  <c r="M378" i="9" s="1"/>
  <c r="O331" i="9"/>
  <c r="N378" i="9" l="1"/>
  <c r="M421" i="9"/>
  <c r="O332" i="9"/>
  <c r="N379" i="9" l="1"/>
  <c r="O378" i="9"/>
  <c r="N380" i="9" l="1"/>
  <c r="O379" i="9"/>
  <c r="N381" i="9" l="1"/>
  <c r="O380" i="9"/>
  <c r="N382" i="9" l="1"/>
  <c r="O381" i="9"/>
  <c r="O382" i="9" l="1"/>
  <c r="N383" i="9"/>
  <c r="O383" i="9" l="1"/>
  <c r="N384" i="9"/>
  <c r="N385" i="9" l="1"/>
  <c r="O384" i="9"/>
  <c r="N386" i="9" l="1"/>
  <c r="O385" i="9"/>
  <c r="N387" i="9" l="1"/>
  <c r="O386" i="9"/>
  <c r="O387" i="9" l="1"/>
  <c r="N388" i="9"/>
  <c r="N389" i="9" l="1"/>
  <c r="O388" i="9"/>
  <c r="N390" i="9" l="1"/>
  <c r="O389" i="9"/>
  <c r="O390" i="9" l="1"/>
  <c r="N391" i="9"/>
  <c r="O391" i="9" l="1"/>
  <c r="N392" i="9"/>
  <c r="N393" i="9" l="1"/>
  <c r="O392" i="9"/>
  <c r="N394" i="9" l="1"/>
  <c r="O393" i="9"/>
  <c r="O394" i="9" l="1"/>
  <c r="N395" i="9"/>
  <c r="O395" i="9" l="1"/>
  <c r="N396" i="9"/>
  <c r="N397" i="9" l="1"/>
  <c r="O396" i="9"/>
  <c r="N398" i="9" l="1"/>
  <c r="O397" i="9"/>
  <c r="O398" i="9" l="1"/>
  <c r="N399" i="9"/>
  <c r="O399" i="9" l="1"/>
  <c r="N400" i="9"/>
  <c r="N401" i="9" l="1"/>
  <c r="O400" i="9"/>
  <c r="N402" i="9" l="1"/>
  <c r="O401" i="9"/>
  <c r="O402" i="9" l="1"/>
  <c r="N403" i="9"/>
  <c r="O403" i="9" l="1"/>
  <c r="N404" i="9"/>
  <c r="N405" i="9" l="1"/>
  <c r="O404" i="9"/>
  <c r="N406" i="9" l="1"/>
  <c r="O405" i="9"/>
  <c r="O406" i="9" l="1"/>
  <c r="N407" i="9"/>
  <c r="O407" i="9" l="1"/>
  <c r="N408" i="9"/>
  <c r="N409" i="9" l="1"/>
  <c r="O408" i="9"/>
  <c r="N410" i="9" l="1"/>
  <c r="O409" i="9"/>
  <c r="O410" i="9" l="1"/>
  <c r="N411" i="9"/>
  <c r="O411" i="9" l="1"/>
  <c r="N412" i="9"/>
  <c r="O412" i="9" l="1"/>
  <c r="N413" i="9"/>
  <c r="N414" i="9" l="1"/>
  <c r="O413" i="9"/>
  <c r="N415" i="9" l="1"/>
  <c r="O414" i="9"/>
  <c r="O415" i="9" l="1"/>
  <c r="N416" i="9"/>
  <c r="O416" i="9" l="1"/>
  <c r="N417" i="9"/>
  <c r="N418" i="9" l="1"/>
  <c r="O417" i="9"/>
  <c r="N419" i="9" l="1"/>
  <c r="O418" i="9"/>
  <c r="O419" i="9" l="1"/>
  <c r="N420" i="9"/>
  <c r="M481" i="9" s="1"/>
  <c r="M486" i="9" l="1"/>
  <c r="N481" i="9"/>
  <c r="O420" i="9"/>
  <c r="O481" i="9" l="1"/>
  <c r="N482" i="9"/>
  <c r="O482" i="9" l="1"/>
  <c r="N483" i="9"/>
  <c r="O483" i="9" l="1"/>
  <c r="N484" i="9"/>
  <c r="O484" i="9" l="1"/>
  <c r="N485" i="9"/>
  <c r="M506" i="9" s="1"/>
  <c r="M511" i="9" l="1"/>
  <c r="N506" i="9"/>
  <c r="O485" i="9"/>
  <c r="N507" i="9" l="1"/>
  <c r="O506" i="9"/>
  <c r="O507" i="9" l="1"/>
  <c r="N508" i="9"/>
  <c r="N509" i="9" l="1"/>
  <c r="O508" i="9"/>
  <c r="N510" i="9" l="1"/>
  <c r="O509" i="9"/>
  <c r="O510" i="9" l="1"/>
</calcChain>
</file>

<file path=xl/sharedStrings.xml><?xml version="1.0" encoding="utf-8"?>
<sst xmlns="http://schemas.openxmlformats.org/spreadsheetml/2006/main" count="3109" uniqueCount="496">
  <si>
    <t>TOTAL</t>
  </si>
  <si>
    <t>NAME</t>
  </si>
  <si>
    <t>PAYOUT</t>
  </si>
  <si>
    <t>P004</t>
  </si>
  <si>
    <t>P007</t>
  </si>
  <si>
    <t>Total:</t>
  </si>
  <si>
    <t>NICOLE GELDENHUYS</t>
  </si>
  <si>
    <t>Virgin Money:</t>
  </si>
  <si>
    <t>Std Bank:</t>
  </si>
  <si>
    <t>-</t>
  </si>
  <si>
    <t>Truworths:</t>
  </si>
  <si>
    <t>Payments:</t>
  </si>
  <si>
    <t>Woolworths:</t>
  </si>
  <si>
    <t>Petty Cash:</t>
  </si>
  <si>
    <t>HENRY RENT</t>
  </si>
  <si>
    <t>P019</t>
  </si>
  <si>
    <t>D500</t>
  </si>
  <si>
    <t>Nikki (STD Bank):</t>
  </si>
  <si>
    <t>D501</t>
  </si>
  <si>
    <t>D200</t>
  </si>
  <si>
    <t>Danny (Corolla Insurance):</t>
  </si>
  <si>
    <t>D400</t>
  </si>
  <si>
    <t>D401</t>
  </si>
  <si>
    <t>Petro G. (Derick Salary):</t>
  </si>
  <si>
    <t>A001</t>
  </si>
  <si>
    <t>D.D. Geldenhuys</t>
  </si>
  <si>
    <t>MADALA MNISI</t>
  </si>
  <si>
    <t>ANDREW BALLARD</t>
  </si>
  <si>
    <t>JOSEPH MALALE</t>
  </si>
  <si>
    <t>BALANCE</t>
  </si>
  <si>
    <t>HENRY STEYNBERG</t>
  </si>
  <si>
    <t>A002</t>
  </si>
  <si>
    <t>Dan Salary</t>
  </si>
  <si>
    <t>Leon Salary</t>
  </si>
  <si>
    <t>Virgin Money</t>
  </si>
  <si>
    <t>PREMAC:</t>
  </si>
  <si>
    <t>AVAILABLE</t>
  </si>
  <si>
    <t>Standard Bank</t>
  </si>
  <si>
    <t>Foschini:</t>
  </si>
  <si>
    <t>CDEWTAR01</t>
  </si>
  <si>
    <t>ANDREW RENT</t>
  </si>
  <si>
    <t>Vodacom:</t>
  </si>
  <si>
    <t>D300, D0LB, D302</t>
  </si>
  <si>
    <t>Transfer:</t>
  </si>
  <si>
    <t>Derick Interest:</t>
  </si>
  <si>
    <t>D.D. Geldenhuys (Interest)</t>
  </si>
  <si>
    <t>Ouma Monies (Nikki to draw)</t>
  </si>
  <si>
    <t>Nikki (Virgin Money CC):</t>
  </si>
  <si>
    <t>Cash:</t>
  </si>
  <si>
    <t>Bronwyn:</t>
  </si>
  <si>
    <t>Delmas Spar:</t>
  </si>
  <si>
    <t>P021</t>
  </si>
  <si>
    <t>BAREND FULTON</t>
  </si>
  <si>
    <t>Bank Fee:</t>
  </si>
  <si>
    <t>Derick Salary</t>
  </si>
  <si>
    <t>01</t>
  </si>
  <si>
    <t>03</t>
  </si>
  <si>
    <t>Nedbank:</t>
  </si>
  <si>
    <t>DAY</t>
  </si>
  <si>
    <t>30</t>
  </si>
  <si>
    <t>07</t>
  </si>
  <si>
    <t>Balance b/d:</t>
  </si>
  <si>
    <t>MTN:</t>
  </si>
  <si>
    <t>F001</t>
  </si>
  <si>
    <t>F002</t>
  </si>
  <si>
    <t>Trudie Geldenhuys</t>
  </si>
  <si>
    <t>Patricia De Kok</t>
  </si>
  <si>
    <t>Transfer</t>
  </si>
  <si>
    <t>28</t>
  </si>
  <si>
    <t>02</t>
  </si>
  <si>
    <t>Finance Charge</t>
  </si>
  <si>
    <t>09</t>
  </si>
  <si>
    <t>Clicks</t>
  </si>
  <si>
    <t>Liquor Valu</t>
  </si>
  <si>
    <t>12</t>
  </si>
  <si>
    <t>13</t>
  </si>
  <si>
    <t>Pick n Pay</t>
  </si>
  <si>
    <t>16</t>
  </si>
  <si>
    <t>Petty Cash</t>
  </si>
  <si>
    <t>Delmas Spar</t>
  </si>
  <si>
    <t>11</t>
  </si>
  <si>
    <t>ERIC NTULO</t>
  </si>
  <si>
    <t>PLACE</t>
  </si>
  <si>
    <t>DETAILS</t>
  </si>
  <si>
    <t>Pick n Pay:</t>
  </si>
  <si>
    <t>Sasol Delmas:</t>
  </si>
  <si>
    <t>04</t>
  </si>
  <si>
    <t>05</t>
  </si>
  <si>
    <t>PAY WEEK</t>
  </si>
  <si>
    <t>BANK CODE</t>
  </si>
  <si>
    <t>PAY DATE</t>
  </si>
  <si>
    <t>DORA NTULO</t>
  </si>
  <si>
    <t>Nett Pay from Payroll:</t>
  </si>
  <si>
    <t>P014</t>
  </si>
  <si>
    <t>FRANCOIS VD BANK</t>
  </si>
  <si>
    <t>31</t>
  </si>
  <si>
    <t>D-D Life:</t>
  </si>
  <si>
    <t>15</t>
  </si>
  <si>
    <t>P001</t>
  </si>
  <si>
    <t>JAMES SMITH</t>
  </si>
  <si>
    <t>P009</t>
  </si>
  <si>
    <t>LiquorValu</t>
  </si>
  <si>
    <t>P003</t>
  </si>
  <si>
    <r>
      <t xml:space="preserve">Kana 109 </t>
    </r>
    <r>
      <rPr>
        <sz val="10"/>
        <color rgb="FFFF0000"/>
        <rFont val="Arial"/>
        <family val="2"/>
      </rPr>
      <t>Mar</t>
    </r>
    <r>
      <rPr>
        <sz val="10"/>
        <rFont val="Arial"/>
        <family val="2"/>
      </rPr>
      <t>:</t>
    </r>
  </si>
  <si>
    <t>STANDARD WEEKS WAGES</t>
  </si>
  <si>
    <t>PREVIOUS INCREASE</t>
  </si>
  <si>
    <t>EXTRAS</t>
  </si>
  <si>
    <t>CURRENT</t>
  </si>
  <si>
    <t>% INCREASE</t>
  </si>
  <si>
    <t>PROPOSED INCREASES</t>
  </si>
  <si>
    <t>TOTAL WEEKLY PAYOUT</t>
  </si>
  <si>
    <t>Started July 2012</t>
  </si>
  <si>
    <t>NOTABLE INFO</t>
  </si>
  <si>
    <t>Med + R37.37</t>
  </si>
  <si>
    <t>CURRENT RATE</t>
  </si>
  <si>
    <t>PROPOSED RATE</t>
  </si>
  <si>
    <t>RELATIVE INCREASES</t>
  </si>
  <si>
    <t>weekly</t>
  </si>
  <si>
    <t>monthly</t>
  </si>
  <si>
    <r>
      <t xml:space="preserve">Kana 109 </t>
    </r>
    <r>
      <rPr>
        <sz val="10"/>
        <color rgb="FFFF0000"/>
        <rFont val="Arial"/>
        <family val="2"/>
      </rPr>
      <t>May</t>
    </r>
    <r>
      <rPr>
        <sz val="10"/>
        <rFont val="Arial"/>
        <family val="2"/>
      </rPr>
      <t>:</t>
    </r>
  </si>
  <si>
    <t>Statement Fee:</t>
  </si>
  <si>
    <r>
      <t xml:space="preserve">Kana 109 </t>
    </r>
    <r>
      <rPr>
        <sz val="10"/>
        <color rgb="FFFF0000"/>
        <rFont val="Arial"/>
        <family val="2"/>
      </rPr>
      <t>June</t>
    </r>
    <r>
      <rPr>
        <sz val="10"/>
        <rFont val="Arial"/>
        <family val="2"/>
      </rPr>
      <t>:</t>
    </r>
  </si>
  <si>
    <t>PETTY CASH</t>
  </si>
  <si>
    <t>Edgars:</t>
  </si>
  <si>
    <t>Middelburg Plaza</t>
  </si>
  <si>
    <t>Ocean Basket</t>
  </si>
  <si>
    <t>1Life:</t>
  </si>
  <si>
    <t>Vodacom Data:</t>
  </si>
  <si>
    <t>06</t>
  </si>
  <si>
    <t>Ster Kinekor</t>
  </si>
  <si>
    <t>Outsurance:</t>
  </si>
  <si>
    <t>D300</t>
  </si>
  <si>
    <t>Leon (Tata Insurance):</t>
  </si>
  <si>
    <t>Leon (Toyota Corolla Insurance):</t>
  </si>
  <si>
    <t>P002</t>
  </si>
  <si>
    <t>Credit = R28,000</t>
  </si>
  <si>
    <t>Dora Airtime:</t>
  </si>
  <si>
    <t>Electricity</t>
  </si>
  <si>
    <t>HENDRIK BOTHA</t>
  </si>
  <si>
    <t>P010</t>
  </si>
  <si>
    <t>27</t>
  </si>
  <si>
    <t>Airtime:</t>
  </si>
  <si>
    <t>Sasol Delmas</t>
  </si>
  <si>
    <t>Rebel Mini Market</t>
  </si>
  <si>
    <t>Reggies</t>
  </si>
  <si>
    <t>Dissiplek</t>
  </si>
  <si>
    <t>Delmas Steers</t>
  </si>
  <si>
    <t>Amazons:</t>
  </si>
  <si>
    <t>Chanel Gift</t>
  </si>
  <si>
    <t>Kalahari.com - Bronwyn</t>
  </si>
  <si>
    <t>Kalahari.com - Angela</t>
  </si>
  <si>
    <t>MARCH 2015</t>
  </si>
  <si>
    <t>Bounce fee</t>
  </si>
  <si>
    <r>
      <t xml:space="preserve">Kana 109 </t>
    </r>
    <r>
      <rPr>
        <sz val="10"/>
        <color rgb="FFFF0000"/>
        <rFont val="Arial"/>
        <family val="2"/>
      </rPr>
      <t>April</t>
    </r>
    <r>
      <rPr>
        <sz val="10"/>
        <rFont val="Arial"/>
        <family val="2"/>
      </rPr>
      <t>:</t>
    </r>
  </si>
  <si>
    <t xml:space="preserve">Clicks </t>
  </si>
  <si>
    <t>P020</t>
  </si>
  <si>
    <t>Total Glen Marais:</t>
  </si>
  <si>
    <t>Hennie Airtime:</t>
  </si>
  <si>
    <t>Ploughman</t>
  </si>
  <si>
    <t>Declined fee:</t>
  </si>
  <si>
    <t>BidorBuy - Bronwyn</t>
  </si>
  <si>
    <t>APRIL 2015</t>
  </si>
  <si>
    <t>08</t>
  </si>
  <si>
    <t>Gosforth East Rams</t>
  </si>
  <si>
    <t>Petty Cash c/o:</t>
  </si>
  <si>
    <t>ü</t>
  </si>
  <si>
    <t>Melrose Coffee Shop</t>
  </si>
  <si>
    <t>Diamond Hill Plaza</t>
  </si>
  <si>
    <t xml:space="preserve">McDonalds </t>
  </si>
  <si>
    <t>Sundra Bottle Store</t>
  </si>
  <si>
    <t>342.21</t>
  </si>
  <si>
    <t>Dalpark Service Station</t>
  </si>
  <si>
    <t>MAY 2015</t>
  </si>
  <si>
    <t>10</t>
  </si>
  <si>
    <t>Square Time</t>
  </si>
  <si>
    <t>Salon Romanica</t>
  </si>
  <si>
    <t>Clicks Delmas:</t>
  </si>
  <si>
    <t>341.14</t>
  </si>
  <si>
    <t>Eric Loan</t>
  </si>
  <si>
    <t>Dennel Plaza</t>
  </si>
  <si>
    <t>Perrys Brakpan</t>
  </si>
  <si>
    <t>Easypay Electricity</t>
  </si>
  <si>
    <t>MEBS:</t>
  </si>
  <si>
    <t>JUNE 2015</t>
  </si>
  <si>
    <t>LiquoValu</t>
  </si>
  <si>
    <t>14</t>
  </si>
  <si>
    <t>17</t>
  </si>
  <si>
    <t>Perry's Supermarket</t>
  </si>
  <si>
    <t>Two Tomahawks Spur</t>
  </si>
  <si>
    <t>Salon Romanika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</si>
  <si>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July</t>
    </r>
    <r>
      <rPr>
        <sz val="10"/>
        <rFont val="Arial"/>
        <family val="2"/>
      </rPr>
      <t>:</t>
    </r>
  </si>
  <si>
    <t>FEBRUARY 2015</t>
  </si>
  <si>
    <t>340.45</t>
  </si>
  <si>
    <t>Tollgate</t>
  </si>
  <si>
    <t>Takealot.com</t>
  </si>
  <si>
    <t>Born2Care:</t>
  </si>
  <si>
    <t>Steers Lakeside Mall</t>
  </si>
  <si>
    <t>Jaco:</t>
  </si>
  <si>
    <t>Tsitsikama Deposit:</t>
  </si>
  <si>
    <t>JULY 2015</t>
  </si>
  <si>
    <t>18</t>
  </si>
  <si>
    <t>19</t>
  </si>
  <si>
    <t>20</t>
  </si>
  <si>
    <t>21</t>
  </si>
  <si>
    <t>22</t>
  </si>
  <si>
    <t>Data Bundle:</t>
  </si>
  <si>
    <t>Burger King:</t>
  </si>
  <si>
    <t>Handy Joe's Hardware:</t>
  </si>
  <si>
    <t>Delmas Steers:</t>
  </si>
  <si>
    <t>Liquor Valu:</t>
  </si>
  <si>
    <t>Norman's Hardware:</t>
  </si>
  <si>
    <t>KFC Delmas</t>
  </si>
  <si>
    <t>Mweb:</t>
  </si>
  <si>
    <t>(08 June)</t>
  </si>
  <si>
    <t>Ruby Red Design:</t>
  </si>
  <si>
    <t>The Crazy Store</t>
  </si>
  <si>
    <t>Gosforth Plaza</t>
  </si>
  <si>
    <t>Bella Su-lize:</t>
  </si>
  <si>
    <t>472.21</t>
  </si>
  <si>
    <t>Wedding Transfer</t>
  </si>
  <si>
    <t>R200 to mother</t>
  </si>
  <si>
    <t>Samrand Shell</t>
  </si>
  <si>
    <t>Frank Fruit and Veg</t>
  </si>
  <si>
    <t>PREMAC Loan:</t>
  </si>
  <si>
    <t>Marloth Park Trip:</t>
  </si>
  <si>
    <t>Cash Withdrawal Fee:</t>
  </si>
  <si>
    <t>McDonalds</t>
  </si>
  <si>
    <t>PREMAC</t>
  </si>
  <si>
    <t>AUGUST 2015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</si>
  <si>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Sept</t>
    </r>
    <r>
      <rPr>
        <sz val="10"/>
        <rFont val="Arial"/>
        <family val="2"/>
      </rPr>
      <t>:</t>
    </r>
  </si>
  <si>
    <t>Premac:</t>
  </si>
  <si>
    <t>23</t>
  </si>
  <si>
    <t>24</t>
  </si>
  <si>
    <t>25</t>
  </si>
  <si>
    <t>26</t>
  </si>
  <si>
    <t>Salon Romanika:</t>
  </si>
  <si>
    <t>Ed's Diner</t>
  </si>
  <si>
    <t>Checkers Hyper</t>
  </si>
  <si>
    <t>Enquiry Fee</t>
  </si>
  <si>
    <t>472.12</t>
  </si>
  <si>
    <t>Pick n Pay - wine</t>
  </si>
  <si>
    <t>Capaccinos:</t>
  </si>
  <si>
    <t>P006</t>
  </si>
  <si>
    <t>Dora Loan</t>
  </si>
  <si>
    <t>P005</t>
  </si>
  <si>
    <t>Sheetstreet:</t>
  </si>
  <si>
    <t>Takealot.com - Wedding cameras</t>
  </si>
  <si>
    <t>Captain Doregos</t>
  </si>
  <si>
    <t>SEPTEMBER 2015</t>
  </si>
  <si>
    <t>29</t>
  </si>
  <si>
    <t>Data:</t>
  </si>
  <si>
    <t>Wedding money: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</si>
  <si>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Oct</t>
    </r>
    <r>
      <rPr>
        <sz val="10"/>
        <rFont val="Arial"/>
        <family val="2"/>
      </rPr>
      <t>:</t>
    </r>
  </si>
  <si>
    <t>Dora:</t>
  </si>
  <si>
    <t>Rebel Fruit and Veg</t>
  </si>
  <si>
    <t>J-M Dress:</t>
  </si>
  <si>
    <t>TNT:</t>
  </si>
  <si>
    <t>James Loan</t>
  </si>
  <si>
    <t>565.59</t>
  </si>
  <si>
    <t>TS Water:</t>
  </si>
  <si>
    <t>WILLIAM MAGOSO</t>
  </si>
  <si>
    <t>JP LABUSCHAGNE</t>
  </si>
  <si>
    <t>Dalview Superspar</t>
  </si>
  <si>
    <t>OCTOBER 2015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</si>
  <si>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Nov</t>
    </r>
    <r>
      <rPr>
        <sz val="10"/>
        <rFont val="Arial"/>
        <family val="2"/>
      </rPr>
      <t>:</t>
    </r>
  </si>
  <si>
    <t xml:space="preserve"> + med + rent</t>
  </si>
  <si>
    <t xml:space="preserve"> + rent</t>
  </si>
  <si>
    <t>GT Electronics:</t>
  </si>
  <si>
    <t>Three D:</t>
  </si>
  <si>
    <t>PREMAC Reimburse:</t>
  </si>
  <si>
    <t>Total Moraleta:</t>
  </si>
  <si>
    <t>Cash Deposit Fee:</t>
  </si>
  <si>
    <t>Nel &amp; Snyman:</t>
  </si>
  <si>
    <t>Frank fruit and veg:</t>
  </si>
  <si>
    <t>Dissiplek:</t>
  </si>
  <si>
    <t>Clicks:</t>
  </si>
  <si>
    <t>Email confirm:</t>
  </si>
  <si>
    <t>Spur:</t>
  </si>
  <si>
    <t>32</t>
  </si>
  <si>
    <t>33</t>
  </si>
  <si>
    <t>34</t>
  </si>
  <si>
    <t>35</t>
  </si>
  <si>
    <t>GERHARD NORTJE</t>
  </si>
  <si>
    <t>36</t>
  </si>
  <si>
    <t>NOVEMBER 2015</t>
  </si>
  <si>
    <t>37</t>
  </si>
  <si>
    <t>38</t>
  </si>
  <si>
    <t>39</t>
  </si>
  <si>
    <t>Dalpark Plaza</t>
  </si>
  <si>
    <t>Spar Middelburg:</t>
  </si>
  <si>
    <t>MTN Data:</t>
  </si>
  <si>
    <t>671.06</t>
  </si>
  <si>
    <t>Wedding Money:</t>
  </si>
  <si>
    <t>Zebra Country Lodge:</t>
  </si>
  <si>
    <t>90 Day Statement:</t>
  </si>
  <si>
    <t>Michelangela:</t>
  </si>
  <si>
    <t>(Mom gift) Takealot:</t>
  </si>
  <si>
    <t>Granny Wedding Present:</t>
  </si>
  <si>
    <t>Leandre (Room):</t>
  </si>
  <si>
    <t>Johan Du Bruto:</t>
  </si>
  <si>
    <t>Pick n Pay (PC):</t>
  </si>
  <si>
    <t>Angela:</t>
  </si>
  <si>
    <t>Dubai (Flowergirl dresses):</t>
  </si>
  <si>
    <t>Danny Petty Cash</t>
  </si>
  <si>
    <t>P015</t>
  </si>
  <si>
    <t>NICO NEL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</si>
  <si>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Dec</t>
    </r>
    <r>
      <rPr>
        <sz val="10"/>
        <rFont val="Arial"/>
        <family val="2"/>
      </rPr>
      <t>:</t>
    </r>
  </si>
  <si>
    <t>P023</t>
  </si>
  <si>
    <t>Andries Combrink:</t>
  </si>
  <si>
    <t>Payment Fee:</t>
  </si>
  <si>
    <t>Cash Withdrawal:</t>
  </si>
  <si>
    <t>Norman's Hardware (PC):</t>
  </si>
  <si>
    <t>PREMAC (PC):</t>
  </si>
  <si>
    <t>Hair Fantazmic:</t>
  </si>
  <si>
    <t>Tops @ Parkrand:</t>
  </si>
  <si>
    <t>Delmas Spar (PC):</t>
  </si>
  <si>
    <t>Brazen Head:</t>
  </si>
  <si>
    <t>Jolandi:</t>
  </si>
  <si>
    <t>Caltex:</t>
  </si>
  <si>
    <t>Makro</t>
  </si>
  <si>
    <t>Tinus Vrey:</t>
  </si>
  <si>
    <t>Hinterland Delmas (PC):</t>
  </si>
  <si>
    <t>Norman's (PC):</t>
  </si>
  <si>
    <t>Handy Joe's (PC):</t>
  </si>
  <si>
    <t>Ambrosales (PC):</t>
  </si>
  <si>
    <t>Sasol Delmas (PC):</t>
  </si>
  <si>
    <t>Rebel Mini Market (PC):</t>
  </si>
  <si>
    <t>NWJ Carnival:</t>
  </si>
  <si>
    <t>Crazy Store:</t>
  </si>
  <si>
    <t>Pick n Pay Liquor</t>
  </si>
  <si>
    <t>Email Paymet Fee:</t>
  </si>
  <si>
    <t>Celliers:</t>
  </si>
  <si>
    <t>Jansen's Meat:</t>
  </si>
  <si>
    <t>Cash withdrawal:</t>
  </si>
  <si>
    <t>Cash Withdrawal FeE:</t>
  </si>
  <si>
    <t>Food Lovers Market</t>
  </si>
  <si>
    <t>The dress Suit Boksburg</t>
  </si>
  <si>
    <t>Keg and Kingfisher</t>
  </si>
  <si>
    <t>Petrol</t>
  </si>
  <si>
    <t>Gosforth</t>
  </si>
  <si>
    <t>CJ Williams Pharmacy</t>
  </si>
  <si>
    <t>Fat Cake City:</t>
  </si>
  <si>
    <t>PETTY CASH:</t>
  </si>
  <si>
    <t>Sasol Civic:</t>
  </si>
  <si>
    <t>Sasol Dalpark:</t>
  </si>
  <si>
    <t>Pick n Pay Moreletta</t>
  </si>
  <si>
    <t>Chantelle's Tyres</t>
  </si>
  <si>
    <t>Cum Books:</t>
  </si>
  <si>
    <t>Pluvio: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</si>
  <si>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Jan</t>
    </r>
    <r>
      <rPr>
        <sz val="10"/>
        <rFont val="Arial"/>
        <family val="2"/>
      </rPr>
      <t>:</t>
    </r>
  </si>
  <si>
    <t>DECEMBER 2015</t>
  </si>
  <si>
    <t>Dan Credit Card (PC):</t>
  </si>
  <si>
    <t>40</t>
  </si>
  <si>
    <t>41</t>
  </si>
  <si>
    <t>42</t>
  </si>
  <si>
    <t>43</t>
  </si>
  <si>
    <t>44</t>
  </si>
  <si>
    <t>Delpark Plaza</t>
  </si>
  <si>
    <t>January</t>
  </si>
  <si>
    <t>Dora</t>
  </si>
  <si>
    <t>Jaco</t>
  </si>
  <si>
    <t>Hinterland</t>
  </si>
  <si>
    <t>Norman's Hardware</t>
  </si>
  <si>
    <t>Parents presents</t>
  </si>
  <si>
    <t>Cash deposit Fee</t>
  </si>
  <si>
    <t xml:space="preserve">  - rent - medical</t>
  </si>
  <si>
    <t xml:space="preserve">  - rent</t>
  </si>
  <si>
    <t>ANNUAL SHUTDOWN</t>
  </si>
  <si>
    <t>JANUARY 2016</t>
  </si>
  <si>
    <t>45</t>
  </si>
  <si>
    <t>46</t>
  </si>
  <si>
    <t>47</t>
  </si>
  <si>
    <t>48</t>
  </si>
  <si>
    <t>Bonus:</t>
  </si>
  <si>
    <t>Bonuses:</t>
  </si>
  <si>
    <t>Oupa</t>
  </si>
  <si>
    <t>Nikki</t>
  </si>
  <si>
    <t>Danny</t>
  </si>
  <si>
    <t>Leon</t>
  </si>
  <si>
    <t>Derick</t>
  </si>
  <si>
    <t>Andrew Cell C:</t>
  </si>
  <si>
    <t>Aunty Lyn:</t>
  </si>
  <si>
    <t>655.24</t>
  </si>
  <si>
    <t>Bonus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</si>
  <si>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Feb</t>
    </r>
    <r>
      <rPr>
        <sz val="10"/>
        <rFont val="Arial"/>
        <family val="2"/>
      </rPr>
      <t>:</t>
    </r>
  </si>
  <si>
    <t>Nike East Rand Galleria</t>
  </si>
  <si>
    <t>EasyPay</t>
  </si>
  <si>
    <t>Kwikspar GlenCairn</t>
  </si>
  <si>
    <t>1st Shopping</t>
  </si>
  <si>
    <t>Holiday</t>
  </si>
  <si>
    <t>N1 Tollgate</t>
  </si>
  <si>
    <t>KFC Dalpark</t>
  </si>
  <si>
    <t>Laingsburg</t>
  </si>
  <si>
    <t>Caltex Colesberrg</t>
  </si>
  <si>
    <t>Hugenot Tunnel</t>
  </si>
  <si>
    <t>Cash Withdrawl:</t>
  </si>
  <si>
    <t>BP Saltlake</t>
  </si>
  <si>
    <t>HOL1</t>
  </si>
  <si>
    <t>HOL2</t>
  </si>
  <si>
    <t>Lord Milner Coffe (Breakfast)</t>
  </si>
  <si>
    <t>Pick n Pay Express:</t>
  </si>
  <si>
    <t>Paarl Spar:</t>
  </si>
  <si>
    <t>Bosa Nova:</t>
  </si>
  <si>
    <t>Cape Peninsula:</t>
  </si>
  <si>
    <t>Glen Liquor:</t>
  </si>
  <si>
    <t>BurgerKing:</t>
  </si>
  <si>
    <t>EJ's SportPub</t>
  </si>
  <si>
    <t>Corner Surf Shop</t>
  </si>
  <si>
    <t>TrenTyre</t>
  </si>
  <si>
    <t>John Dory:</t>
  </si>
  <si>
    <t>DV Chocolates:</t>
  </si>
  <si>
    <t>Wimpy:</t>
  </si>
  <si>
    <t>Cape</t>
  </si>
  <si>
    <t>The Spice Route:</t>
  </si>
  <si>
    <t>BigBlu</t>
  </si>
  <si>
    <t>Two Oceans Aquarium:</t>
  </si>
  <si>
    <t>Spar Moselbay</t>
  </si>
  <si>
    <t>Shell Albertinia:</t>
  </si>
  <si>
    <t>Saints Bloubergstrand:</t>
  </si>
  <si>
    <t>Other Bank Withdrawal Fee:</t>
  </si>
  <si>
    <t>Spar Paarl:</t>
  </si>
  <si>
    <t>Wildebraam Berry Farm:</t>
  </si>
  <si>
    <t>On the Rocks Strand:</t>
  </si>
  <si>
    <t>Cape Canopy Tours:</t>
  </si>
  <si>
    <t>Balance Enquiry Fee</t>
  </si>
  <si>
    <t>Gosforth East Plaza</t>
  </si>
  <si>
    <t>Saswitch Transaction Fee</t>
  </si>
  <si>
    <t>Engen Paarl</t>
  </si>
  <si>
    <t>Pick n Pay Delmas</t>
  </si>
  <si>
    <t>Spar Paarl</t>
  </si>
  <si>
    <t>Ultra City Laingsburg</t>
  </si>
  <si>
    <t>Blockhouse 1 Stop</t>
  </si>
  <si>
    <t>Ultra City Colesburg</t>
  </si>
  <si>
    <t>Chapman's Peak Toll</t>
  </si>
  <si>
    <t>N1 Verkeerdevallei</t>
  </si>
  <si>
    <t>N1 Vaal Reef</t>
  </si>
  <si>
    <t>Cash Withdrawal</t>
  </si>
  <si>
    <t>Cash withdrawal fee</t>
  </si>
  <si>
    <t>Unpaid Item Fee</t>
  </si>
  <si>
    <t>Man'ousche</t>
  </si>
  <si>
    <t>Spar</t>
  </si>
  <si>
    <t>Wimpy Lady Grey:</t>
  </si>
  <si>
    <t>Caltex</t>
  </si>
  <si>
    <t>Mica</t>
  </si>
  <si>
    <t>Paarl Pool</t>
  </si>
  <si>
    <t>Picardi</t>
  </si>
  <si>
    <t>Two Oceans Restaurant</t>
  </si>
  <si>
    <t>Backsberg</t>
  </si>
  <si>
    <t>KFC</t>
  </si>
  <si>
    <t>Vrede en Lust:</t>
  </si>
  <si>
    <t>Checkers</t>
  </si>
  <si>
    <t>Delheim</t>
  </si>
  <si>
    <t>Kanonkop</t>
  </si>
  <si>
    <t>5 Ryneveld</t>
  </si>
  <si>
    <t>Bella Belotta</t>
  </si>
  <si>
    <t>Fairview</t>
  </si>
  <si>
    <t>Alto</t>
  </si>
  <si>
    <t>JANUARY 2015</t>
  </si>
  <si>
    <t>Zomerlust Spar</t>
  </si>
  <si>
    <t>Burger King</t>
  </si>
  <si>
    <t>Monument Motors:</t>
  </si>
  <si>
    <t>Table Mountain National Park:</t>
  </si>
  <si>
    <t>Aquarium Restaurant:</t>
  </si>
  <si>
    <t>Cigarettes:</t>
  </si>
  <si>
    <t>Viking Restaurant:</t>
  </si>
  <si>
    <t>Rolandale Padstal:</t>
  </si>
  <si>
    <t>Biltong</t>
  </si>
  <si>
    <t>Richard Bosman</t>
  </si>
  <si>
    <t>DV Chocolate</t>
  </si>
  <si>
    <t>Taal Monument</t>
  </si>
  <si>
    <t>Mooiberge Farmstal</t>
  </si>
  <si>
    <t>Franschoek Motor Museum</t>
  </si>
  <si>
    <t>Flying Dutchman</t>
  </si>
  <si>
    <t>Bosa Nova</t>
  </si>
  <si>
    <t>V&amp;A Waterfront</t>
  </si>
  <si>
    <t>Dept of Agric &amp; Fish</t>
  </si>
  <si>
    <t>Sightseeing</t>
  </si>
  <si>
    <t>Donations:</t>
  </si>
  <si>
    <t>Gosforth East Ramsp</t>
  </si>
  <si>
    <t>La Creusette</t>
  </si>
  <si>
    <t>Westwood Superspar</t>
  </si>
  <si>
    <t>Delmas Country Lodge:</t>
  </si>
  <si>
    <t>Sentraal Drank Winkel: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</si>
  <si>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March</t>
    </r>
    <r>
      <rPr>
        <sz val="10"/>
        <rFont val="Arial"/>
        <family val="2"/>
      </rPr>
      <t>:</t>
    </r>
  </si>
  <si>
    <t>Cash deposit</t>
  </si>
  <si>
    <t>Cash deposit fee</t>
  </si>
  <si>
    <t>FEBRUARY 2016</t>
  </si>
  <si>
    <t>49</t>
  </si>
  <si>
    <t>50</t>
  </si>
  <si>
    <t>51</t>
  </si>
  <si>
    <t>52</t>
  </si>
  <si>
    <t>PC:</t>
  </si>
  <si>
    <t>Weekend purchases:</t>
  </si>
  <si>
    <t>Transfer to Savings:</t>
  </si>
  <si>
    <t>Debonairs:</t>
  </si>
  <si>
    <t>Delmas Rugby Club: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</si>
</sst>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0.0"/>
    <numFmt numFmtId="168" formatCode="hh:mm:ss;@"/>
    <numFmt numFmtId="169" formatCode="[$$-C09]#,##0"/>
  </numFmts>
  <fonts count="54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14"/>
      <color indexed="8"/>
      <name val="Arial"/>
      <family val="2"/>
    </font>
    <font>
      <b/>
      <i/>
      <sz val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i/>
      <sz val="10"/>
      <color rgb="FFFF33CC"/>
      <name val="Arial"/>
      <family val="2"/>
    </font>
    <font>
      <sz val="9"/>
      <color rgb="FFFF0000"/>
      <name val="Arial"/>
      <family val="2"/>
    </font>
    <font>
      <b/>
      <i/>
      <sz val="10"/>
      <color rgb="FFFF33CC"/>
      <name val="Arial"/>
      <family val="2"/>
    </font>
    <font>
      <b/>
      <sz val="7.5"/>
      <name val="Arial"/>
      <family val="2"/>
    </font>
    <font>
      <b/>
      <i/>
      <sz val="16"/>
      <color theme="1" tint="0.499984740745262"/>
      <name val="Arial"/>
      <family val="2"/>
    </font>
    <font>
      <b/>
      <i/>
      <sz val="8"/>
      <color theme="1" tint="0.3499862666707357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sz val="10"/>
      <color rgb="FF7030A0"/>
      <name val="Wingdings"/>
      <charset val="2"/>
    </font>
    <font>
      <sz val="10"/>
      <color rgb="FF7030A0"/>
      <name val="Arial"/>
      <family val="2"/>
    </font>
    <font>
      <i/>
      <sz val="22"/>
      <color indexed="8"/>
      <name val="Arial Black"/>
      <family val="2"/>
    </font>
    <font>
      <sz val="10"/>
      <color theme="0"/>
      <name val="Arial"/>
      <family val="2"/>
    </font>
    <font>
      <b/>
      <i/>
      <sz val="14"/>
      <name val="Arial"/>
      <family val="2"/>
    </font>
    <font>
      <i/>
      <sz val="10"/>
      <color rgb="FFFF00FF"/>
      <name val="Arial"/>
      <family val="2"/>
    </font>
    <font>
      <sz val="10"/>
      <color rgb="FF000000"/>
      <name val="Arial"/>
      <family val="2"/>
    </font>
    <font>
      <sz val="10"/>
      <name val="Wingdings"/>
      <charset val="2"/>
    </font>
    <font>
      <strike/>
      <sz val="10"/>
      <name val="Arial"/>
      <family val="2"/>
    </font>
    <font>
      <strike/>
      <sz val="10"/>
      <color rgb="FF00B050"/>
      <name val="Arial"/>
      <family val="2"/>
    </font>
    <font>
      <b/>
      <u val="singleAccounting"/>
      <sz val="10"/>
      <name val="Arial"/>
      <family val="2"/>
    </font>
    <font>
      <i/>
      <u val="singleAccounting"/>
      <sz val="10"/>
      <name val="Arial"/>
      <family val="2"/>
    </font>
    <font>
      <b/>
      <i/>
      <u val="singleAccounting"/>
      <sz val="10"/>
      <name val="Arial"/>
      <family val="2"/>
    </font>
    <font>
      <sz val="10"/>
      <name val="Calibri"/>
      <family val="2"/>
      <scheme val="minor"/>
    </font>
    <font>
      <b/>
      <sz val="10"/>
      <color rgb="FFFF00FF"/>
      <name val="Arial"/>
      <family val="2"/>
    </font>
    <font>
      <b/>
      <i/>
      <sz val="24"/>
      <color rgb="FF0070C0"/>
      <name val="Arial"/>
      <family val="2"/>
    </font>
    <font>
      <sz val="10"/>
      <color rgb="FFFF33CC"/>
      <name val="Arial"/>
      <family val="2"/>
    </font>
    <font>
      <sz val="10"/>
      <color rgb="FFFF00FF"/>
      <name val="Arial"/>
      <family val="2"/>
    </font>
    <font>
      <i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gray0625">
        <fgColor theme="4"/>
        <bgColor auto="1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69" fontId="0" fillId="0" borderId="0"/>
    <xf numFmtId="44" fontId="1" fillId="0" borderId="0" applyFont="0" applyFill="0" applyBorder="0" applyAlignment="0" applyProtection="0"/>
    <xf numFmtId="169" fontId="1" fillId="0" borderId="0"/>
    <xf numFmtId="169" fontId="2" fillId="0" borderId="0"/>
    <xf numFmtId="169" fontId="2" fillId="0" borderId="0"/>
    <xf numFmtId="43" fontId="31" fillId="0" borderId="0" applyFont="0" applyFill="0" applyBorder="0" applyAlignment="0" applyProtection="0"/>
  </cellStyleXfs>
  <cellXfs count="430">
    <xf numFmtId="169" fontId="0" fillId="0" borderId="0" xfId="0"/>
    <xf numFmtId="169" fontId="2" fillId="0" borderId="0" xfId="3"/>
    <xf numFmtId="169" fontId="3" fillId="0" borderId="0" xfId="3" applyFont="1" applyFill="1" applyBorder="1" applyAlignment="1">
      <alignment horizontal="center"/>
    </xf>
    <xf numFmtId="15" fontId="6" fillId="0" borderId="0" xfId="2" applyNumberFormat="1" applyFont="1" applyBorder="1"/>
    <xf numFmtId="169" fontId="1" fillId="0" borderId="0" xfId="2" applyBorder="1"/>
    <xf numFmtId="169" fontId="1" fillId="0" borderId="0" xfId="2"/>
    <xf numFmtId="169" fontId="4" fillId="0" borderId="0" xfId="2" applyFont="1" applyAlignment="1">
      <alignment horizontal="center"/>
    </xf>
    <xf numFmtId="169" fontId="1" fillId="0" borderId="0" xfId="2" applyAlignment="1">
      <alignment vertical="center"/>
    </xf>
    <xf numFmtId="169" fontId="9" fillId="0" borderId="0" xfId="2" applyFont="1" applyAlignment="1">
      <alignment horizontal="center"/>
    </xf>
    <xf numFmtId="169" fontId="6" fillId="0" borderId="0" xfId="2" applyFont="1"/>
    <xf numFmtId="169" fontId="6" fillId="0" borderId="0" xfId="2" applyFont="1" applyAlignment="1">
      <alignment horizontal="center"/>
    </xf>
    <xf numFmtId="169" fontId="7" fillId="0" borderId="0" xfId="2" applyFont="1" applyBorder="1" applyAlignment="1">
      <alignment horizontal="center"/>
    </xf>
    <xf numFmtId="169" fontId="1" fillId="0" borderId="0" xfId="2" applyAlignment="1">
      <alignment horizontal="center"/>
    </xf>
    <xf numFmtId="169" fontId="6" fillId="0" borderId="0" xfId="2" applyFont="1" applyBorder="1" applyAlignment="1">
      <alignment horizontal="center"/>
    </xf>
    <xf numFmtId="44" fontId="0" fillId="0" borderId="0" xfId="1" applyFont="1"/>
    <xf numFmtId="44" fontId="0" fillId="0" borderId="7" xfId="1" applyFont="1" applyBorder="1"/>
    <xf numFmtId="169" fontId="8" fillId="0" borderId="0" xfId="0" applyFont="1"/>
    <xf numFmtId="169" fontId="7" fillId="0" borderId="0" xfId="0" applyFont="1"/>
    <xf numFmtId="169" fontId="0" fillId="0" borderId="0" xfId="0" applyBorder="1"/>
    <xf numFmtId="169" fontId="0" fillId="0" borderId="0" xfId="0" applyAlignment="1">
      <alignment horizontal="right"/>
    </xf>
    <xf numFmtId="44" fontId="0" fillId="0" borderId="0" xfId="1" applyFont="1" applyBorder="1"/>
    <xf numFmtId="169" fontId="7" fillId="0" borderId="0" xfId="2" applyFont="1" applyBorder="1"/>
    <xf numFmtId="4" fontId="9" fillId="0" borderId="0" xfId="2" applyNumberFormat="1" applyFont="1" applyBorder="1"/>
    <xf numFmtId="44" fontId="7" fillId="0" borderId="0" xfId="1" applyFont="1" applyFill="1" applyBorder="1"/>
    <xf numFmtId="169" fontId="8" fillId="0" borderId="0" xfId="0" applyFont="1" applyBorder="1"/>
    <xf numFmtId="44" fontId="0" fillId="0" borderId="0" xfId="0" applyNumberFormat="1" applyBorder="1"/>
    <xf numFmtId="169" fontId="7" fillId="0" borderId="0" xfId="0" applyFont="1" applyBorder="1"/>
    <xf numFmtId="44" fontId="4" fillId="0" borderId="0" xfId="1" applyFont="1" applyBorder="1"/>
    <xf numFmtId="44" fontId="1" fillId="0" borderId="0" xfId="1" applyFont="1"/>
    <xf numFmtId="44" fontId="1" fillId="0" borderId="0" xfId="1" applyFont="1" applyBorder="1"/>
    <xf numFmtId="169" fontId="0" fillId="0" borderId="0" xfId="0" applyBorder="1" applyAlignment="1">
      <alignment horizontal="right"/>
    </xf>
    <xf numFmtId="169" fontId="1" fillId="0" borderId="19" xfId="2" applyFont="1" applyBorder="1" applyAlignment="1">
      <alignment horizontal="center"/>
    </xf>
    <xf numFmtId="44" fontId="0" fillId="0" borderId="0" xfId="1" applyFont="1" applyFill="1" applyBorder="1"/>
    <xf numFmtId="44" fontId="1" fillId="0" borderId="0" xfId="0" applyNumberFormat="1" applyFont="1" applyBorder="1"/>
    <xf numFmtId="44" fontId="0" fillId="0" borderId="0" xfId="0" applyNumberFormat="1" applyFill="1" applyBorder="1" applyAlignment="1">
      <alignment horizontal="center"/>
    </xf>
    <xf numFmtId="44" fontId="1" fillId="0" borderId="7" xfId="1" applyFont="1" applyBorder="1"/>
    <xf numFmtId="44" fontId="1" fillId="0" borderId="0" xfId="1" applyFont="1" applyBorder="1" applyAlignment="1">
      <alignment horizontal="center"/>
    </xf>
    <xf numFmtId="169" fontId="7" fillId="0" borderId="0" xfId="2" applyFont="1" applyBorder="1" applyAlignment="1">
      <alignment horizontal="center" vertical="center"/>
    </xf>
    <xf numFmtId="2" fontId="6" fillId="0" borderId="0" xfId="2" applyNumberFormat="1" applyFont="1" applyBorder="1" applyAlignment="1">
      <alignment horizontal="left" vertical="center"/>
    </xf>
    <xf numFmtId="2" fontId="9" fillId="0" borderId="0" xfId="2" applyNumberFormat="1" applyFont="1" applyBorder="1" applyAlignment="1">
      <alignment vertical="center"/>
    </xf>
    <xf numFmtId="2" fontId="13" fillId="0" borderId="0" xfId="2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0" xfId="0" applyNumberFormat="1" applyBorder="1" applyAlignment="1">
      <alignment vertical="center"/>
    </xf>
    <xf numFmtId="44" fontId="1" fillId="0" borderId="11" xfId="1" applyFont="1" applyBorder="1"/>
    <xf numFmtId="44" fontId="1" fillId="0" borderId="13" xfId="1" applyFont="1" applyBorder="1" applyAlignment="1">
      <alignment horizontal="left"/>
    </xf>
    <xf numFmtId="44" fontId="1" fillId="0" borderId="9" xfId="1" applyFont="1" applyBorder="1" applyAlignment="1">
      <alignment horizontal="left"/>
    </xf>
    <xf numFmtId="169" fontId="1" fillId="0" borderId="19" xfId="2" applyFont="1" applyBorder="1"/>
    <xf numFmtId="169" fontId="3" fillId="0" borderId="0" xfId="3" quotePrefix="1" applyFont="1" applyFill="1" applyBorder="1" applyAlignment="1">
      <alignment horizontal="center"/>
    </xf>
    <xf numFmtId="169" fontId="0" fillId="0" borderId="7" xfId="0" applyBorder="1"/>
    <xf numFmtId="169" fontId="15" fillId="0" borderId="0" xfId="0" applyFont="1"/>
    <xf numFmtId="169" fontId="1" fillId="0" borderId="5" xfId="2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169" fontId="9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169" fontId="15" fillId="0" borderId="0" xfId="0" applyFont="1" applyBorder="1"/>
    <xf numFmtId="169" fontId="0" fillId="0" borderId="0" xfId="0" applyBorder="1" applyAlignment="1">
      <alignment horizontal="left" indent="1"/>
    </xf>
    <xf numFmtId="4" fontId="0" fillId="0" borderId="0" xfId="0" applyNumberFormat="1" applyBorder="1"/>
    <xf numFmtId="166" fontId="0" fillId="0" borderId="0" xfId="0" applyNumberFormat="1" applyBorder="1" applyAlignment="1">
      <alignment horizontal="center"/>
    </xf>
    <xf numFmtId="166" fontId="0" fillId="0" borderId="0" xfId="1" applyNumberFormat="1" applyFont="1" applyBorder="1"/>
    <xf numFmtId="169" fontId="7" fillId="0" borderId="0" xfId="0" applyFont="1" applyBorder="1" applyAlignment="1">
      <alignment horizontal="left" indent="1"/>
    </xf>
    <xf numFmtId="44" fontId="1" fillId="0" borderId="0" xfId="1" applyFont="1" applyBorder="1" applyAlignment="1">
      <alignment horizontal="right"/>
    </xf>
    <xf numFmtId="44" fontId="16" fillId="0" borderId="0" xfId="0" applyNumberFormat="1" applyFont="1" applyBorder="1"/>
    <xf numFmtId="169" fontId="0" fillId="0" borderId="0" xfId="0" applyAlignment="1">
      <alignment horizontal="center"/>
    </xf>
    <xf numFmtId="169" fontId="1" fillId="0" borderId="0" xfId="0" applyFont="1" applyBorder="1"/>
    <xf numFmtId="169" fontId="1" fillId="0" borderId="0" xfId="0" applyFont="1" applyFill="1" applyBorder="1"/>
    <xf numFmtId="169" fontId="1" fillId="0" borderId="0" xfId="0" applyFont="1" applyAlignment="1">
      <alignment horizontal="right"/>
    </xf>
    <xf numFmtId="44" fontId="6" fillId="0" borderId="0" xfId="1" applyFont="1" applyBorder="1" applyAlignment="1">
      <alignment horizontal="center"/>
    </xf>
    <xf numFmtId="17" fontId="1" fillId="0" borderId="0" xfId="0" quotePrefix="1" applyNumberFormat="1" applyFon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169" fontId="1" fillId="0" borderId="18" xfId="2" applyFont="1" applyBorder="1" applyAlignment="1">
      <alignment horizontal="center"/>
    </xf>
    <xf numFmtId="169" fontId="1" fillId="0" borderId="6" xfId="2" applyFont="1" applyBorder="1" applyAlignment="1">
      <alignment horizontal="center"/>
    </xf>
    <xf numFmtId="169" fontId="0" fillId="0" borderId="7" xfId="0" applyBorder="1" applyAlignment="1">
      <alignment horizontal="right"/>
    </xf>
    <xf numFmtId="169" fontId="0" fillId="0" borderId="7" xfId="0" applyBorder="1" applyAlignment="1">
      <alignment horizontal="center"/>
    </xf>
    <xf numFmtId="44" fontId="1" fillId="0" borderId="0" xfId="1" applyFont="1" applyBorder="1" applyAlignment="1">
      <alignment horizontal="left"/>
    </xf>
    <xf numFmtId="44" fontId="1" fillId="0" borderId="0" xfId="1" applyFont="1" applyBorder="1" applyAlignment="1">
      <alignment vertical="center"/>
    </xf>
    <xf numFmtId="44" fontId="1" fillId="0" borderId="0" xfId="1" applyFont="1" applyFill="1" applyBorder="1"/>
    <xf numFmtId="169" fontId="1" fillId="0" borderId="19" xfId="2" applyFont="1" applyBorder="1" applyAlignment="1"/>
    <xf numFmtId="169" fontId="7" fillId="0" borderId="0" xfId="2" applyFont="1" applyBorder="1" applyAlignment="1">
      <alignment horizontal="right" vertical="center"/>
    </xf>
    <xf numFmtId="44" fontId="1" fillId="0" borderId="12" xfId="1" applyFont="1" applyBorder="1"/>
    <xf numFmtId="44" fontId="0" fillId="0" borderId="7" xfId="0" applyNumberFormat="1" applyBorder="1" applyAlignment="1">
      <alignment vertical="center"/>
    </xf>
    <xf numFmtId="44" fontId="1" fillId="0" borderId="7" xfId="1" applyFont="1" applyBorder="1" applyAlignment="1">
      <alignment horizontal="right"/>
    </xf>
    <xf numFmtId="169" fontId="15" fillId="0" borderId="7" xfId="0" applyFont="1" applyBorder="1"/>
    <xf numFmtId="44" fontId="0" fillId="0" borderId="7" xfId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44" fontId="0" fillId="0" borderId="9" xfId="1" applyFont="1" applyBorder="1"/>
    <xf numFmtId="44" fontId="0" fillId="0" borderId="21" xfId="1" applyFont="1" applyBorder="1"/>
    <xf numFmtId="44" fontId="1" fillId="0" borderId="12" xfId="1" applyFont="1" applyFill="1" applyBorder="1"/>
    <xf numFmtId="49" fontId="1" fillId="0" borderId="7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169" fontId="1" fillId="0" borderId="18" xfId="2" applyFont="1" applyBorder="1"/>
    <xf numFmtId="44" fontId="19" fillId="0" borderId="0" xfId="1" applyFont="1" applyBorder="1"/>
    <xf numFmtId="44" fontId="17" fillId="0" borderId="0" xfId="1" applyFont="1" applyBorder="1"/>
    <xf numFmtId="169" fontId="1" fillId="0" borderId="0" xfId="0" applyFont="1" applyBorder="1" applyAlignment="1">
      <alignment horizontal="right"/>
    </xf>
    <xf numFmtId="169" fontId="0" fillId="0" borderId="0" xfId="0" applyAlignment="1">
      <alignment horizontal="center"/>
    </xf>
    <xf numFmtId="44" fontId="0" fillId="0" borderId="0" xfId="1" applyFont="1" applyBorder="1" applyAlignment="1">
      <alignment horizontal="center"/>
    </xf>
    <xf numFmtId="44" fontId="20" fillId="0" borderId="0" xfId="1" applyFont="1" applyBorder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168" fontId="1" fillId="0" borderId="0" xfId="0" applyNumberFormat="1" applyFont="1" applyBorder="1" applyAlignment="1">
      <alignment horizontal="right" vertical="center"/>
    </xf>
    <xf numFmtId="168" fontId="0" fillId="0" borderId="0" xfId="0" applyNumberFormat="1" applyFill="1" applyBorder="1" applyAlignment="1">
      <alignment horizontal="right" vertical="center"/>
    </xf>
    <xf numFmtId="168" fontId="1" fillId="0" borderId="0" xfId="0" applyNumberFormat="1" applyFont="1" applyFill="1" applyBorder="1" applyAlignment="1">
      <alignment horizontal="right" vertical="center"/>
    </xf>
    <xf numFmtId="168" fontId="1" fillId="0" borderId="7" xfId="0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right"/>
    </xf>
    <xf numFmtId="44" fontId="23" fillId="0" borderId="0" xfId="1" applyFont="1" applyBorder="1" applyAlignment="1">
      <alignment horizontal="center"/>
    </xf>
    <xf numFmtId="49" fontId="1" fillId="0" borderId="7" xfId="0" quotePrefix="1" applyNumberFormat="1" applyFont="1" applyBorder="1" applyAlignment="1">
      <alignment horizontal="center"/>
    </xf>
    <xf numFmtId="44" fontId="24" fillId="0" borderId="0" xfId="0" applyNumberFormat="1" applyFont="1"/>
    <xf numFmtId="49" fontId="1" fillId="0" borderId="0" xfId="0" quotePrefix="1" applyNumberFormat="1" applyFont="1" applyAlignment="1">
      <alignment horizontal="center"/>
    </xf>
    <xf numFmtId="49" fontId="1" fillId="0" borderId="0" xfId="0" quotePrefix="1" applyNumberFormat="1" applyFont="1" applyBorder="1" applyAlignment="1">
      <alignment horizontal="center"/>
    </xf>
    <xf numFmtId="169" fontId="25" fillId="0" borderId="0" xfId="2" quotePrefix="1" applyFont="1"/>
    <xf numFmtId="169" fontId="1" fillId="0" borderId="0" xfId="2" applyFont="1" applyBorder="1" applyAlignment="1">
      <alignment horizontal="center"/>
    </xf>
    <xf numFmtId="44" fontId="26" fillId="0" borderId="0" xfId="1" applyFont="1" applyBorder="1" applyAlignment="1">
      <alignment horizontal="left"/>
    </xf>
    <xf numFmtId="169" fontId="4" fillId="0" borderId="0" xfId="2" applyFont="1" applyBorder="1" applyAlignment="1">
      <alignment horizontal="center"/>
    </xf>
    <xf numFmtId="169" fontId="16" fillId="0" borderId="0" xfId="0" applyFont="1" applyFill="1"/>
    <xf numFmtId="49" fontId="1" fillId="0" borderId="7" xfId="0" applyNumberFormat="1" applyFont="1" applyBorder="1" applyAlignment="1">
      <alignment horizontal="center" vertical="center"/>
    </xf>
    <xf numFmtId="169" fontId="0" fillId="0" borderId="0" xfId="0" applyFill="1"/>
    <xf numFmtId="44" fontId="0" fillId="0" borderId="0" xfId="1" applyFont="1" applyFill="1"/>
    <xf numFmtId="169" fontId="0" fillId="0" borderId="0" xfId="0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169" fontId="0" fillId="0" borderId="0" xfId="0" applyFill="1" applyBorder="1"/>
    <xf numFmtId="169" fontId="7" fillId="0" borderId="0" xfId="0" applyFont="1" applyFill="1" applyBorder="1"/>
    <xf numFmtId="169" fontId="0" fillId="2" borderId="0" xfId="0" applyFill="1"/>
    <xf numFmtId="44" fontId="0" fillId="2" borderId="0" xfId="1" applyFont="1" applyFill="1"/>
    <xf numFmtId="169" fontId="0" fillId="2" borderId="0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9" fontId="0" fillId="2" borderId="0" xfId="0" applyFill="1" applyBorder="1"/>
    <xf numFmtId="169" fontId="7" fillId="2" borderId="0" xfId="0" applyFont="1" applyFill="1" applyBorder="1"/>
    <xf numFmtId="44" fontId="0" fillId="2" borderId="0" xfId="1" applyFont="1" applyFill="1" applyBorder="1"/>
    <xf numFmtId="169" fontId="7" fillId="0" borderId="0" xfId="0" applyFont="1" applyAlignment="1">
      <alignment vertical="top"/>
    </xf>
    <xf numFmtId="169" fontId="28" fillId="0" borderId="0" xfId="0" applyFont="1" applyAlignment="1">
      <alignment vertical="center"/>
    </xf>
    <xf numFmtId="44" fontId="1" fillId="0" borderId="22" xfId="1" applyFont="1" applyFill="1" applyBorder="1" applyAlignment="1">
      <alignment vertical="center"/>
    </xf>
    <xf numFmtId="44" fontId="29" fillId="0" borderId="7" xfId="0" applyNumberFormat="1" applyFont="1" applyBorder="1" applyAlignment="1">
      <alignment horizontal="left" indent="1"/>
    </xf>
    <xf numFmtId="169" fontId="0" fillId="0" borderId="0" xfId="0" applyBorder="1" applyAlignment="1">
      <alignment horizontal="left" vertical="center"/>
    </xf>
    <xf numFmtId="169" fontId="1" fillId="0" borderId="0" xfId="0" applyNumberFormat="1" applyFont="1" applyBorder="1" applyAlignment="1">
      <alignment horizontal="left" vertical="center"/>
    </xf>
    <xf numFmtId="169" fontId="0" fillId="0" borderId="0" xfId="1" applyNumberFormat="1" applyFont="1" applyAlignment="1">
      <alignment horizontal="left" vertical="center"/>
    </xf>
    <xf numFmtId="169" fontId="0" fillId="2" borderId="0" xfId="0" applyNumberFormat="1" applyFill="1" applyAlignment="1">
      <alignment horizontal="left" vertical="center"/>
    </xf>
    <xf numFmtId="169" fontId="0" fillId="0" borderId="0" xfId="0" applyNumberFormat="1" applyFill="1" applyAlignment="1">
      <alignment horizontal="left" vertical="center"/>
    </xf>
    <xf numFmtId="169" fontId="0" fillId="0" borderId="0" xfId="0" applyNumberFormat="1" applyBorder="1" applyAlignment="1">
      <alignment horizontal="left" vertical="center"/>
    </xf>
    <xf numFmtId="169" fontId="29" fillId="0" borderId="7" xfId="0" applyNumberFormat="1" applyFont="1" applyBorder="1" applyAlignment="1">
      <alignment horizontal="left" vertical="center" indent="1"/>
    </xf>
    <xf numFmtId="169" fontId="0" fillId="0" borderId="7" xfId="1" applyNumberFormat="1" applyFont="1" applyBorder="1" applyAlignment="1">
      <alignment horizontal="left" vertical="center"/>
    </xf>
    <xf numFmtId="169" fontId="1" fillId="0" borderId="0" xfId="0" applyFont="1" applyAlignment="1">
      <alignment horizontal="left"/>
    </xf>
    <xf numFmtId="169" fontId="1" fillId="0" borderId="0" xfId="0" applyFont="1" applyBorder="1" applyAlignment="1">
      <alignment horizontal="left"/>
    </xf>
    <xf numFmtId="44" fontId="27" fillId="0" borderId="0" xfId="1" applyFont="1" applyFill="1" applyBorder="1" applyAlignment="1">
      <alignment horizontal="right"/>
    </xf>
    <xf numFmtId="169" fontId="0" fillId="0" borderId="7" xfId="0" applyFill="1" applyBorder="1"/>
    <xf numFmtId="44" fontId="1" fillId="0" borderId="7" xfId="1" applyFont="1" applyFill="1" applyBorder="1"/>
    <xf numFmtId="44" fontId="0" fillId="0" borderId="7" xfId="0" applyNumberFormat="1" applyFill="1" applyBorder="1" applyAlignment="1">
      <alignment horizontal="center"/>
    </xf>
    <xf numFmtId="169" fontId="9" fillId="0" borderId="0" xfId="0" applyFont="1" applyAlignment="1">
      <alignment horizontal="center"/>
    </xf>
    <xf numFmtId="169" fontId="32" fillId="0" borderId="0" xfId="2" applyFont="1" applyBorder="1" applyAlignment="1">
      <alignment horizontal="right" vertical="center"/>
    </xf>
    <xf numFmtId="169" fontId="9" fillId="0" borderId="0" xfId="2" applyFont="1" applyBorder="1" applyAlignment="1">
      <alignment horizontal="center"/>
    </xf>
    <xf numFmtId="169" fontId="1" fillId="0" borderId="20" xfId="2" applyFont="1" applyBorder="1"/>
    <xf numFmtId="169" fontId="7" fillId="0" borderId="17" xfId="2" applyFont="1" applyBorder="1" applyAlignment="1">
      <alignment horizontal="center"/>
    </xf>
    <xf numFmtId="169" fontId="9" fillId="0" borderId="17" xfId="2" applyFont="1" applyBorder="1" applyAlignment="1">
      <alignment horizontal="center"/>
    </xf>
    <xf numFmtId="169" fontId="1" fillId="3" borderId="0" xfId="2" applyFill="1"/>
    <xf numFmtId="169" fontId="7" fillId="3" borderId="0" xfId="2" applyFont="1" applyFill="1" applyBorder="1" applyAlignment="1">
      <alignment horizontal="center"/>
    </xf>
    <xf numFmtId="169" fontId="7" fillId="3" borderId="0" xfId="2" applyFont="1" applyFill="1" applyBorder="1"/>
    <xf numFmtId="4" fontId="9" fillId="3" borderId="0" xfId="2" applyNumberFormat="1" applyFont="1" applyFill="1" applyBorder="1"/>
    <xf numFmtId="169" fontId="1" fillId="0" borderId="0" xfId="2" applyFont="1" applyBorder="1" applyAlignment="1">
      <alignment horizontal="left"/>
    </xf>
    <xf numFmtId="169" fontId="25" fillId="0" borderId="0" xfId="2" quotePrefix="1" applyFont="1" applyBorder="1"/>
    <xf numFmtId="169" fontId="1" fillId="0" borderId="6" xfId="2" applyFont="1" applyBorder="1" applyAlignment="1"/>
    <xf numFmtId="169" fontId="11" fillId="0" borderId="0" xfId="2" applyFont="1" applyBorder="1" applyAlignment="1">
      <alignment horizontal="right" indent="1"/>
    </xf>
    <xf numFmtId="43" fontId="2" fillId="0" borderId="14" xfId="5" applyFont="1" applyFill="1" applyBorder="1" applyAlignment="1">
      <alignment horizontal="right"/>
    </xf>
    <xf numFmtId="43" fontId="2" fillId="0" borderId="4" xfId="5" applyFont="1" applyFill="1" applyBorder="1" applyAlignment="1">
      <alignment horizontal="right"/>
    </xf>
    <xf numFmtId="43" fontId="2" fillId="0" borderId="23" xfId="5" applyFont="1" applyFill="1" applyBorder="1" applyAlignment="1">
      <alignment horizontal="right"/>
    </xf>
    <xf numFmtId="43" fontId="7" fillId="0" borderId="15" xfId="5" applyFont="1" applyBorder="1"/>
    <xf numFmtId="43" fontId="2" fillId="0" borderId="5" xfId="5" applyFont="1" applyFill="1" applyBorder="1" applyAlignment="1">
      <alignment horizontal="right"/>
    </xf>
    <xf numFmtId="43" fontId="1" fillId="0" borderId="0" xfId="1" applyNumberFormat="1" applyFont="1" applyBorder="1" applyAlignment="1">
      <alignment vertical="center"/>
    </xf>
    <xf numFmtId="43" fontId="1" fillId="0" borderId="24" xfId="1" applyNumberFormat="1" applyFont="1" applyBorder="1" applyAlignment="1">
      <alignment vertical="center"/>
    </xf>
    <xf numFmtId="169" fontId="34" fillId="0" borderId="0" xfId="2" applyFont="1" applyBorder="1" applyAlignment="1">
      <alignment horizontal="left" vertical="center" indent="1"/>
    </xf>
    <xf numFmtId="4" fontId="9" fillId="0" borderId="0" xfId="2" applyNumberFormat="1" applyFont="1" applyBorder="1" applyAlignment="1">
      <alignment vertical="center"/>
    </xf>
    <xf numFmtId="2" fontId="12" fillId="0" borderId="0" xfId="2" applyNumberFormat="1" applyFont="1" applyAlignment="1">
      <alignment horizontal="left" vertical="center"/>
    </xf>
    <xf numFmtId="2" fontId="11" fillId="0" borderId="0" xfId="2" applyNumberFormat="1" applyFont="1" applyBorder="1" applyAlignment="1">
      <alignment horizontal="right" vertical="center" indent="1"/>
    </xf>
    <xf numFmtId="44" fontId="7" fillId="0" borderId="2" xfId="1" applyFont="1" applyBorder="1" applyAlignment="1">
      <alignment horizontal="center" vertical="center"/>
    </xf>
    <xf numFmtId="167" fontId="35" fillId="0" borderId="0" xfId="0" applyNumberFormat="1" applyFont="1" applyBorder="1" applyAlignment="1">
      <alignment horizontal="center"/>
    </xf>
    <xf numFmtId="44" fontId="36" fillId="0" borderId="7" xfId="1" applyFont="1" applyBorder="1"/>
    <xf numFmtId="49" fontId="10" fillId="0" borderId="0" xfId="3" applyNumberFormat="1" applyFont="1" applyAlignment="1"/>
    <xf numFmtId="169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44" fontId="38" fillId="0" borderId="0" xfId="1" applyFont="1" applyFill="1" applyBorder="1"/>
    <xf numFmtId="169" fontId="11" fillId="0" borderId="0" xfId="0" applyFont="1" applyAlignment="1">
      <alignment horizontal="right"/>
    </xf>
    <xf numFmtId="2" fontId="20" fillId="0" borderId="0" xfId="0" applyNumberFormat="1" applyFont="1" applyAlignment="1">
      <alignment horizontal="right"/>
    </xf>
    <xf numFmtId="169" fontId="26" fillId="0" borderId="0" xfId="0" applyFont="1"/>
    <xf numFmtId="164" fontId="11" fillId="0" borderId="0" xfId="0" applyNumberFormat="1" applyFont="1" applyBorder="1" applyAlignment="1"/>
    <xf numFmtId="44" fontId="1" fillId="0" borderId="13" xfId="1" applyFont="1" applyBorder="1"/>
    <xf numFmtId="44" fontId="36" fillId="0" borderId="0" xfId="1" applyFont="1" applyBorder="1"/>
    <xf numFmtId="44" fontId="20" fillId="0" borderId="0" xfId="1" applyFont="1" applyFill="1" applyBorder="1" applyAlignment="1">
      <alignment horizontal="right"/>
    </xf>
    <xf numFmtId="169" fontId="1" fillId="0" borderId="20" xfId="2" applyFont="1" applyBorder="1" applyAlignment="1">
      <alignment horizontal="center"/>
    </xf>
    <xf numFmtId="44" fontId="1" fillId="0" borderId="9" xfId="1" applyFont="1" applyBorder="1"/>
    <xf numFmtId="169" fontId="1" fillId="0" borderId="3" xfId="2" applyFont="1" applyBorder="1" applyAlignment="1">
      <alignment horizontal="center"/>
    </xf>
    <xf numFmtId="44" fontId="24" fillId="0" borderId="7" xfId="0" applyNumberFormat="1" applyFont="1" applyBorder="1"/>
    <xf numFmtId="44" fontId="40" fillId="0" borderId="0" xfId="0" applyNumberFormat="1" applyFont="1" applyBorder="1" applyAlignment="1">
      <alignment horizontal="left" vertical="center"/>
    </xf>
    <xf numFmtId="43" fontId="7" fillId="0" borderId="0" xfId="5" applyFont="1" applyBorder="1"/>
    <xf numFmtId="44" fontId="20" fillId="0" borderId="7" xfId="1" applyFont="1" applyBorder="1"/>
    <xf numFmtId="169" fontId="0" fillId="0" borderId="7" xfId="0" applyBorder="1" applyAlignment="1">
      <alignment horizontal="left" vertical="center"/>
    </xf>
    <xf numFmtId="44" fontId="17" fillId="0" borderId="7" xfId="1" applyFont="1" applyBorder="1"/>
    <xf numFmtId="44" fontId="1" fillId="0" borderId="0" xfId="1" applyFont="1" applyBorder="1" applyAlignment="1">
      <alignment horizontal="center" vertical="center"/>
    </xf>
    <xf numFmtId="169" fontId="33" fillId="0" borderId="0" xfId="2" quotePrefix="1" applyFont="1" applyAlignment="1">
      <alignment horizontal="center" vertical="center"/>
    </xf>
    <xf numFmtId="43" fontId="1" fillId="0" borderId="0" xfId="5" applyFont="1" applyBorder="1"/>
    <xf numFmtId="43" fontId="1" fillId="0" borderId="0" xfId="2" applyNumberFormat="1" applyBorder="1"/>
    <xf numFmtId="169" fontId="11" fillId="0" borderId="0" xfId="2" applyFont="1" applyBorder="1" applyAlignment="1">
      <alignment horizontal="left" indent="6"/>
    </xf>
    <xf numFmtId="169" fontId="20" fillId="0" borderId="0" xfId="0" applyFont="1"/>
    <xf numFmtId="169" fontId="39" fillId="0" borderId="0" xfId="0" applyFont="1"/>
    <xf numFmtId="43" fontId="2" fillId="0" borderId="0" xfId="5" applyFont="1" applyFill="1" applyBorder="1" applyAlignment="1">
      <alignment horizontal="right"/>
    </xf>
    <xf numFmtId="169" fontId="1" fillId="0" borderId="1" xfId="2" applyFont="1" applyBorder="1" applyAlignment="1">
      <alignment horizontal="center"/>
    </xf>
    <xf numFmtId="169" fontId="1" fillId="0" borderId="1" xfId="2" applyFont="1" applyBorder="1"/>
    <xf numFmtId="43" fontId="2" fillId="0" borderId="1" xfId="5" applyFont="1" applyFill="1" applyBorder="1" applyAlignment="1">
      <alignment horizontal="right"/>
    </xf>
    <xf numFmtId="169" fontId="1" fillId="0" borderId="1" xfId="2" applyFont="1" applyBorder="1" applyAlignment="1">
      <alignment horizontal="left"/>
    </xf>
    <xf numFmtId="43" fontId="7" fillId="0" borderId="2" xfId="5" applyFont="1" applyBorder="1"/>
    <xf numFmtId="2" fontId="9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 vertical="center"/>
    </xf>
    <xf numFmtId="169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2" fontId="1" fillId="0" borderId="1" xfId="2" applyNumberFormat="1" applyFont="1" applyBorder="1" applyAlignment="1">
      <alignment horizontal="right"/>
    </xf>
    <xf numFmtId="9" fontId="0" fillId="0" borderId="0" xfId="0" applyNumberFormat="1" applyAlignment="1">
      <alignment horizontal="center"/>
    </xf>
    <xf numFmtId="169" fontId="1" fillId="0" borderId="0" xfId="0" applyFont="1" applyAlignment="1">
      <alignment horizontal="center"/>
    </xf>
    <xf numFmtId="169" fontId="11" fillId="0" borderId="0" xfId="2" applyFont="1" applyFill="1" applyBorder="1" applyAlignment="1">
      <alignment horizontal="left"/>
    </xf>
    <xf numFmtId="169" fontId="11" fillId="0" borderId="7" xfId="2" applyFont="1" applyFill="1" applyBorder="1" applyAlignment="1">
      <alignment horizontal="left"/>
    </xf>
    <xf numFmtId="169" fontId="20" fillId="0" borderId="0" xfId="0" applyFont="1" applyAlignment="1">
      <alignment horizontal="left"/>
    </xf>
    <xf numFmtId="1" fontId="1" fillId="0" borderId="0" xfId="2" applyNumberFormat="1" applyFont="1" applyBorder="1" applyAlignment="1">
      <alignment horizontal="center" vertical="center"/>
    </xf>
    <xf numFmtId="169" fontId="14" fillId="0" borderId="7" xfId="0" applyFont="1" applyBorder="1" applyAlignment="1">
      <alignment horizontal="center" wrapText="1"/>
    </xf>
    <xf numFmtId="169" fontId="9" fillId="0" borderId="7" xfId="0" quotePrefix="1" applyFont="1" applyBorder="1" applyAlignment="1">
      <alignment horizontal="center" wrapText="1"/>
    </xf>
    <xf numFmtId="169" fontId="9" fillId="0" borderId="7" xfId="0" applyFont="1" applyBorder="1" applyAlignment="1">
      <alignment horizontal="center" wrapText="1"/>
    </xf>
    <xf numFmtId="165" fontId="0" fillId="0" borderId="0" xfId="0" applyNumberFormat="1"/>
    <xf numFmtId="2" fontId="6" fillId="0" borderId="0" xfId="2" applyNumberFormat="1" applyFont="1" applyBorder="1" applyAlignment="1">
      <alignment horizontal="center"/>
    </xf>
    <xf numFmtId="169" fontId="21" fillId="0" borderId="0" xfId="0" quotePrefix="1" applyFont="1" applyAlignment="1">
      <alignment horizontal="right"/>
    </xf>
    <xf numFmtId="44" fontId="0" fillId="0" borderId="16" xfId="1" applyFont="1" applyBorder="1"/>
    <xf numFmtId="169" fontId="14" fillId="0" borderId="0" xfId="0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horizontal="center" vertical="center"/>
    </xf>
    <xf numFmtId="43" fontId="2" fillId="0" borderId="8" xfId="5" applyFont="1" applyFill="1" applyBorder="1" applyAlignment="1">
      <alignment horizontal="right"/>
    </xf>
    <xf numFmtId="165" fontId="0" fillId="0" borderId="16" xfId="0" applyNumberFormat="1" applyBorder="1"/>
    <xf numFmtId="43" fontId="0" fillId="0" borderId="0" xfId="0" applyNumberFormat="1" applyAlignment="1">
      <alignment horizontal="center"/>
    </xf>
    <xf numFmtId="169" fontId="34" fillId="0" borderId="0" xfId="2" quotePrefix="1" applyFont="1" applyBorder="1" applyAlignment="1">
      <alignment horizontal="left" vertical="center" indent="1"/>
    </xf>
    <xf numFmtId="44" fontId="41" fillId="0" borderId="13" xfId="1" applyFont="1" applyBorder="1"/>
    <xf numFmtId="49" fontId="20" fillId="0" borderId="0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right"/>
    </xf>
    <xf numFmtId="44" fontId="26" fillId="0" borderId="0" xfId="0" applyNumberFormat="1" applyFont="1"/>
    <xf numFmtId="44" fontId="17" fillId="0" borderId="22" xfId="1" applyFont="1" applyFill="1" applyBorder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44" fontId="23" fillId="0" borderId="7" xfId="1" applyFont="1" applyBorder="1" applyAlignment="1">
      <alignment horizontal="center"/>
    </xf>
    <xf numFmtId="44" fontId="26" fillId="0" borderId="7" xfId="1" applyFont="1" applyBorder="1" applyAlignment="1">
      <alignment horizontal="left"/>
    </xf>
    <xf numFmtId="44" fontId="40" fillId="0" borderId="7" xfId="0" applyNumberFormat="1" applyFont="1" applyBorder="1" applyAlignment="1">
      <alignment horizontal="left" vertical="center"/>
    </xf>
    <xf numFmtId="44" fontId="19" fillId="0" borderId="0" xfId="1" applyFont="1"/>
    <xf numFmtId="43" fontId="2" fillId="0" borderId="25" xfId="5" applyFont="1" applyFill="1" applyBorder="1" applyAlignment="1">
      <alignment horizontal="right"/>
    </xf>
    <xf numFmtId="43" fontId="2" fillId="0" borderId="26" xfId="5" applyFont="1" applyFill="1" applyBorder="1" applyAlignment="1">
      <alignment horizontal="right"/>
    </xf>
    <xf numFmtId="169" fontId="1" fillId="0" borderId="27" xfId="2" applyFont="1" applyBorder="1"/>
    <xf numFmtId="169" fontId="1" fillId="0" borderId="25" xfId="2" applyFont="1" applyBorder="1"/>
    <xf numFmtId="169" fontId="1" fillId="0" borderId="26" xfId="2" applyFont="1" applyBorder="1"/>
    <xf numFmtId="169" fontId="7" fillId="0" borderId="0" xfId="0" applyFont="1" applyAlignment="1">
      <alignment vertical="center"/>
    </xf>
    <xf numFmtId="169" fontId="42" fillId="0" borderId="0" xfId="2" applyFont="1"/>
    <xf numFmtId="43" fontId="42" fillId="0" borderId="0" xfId="1" applyNumberFormat="1" applyFont="1" applyBorder="1" applyAlignment="1">
      <alignment horizontal="right" vertical="center" indent="3"/>
    </xf>
    <xf numFmtId="43" fontId="2" fillId="0" borderId="28" xfId="5" applyFont="1" applyFill="1" applyBorder="1" applyAlignment="1">
      <alignment horizontal="right"/>
    </xf>
    <xf numFmtId="169" fontId="1" fillId="0" borderId="29" xfId="2" applyFont="1" applyBorder="1" applyAlignment="1">
      <alignment horizontal="center"/>
    </xf>
    <xf numFmtId="169" fontId="1" fillId="0" borderId="29" xfId="2" applyFont="1" applyBorder="1"/>
    <xf numFmtId="169" fontId="1" fillId="0" borderId="30" xfId="2" applyFont="1" applyBorder="1"/>
    <xf numFmtId="2" fontId="11" fillId="0" borderId="0" xfId="0" applyNumberFormat="1" applyFont="1" applyBorder="1" applyAlignment="1">
      <alignment horizontal="right"/>
    </xf>
    <xf numFmtId="169" fontId="1" fillId="0" borderId="0" xfId="2" quotePrefix="1"/>
    <xf numFmtId="44" fontId="1" fillId="0" borderId="7" xfId="0" applyNumberFormat="1" applyFont="1" applyBorder="1"/>
    <xf numFmtId="169" fontId="11" fillId="0" borderId="0" xfId="0" quotePrefix="1" applyFont="1" applyAlignment="1">
      <alignment horizontal="right"/>
    </xf>
    <xf numFmtId="44" fontId="20" fillId="0" borderId="7" xfId="1" applyFont="1" applyFill="1" applyBorder="1" applyAlignment="1">
      <alignment horizontal="right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169" fontId="1" fillId="0" borderId="0" xfId="2" applyFont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169" fontId="0" fillId="0" borderId="0" xfId="0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vertical="center"/>
    </xf>
    <xf numFmtId="169" fontId="1" fillId="0" borderId="10" xfId="2" applyFont="1" applyBorder="1" applyAlignment="1">
      <alignment horizontal="center"/>
    </xf>
    <xf numFmtId="169" fontId="1" fillId="0" borderId="10" xfId="2" applyFont="1" applyBorder="1"/>
    <xf numFmtId="43" fontId="2" fillId="0" borderId="2" xfId="5" applyFont="1" applyFill="1" applyBorder="1" applyAlignment="1">
      <alignment horizontal="right"/>
    </xf>
    <xf numFmtId="169" fontId="7" fillId="0" borderId="7" xfId="0" applyFont="1" applyBorder="1" applyAlignment="1">
      <alignment vertical="center"/>
    </xf>
    <xf numFmtId="44" fontId="7" fillId="0" borderId="0" xfId="1" applyFont="1" applyFill="1" applyBorder="1" applyAlignment="1">
      <alignment horizontal="right"/>
    </xf>
    <xf numFmtId="44" fontId="14" fillId="0" borderId="0" xfId="1" applyFont="1" applyFill="1" applyBorder="1" applyAlignment="1">
      <alignment horizontal="right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169" fontId="0" fillId="0" borderId="0" xfId="0" applyBorder="1" applyAlignment="1">
      <alignment horizontal="center"/>
    </xf>
    <xf numFmtId="49" fontId="11" fillId="0" borderId="0" xfId="0" applyNumberFormat="1" applyFont="1" applyBorder="1" applyAlignment="1">
      <alignment horizontal="right"/>
    </xf>
    <xf numFmtId="44" fontId="0" fillId="0" borderId="7" xfId="1" applyFont="1" applyFill="1" applyBorder="1"/>
    <xf numFmtId="44" fontId="38" fillId="0" borderId="7" xfId="1" applyFont="1" applyFill="1" applyBorder="1"/>
    <xf numFmtId="169" fontId="11" fillId="0" borderId="0" xfId="2" applyFont="1" applyBorder="1" applyAlignment="1">
      <alignment horizontal="left" indent="1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169" fontId="0" fillId="0" borderId="0" xfId="0" applyBorder="1" applyAlignment="1">
      <alignment horizontal="center"/>
    </xf>
    <xf numFmtId="168" fontId="16" fillId="0" borderId="0" xfId="0" applyNumberFormat="1" applyFont="1" applyBorder="1" applyAlignment="1">
      <alignment horizontal="right" vertical="center"/>
    </xf>
    <xf numFmtId="44" fontId="45" fillId="0" borderId="0" xfId="0" applyNumberFormat="1" applyFont="1" applyBorder="1" applyAlignment="1">
      <alignment vertical="center"/>
    </xf>
    <xf numFmtId="44" fontId="1" fillId="0" borderId="0" xfId="0" applyNumberFormat="1" applyFont="1" applyBorder="1" applyAlignment="1">
      <alignment vertical="center"/>
    </xf>
    <xf numFmtId="44" fontId="1" fillId="0" borderId="0" xfId="1" applyFont="1" applyBorder="1" applyAlignment="1"/>
    <xf numFmtId="44" fontId="20" fillId="0" borderId="0" xfId="0" applyNumberFormat="1" applyFont="1" applyBorder="1" applyAlignment="1">
      <alignment vertical="center"/>
    </xf>
    <xf numFmtId="169" fontId="0" fillId="0" borderId="0" xfId="0" applyFill="1" applyAlignment="1">
      <alignment vertical="center"/>
    </xf>
    <xf numFmtId="44" fontId="20" fillId="0" borderId="0" xfId="1" applyFont="1" applyFill="1" applyBorder="1" applyAlignment="1">
      <alignment horizontal="right" vertical="center"/>
    </xf>
    <xf numFmtId="44" fontId="1" fillId="0" borderId="0" xfId="1" applyFont="1" applyFill="1" applyBorder="1" applyAlignment="1">
      <alignment vertical="center"/>
    </xf>
    <xf numFmtId="44" fontId="0" fillId="0" borderId="0" xfId="0" applyNumberFormat="1" applyFill="1" applyBorder="1" applyAlignment="1">
      <alignment horizontal="center" vertical="center"/>
    </xf>
    <xf numFmtId="2" fontId="1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169" fontId="1" fillId="0" borderId="0" xfId="0" applyFont="1" applyAlignment="1">
      <alignment horizontal="right" vertical="center"/>
    </xf>
    <xf numFmtId="44" fontId="17" fillId="0" borderId="12" xfId="1" applyFont="1" applyFill="1" applyBorder="1" applyAlignment="1">
      <alignment vertical="center"/>
    </xf>
    <xf numFmtId="44" fontId="1" fillId="0" borderId="13" xfId="1" applyFont="1" applyBorder="1" applyAlignment="1">
      <alignment vertical="center"/>
    </xf>
    <xf numFmtId="169" fontId="0" fillId="0" borderId="0" xfId="0" applyAlignment="1">
      <alignment vertical="center"/>
    </xf>
    <xf numFmtId="44" fontId="46" fillId="0" borderId="0" xfId="1" applyFont="1" applyBorder="1" applyAlignment="1">
      <alignment horizontal="center" vertical="center"/>
    </xf>
    <xf numFmtId="44" fontId="11" fillId="0" borderId="0" xfId="1" applyFont="1" applyBorder="1" applyAlignment="1">
      <alignment horizontal="left" vertical="center"/>
    </xf>
    <xf numFmtId="44" fontId="0" fillId="0" borderId="0" xfId="1" applyFont="1" applyBorder="1" applyAlignment="1">
      <alignment vertical="center"/>
    </xf>
    <xf numFmtId="169" fontId="15" fillId="0" borderId="0" xfId="0" applyFont="1" applyBorder="1" applyAlignment="1">
      <alignment vertical="center"/>
    </xf>
    <xf numFmtId="169" fontId="0" fillId="0" borderId="0" xfId="0" applyBorder="1" applyAlignment="1">
      <alignment vertical="center"/>
    </xf>
    <xf numFmtId="44" fontId="0" fillId="0" borderId="0" xfId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left" vertical="center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1" fillId="0" borderId="9" xfId="1" applyFont="1" applyBorder="1" applyAlignment="1">
      <alignment vertical="center"/>
    </xf>
    <xf numFmtId="164" fontId="11" fillId="0" borderId="7" xfId="0" applyNumberFormat="1" applyFont="1" applyBorder="1" applyAlignment="1"/>
    <xf numFmtId="49" fontId="20" fillId="0" borderId="7" xfId="0" applyNumberFormat="1" applyFont="1" applyBorder="1" applyAlignment="1">
      <alignment horizontal="right"/>
    </xf>
    <xf numFmtId="169" fontId="43" fillId="0" borderId="7" xfId="0" applyFont="1" applyBorder="1" applyAlignment="1">
      <alignment horizontal="right"/>
    </xf>
    <xf numFmtId="44" fontId="44" fillId="0" borderId="7" xfId="1" applyFont="1" applyBorder="1"/>
    <xf numFmtId="169" fontId="1" fillId="0" borderId="0" xfId="0" quotePrefix="1" applyFont="1" applyAlignment="1">
      <alignment horizontal="left"/>
    </xf>
    <xf numFmtId="44" fontId="1" fillId="0" borderId="12" xfId="1" applyFont="1" applyFill="1" applyBorder="1" applyAlignment="1">
      <alignment vertical="center"/>
    </xf>
    <xf numFmtId="169" fontId="25" fillId="0" borderId="0" xfId="2" quotePrefix="1" applyFont="1" applyAlignment="1">
      <alignment horizontal="left" indent="1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169" fontId="1" fillId="0" borderId="7" xfId="0" applyFont="1" applyBorder="1" applyAlignment="1">
      <alignment horizontal="right"/>
    </xf>
    <xf numFmtId="44" fontId="47" fillId="0" borderId="0" xfId="0" applyNumberFormat="1" applyFont="1" applyBorder="1" applyAlignment="1">
      <alignment vertical="center"/>
    </xf>
    <xf numFmtId="169" fontId="20" fillId="0" borderId="0" xfId="2" applyFont="1" applyBorder="1" applyAlignment="1">
      <alignment horizontal="left" indent="1"/>
    </xf>
    <xf numFmtId="169" fontId="48" fillId="0" borderId="0" xfId="2" quotePrefix="1" applyFont="1"/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2" applyFont="1" applyBorder="1" applyAlignment="1">
      <alignment horizontal="left"/>
    </xf>
    <xf numFmtId="169" fontId="1" fillId="0" borderId="0" xfId="0" quotePrefix="1" applyFont="1"/>
    <xf numFmtId="169" fontId="1" fillId="0" borderId="31" xfId="2" applyFont="1" applyBorder="1" applyAlignment="1">
      <alignment horizontal="center"/>
    </xf>
    <xf numFmtId="169" fontId="1" fillId="0" borderId="31" xfId="2" applyFont="1" applyBorder="1"/>
    <xf numFmtId="169" fontId="1" fillId="0" borderId="32" xfId="2" applyFont="1" applyBorder="1"/>
    <xf numFmtId="43" fontId="2" fillId="0" borderId="32" xfId="5" applyFont="1" applyFill="1" applyBorder="1" applyAlignment="1">
      <alignment horizontal="right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3" fontId="42" fillId="0" borderId="0" xfId="1" applyNumberFormat="1" applyFont="1" applyBorder="1" applyAlignment="1">
      <alignment horizontal="right" vertical="center"/>
    </xf>
    <xf numFmtId="44" fontId="49" fillId="0" borderId="0" xfId="1" applyFont="1" applyFill="1" applyBorder="1"/>
    <xf numFmtId="44" fontId="11" fillId="0" borderId="0" xfId="0" applyNumberFormat="1" applyFont="1"/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41" fillId="0" borderId="0" xfId="1" applyFont="1" applyFill="1" applyBorder="1"/>
    <xf numFmtId="169" fontId="7" fillId="0" borderId="17" xfId="2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169" fontId="1" fillId="0" borderId="0" xfId="2" applyFont="1" applyBorder="1" applyAlignment="1">
      <alignment horizontal="left" vertical="center"/>
    </xf>
    <xf numFmtId="43" fontId="1" fillId="0" borderId="0" xfId="5" applyFont="1" applyBorder="1" applyAlignment="1">
      <alignment horizontal="left" vertical="center"/>
    </xf>
    <xf numFmtId="44" fontId="41" fillId="0" borderId="0" xfId="1" applyFont="1" applyBorder="1"/>
    <xf numFmtId="44" fontId="41" fillId="0" borderId="12" xfId="1" applyFont="1" applyBorder="1"/>
    <xf numFmtId="169" fontId="1" fillId="0" borderId="0" xfId="2" applyFont="1" applyBorder="1" applyAlignment="1">
      <alignment horizontal="left" indent="1"/>
    </xf>
    <xf numFmtId="169" fontId="7" fillId="0" borderId="17" xfId="2" applyFont="1" applyBorder="1" applyAlignment="1">
      <alignment horizontal="center"/>
    </xf>
    <xf numFmtId="169" fontId="16" fillId="0" borderId="0" xfId="2" quotePrefix="1" applyFont="1"/>
    <xf numFmtId="169" fontId="50" fillId="0" borderId="0" xfId="2" applyFont="1"/>
    <xf numFmtId="169" fontId="15" fillId="0" borderId="0" xfId="2" applyFont="1"/>
    <xf numFmtId="43" fontId="1" fillId="0" borderId="7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vertical="center"/>
    </xf>
    <xf numFmtId="44" fontId="1" fillId="0" borderId="11" xfId="0" applyNumberFormat="1" applyFont="1" applyBorder="1"/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41" fillId="0" borderId="13" xfId="1" applyFont="1" applyBorder="1" applyAlignment="1">
      <alignment horizontal="left"/>
    </xf>
    <xf numFmtId="169" fontId="1" fillId="0" borderId="0" xfId="0" applyFont="1"/>
    <xf numFmtId="44" fontId="1" fillId="0" borderId="13" xfId="0" applyNumberFormat="1" applyFont="1" applyBorder="1"/>
    <xf numFmtId="44" fontId="1" fillId="0" borderId="9" xfId="0" applyNumberFormat="1" applyFont="1" applyBorder="1"/>
    <xf numFmtId="44" fontId="51" fillId="0" borderId="0" xfId="1" applyFont="1" applyBorder="1"/>
    <xf numFmtId="44" fontId="51" fillId="0" borderId="0" xfId="1" applyFont="1" applyBorder="1" applyAlignment="1"/>
    <xf numFmtId="44" fontId="51" fillId="0" borderId="0" xfId="1" applyFont="1" applyBorder="1" applyAlignment="1">
      <alignment horizontal="left"/>
    </xf>
    <xf numFmtId="44" fontId="51" fillId="0" borderId="0" xfId="1" applyFont="1" applyFill="1" applyBorder="1"/>
    <xf numFmtId="44" fontId="1" fillId="0" borderId="24" xfId="1" applyFont="1" applyBorder="1"/>
    <xf numFmtId="44" fontId="1" fillId="0" borderId="33" xfId="1" applyFont="1" applyBorder="1"/>
    <xf numFmtId="44" fontId="1" fillId="0" borderId="24" xfId="1" applyFont="1" applyFill="1" applyBorder="1"/>
    <xf numFmtId="44" fontId="1" fillId="0" borderId="33" xfId="1" applyFont="1" applyBorder="1" applyAlignment="1">
      <alignment horizontal="left"/>
    </xf>
    <xf numFmtId="44" fontId="17" fillId="0" borderId="0" xfId="1" applyFont="1" applyFill="1" applyBorder="1"/>
    <xf numFmtId="44" fontId="52" fillId="0" borderId="0" xfId="1" applyFont="1" applyFill="1" applyBorder="1"/>
    <xf numFmtId="44" fontId="52" fillId="0" borderId="0" xfId="1" applyFont="1" applyBorder="1"/>
    <xf numFmtId="44" fontId="52" fillId="0" borderId="0" xfId="1" applyFont="1" applyBorder="1" applyAlignment="1"/>
    <xf numFmtId="44" fontId="52" fillId="0" borderId="0" xfId="1" applyFont="1" applyBorder="1" applyAlignment="1">
      <alignment horizontal="left"/>
    </xf>
    <xf numFmtId="44" fontId="51" fillId="0" borderId="0" xfId="1" applyFont="1" applyFill="1" applyBorder="1" applyAlignment="1">
      <alignment vertical="center"/>
    </xf>
    <xf numFmtId="169" fontId="1" fillId="0" borderId="34" xfId="2" applyFont="1" applyBorder="1" applyAlignment="1">
      <alignment horizontal="center"/>
    </xf>
    <xf numFmtId="169" fontId="1" fillId="0" borderId="34" xfId="2" applyFont="1" applyBorder="1"/>
    <xf numFmtId="169" fontId="1" fillId="0" borderId="35" xfId="2" applyFont="1" applyBorder="1"/>
    <xf numFmtId="44" fontId="1" fillId="0" borderId="1" xfId="1" applyFont="1" applyBorder="1" applyAlignment="1"/>
    <xf numFmtId="43" fontId="2" fillId="0" borderId="27" xfId="5" applyFont="1" applyFill="1" applyBorder="1" applyAlignment="1">
      <alignment horizontal="right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41" fillId="0" borderId="9" xfId="1" applyFont="1" applyBorder="1" applyAlignment="1">
      <alignment horizontal="left"/>
    </xf>
    <xf numFmtId="169" fontId="7" fillId="0" borderId="17" xfId="2" applyFont="1" applyBorder="1" applyAlignment="1">
      <alignment horizontal="center"/>
    </xf>
    <xf numFmtId="44" fontId="20" fillId="0" borderId="0" xfId="1" applyFont="1" applyBorder="1" applyAlignment="1">
      <alignment horizontal="left"/>
    </xf>
    <xf numFmtId="44" fontId="49" fillId="0" borderId="0" xfId="0" applyNumberFormat="1" applyFont="1" applyBorder="1" applyAlignment="1">
      <alignment vertical="center"/>
    </xf>
    <xf numFmtId="49" fontId="37" fillId="0" borderId="0" xfId="3" applyNumberFormat="1" applyFont="1" applyAlignment="1">
      <alignment vertical="center"/>
    </xf>
    <xf numFmtId="44" fontId="17" fillId="0" borderId="12" xfId="1" applyFont="1" applyFill="1" applyBorder="1"/>
    <xf numFmtId="14" fontId="14" fillId="0" borderId="0" xfId="1" applyNumberFormat="1" applyFont="1" applyFill="1" applyBorder="1" applyAlignment="1">
      <alignment horizontal="right"/>
    </xf>
    <xf numFmtId="44" fontId="16" fillId="0" borderId="0" xfId="1" quotePrefix="1" applyFont="1" applyFill="1" applyBorder="1"/>
    <xf numFmtId="44" fontId="16" fillId="0" borderId="0" xfId="1" applyFont="1" applyBorder="1" applyAlignment="1">
      <alignment horizontal="left"/>
    </xf>
    <xf numFmtId="44" fontId="7" fillId="0" borderId="0" xfId="0" applyNumberFormat="1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53" fillId="0" borderId="0" xfId="0" applyNumberFormat="1" applyFont="1" applyFill="1" applyBorder="1" applyAlignment="1">
      <alignment horizontal="left"/>
    </xf>
    <xf numFmtId="14" fontId="34" fillId="0" borderId="0" xfId="2" applyNumberFormat="1" applyFont="1" applyBorder="1" applyAlignment="1">
      <alignment horizontal="center" vertical="top"/>
    </xf>
    <xf numFmtId="169" fontId="1" fillId="0" borderId="0" xfId="2" applyFont="1" applyBorder="1" applyAlignment="1">
      <alignment horizontal="center" vertical="center" wrapText="1"/>
    </xf>
    <xf numFmtId="169" fontId="34" fillId="0" borderId="0" xfId="2" applyFont="1" applyBorder="1" applyAlignment="1">
      <alignment horizontal="center" vertical="top"/>
    </xf>
    <xf numFmtId="169" fontId="5" fillId="0" borderId="0" xfId="3" applyFont="1" applyBorder="1" applyAlignment="1">
      <alignment horizontal="center" vertical="center" wrapText="1"/>
    </xf>
    <xf numFmtId="49" fontId="37" fillId="0" borderId="0" xfId="3" applyNumberFormat="1" applyFont="1" applyAlignment="1">
      <alignment horizontal="center" vertical="center"/>
    </xf>
    <xf numFmtId="169" fontId="7" fillId="0" borderId="17" xfId="2" applyFont="1" applyBorder="1" applyAlignment="1">
      <alignment horizontal="center"/>
    </xf>
    <xf numFmtId="169" fontId="11" fillId="0" borderId="7" xfId="0" applyFont="1" applyBorder="1" applyAlignment="1">
      <alignment horizontal="left"/>
    </xf>
    <xf numFmtId="169" fontId="30" fillId="0" borderId="0" xfId="0" applyFont="1" applyAlignment="1">
      <alignment horizontal="center"/>
    </xf>
    <xf numFmtId="169" fontId="14" fillId="0" borderId="0" xfId="0" applyFont="1" applyBorder="1" applyAlignment="1">
      <alignment horizontal="center" wrapText="1"/>
    </xf>
    <xf numFmtId="169" fontId="14" fillId="0" borderId="7" xfId="0" applyFont="1" applyBorder="1" applyAlignment="1">
      <alignment horizontal="center" wrapText="1"/>
    </xf>
    <xf numFmtId="169" fontId="9" fillId="0" borderId="0" xfId="0" quotePrefix="1" applyFont="1" applyBorder="1" applyAlignment="1">
      <alignment horizontal="center" wrapText="1"/>
    </xf>
    <xf numFmtId="169" fontId="9" fillId="0" borderId="7" xfId="0" quotePrefix="1" applyFont="1" applyBorder="1" applyAlignment="1">
      <alignment horizontal="center" wrapText="1"/>
    </xf>
    <xf numFmtId="169" fontId="9" fillId="0" borderId="7" xfId="0" applyFont="1" applyBorder="1" applyAlignment="1">
      <alignment horizontal="left"/>
    </xf>
    <xf numFmtId="169" fontId="22" fillId="0" borderId="0" xfId="0" applyFont="1" applyBorder="1" applyAlignment="1">
      <alignment horizontal="center" vertical="center" wrapText="1"/>
    </xf>
    <xf numFmtId="169" fontId="7" fillId="0" borderId="0" xfId="0" applyFont="1" applyBorder="1" applyAlignment="1">
      <alignment horizontal="center" vertical="center" wrapText="1"/>
    </xf>
    <xf numFmtId="169" fontId="7" fillId="0" borderId="7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/>
    </xf>
    <xf numFmtId="44" fontId="47" fillId="0" borderId="0" xfId="0" applyNumberFormat="1" applyFont="1" applyBorder="1" applyAlignment="1">
      <alignment horizontal="center" vertical="center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490822" y="896410"/>
          <a:ext cx="145122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557896" y="4087816"/>
          <a:ext cx="160607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39</xdr:row>
      <xdr:rowOff>82654</xdr:rowOff>
    </xdr:from>
    <xdr:to>
      <xdr:col>0</xdr:col>
      <xdr:colOff>483022</xdr:colOff>
      <xdr:row>52</xdr:row>
      <xdr:rowOff>0</xdr:rowOff>
    </xdr:to>
    <xdr:sp macro="" textlink="">
      <xdr:nvSpPr>
        <xdr:cNvPr id="4" name="TextBox 3"/>
        <xdr:cNvSpPr txBox="1"/>
      </xdr:nvSpPr>
      <xdr:spPr>
        <a:xfrm rot="4938974">
          <a:off x="-682537" y="7992776"/>
          <a:ext cx="1893832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58</xdr:row>
      <xdr:rowOff>83990</xdr:rowOff>
    </xdr:from>
    <xdr:to>
      <xdr:col>0</xdr:col>
      <xdr:colOff>463120</xdr:colOff>
      <xdr:row>69</xdr:row>
      <xdr:rowOff>60855</xdr:rowOff>
    </xdr:to>
    <xdr:sp macro="" textlink="">
      <xdr:nvSpPr>
        <xdr:cNvPr id="5" name="TextBox 4"/>
        <xdr:cNvSpPr txBox="1"/>
      </xdr:nvSpPr>
      <xdr:spPr>
        <a:xfrm rot="4938974">
          <a:off x="-553581" y="10959929"/>
          <a:ext cx="159611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77</xdr:row>
      <xdr:rowOff>0</xdr:rowOff>
    </xdr:from>
    <xdr:to>
      <xdr:col>0</xdr:col>
      <xdr:colOff>463120</xdr:colOff>
      <xdr:row>77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47985" y="1053573"/>
          <a:ext cx="17655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26</xdr:row>
      <xdr:rowOff>83946</xdr:rowOff>
    </xdr:from>
    <xdr:to>
      <xdr:col>0</xdr:col>
      <xdr:colOff>463786</xdr:colOff>
      <xdr:row>43</xdr:row>
      <xdr:rowOff>0</xdr:rowOff>
    </xdr:to>
    <xdr:sp macro="" textlink="">
      <xdr:nvSpPr>
        <xdr:cNvPr id="3" name="TextBox 2"/>
        <xdr:cNvSpPr txBox="1"/>
      </xdr:nvSpPr>
      <xdr:spPr>
        <a:xfrm rot="4938974">
          <a:off x="-1141634" y="5309729"/>
          <a:ext cx="277355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120</xdr:row>
      <xdr:rowOff>0</xdr:rowOff>
    </xdr:from>
    <xdr:to>
      <xdr:col>0</xdr:col>
      <xdr:colOff>483022</xdr:colOff>
      <xdr:row>120</xdr:row>
      <xdr:rowOff>0</xdr:rowOff>
    </xdr:to>
    <xdr:sp macro="" textlink="">
      <xdr:nvSpPr>
        <xdr:cNvPr id="4" name="TextBox 3"/>
        <xdr:cNvSpPr txBox="1"/>
      </xdr:nvSpPr>
      <xdr:spPr>
        <a:xfrm rot="4938974">
          <a:off x="264379" y="15192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121</xdr:row>
      <xdr:rowOff>0</xdr:rowOff>
    </xdr:from>
    <xdr:to>
      <xdr:col>0</xdr:col>
      <xdr:colOff>537855</xdr:colOff>
      <xdr:row>121</xdr:row>
      <xdr:rowOff>0</xdr:rowOff>
    </xdr:to>
    <xdr:sp macro="" textlink="">
      <xdr:nvSpPr>
        <xdr:cNvPr id="5" name="TextBox 4"/>
        <xdr:cNvSpPr txBox="1"/>
      </xdr:nvSpPr>
      <xdr:spPr>
        <a:xfrm rot="4938974">
          <a:off x="281698" y="153172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121</xdr:row>
      <xdr:rowOff>0</xdr:rowOff>
    </xdr:from>
    <xdr:to>
      <xdr:col>0</xdr:col>
      <xdr:colOff>463120</xdr:colOff>
      <xdr:row>121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5354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437287</xdr:colOff>
      <xdr:row>121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5354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437287</xdr:colOff>
      <xdr:row>121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5354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49</xdr:row>
      <xdr:rowOff>79801</xdr:rowOff>
    </xdr:from>
    <xdr:to>
      <xdr:col>0</xdr:col>
      <xdr:colOff>525507</xdr:colOff>
      <xdr:row>56</xdr:row>
      <xdr:rowOff>151162</xdr:rowOff>
    </xdr:to>
    <xdr:sp macro="" textlink="">
      <xdr:nvSpPr>
        <xdr:cNvPr id="9" name="TextBox 8"/>
        <xdr:cNvSpPr txBox="1"/>
      </xdr:nvSpPr>
      <xdr:spPr>
        <a:xfrm rot="4938974">
          <a:off x="-344427" y="8663353"/>
          <a:ext cx="1214361" cy="525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437287</xdr:colOff>
      <xdr:row>119</xdr:row>
      <xdr:rowOff>0</xdr:rowOff>
    </xdr:to>
    <xdr:sp macro="" textlink="">
      <xdr:nvSpPr>
        <xdr:cNvPr id="10" name="TextBox 9"/>
        <xdr:cNvSpPr txBox="1"/>
      </xdr:nvSpPr>
      <xdr:spPr>
        <a:xfrm rot="4938974">
          <a:off x="-1138669" y="12997294"/>
          <a:ext cx="27146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80206</xdr:rowOff>
    </xdr:from>
    <xdr:to>
      <xdr:col>0</xdr:col>
      <xdr:colOff>519471</xdr:colOff>
      <xdr:row>91</xdr:row>
      <xdr:rowOff>144959</xdr:rowOff>
    </xdr:to>
    <xdr:sp macro="" textlink="">
      <xdr:nvSpPr>
        <xdr:cNvPr id="11" name="TextBox 10"/>
        <xdr:cNvSpPr txBox="1"/>
      </xdr:nvSpPr>
      <xdr:spPr>
        <a:xfrm rot="4938974">
          <a:off x="-429866" y="14530872"/>
          <a:ext cx="1379203" cy="519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47985" y="1053573"/>
          <a:ext cx="17655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22</xdr:row>
      <xdr:rowOff>0</xdr:rowOff>
    </xdr:from>
    <xdr:to>
      <xdr:col>0</xdr:col>
      <xdr:colOff>463786</xdr:colOff>
      <xdr:row>22</xdr:row>
      <xdr:rowOff>0</xdr:rowOff>
    </xdr:to>
    <xdr:sp macro="" textlink="">
      <xdr:nvSpPr>
        <xdr:cNvPr id="3" name="TextBox 2"/>
        <xdr:cNvSpPr txBox="1"/>
      </xdr:nvSpPr>
      <xdr:spPr>
        <a:xfrm rot="4938974">
          <a:off x="-1141634" y="5633579"/>
          <a:ext cx="277355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75</xdr:row>
      <xdr:rowOff>0</xdr:rowOff>
    </xdr:from>
    <xdr:to>
      <xdr:col>0</xdr:col>
      <xdr:colOff>483022</xdr:colOff>
      <xdr:row>75</xdr:row>
      <xdr:rowOff>0</xdr:rowOff>
    </xdr:to>
    <xdr:sp macro="" textlink="">
      <xdr:nvSpPr>
        <xdr:cNvPr id="4" name="TextBox 3"/>
        <xdr:cNvSpPr txBox="1"/>
      </xdr:nvSpPr>
      <xdr:spPr>
        <a:xfrm rot="4938974">
          <a:off x="264379" y="19841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76</xdr:row>
      <xdr:rowOff>0</xdr:rowOff>
    </xdr:from>
    <xdr:to>
      <xdr:col>0</xdr:col>
      <xdr:colOff>537855</xdr:colOff>
      <xdr:row>76</xdr:row>
      <xdr:rowOff>0</xdr:rowOff>
    </xdr:to>
    <xdr:sp macro="" textlink="">
      <xdr:nvSpPr>
        <xdr:cNvPr id="5" name="TextBox 4"/>
        <xdr:cNvSpPr txBox="1"/>
      </xdr:nvSpPr>
      <xdr:spPr>
        <a:xfrm rot="4938974">
          <a:off x="281698" y="199654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20002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20002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20002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9" name="TextBox 8"/>
        <xdr:cNvSpPr txBox="1"/>
      </xdr:nvSpPr>
      <xdr:spPr>
        <a:xfrm rot="4938974">
          <a:off x="-1167244" y="9492094"/>
          <a:ext cx="27717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10" name="TextBox 9"/>
        <xdr:cNvSpPr txBox="1"/>
      </xdr:nvSpPr>
      <xdr:spPr>
        <a:xfrm rot="4938974">
          <a:off x="-1138669" y="17645494"/>
          <a:ext cx="27146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437287</xdr:colOff>
      <xdr:row>52</xdr:row>
      <xdr:rowOff>0</xdr:rowOff>
    </xdr:to>
    <xdr:sp macro="" textlink="">
      <xdr:nvSpPr>
        <xdr:cNvPr id="11" name="TextBox 10"/>
        <xdr:cNvSpPr txBox="1"/>
      </xdr:nvSpPr>
      <xdr:spPr>
        <a:xfrm rot="4938974">
          <a:off x="-1167244" y="13816444"/>
          <a:ext cx="27717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18</xdr:row>
      <xdr:rowOff>0</xdr:rowOff>
    </xdr:to>
    <xdr:sp macro="" textlink="">
      <xdr:nvSpPr>
        <xdr:cNvPr id="2" name="TextBox 1"/>
        <xdr:cNvSpPr txBox="1"/>
      </xdr:nvSpPr>
      <xdr:spPr>
        <a:xfrm rot="4938974">
          <a:off x="-647985" y="1053573"/>
          <a:ext cx="17655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74</xdr:row>
      <xdr:rowOff>0</xdr:rowOff>
    </xdr:from>
    <xdr:to>
      <xdr:col>0</xdr:col>
      <xdr:colOff>483022</xdr:colOff>
      <xdr:row>74</xdr:row>
      <xdr:rowOff>0</xdr:rowOff>
    </xdr:to>
    <xdr:sp macro="" textlink="">
      <xdr:nvSpPr>
        <xdr:cNvPr id="4" name="TextBox 3"/>
        <xdr:cNvSpPr txBox="1"/>
      </xdr:nvSpPr>
      <xdr:spPr>
        <a:xfrm rot="4938974">
          <a:off x="264379" y="12430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75</xdr:row>
      <xdr:rowOff>0</xdr:rowOff>
    </xdr:from>
    <xdr:to>
      <xdr:col>0</xdr:col>
      <xdr:colOff>537855</xdr:colOff>
      <xdr:row>75</xdr:row>
      <xdr:rowOff>0</xdr:rowOff>
    </xdr:to>
    <xdr:sp macro="" textlink="">
      <xdr:nvSpPr>
        <xdr:cNvPr id="5" name="TextBox 4"/>
        <xdr:cNvSpPr txBox="1"/>
      </xdr:nvSpPr>
      <xdr:spPr>
        <a:xfrm rot="4938974">
          <a:off x="281698" y="125549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75</xdr:row>
      <xdr:rowOff>0</xdr:rowOff>
    </xdr:from>
    <xdr:to>
      <xdr:col>0</xdr:col>
      <xdr:colOff>463120</xdr:colOff>
      <xdr:row>75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2592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2592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2592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31</xdr:row>
      <xdr:rowOff>0</xdr:rowOff>
    </xdr:to>
    <xdr:sp macro="" textlink="">
      <xdr:nvSpPr>
        <xdr:cNvPr id="9" name="TextBox 8"/>
        <xdr:cNvSpPr txBox="1"/>
      </xdr:nvSpPr>
      <xdr:spPr>
        <a:xfrm rot="4938974">
          <a:off x="-738619" y="4681969"/>
          <a:ext cx="1914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0" name="TextBox 9"/>
        <xdr:cNvSpPr txBox="1"/>
      </xdr:nvSpPr>
      <xdr:spPr>
        <a:xfrm rot="4938974">
          <a:off x="-714806" y="10658906"/>
          <a:ext cx="18669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437287</xdr:colOff>
      <xdr:row>49</xdr:row>
      <xdr:rowOff>0</xdr:rowOff>
    </xdr:to>
    <xdr:sp macro="" textlink="">
      <xdr:nvSpPr>
        <xdr:cNvPr id="11" name="TextBox 10"/>
        <xdr:cNvSpPr txBox="1"/>
      </xdr:nvSpPr>
      <xdr:spPr>
        <a:xfrm rot="4938974">
          <a:off x="-738619" y="7682344"/>
          <a:ext cx="1914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39</xdr:row>
      <xdr:rowOff>82654</xdr:rowOff>
    </xdr:from>
    <xdr:to>
      <xdr:col>0</xdr:col>
      <xdr:colOff>483022</xdr:colOff>
      <xdr:row>52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7414108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58</xdr:row>
      <xdr:rowOff>78971</xdr:rowOff>
    </xdr:from>
    <xdr:to>
      <xdr:col>0</xdr:col>
      <xdr:colOff>537855</xdr:colOff>
      <xdr:row>66</xdr:row>
      <xdr:rowOff>101392</xdr:rowOff>
    </xdr:to>
    <xdr:sp macro="" textlink="">
      <xdr:nvSpPr>
        <xdr:cNvPr id="5" name="TextBox 4"/>
        <xdr:cNvSpPr txBox="1"/>
      </xdr:nvSpPr>
      <xdr:spPr>
        <a:xfrm rot="4938974">
          <a:off x="-377213" y="10130550"/>
          <a:ext cx="1317821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94</xdr:row>
      <xdr:rowOff>0</xdr:rowOff>
    </xdr:from>
    <xdr:to>
      <xdr:col>0</xdr:col>
      <xdr:colOff>463120</xdr:colOff>
      <xdr:row>94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437287</xdr:colOff>
      <xdr:row>94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437287</xdr:colOff>
      <xdr:row>94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31018</xdr:colOff>
      <xdr:row>77</xdr:row>
      <xdr:rowOff>77729</xdr:rowOff>
    </xdr:from>
    <xdr:to>
      <xdr:col>0</xdr:col>
      <xdr:colOff>556338</xdr:colOff>
      <xdr:row>85</xdr:row>
      <xdr:rowOff>123858</xdr:rowOff>
    </xdr:to>
    <xdr:sp macro="" textlink="">
      <xdr:nvSpPr>
        <xdr:cNvPr id="9" name="TextBox 8"/>
        <xdr:cNvSpPr txBox="1"/>
      </xdr:nvSpPr>
      <xdr:spPr>
        <a:xfrm rot="4938974">
          <a:off x="-377087" y="13249334"/>
          <a:ext cx="1341529" cy="525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41</xdr:row>
      <xdr:rowOff>82654</xdr:rowOff>
    </xdr:from>
    <xdr:to>
      <xdr:col>0</xdr:col>
      <xdr:colOff>483022</xdr:colOff>
      <xdr:row>54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7414108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60</xdr:row>
      <xdr:rowOff>78971</xdr:rowOff>
    </xdr:from>
    <xdr:to>
      <xdr:col>0</xdr:col>
      <xdr:colOff>537855</xdr:colOff>
      <xdr:row>68</xdr:row>
      <xdr:rowOff>101392</xdr:rowOff>
    </xdr:to>
    <xdr:sp macro="" textlink="">
      <xdr:nvSpPr>
        <xdr:cNvPr id="5" name="TextBox 4"/>
        <xdr:cNvSpPr txBox="1"/>
      </xdr:nvSpPr>
      <xdr:spPr>
        <a:xfrm rot="4938974">
          <a:off x="-377213" y="10130550"/>
          <a:ext cx="1317821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5335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5335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5335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31018</xdr:colOff>
      <xdr:row>77</xdr:row>
      <xdr:rowOff>0</xdr:rowOff>
    </xdr:from>
    <xdr:to>
      <xdr:col>0</xdr:col>
      <xdr:colOff>556338</xdr:colOff>
      <xdr:row>77</xdr:row>
      <xdr:rowOff>0</xdr:rowOff>
    </xdr:to>
    <xdr:sp macro="" textlink="">
      <xdr:nvSpPr>
        <xdr:cNvPr id="9" name="TextBox 8"/>
        <xdr:cNvSpPr txBox="1"/>
      </xdr:nvSpPr>
      <xdr:spPr>
        <a:xfrm rot="4938974">
          <a:off x="-377087" y="13249334"/>
          <a:ext cx="1341529" cy="525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19</xdr:row>
      <xdr:rowOff>83946</xdr:rowOff>
    </xdr:from>
    <xdr:to>
      <xdr:col>0</xdr:col>
      <xdr:colOff>463786</xdr:colOff>
      <xdr:row>30</xdr:row>
      <xdr:rowOff>0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37</xdr:row>
      <xdr:rowOff>82654</xdr:rowOff>
    </xdr:from>
    <xdr:to>
      <xdr:col>0</xdr:col>
      <xdr:colOff>483022</xdr:colOff>
      <xdr:row>49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7737958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55</xdr:row>
      <xdr:rowOff>78971</xdr:rowOff>
    </xdr:from>
    <xdr:to>
      <xdr:col>0</xdr:col>
      <xdr:colOff>537855</xdr:colOff>
      <xdr:row>63</xdr:row>
      <xdr:rowOff>101392</xdr:rowOff>
    </xdr:to>
    <xdr:sp macro="" textlink="">
      <xdr:nvSpPr>
        <xdr:cNvPr id="5" name="TextBox 4"/>
        <xdr:cNvSpPr txBox="1"/>
      </xdr:nvSpPr>
      <xdr:spPr>
        <a:xfrm rot="4938974">
          <a:off x="-377213" y="10454400"/>
          <a:ext cx="1317821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73</xdr:row>
      <xdr:rowOff>0</xdr:rowOff>
    </xdr:from>
    <xdr:to>
      <xdr:col>0</xdr:col>
      <xdr:colOff>463120</xdr:colOff>
      <xdr:row>73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270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437287</xdr:colOff>
      <xdr:row>73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270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437287</xdr:colOff>
      <xdr:row>73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270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31018</xdr:colOff>
      <xdr:row>72</xdr:row>
      <xdr:rowOff>0</xdr:rowOff>
    </xdr:from>
    <xdr:to>
      <xdr:col>0</xdr:col>
      <xdr:colOff>556338</xdr:colOff>
      <xdr:row>72</xdr:row>
      <xdr:rowOff>0</xdr:rowOff>
    </xdr:to>
    <xdr:sp macro="" textlink="">
      <xdr:nvSpPr>
        <xdr:cNvPr id="9" name="TextBox 8"/>
        <xdr:cNvSpPr txBox="1"/>
      </xdr:nvSpPr>
      <xdr:spPr>
        <a:xfrm rot="4938974">
          <a:off x="293678" y="12500840"/>
          <a:ext cx="0" cy="525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19</xdr:row>
      <xdr:rowOff>83946</xdr:rowOff>
    </xdr:from>
    <xdr:to>
      <xdr:col>0</xdr:col>
      <xdr:colOff>463786</xdr:colOff>
      <xdr:row>30</xdr:row>
      <xdr:rowOff>0</xdr:rowOff>
    </xdr:to>
    <xdr:sp macro="" textlink="">
      <xdr:nvSpPr>
        <xdr:cNvPr id="3" name="TextBox 2"/>
        <xdr:cNvSpPr txBox="1"/>
      </xdr:nvSpPr>
      <xdr:spPr>
        <a:xfrm rot="4938974">
          <a:off x="-603472" y="3961942"/>
          <a:ext cx="16972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55</xdr:row>
      <xdr:rowOff>82654</xdr:rowOff>
    </xdr:from>
    <xdr:to>
      <xdr:col>0</xdr:col>
      <xdr:colOff>483022</xdr:colOff>
      <xdr:row>67</xdr:row>
      <xdr:rowOff>0</xdr:rowOff>
    </xdr:to>
    <xdr:sp macro="" textlink="">
      <xdr:nvSpPr>
        <xdr:cNvPr id="4" name="TextBox 3"/>
        <xdr:cNvSpPr txBox="1"/>
      </xdr:nvSpPr>
      <xdr:spPr>
        <a:xfrm rot="4938974">
          <a:off x="-670607" y="7009296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73</xdr:row>
      <xdr:rowOff>78971</xdr:rowOff>
    </xdr:from>
    <xdr:to>
      <xdr:col>0</xdr:col>
      <xdr:colOff>537855</xdr:colOff>
      <xdr:row>81</xdr:row>
      <xdr:rowOff>101392</xdr:rowOff>
    </xdr:to>
    <xdr:sp macro="" textlink="">
      <xdr:nvSpPr>
        <xdr:cNvPr id="5" name="TextBox 4"/>
        <xdr:cNvSpPr txBox="1"/>
      </xdr:nvSpPr>
      <xdr:spPr>
        <a:xfrm rot="4938974">
          <a:off x="-377213" y="9644775"/>
          <a:ext cx="1317821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89</xdr:row>
      <xdr:rowOff>0</xdr:rowOff>
    </xdr:from>
    <xdr:to>
      <xdr:col>0</xdr:col>
      <xdr:colOff>463120</xdr:colOff>
      <xdr:row>89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1897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437287</xdr:colOff>
      <xdr:row>89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1897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437287</xdr:colOff>
      <xdr:row>89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1897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31018</xdr:colOff>
      <xdr:row>88</xdr:row>
      <xdr:rowOff>0</xdr:rowOff>
    </xdr:from>
    <xdr:to>
      <xdr:col>0</xdr:col>
      <xdr:colOff>556338</xdr:colOff>
      <xdr:row>88</xdr:row>
      <xdr:rowOff>0</xdr:rowOff>
    </xdr:to>
    <xdr:sp macro="" textlink="">
      <xdr:nvSpPr>
        <xdr:cNvPr id="9" name="TextBox 8"/>
        <xdr:cNvSpPr txBox="1"/>
      </xdr:nvSpPr>
      <xdr:spPr>
        <a:xfrm rot="4938974">
          <a:off x="293678" y="11691215"/>
          <a:ext cx="0" cy="525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437287</xdr:colOff>
      <xdr:row>48</xdr:row>
      <xdr:rowOff>1779</xdr:rowOff>
    </xdr:to>
    <xdr:sp macro="" textlink="">
      <xdr:nvSpPr>
        <xdr:cNvPr id="10" name="TextBox 9"/>
        <xdr:cNvSpPr txBox="1"/>
      </xdr:nvSpPr>
      <xdr:spPr>
        <a:xfrm rot="4938974">
          <a:off x="-629971" y="6916471"/>
          <a:ext cx="16972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67022" y="972610"/>
          <a:ext cx="160362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19</xdr:row>
      <xdr:rowOff>83946</xdr:rowOff>
    </xdr:from>
    <xdr:to>
      <xdr:col>0</xdr:col>
      <xdr:colOff>463786</xdr:colOff>
      <xdr:row>30</xdr:row>
      <xdr:rowOff>0</xdr:rowOff>
    </xdr:to>
    <xdr:sp macro="" textlink="">
      <xdr:nvSpPr>
        <xdr:cNvPr id="3" name="TextBox 2"/>
        <xdr:cNvSpPr txBox="1"/>
      </xdr:nvSpPr>
      <xdr:spPr>
        <a:xfrm rot="4938974">
          <a:off x="-603472" y="3961942"/>
          <a:ext cx="16972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58</xdr:row>
      <xdr:rowOff>82654</xdr:rowOff>
    </xdr:from>
    <xdr:to>
      <xdr:col>0</xdr:col>
      <xdr:colOff>483022</xdr:colOff>
      <xdr:row>71</xdr:row>
      <xdr:rowOff>0</xdr:rowOff>
    </xdr:to>
    <xdr:sp macro="" textlink="">
      <xdr:nvSpPr>
        <xdr:cNvPr id="4" name="TextBox 3"/>
        <xdr:cNvSpPr txBox="1"/>
      </xdr:nvSpPr>
      <xdr:spPr>
        <a:xfrm rot="4938974">
          <a:off x="-670607" y="9952521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77</xdr:row>
      <xdr:rowOff>0</xdr:rowOff>
    </xdr:from>
    <xdr:to>
      <xdr:col>0</xdr:col>
      <xdr:colOff>537855</xdr:colOff>
      <xdr:row>77</xdr:row>
      <xdr:rowOff>0</xdr:rowOff>
    </xdr:to>
    <xdr:sp macro="" textlink="">
      <xdr:nvSpPr>
        <xdr:cNvPr id="5" name="TextBox 4"/>
        <xdr:cNvSpPr txBox="1"/>
      </xdr:nvSpPr>
      <xdr:spPr>
        <a:xfrm rot="4938974">
          <a:off x="-377213" y="12588000"/>
          <a:ext cx="1317821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77</xdr:row>
      <xdr:rowOff>0</xdr:rowOff>
    </xdr:from>
    <xdr:to>
      <xdr:col>0</xdr:col>
      <xdr:colOff>463120</xdr:colOff>
      <xdr:row>77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4516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4516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4516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437287</xdr:colOff>
      <xdr:row>49</xdr:row>
      <xdr:rowOff>1779</xdr:rowOff>
    </xdr:to>
    <xdr:sp macro="" textlink="">
      <xdr:nvSpPr>
        <xdr:cNvPr id="10" name="TextBox 9"/>
        <xdr:cNvSpPr txBox="1"/>
      </xdr:nvSpPr>
      <xdr:spPr>
        <a:xfrm rot="4938974">
          <a:off x="-629971" y="6916471"/>
          <a:ext cx="16972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67022" y="972610"/>
          <a:ext cx="160362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32</xdr:row>
      <xdr:rowOff>0</xdr:rowOff>
    </xdr:to>
    <xdr:sp macro="" textlink="">
      <xdr:nvSpPr>
        <xdr:cNvPr id="3" name="TextBox 2"/>
        <xdr:cNvSpPr txBox="1"/>
      </xdr:nvSpPr>
      <xdr:spPr>
        <a:xfrm rot="4938974">
          <a:off x="-603472" y="3961942"/>
          <a:ext cx="16972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81</xdr:row>
      <xdr:rowOff>82654</xdr:rowOff>
    </xdr:from>
    <xdr:to>
      <xdr:col>0</xdr:col>
      <xdr:colOff>483022</xdr:colOff>
      <xdr:row>96</xdr:row>
      <xdr:rowOff>0</xdr:rowOff>
    </xdr:to>
    <xdr:sp macro="" textlink="">
      <xdr:nvSpPr>
        <xdr:cNvPr id="4" name="TextBox 3"/>
        <xdr:cNvSpPr txBox="1"/>
      </xdr:nvSpPr>
      <xdr:spPr>
        <a:xfrm rot="4938974">
          <a:off x="-670607" y="10438296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100</xdr:row>
      <xdr:rowOff>0</xdr:rowOff>
    </xdr:from>
    <xdr:to>
      <xdr:col>0</xdr:col>
      <xdr:colOff>537855</xdr:colOff>
      <xdr:row>100</xdr:row>
      <xdr:rowOff>0</xdr:rowOff>
    </xdr:to>
    <xdr:sp macro="" textlink="">
      <xdr:nvSpPr>
        <xdr:cNvPr id="5" name="TextBox 4"/>
        <xdr:cNvSpPr txBox="1"/>
      </xdr:nvSpPr>
      <xdr:spPr>
        <a:xfrm rot="4938974">
          <a:off x="281698" y="123358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100</xdr:row>
      <xdr:rowOff>0</xdr:rowOff>
    </xdr:from>
    <xdr:to>
      <xdr:col>0</xdr:col>
      <xdr:colOff>463120</xdr:colOff>
      <xdr:row>100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2373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437287</xdr:colOff>
      <xdr:row>100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2373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437287</xdr:colOff>
      <xdr:row>100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2373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51</xdr:row>
      <xdr:rowOff>1779</xdr:rowOff>
    </xdr:to>
    <xdr:sp macro="" textlink="">
      <xdr:nvSpPr>
        <xdr:cNvPr id="9" name="TextBox 8"/>
        <xdr:cNvSpPr txBox="1"/>
      </xdr:nvSpPr>
      <xdr:spPr>
        <a:xfrm rot="4938974">
          <a:off x="-710933" y="6997433"/>
          <a:ext cx="185915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74</xdr:row>
      <xdr:rowOff>12596</xdr:rowOff>
    </xdr:to>
    <xdr:sp macro="" textlink="">
      <xdr:nvSpPr>
        <xdr:cNvPr id="10" name="TextBox 9"/>
        <xdr:cNvSpPr txBox="1"/>
      </xdr:nvSpPr>
      <xdr:spPr>
        <a:xfrm rot="4938974">
          <a:off x="-716342" y="10441367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47985" y="1053573"/>
          <a:ext cx="17655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23</xdr:row>
      <xdr:rowOff>83946</xdr:rowOff>
    </xdr:from>
    <xdr:to>
      <xdr:col>0</xdr:col>
      <xdr:colOff>463786</xdr:colOff>
      <xdr:row>39</xdr:row>
      <xdr:rowOff>0</xdr:rowOff>
    </xdr:to>
    <xdr:sp macro="" textlink="">
      <xdr:nvSpPr>
        <xdr:cNvPr id="3" name="TextBox 2"/>
        <xdr:cNvSpPr txBox="1"/>
      </xdr:nvSpPr>
      <xdr:spPr>
        <a:xfrm rot="4938974">
          <a:off x="-684434" y="4204829"/>
          <a:ext cx="185915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89</xdr:row>
      <xdr:rowOff>0</xdr:rowOff>
    </xdr:from>
    <xdr:to>
      <xdr:col>0</xdr:col>
      <xdr:colOff>483022</xdr:colOff>
      <xdr:row>89</xdr:row>
      <xdr:rowOff>0</xdr:rowOff>
    </xdr:to>
    <xdr:sp macro="" textlink="">
      <xdr:nvSpPr>
        <xdr:cNvPr id="4" name="TextBox 3"/>
        <xdr:cNvSpPr txBox="1"/>
      </xdr:nvSpPr>
      <xdr:spPr>
        <a:xfrm rot="4938974">
          <a:off x="-913494" y="14443558"/>
          <a:ext cx="235574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90</xdr:row>
      <xdr:rowOff>0</xdr:rowOff>
    </xdr:from>
    <xdr:to>
      <xdr:col>0</xdr:col>
      <xdr:colOff>537855</xdr:colOff>
      <xdr:row>90</xdr:row>
      <xdr:rowOff>0</xdr:rowOff>
    </xdr:to>
    <xdr:sp macro="" textlink="">
      <xdr:nvSpPr>
        <xdr:cNvPr id="5" name="TextBox 4"/>
        <xdr:cNvSpPr txBox="1"/>
      </xdr:nvSpPr>
      <xdr:spPr>
        <a:xfrm rot="4938974">
          <a:off x="281698" y="162601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90</xdr:row>
      <xdr:rowOff>0</xdr:rowOff>
    </xdr:from>
    <xdr:to>
      <xdr:col>0</xdr:col>
      <xdr:colOff>463120</xdr:colOff>
      <xdr:row>90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6297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437287</xdr:colOff>
      <xdr:row>90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6297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437287</xdr:colOff>
      <xdr:row>90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6297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437287</xdr:colOff>
      <xdr:row>60</xdr:row>
      <xdr:rowOff>1779</xdr:rowOff>
    </xdr:to>
    <xdr:sp macro="" textlink="">
      <xdr:nvSpPr>
        <xdr:cNvPr id="9" name="TextBox 8"/>
        <xdr:cNvSpPr txBox="1"/>
      </xdr:nvSpPr>
      <xdr:spPr>
        <a:xfrm rot="4938974">
          <a:off x="-710933" y="7321283"/>
          <a:ext cx="185915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83</xdr:row>
      <xdr:rowOff>12596</xdr:rowOff>
    </xdr:to>
    <xdr:sp macro="" textlink="">
      <xdr:nvSpPr>
        <xdr:cNvPr id="10" name="TextBox 9"/>
        <xdr:cNvSpPr txBox="1"/>
      </xdr:nvSpPr>
      <xdr:spPr>
        <a:xfrm rot="4938974">
          <a:off x="-878267" y="10927142"/>
          <a:ext cx="21938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47985" y="1053573"/>
          <a:ext cx="17655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24</xdr:row>
      <xdr:rowOff>83946</xdr:rowOff>
    </xdr:from>
    <xdr:to>
      <xdr:col>0</xdr:col>
      <xdr:colOff>463786</xdr:colOff>
      <xdr:row>41</xdr:row>
      <xdr:rowOff>0</xdr:rowOff>
    </xdr:to>
    <xdr:sp macro="" textlink="">
      <xdr:nvSpPr>
        <xdr:cNvPr id="3" name="TextBox 2"/>
        <xdr:cNvSpPr txBox="1"/>
      </xdr:nvSpPr>
      <xdr:spPr>
        <a:xfrm rot="4938974">
          <a:off x="-684434" y="4690604"/>
          <a:ext cx="185915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92</xdr:row>
      <xdr:rowOff>0</xdr:rowOff>
    </xdr:from>
    <xdr:to>
      <xdr:col>0</xdr:col>
      <xdr:colOff>483022</xdr:colOff>
      <xdr:row>92</xdr:row>
      <xdr:rowOff>0</xdr:rowOff>
    </xdr:to>
    <xdr:sp macro="" textlink="">
      <xdr:nvSpPr>
        <xdr:cNvPr id="4" name="TextBox 3"/>
        <xdr:cNvSpPr txBox="1"/>
      </xdr:nvSpPr>
      <xdr:spPr>
        <a:xfrm rot="4938974">
          <a:off x="264379" y="13183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93</xdr:row>
      <xdr:rowOff>0</xdr:rowOff>
    </xdr:from>
    <xdr:to>
      <xdr:col>0</xdr:col>
      <xdr:colOff>537855</xdr:colOff>
      <xdr:row>93</xdr:row>
      <xdr:rowOff>0</xdr:rowOff>
    </xdr:to>
    <xdr:sp macro="" textlink="">
      <xdr:nvSpPr>
        <xdr:cNvPr id="5" name="TextBox 4"/>
        <xdr:cNvSpPr txBox="1"/>
      </xdr:nvSpPr>
      <xdr:spPr>
        <a:xfrm rot="4938974">
          <a:off x="281698" y="133074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3344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3344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3344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437287</xdr:colOff>
      <xdr:row>64</xdr:row>
      <xdr:rowOff>0</xdr:rowOff>
    </xdr:to>
    <xdr:sp macro="" textlink="">
      <xdr:nvSpPr>
        <xdr:cNvPr id="9" name="TextBox 8"/>
        <xdr:cNvSpPr txBox="1"/>
      </xdr:nvSpPr>
      <xdr:spPr>
        <a:xfrm rot="4938974">
          <a:off x="-710933" y="7807058"/>
          <a:ext cx="185915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87</xdr:row>
      <xdr:rowOff>0</xdr:rowOff>
    </xdr:to>
    <xdr:sp macro="" textlink="">
      <xdr:nvSpPr>
        <xdr:cNvPr id="10" name="TextBox 9"/>
        <xdr:cNvSpPr txBox="1"/>
      </xdr:nvSpPr>
      <xdr:spPr>
        <a:xfrm rot="4938974">
          <a:off x="-878267" y="11089067"/>
          <a:ext cx="21938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e%20Geldenhuys/Google%20Drive/Work/Petty%20Cash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TY CASH"/>
      <sheetName val="Leon"/>
      <sheetName val="DEC '15"/>
      <sheetName val="NOV '15"/>
      <sheetName val="OCT '15"/>
      <sheetName val="SEP '15"/>
      <sheetName val="AUG '15"/>
      <sheetName val="JULY '15"/>
      <sheetName val="JUNE '15"/>
      <sheetName val="MAY '15"/>
      <sheetName val="APR '15"/>
      <sheetName val="MAR '15"/>
      <sheetName val="FEB '15"/>
      <sheetName val="JAN '15"/>
      <sheetName val="DEC '14"/>
      <sheetName val="NOV '14"/>
      <sheetName val="OCT '14"/>
      <sheetName val="SEP '14"/>
      <sheetName val="AUG '14"/>
      <sheetName val="JULY '14"/>
      <sheetName val="JUNE '14"/>
      <sheetName val="MAY ' 14"/>
      <sheetName val="APRIL ' 14"/>
      <sheetName val="MARCH ' 14"/>
      <sheetName val="FEBRUARY '14"/>
      <sheetName val="JANUARY '14"/>
      <sheetName val="DECEMBER '13"/>
      <sheetName val="NOVEMBER '13"/>
      <sheetName val="OCTOBER '13"/>
      <sheetName val="SEPTEMBER '13"/>
      <sheetName val="AUGUST '13"/>
      <sheetName val="JULY '13"/>
      <sheetName val="JUNE '13"/>
      <sheetName val="MAY '13"/>
      <sheetName val="APRIL '13"/>
      <sheetName val="MARCH '13"/>
      <sheetName val="FEB '13"/>
      <sheetName val="JAN '13"/>
      <sheetName val="DEC '12"/>
      <sheetName val="NOV '12"/>
      <sheetName val="OCT '12"/>
      <sheetName val="SEP '12"/>
      <sheetName val="AUG '12"/>
      <sheetName val="JULY '12"/>
      <sheetName val="JUNE '12"/>
      <sheetName val="MAY '12"/>
      <sheetName val="APRIL '12"/>
      <sheetName val="MARCH '12"/>
      <sheetName val="FEBRUARY '12"/>
      <sheetName val="JANUARY '12"/>
      <sheetName val="DECEMBER '11"/>
      <sheetName val="NOVEMBER '11"/>
      <sheetName val="OCTOBER '11"/>
      <sheetName val="SEPTEMBER '11"/>
      <sheetName val="AUGUST '11"/>
      <sheetName val="JULY '11"/>
      <sheetName val="JUNE '11"/>
      <sheetName val="MAY '11"/>
      <sheetName val="APRIL '11"/>
      <sheetName val="MARCH '11"/>
      <sheetName val="FEBRUARY '11"/>
      <sheetName val="JANUARY '11"/>
      <sheetName val="DECEMBER '10"/>
      <sheetName val="NOVEMBER '10"/>
      <sheetName val="OCTOBER '10"/>
      <sheetName val="SEPTEMBER '10"/>
      <sheetName val="AUGUST '10"/>
      <sheetName val="JULY '10"/>
      <sheetName val="JUNE '10"/>
      <sheetName val="MAY '10"/>
      <sheetName val="APRIL '10"/>
      <sheetName val="MARCH '10"/>
      <sheetName val="FEBRUARY '10"/>
      <sheetName val="JANUARY '10"/>
      <sheetName val="DECEMBER '09"/>
      <sheetName val="NOVEMBER '09"/>
      <sheetName val="OCTOBER '09"/>
      <sheetName val="SEPTEMBER '09"/>
      <sheetName val="AUGUST '09"/>
      <sheetName val="JULY '09"/>
      <sheetName val="JUNE '09"/>
      <sheetName val="MAY '09"/>
      <sheetName val="APRIL '09"/>
      <sheetName val="MAR '09"/>
      <sheetName val="FEB '09"/>
      <sheetName val="JAN '09"/>
      <sheetName val="DECEMBER '08"/>
      <sheetName val="NOVEMBER '08"/>
      <sheetName val="OCTOBER '08"/>
      <sheetName val="SEPTEMBER '08"/>
      <sheetName val="AUGUST '08"/>
      <sheetName val="JULY '08"/>
      <sheetName val="JUNE '08"/>
      <sheetName val="MAY '08"/>
      <sheetName val="APRIL '08"/>
      <sheetName val="MAR '08"/>
      <sheetName val="FEB '08"/>
      <sheetName val="JAN '08"/>
      <sheetName val="DEC '07"/>
      <sheetName val="NOV '07"/>
      <sheetName val="OCT '07"/>
      <sheetName val="SEP '07"/>
      <sheetName val="AUG '07"/>
      <sheetName val="JULY '07"/>
      <sheetName val="JUNE '07"/>
      <sheetName val="MAY '07"/>
      <sheetName val="APR '07"/>
      <sheetName val="MAR '07"/>
      <sheetName val="FEB '07"/>
      <sheetName val="JAN '07"/>
      <sheetName val="DEC '06"/>
      <sheetName val="NOV '06"/>
      <sheetName val="OCT '06"/>
    </sheetNames>
    <sheetDataSet>
      <sheetData sheetId="0"/>
      <sheetData sheetId="1"/>
      <sheetData sheetId="2"/>
      <sheetData sheetId="3">
        <row r="27">
          <cell r="C27">
            <v>1534.1799999999998</v>
          </cell>
        </row>
      </sheetData>
      <sheetData sheetId="4">
        <row r="36">
          <cell r="C36">
            <v>1670</v>
          </cell>
        </row>
        <row r="49">
          <cell r="C49">
            <v>1647.0100000000011</v>
          </cell>
        </row>
      </sheetData>
      <sheetData sheetId="5">
        <row r="81">
          <cell r="C81">
            <v>1188.5</v>
          </cell>
        </row>
      </sheetData>
      <sheetData sheetId="6"/>
      <sheetData sheetId="7"/>
      <sheetData sheetId="8">
        <row r="18">
          <cell r="C18">
            <v>1399.6899999999996</v>
          </cell>
        </row>
      </sheetData>
      <sheetData sheetId="9">
        <row r="18">
          <cell r="C18">
            <v>571.65</v>
          </cell>
        </row>
      </sheetData>
      <sheetData sheetId="10">
        <row r="17">
          <cell r="C17">
            <v>1227.0900000000004</v>
          </cell>
        </row>
      </sheetData>
      <sheetData sheetId="11">
        <row r="17">
          <cell r="C17">
            <v>727.94999999999959</v>
          </cell>
        </row>
        <row r="38">
          <cell r="C38">
            <v>297.69000000000005</v>
          </cell>
        </row>
      </sheetData>
      <sheetData sheetId="12">
        <row r="17">
          <cell r="C17">
            <v>973.13999999999987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11"/>
  <sheetViews>
    <sheetView topLeftCell="A52" workbookViewId="0">
      <selection activeCell="E71" sqref="E71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151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55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42067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3.5" thickBot="1" x14ac:dyDescent="0.25">
      <c r="B6" s="151" t="s">
        <v>89</v>
      </c>
      <c r="C6" s="153" t="s">
        <v>1</v>
      </c>
      <c r="D6" s="153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1068.21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1093.74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752.24</v>
      </c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822.48</v>
      </c>
      <c r="G10" s="199"/>
      <c r="H10" s="200"/>
      <c r="I10" s="4"/>
      <c r="J10" s="4"/>
      <c r="M10" s="5"/>
    </row>
    <row r="11" spans="1:13" x14ac:dyDescent="0.2">
      <c r="B11" s="31" t="s">
        <v>4</v>
      </c>
      <c r="C11" s="46" t="s">
        <v>26</v>
      </c>
      <c r="D11" s="248"/>
      <c r="E11" s="245">
        <v>914.3</v>
      </c>
      <c r="G11" s="199"/>
      <c r="H11" s="200"/>
      <c r="I11" s="4"/>
      <c r="J11" s="4"/>
      <c r="M11" s="5"/>
    </row>
    <row r="12" spans="1:13" x14ac:dyDescent="0.2">
      <c r="B12" s="31" t="s">
        <v>100</v>
      </c>
      <c r="C12" s="46" t="s">
        <v>99</v>
      </c>
      <c r="D12" s="248"/>
      <c r="E12" s="245">
        <v>692</v>
      </c>
      <c r="F12" s="112"/>
      <c r="G12" s="199"/>
      <c r="H12" s="200"/>
      <c r="I12" s="4"/>
      <c r="J12" s="4"/>
      <c r="M12" s="5"/>
    </row>
    <row r="13" spans="1:13" x14ac:dyDescent="0.2">
      <c r="B13" s="31" t="s">
        <v>139</v>
      </c>
      <c r="C13" s="46" t="s">
        <v>138</v>
      </c>
      <c r="D13" s="248"/>
      <c r="E13" s="245">
        <v>792</v>
      </c>
      <c r="F13" s="112"/>
      <c r="G13" s="199"/>
      <c r="H13" s="200"/>
      <c r="I13" s="4"/>
      <c r="J13" s="4"/>
      <c r="M13" s="5"/>
    </row>
    <row r="14" spans="1:13" ht="13.5" thickBot="1" x14ac:dyDescent="0.25">
      <c r="B14" s="253" t="s">
        <v>93</v>
      </c>
      <c r="C14" s="254" t="s">
        <v>94</v>
      </c>
      <c r="D14" s="255"/>
      <c r="E14" s="252">
        <v>956.84</v>
      </c>
      <c r="F14" s="112"/>
      <c r="G14" s="4"/>
      <c r="H14" s="200"/>
      <c r="I14" s="4"/>
      <c r="J14" s="4"/>
      <c r="M14" s="5"/>
    </row>
    <row r="15" spans="1:13" s="4" customFormat="1" ht="13.5" thickBot="1" x14ac:dyDescent="0.25">
      <c r="B15" s="113"/>
      <c r="C15" s="159"/>
      <c r="D15" s="159"/>
      <c r="E15" s="163">
        <f>SUM(E7:E14)</f>
        <v>7091.8099999999995</v>
      </c>
      <c r="F15" s="160"/>
      <c r="H15" s="200"/>
    </row>
    <row r="16" spans="1:13" x14ac:dyDescent="0.2">
      <c r="B16" s="190" t="s">
        <v>102</v>
      </c>
      <c r="C16" s="89" t="s">
        <v>81</v>
      </c>
      <c r="D16" s="89"/>
      <c r="E16" s="164">
        <v>500</v>
      </c>
      <c r="G16" s="4"/>
      <c r="H16" s="200"/>
      <c r="I16" s="4"/>
      <c r="J16" s="4"/>
      <c r="M16" s="5"/>
    </row>
    <row r="17" spans="1:13" x14ac:dyDescent="0.2">
      <c r="B17" s="50" t="s">
        <v>155</v>
      </c>
      <c r="C17" s="76" t="s">
        <v>14</v>
      </c>
      <c r="D17" s="76"/>
      <c r="E17" s="167">
        <f>4200/4</f>
        <v>1050</v>
      </c>
      <c r="G17" s="4"/>
      <c r="H17" s="200"/>
      <c r="I17" s="4"/>
      <c r="J17" s="4"/>
      <c r="M17" s="5"/>
    </row>
    <row r="18" spans="1:13" ht="13.5" thickBot="1" x14ac:dyDescent="0.25">
      <c r="B18" s="70" t="s">
        <v>39</v>
      </c>
      <c r="C18" s="161" t="s">
        <v>40</v>
      </c>
      <c r="D18" s="161"/>
      <c r="E18" s="165">
        <v>952.5</v>
      </c>
      <c r="G18" s="4"/>
      <c r="H18" s="200"/>
      <c r="I18" s="4"/>
      <c r="J18" s="4"/>
      <c r="M18" s="5"/>
    </row>
    <row r="19" spans="1:13" ht="13.5" thickBot="1" x14ac:dyDescent="0.25">
      <c r="B19" s="11"/>
      <c r="C19" s="162" t="s">
        <v>0</v>
      </c>
      <c r="D19" s="162"/>
      <c r="E19" s="166">
        <f>SUM(E15:E18)</f>
        <v>9594.31</v>
      </c>
      <c r="G19" s="201"/>
      <c r="H19" s="200"/>
      <c r="I19" s="4"/>
      <c r="J19" s="4"/>
      <c r="M19" s="5"/>
    </row>
    <row r="20" spans="1:13" ht="12.75" customHeight="1" x14ac:dyDescent="0.2">
      <c r="B20" s="11"/>
      <c r="C20" s="21"/>
      <c r="D20" s="21"/>
      <c r="E20" s="22"/>
      <c r="F20" s="22"/>
      <c r="G20" s="22"/>
      <c r="H20" s="22"/>
      <c r="I20" s="22"/>
      <c r="J20" s="22"/>
      <c r="K20" s="22"/>
      <c r="L20" s="22"/>
      <c r="M20" s="22"/>
    </row>
    <row r="21" spans="1:13" s="155" customFormat="1" ht="6.75" customHeight="1" x14ac:dyDescent="0.2">
      <c r="B21" s="156"/>
      <c r="C21" s="157"/>
      <c r="D21" s="157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ht="19.5" customHeight="1" x14ac:dyDescent="0.2">
      <c r="A22" s="198"/>
      <c r="B22" s="150" t="s">
        <v>88</v>
      </c>
      <c r="C22" s="233" t="s">
        <v>69</v>
      </c>
      <c r="D22" s="233"/>
      <c r="E22" s="22"/>
      <c r="F22" s="22"/>
      <c r="G22" s="22"/>
      <c r="H22" s="22"/>
      <c r="I22" s="22"/>
      <c r="J22" s="22"/>
      <c r="K22" s="22"/>
      <c r="L22" s="22"/>
      <c r="M22" s="5"/>
    </row>
    <row r="23" spans="1:13" ht="19.5" customHeight="1" x14ac:dyDescent="0.2">
      <c r="B23" s="150" t="s">
        <v>90</v>
      </c>
      <c r="C23" s="410">
        <v>42074</v>
      </c>
      <c r="D23" s="412"/>
      <c r="E23" s="22"/>
      <c r="F23" s="22"/>
      <c r="G23" s="22"/>
      <c r="H23" s="22"/>
      <c r="I23" s="22"/>
      <c r="J23" s="22"/>
      <c r="K23" s="22"/>
      <c r="L23" s="22"/>
      <c r="M23" s="5"/>
    </row>
    <row r="24" spans="1:13" ht="4.5" customHeight="1" x14ac:dyDescent="0.45">
      <c r="B24" s="2"/>
      <c r="C24" s="47"/>
      <c r="D24" s="47"/>
      <c r="E24" s="411"/>
      <c r="F24" s="413"/>
      <c r="G24" s="3"/>
      <c r="H24" s="4"/>
      <c r="I24" s="4"/>
      <c r="J24" s="4"/>
      <c r="K24" s="4"/>
      <c r="L24" s="13"/>
      <c r="M24" s="4"/>
    </row>
    <row r="25" spans="1:13" s="6" customFormat="1" ht="13.5" thickBot="1" x14ac:dyDescent="0.25">
      <c r="B25" s="151" t="s">
        <v>89</v>
      </c>
      <c r="C25" s="153" t="s">
        <v>1</v>
      </c>
      <c r="D25" s="153"/>
      <c r="E25" s="154" t="s">
        <v>2</v>
      </c>
      <c r="G25" s="115"/>
      <c r="H25" s="115"/>
      <c r="I25" s="115"/>
      <c r="J25" s="115"/>
    </row>
    <row r="26" spans="1:13" x14ac:dyDescent="0.2">
      <c r="B26" s="69" t="s">
        <v>98</v>
      </c>
      <c r="C26" s="89" t="s">
        <v>30</v>
      </c>
      <c r="D26" s="246"/>
      <c r="E26" s="244">
        <v>1260.0999999999999</v>
      </c>
      <c r="M26" s="5"/>
    </row>
    <row r="27" spans="1:13" x14ac:dyDescent="0.2">
      <c r="B27" s="188" t="s">
        <v>134</v>
      </c>
      <c r="C27" s="152" t="s">
        <v>27</v>
      </c>
      <c r="D27" s="247"/>
      <c r="E27" s="244">
        <v>1291.6300000000001</v>
      </c>
      <c r="M27" s="5"/>
    </row>
    <row r="28" spans="1:13" x14ac:dyDescent="0.2">
      <c r="B28" s="188" t="s">
        <v>102</v>
      </c>
      <c r="C28" s="152" t="s">
        <v>91</v>
      </c>
      <c r="D28" s="247"/>
      <c r="E28" s="244">
        <v>752.24</v>
      </c>
      <c r="M28" s="5"/>
    </row>
    <row r="29" spans="1:13" x14ac:dyDescent="0.2">
      <c r="B29" s="188" t="s">
        <v>3</v>
      </c>
      <c r="C29" s="152" t="s">
        <v>28</v>
      </c>
      <c r="D29" s="247"/>
      <c r="E29" s="244">
        <v>851.6</v>
      </c>
      <c r="M29" s="5"/>
    </row>
    <row r="30" spans="1:13" x14ac:dyDescent="0.2">
      <c r="B30" s="31" t="s">
        <v>4</v>
      </c>
      <c r="C30" s="46" t="s">
        <v>26</v>
      </c>
      <c r="D30" s="248"/>
      <c r="E30" s="245">
        <v>939.76</v>
      </c>
      <c r="M30" s="5"/>
    </row>
    <row r="31" spans="1:13" x14ac:dyDescent="0.2">
      <c r="B31" s="31" t="s">
        <v>100</v>
      </c>
      <c r="C31" s="46" t="s">
        <v>99</v>
      </c>
      <c r="D31" s="248"/>
      <c r="E31" s="245">
        <v>792</v>
      </c>
      <c r="F31" s="112"/>
      <c r="M31" s="5"/>
    </row>
    <row r="32" spans="1:13" x14ac:dyDescent="0.2">
      <c r="B32" s="31" t="s">
        <v>139</v>
      </c>
      <c r="C32" s="46" t="s">
        <v>138</v>
      </c>
      <c r="D32" s="248"/>
      <c r="E32" s="245">
        <v>792</v>
      </c>
      <c r="F32" s="112"/>
      <c r="M32" s="5"/>
    </row>
    <row r="33" spans="1:13" ht="13.5" thickBot="1" x14ac:dyDescent="0.25">
      <c r="B33" s="253" t="s">
        <v>93</v>
      </c>
      <c r="C33" s="254" t="s">
        <v>94</v>
      </c>
      <c r="D33" s="255"/>
      <c r="E33" s="252">
        <v>1023.16</v>
      </c>
      <c r="F33" s="112"/>
      <c r="M33" s="5"/>
    </row>
    <row r="34" spans="1:13" s="4" customFormat="1" ht="13.5" thickBot="1" x14ac:dyDescent="0.25">
      <c r="B34" s="113"/>
      <c r="C34" s="159"/>
      <c r="D34" s="159"/>
      <c r="E34" s="163">
        <f>SUM(E26:E33)</f>
        <v>7702.4900000000007</v>
      </c>
      <c r="F34" s="160"/>
    </row>
    <row r="35" spans="1:13" x14ac:dyDescent="0.2">
      <c r="B35" s="190" t="s">
        <v>102</v>
      </c>
      <c r="C35" s="89" t="s">
        <v>81</v>
      </c>
      <c r="D35" s="89"/>
      <c r="E35" s="164">
        <v>500</v>
      </c>
      <c r="M35" s="5"/>
    </row>
    <row r="36" spans="1:13" x14ac:dyDescent="0.2">
      <c r="B36" s="50" t="s">
        <v>155</v>
      </c>
      <c r="C36" s="76" t="s">
        <v>14</v>
      </c>
      <c r="D36" s="76"/>
      <c r="E36" s="167">
        <v>1050</v>
      </c>
      <c r="M36" s="5"/>
    </row>
    <row r="37" spans="1:13" ht="13.5" thickBot="1" x14ac:dyDescent="0.25">
      <c r="B37" s="70" t="s">
        <v>39</v>
      </c>
      <c r="C37" s="161" t="s">
        <v>40</v>
      </c>
      <c r="D37" s="161"/>
      <c r="E37" s="165">
        <v>952.5</v>
      </c>
      <c r="M37" s="5"/>
    </row>
    <row r="38" spans="1:13" ht="13.5" thickBot="1" x14ac:dyDescent="0.25">
      <c r="B38" s="11"/>
      <c r="C38" s="162" t="s">
        <v>0</v>
      </c>
      <c r="D38" s="162"/>
      <c r="E38" s="166">
        <f>SUM(E34:E37)</f>
        <v>10204.990000000002</v>
      </c>
      <c r="M38" s="5"/>
    </row>
    <row r="39" spans="1:13" x14ac:dyDescent="0.2">
      <c r="B39" s="11"/>
      <c r="C39" s="162"/>
      <c r="D39" s="162"/>
      <c r="E39" s="193"/>
      <c r="M39" s="5"/>
    </row>
    <row r="40" spans="1:13" s="155" customFormat="1" ht="6.75" customHeight="1" x14ac:dyDescent="0.2">
      <c r="B40" s="156"/>
      <c r="C40" s="157"/>
      <c r="D40" s="157"/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ht="19.5" customHeight="1" x14ac:dyDescent="0.2">
      <c r="A41" s="198"/>
      <c r="B41" s="150" t="s">
        <v>88</v>
      </c>
      <c r="C41" s="233" t="s">
        <v>56</v>
      </c>
      <c r="D41" s="170"/>
      <c r="E41" s="22"/>
      <c r="F41" s="22"/>
      <c r="G41" s="22"/>
      <c r="H41" s="22"/>
      <c r="I41" s="22"/>
      <c r="J41" s="22"/>
      <c r="K41" s="22"/>
      <c r="L41" s="22"/>
      <c r="M41" s="5"/>
    </row>
    <row r="42" spans="1:13" ht="19.5" customHeight="1" x14ac:dyDescent="0.2">
      <c r="B42" s="150" t="s">
        <v>90</v>
      </c>
      <c r="C42" s="410">
        <v>42081</v>
      </c>
      <c r="D42" s="410"/>
      <c r="E42" s="22"/>
      <c r="F42" s="22"/>
      <c r="G42" s="22"/>
      <c r="H42" s="22"/>
      <c r="I42" s="22"/>
      <c r="J42" s="22"/>
      <c r="K42" s="22"/>
      <c r="L42" s="22"/>
      <c r="M42" s="5"/>
    </row>
    <row r="43" spans="1:13" ht="4.5" customHeight="1" x14ac:dyDescent="0.45">
      <c r="B43" s="2"/>
      <c r="C43" s="47"/>
      <c r="D43" s="47"/>
      <c r="E43" s="411"/>
      <c r="F43" s="411"/>
      <c r="G43" s="3"/>
      <c r="H43" s="4"/>
      <c r="I43" s="4"/>
      <c r="J43" s="4"/>
      <c r="K43" s="4"/>
      <c r="L43" s="13"/>
      <c r="M43" s="4"/>
    </row>
    <row r="44" spans="1:13" s="6" customFormat="1" ht="13.5" thickBot="1" x14ac:dyDescent="0.25">
      <c r="B44" s="151" t="s">
        <v>89</v>
      </c>
      <c r="C44" s="153" t="s">
        <v>1</v>
      </c>
      <c r="D44" s="153"/>
      <c r="E44" s="154" t="s">
        <v>2</v>
      </c>
    </row>
    <row r="45" spans="1:13" x14ac:dyDescent="0.2">
      <c r="B45" s="69" t="s">
        <v>98</v>
      </c>
      <c r="C45" s="89" t="s">
        <v>30</v>
      </c>
      <c r="D45" s="246"/>
      <c r="E45" s="244">
        <v>1260.0899999999999</v>
      </c>
      <c r="M45" s="5"/>
    </row>
    <row r="46" spans="1:13" x14ac:dyDescent="0.2">
      <c r="B46" s="188" t="s">
        <v>134</v>
      </c>
      <c r="C46" s="152" t="s">
        <v>27</v>
      </c>
      <c r="D46" s="247"/>
      <c r="E46" s="244">
        <v>1191.6300000000001</v>
      </c>
      <c r="M46" s="5"/>
    </row>
    <row r="47" spans="1:13" x14ac:dyDescent="0.2">
      <c r="B47" s="188" t="s">
        <v>102</v>
      </c>
      <c r="C47" s="152" t="s">
        <v>91</v>
      </c>
      <c r="D47" s="247"/>
      <c r="E47" s="244">
        <v>752.24</v>
      </c>
      <c r="M47" s="5"/>
    </row>
    <row r="48" spans="1:13" x14ac:dyDescent="0.2">
      <c r="B48" s="188" t="s">
        <v>3</v>
      </c>
      <c r="C48" s="152" t="s">
        <v>28</v>
      </c>
      <c r="D48" s="247"/>
      <c r="E48" s="244">
        <v>837.04</v>
      </c>
      <c r="M48" s="5"/>
    </row>
    <row r="49" spans="1:13" x14ac:dyDescent="0.2">
      <c r="B49" s="31" t="s">
        <v>4</v>
      </c>
      <c r="C49" s="46" t="s">
        <v>26</v>
      </c>
      <c r="D49" s="248"/>
      <c r="E49" s="245">
        <v>927.03</v>
      </c>
      <c r="M49" s="5"/>
    </row>
    <row r="50" spans="1:13" x14ac:dyDescent="0.2">
      <c r="B50" s="31" t="s">
        <v>100</v>
      </c>
      <c r="C50" s="46" t="s">
        <v>99</v>
      </c>
      <c r="D50" s="248"/>
      <c r="E50" s="245">
        <v>792</v>
      </c>
      <c r="F50" s="112"/>
      <c r="M50" s="5"/>
    </row>
    <row r="51" spans="1:13" x14ac:dyDescent="0.2">
      <c r="B51" s="31" t="s">
        <v>139</v>
      </c>
      <c r="C51" s="46" t="s">
        <v>138</v>
      </c>
      <c r="D51" s="248"/>
      <c r="E51" s="245">
        <v>475.2</v>
      </c>
      <c r="F51" s="112"/>
      <c r="M51" s="5"/>
    </row>
    <row r="52" spans="1:13" ht="13.5" thickBot="1" x14ac:dyDescent="0.25">
      <c r="B52" s="253" t="s">
        <v>93</v>
      </c>
      <c r="C52" s="254" t="s">
        <v>94</v>
      </c>
      <c r="D52" s="255"/>
      <c r="E52" s="252">
        <v>990</v>
      </c>
      <c r="F52" s="112"/>
      <c r="M52" s="5"/>
    </row>
    <row r="53" spans="1:13" s="4" customFormat="1" ht="13.5" thickBot="1" x14ac:dyDescent="0.25">
      <c r="B53" s="113"/>
      <c r="C53" s="159"/>
      <c r="D53" s="159"/>
      <c r="E53" s="163">
        <f>SUM(E45:E52)</f>
        <v>7225.23</v>
      </c>
      <c r="F53" s="160"/>
    </row>
    <row r="54" spans="1:13" x14ac:dyDescent="0.2">
      <c r="B54" s="190" t="s">
        <v>102</v>
      </c>
      <c r="C54" s="89" t="s">
        <v>81</v>
      </c>
      <c r="D54" s="89"/>
      <c r="E54" s="164">
        <v>500</v>
      </c>
      <c r="M54" s="5"/>
    </row>
    <row r="55" spans="1:13" x14ac:dyDescent="0.2">
      <c r="B55" s="50" t="s">
        <v>155</v>
      </c>
      <c r="C55" s="76" t="s">
        <v>14</v>
      </c>
      <c r="D55" s="76"/>
      <c r="E55" s="167">
        <v>1050</v>
      </c>
      <c r="M55" s="5"/>
    </row>
    <row r="56" spans="1:13" ht="13.5" thickBot="1" x14ac:dyDescent="0.25">
      <c r="B56" s="70" t="s">
        <v>39</v>
      </c>
      <c r="C56" s="161" t="s">
        <v>40</v>
      </c>
      <c r="D56" s="161"/>
      <c r="E56" s="165">
        <v>952.5</v>
      </c>
      <c r="M56" s="5"/>
    </row>
    <row r="57" spans="1:13" ht="13.5" thickBot="1" x14ac:dyDescent="0.25">
      <c r="B57" s="11"/>
      <c r="C57" s="162" t="s">
        <v>0</v>
      </c>
      <c r="D57" s="162"/>
      <c r="E57" s="166">
        <f>SUM(E53:E56)</f>
        <v>9727.73</v>
      </c>
      <c r="M57" s="5"/>
    </row>
    <row r="58" spans="1:13" ht="12.75" customHeight="1" x14ac:dyDescent="0.2">
      <c r="B58" s="11"/>
      <c r="C58" s="21"/>
      <c r="D58" s="21"/>
      <c r="E58" s="22"/>
      <c r="F58" s="22"/>
      <c r="G58" s="22"/>
      <c r="H58" s="22"/>
      <c r="I58" s="22"/>
      <c r="J58" s="22"/>
      <c r="K58" s="22"/>
      <c r="L58" s="22"/>
      <c r="M58" s="22"/>
    </row>
    <row r="59" spans="1:13" s="155" customFormat="1" ht="6.75" customHeight="1" x14ac:dyDescent="0.2">
      <c r="B59" s="156"/>
      <c r="C59" s="157"/>
      <c r="D59" s="157"/>
      <c r="E59" s="158"/>
      <c r="F59" s="158"/>
      <c r="G59" s="158"/>
      <c r="H59" s="158"/>
      <c r="I59" s="158"/>
      <c r="J59" s="158"/>
      <c r="K59" s="158"/>
      <c r="L59" s="158"/>
      <c r="M59" s="158"/>
    </row>
    <row r="60" spans="1:13" ht="19.5" customHeight="1" x14ac:dyDescent="0.2">
      <c r="A60" s="198"/>
      <c r="B60" s="150" t="s">
        <v>88</v>
      </c>
      <c r="C60" s="233" t="s">
        <v>86</v>
      </c>
      <c r="D60" s="170"/>
      <c r="E60" s="22"/>
      <c r="F60" s="22"/>
      <c r="G60" s="22"/>
      <c r="H60" s="22"/>
      <c r="I60" s="22"/>
      <c r="J60" s="22"/>
      <c r="K60" s="22"/>
      <c r="L60" s="22"/>
      <c r="M60" s="5"/>
    </row>
    <row r="61" spans="1:13" ht="19.5" customHeight="1" x14ac:dyDescent="0.2">
      <c r="B61" s="150" t="s">
        <v>90</v>
      </c>
      <c r="C61" s="410">
        <v>42088</v>
      </c>
      <c r="D61" s="412"/>
      <c r="E61" s="22"/>
      <c r="F61" s="22"/>
      <c r="G61" s="22"/>
      <c r="H61" s="22"/>
      <c r="I61" s="22"/>
      <c r="J61" s="22"/>
      <c r="K61" s="22"/>
      <c r="L61" s="22"/>
      <c r="M61" s="5"/>
    </row>
    <row r="62" spans="1:13" ht="4.5" customHeight="1" x14ac:dyDescent="0.45">
      <c r="B62" s="2"/>
      <c r="C62" s="47"/>
      <c r="D62" s="47"/>
      <c r="E62" s="411"/>
      <c r="F62" s="413"/>
      <c r="G62" s="3"/>
      <c r="H62" s="4"/>
      <c r="I62" s="4"/>
      <c r="J62" s="4"/>
      <c r="K62" s="4"/>
      <c r="L62" s="13"/>
      <c r="M62" s="4"/>
    </row>
    <row r="63" spans="1:13" s="6" customFormat="1" ht="13.5" thickBot="1" x14ac:dyDescent="0.25">
      <c r="A63" s="265"/>
      <c r="B63" s="151" t="s">
        <v>89</v>
      </c>
      <c r="C63" s="153" t="s">
        <v>1</v>
      </c>
      <c r="D63" s="153"/>
      <c r="E63" s="154" t="s">
        <v>2</v>
      </c>
      <c r="F63" s="265"/>
      <c r="G63" s="265"/>
      <c r="H63" s="265"/>
    </row>
    <row r="64" spans="1:13" x14ac:dyDescent="0.2">
      <c r="B64" s="69" t="s">
        <v>98</v>
      </c>
      <c r="C64" s="89" t="s">
        <v>30</v>
      </c>
      <c r="D64" s="246"/>
      <c r="E64" s="244">
        <v>1360.09</v>
      </c>
      <c r="M64" s="5"/>
    </row>
    <row r="65" spans="1:13" x14ac:dyDescent="0.2">
      <c r="B65" s="188" t="s">
        <v>134</v>
      </c>
      <c r="C65" s="152" t="s">
        <v>27</v>
      </c>
      <c r="D65" s="247"/>
      <c r="E65" s="244">
        <v>1191.6300000000001</v>
      </c>
      <c r="M65" s="5"/>
    </row>
    <row r="66" spans="1:13" x14ac:dyDescent="0.2">
      <c r="B66" s="188" t="s">
        <v>102</v>
      </c>
      <c r="C66" s="152" t="s">
        <v>91</v>
      </c>
      <c r="D66" s="247"/>
      <c r="E66" s="244">
        <v>752.24</v>
      </c>
      <c r="F66" s="257"/>
      <c r="M66" s="5"/>
    </row>
    <row r="67" spans="1:13" x14ac:dyDescent="0.2">
      <c r="B67" s="188" t="s">
        <v>3</v>
      </c>
      <c r="C67" s="152" t="s">
        <v>28</v>
      </c>
      <c r="D67" s="247"/>
      <c r="E67" s="244">
        <v>837.04</v>
      </c>
      <c r="F67" s="250"/>
      <c r="M67" s="5"/>
    </row>
    <row r="68" spans="1:13" x14ac:dyDescent="0.2">
      <c r="B68" s="31" t="s">
        <v>4</v>
      </c>
      <c r="C68" s="46" t="s">
        <v>26</v>
      </c>
      <c r="D68" s="248"/>
      <c r="E68" s="245">
        <v>927.03</v>
      </c>
      <c r="M68" s="5"/>
    </row>
    <row r="69" spans="1:13" x14ac:dyDescent="0.2">
      <c r="B69" s="31" t="s">
        <v>100</v>
      </c>
      <c r="C69" s="46" t="s">
        <v>99</v>
      </c>
      <c r="D69" s="248"/>
      <c r="E69" s="245">
        <v>792</v>
      </c>
      <c r="F69" s="112"/>
      <c r="M69" s="5"/>
    </row>
    <row r="70" spans="1:13" x14ac:dyDescent="0.2">
      <c r="B70" s="31" t="s">
        <v>139</v>
      </c>
      <c r="C70" s="46" t="s">
        <v>138</v>
      </c>
      <c r="D70" s="248"/>
      <c r="E70" s="245">
        <v>792</v>
      </c>
      <c r="F70" s="112"/>
      <c r="G70" s="199"/>
      <c r="H70" s="200"/>
      <c r="M70" s="5"/>
    </row>
    <row r="71" spans="1:13" ht="13.5" thickBot="1" x14ac:dyDescent="0.25">
      <c r="B71" s="253" t="s">
        <v>93</v>
      </c>
      <c r="C71" s="254" t="s">
        <v>94</v>
      </c>
      <c r="D71" s="255"/>
      <c r="E71" s="252">
        <v>990</v>
      </c>
      <c r="F71" s="112"/>
      <c r="M71" s="5"/>
    </row>
    <row r="72" spans="1:13" s="4" customFormat="1" ht="13.5" thickBot="1" x14ac:dyDescent="0.25">
      <c r="B72" s="113"/>
      <c r="C72" s="159"/>
      <c r="D72" s="159"/>
      <c r="E72" s="163">
        <f>SUM(E64:E71)</f>
        <v>7642.03</v>
      </c>
      <c r="F72" s="160"/>
    </row>
    <row r="73" spans="1:13" x14ac:dyDescent="0.2">
      <c r="B73" s="190" t="s">
        <v>102</v>
      </c>
      <c r="C73" s="89" t="s">
        <v>81</v>
      </c>
      <c r="D73" s="89"/>
      <c r="E73" s="164">
        <v>500</v>
      </c>
      <c r="M73" s="5"/>
    </row>
    <row r="74" spans="1:13" x14ac:dyDescent="0.2">
      <c r="B74" s="50" t="s">
        <v>155</v>
      </c>
      <c r="C74" s="76" t="s">
        <v>14</v>
      </c>
      <c r="D74" s="76"/>
      <c r="E74" s="167">
        <v>1050</v>
      </c>
      <c r="M74" s="5"/>
    </row>
    <row r="75" spans="1:13" ht="13.5" thickBot="1" x14ac:dyDescent="0.25">
      <c r="B75" s="70" t="s">
        <v>39</v>
      </c>
      <c r="C75" s="161" t="s">
        <v>40</v>
      </c>
      <c r="D75" s="161"/>
      <c r="E75" s="165">
        <v>952.5</v>
      </c>
      <c r="M75" s="5"/>
    </row>
    <row r="76" spans="1:13" ht="13.5" thickBot="1" x14ac:dyDescent="0.25">
      <c r="B76" s="11"/>
      <c r="C76" s="162" t="s">
        <v>0</v>
      </c>
      <c r="D76" s="162"/>
      <c r="E76" s="166">
        <f>SUM(E72:E75)</f>
        <v>10144.529999999999</v>
      </c>
      <c r="M76" s="5"/>
    </row>
    <row r="77" spans="1:13" ht="12.75" customHeight="1" x14ac:dyDescent="0.2">
      <c r="B77" s="11"/>
      <c r="C77" s="162"/>
      <c r="D77" s="162"/>
      <c r="E77" s="193"/>
      <c r="I77" s="22"/>
      <c r="J77" s="22"/>
      <c r="K77" s="22"/>
      <c r="L77" s="22"/>
      <c r="M77" s="22"/>
    </row>
    <row r="78" spans="1:13" s="7" customFormat="1" ht="13.15" customHeight="1" x14ac:dyDescent="0.2">
      <c r="A78" s="37" t="s">
        <v>16</v>
      </c>
      <c r="B78" s="38" t="s">
        <v>17</v>
      </c>
      <c r="C78" s="38"/>
      <c r="D78" s="168">
        <f>Nikki!E45</f>
        <v>9000</v>
      </c>
      <c r="E78" s="251"/>
      <c r="F78" s="37" t="s">
        <v>24</v>
      </c>
      <c r="G78" s="38" t="s">
        <v>25</v>
      </c>
      <c r="H78" s="168">
        <v>1200</v>
      </c>
      <c r="I78" s="168"/>
      <c r="J78" s="171"/>
      <c r="K78" s="171"/>
      <c r="L78" s="171"/>
      <c r="M78" s="171"/>
    </row>
    <row r="79" spans="1:13" s="7" customFormat="1" ht="13.15" customHeight="1" x14ac:dyDescent="0.2">
      <c r="A79" s="37" t="s">
        <v>18</v>
      </c>
      <c r="B79" s="38" t="s">
        <v>47</v>
      </c>
      <c r="C79" s="38"/>
      <c r="D79" s="168">
        <f>Nikki!E46</f>
        <v>727.94999999999959</v>
      </c>
      <c r="E79" s="251"/>
      <c r="F79" s="37" t="s">
        <v>24</v>
      </c>
      <c r="G79" s="38" t="s">
        <v>45</v>
      </c>
      <c r="H79" s="168">
        <f>120000*15%/12</f>
        <v>1500</v>
      </c>
      <c r="I79" s="171"/>
      <c r="J79" s="171"/>
      <c r="K79" s="171"/>
      <c r="L79" s="171"/>
      <c r="M79" s="171"/>
    </row>
    <row r="80" spans="1:13" s="7" customFormat="1" ht="13.15" customHeight="1" x14ac:dyDescent="0.2">
      <c r="A80" s="37" t="s">
        <v>19</v>
      </c>
      <c r="B80" s="38" t="s">
        <v>20</v>
      </c>
      <c r="C80" s="38"/>
      <c r="D80" s="168">
        <v>311.83999999999997</v>
      </c>
      <c r="E80" s="168"/>
      <c r="F80" s="37" t="s">
        <v>31</v>
      </c>
      <c r="G80" s="38" t="s">
        <v>25</v>
      </c>
      <c r="H80" s="168">
        <v>1800</v>
      </c>
      <c r="I80" s="171"/>
      <c r="J80" s="171"/>
      <c r="K80" s="171"/>
      <c r="L80" s="171"/>
      <c r="M80" s="171"/>
    </row>
    <row r="81" spans="1:13" s="7" customFormat="1" ht="13.15" customHeight="1" x14ac:dyDescent="0.2">
      <c r="A81" s="37" t="s">
        <v>131</v>
      </c>
      <c r="B81" s="38" t="s">
        <v>132</v>
      </c>
      <c r="C81" s="38"/>
      <c r="D81" s="168">
        <v>472.63</v>
      </c>
      <c r="E81" s="168"/>
      <c r="F81" s="37" t="s">
        <v>18</v>
      </c>
      <c r="G81" s="38" t="s">
        <v>46</v>
      </c>
      <c r="H81" s="168">
        <v>1015</v>
      </c>
      <c r="I81" s="197"/>
      <c r="J81" s="172"/>
    </row>
    <row r="82" spans="1:13" s="7" customFormat="1" ht="13.15" customHeight="1" x14ac:dyDescent="0.2">
      <c r="A82" s="37" t="s">
        <v>131</v>
      </c>
      <c r="B82" s="38" t="s">
        <v>133</v>
      </c>
      <c r="C82" s="38"/>
      <c r="D82" s="168">
        <v>86.94</v>
      </c>
      <c r="E82" s="168"/>
      <c r="F82" s="37" t="s">
        <v>63</v>
      </c>
      <c r="G82" s="38" t="s">
        <v>65</v>
      </c>
      <c r="H82" s="168">
        <v>500</v>
      </c>
      <c r="I82" s="197"/>
      <c r="J82" s="172"/>
    </row>
    <row r="83" spans="1:13" s="7" customFormat="1" ht="13.15" customHeight="1" x14ac:dyDescent="0.2">
      <c r="A83" s="37" t="s">
        <v>22</v>
      </c>
      <c r="B83" s="38" t="s">
        <v>23</v>
      </c>
      <c r="C83" s="168"/>
      <c r="D83" s="168">
        <v>8000</v>
      </c>
      <c r="E83" s="251"/>
      <c r="F83" s="37" t="s">
        <v>64</v>
      </c>
      <c r="G83" s="38" t="s">
        <v>66</v>
      </c>
      <c r="H83" s="168">
        <v>500</v>
      </c>
      <c r="I83" s="197"/>
      <c r="J83" s="172"/>
    </row>
    <row r="84" spans="1:13" s="7" customFormat="1" ht="13.15" customHeight="1" x14ac:dyDescent="0.2">
      <c r="A84" s="37" t="s">
        <v>21</v>
      </c>
      <c r="B84" s="38" t="s">
        <v>54</v>
      </c>
      <c r="C84" s="168"/>
      <c r="D84" s="168">
        <v>1000</v>
      </c>
      <c r="E84" s="168"/>
      <c r="F84" s="37" t="s">
        <v>19</v>
      </c>
      <c r="G84" s="38" t="s">
        <v>32</v>
      </c>
      <c r="H84" s="168">
        <v>11000</v>
      </c>
      <c r="I84" s="74"/>
      <c r="J84" s="172"/>
    </row>
    <row r="85" spans="1:13" s="7" customFormat="1" ht="13.15" customHeight="1" x14ac:dyDescent="0.2">
      <c r="A85" s="37"/>
      <c r="B85" s="38" t="s">
        <v>44</v>
      </c>
      <c r="C85" s="168"/>
      <c r="D85" s="168">
        <v>5000</v>
      </c>
      <c r="E85" s="168"/>
      <c r="F85" s="77" t="s">
        <v>42</v>
      </c>
      <c r="G85" s="38" t="s">
        <v>33</v>
      </c>
      <c r="H85" s="168">
        <v>11000</v>
      </c>
      <c r="I85" s="197"/>
      <c r="J85" s="172"/>
    </row>
    <row r="86" spans="1:13" s="7" customFormat="1" ht="13.15" customHeight="1" thickBot="1" x14ac:dyDescent="0.25">
      <c r="B86" s="37"/>
      <c r="C86" s="38"/>
      <c r="D86" s="38"/>
      <c r="E86" s="168"/>
      <c r="F86" s="37"/>
      <c r="G86" s="38"/>
      <c r="H86" s="169"/>
      <c r="I86" s="197"/>
      <c r="J86" s="172"/>
    </row>
    <row r="87" spans="1:13" s="7" customFormat="1" ht="13.15" customHeight="1" thickTop="1" thickBot="1" x14ac:dyDescent="0.25">
      <c r="B87" s="37"/>
      <c r="C87" s="38"/>
      <c r="D87" s="38"/>
      <c r="E87" s="168"/>
      <c r="F87" s="40"/>
      <c r="G87" s="38"/>
      <c r="H87" s="197">
        <f>SUM(H78:H86)+SUM(D78:D85)</f>
        <v>53114.36</v>
      </c>
      <c r="I87" s="197"/>
      <c r="J87" s="172"/>
    </row>
    <row r="88" spans="1:13" s="7" customFormat="1" ht="13.15" customHeight="1" thickBot="1" x14ac:dyDescent="0.25">
      <c r="B88" s="37"/>
      <c r="C88" s="38"/>
      <c r="D88" s="9"/>
      <c r="E88" s="168"/>
      <c r="F88" s="40"/>
      <c r="G88" s="173" t="s">
        <v>5</v>
      </c>
      <c r="H88" s="174">
        <f>E76+H87</f>
        <v>63258.89</v>
      </c>
      <c r="I88" s="197"/>
      <c r="J88" s="172"/>
    </row>
    <row r="89" spans="1:13" s="7" customFormat="1" ht="13.15" customHeight="1" x14ac:dyDescent="0.2">
      <c r="B89" s="37"/>
      <c r="C89" s="38"/>
      <c r="D89" s="8"/>
      <c r="E89" s="168"/>
      <c r="F89" s="39"/>
      <c r="G89" s="38"/>
      <c r="H89" s="197"/>
      <c r="I89" s="197"/>
      <c r="J89" s="172"/>
    </row>
    <row r="90" spans="1:13" s="7" customFormat="1" ht="13.15" customHeight="1" x14ac:dyDescent="0.2">
      <c r="B90" s="37"/>
      <c r="C90" s="38"/>
      <c r="D90" s="8"/>
      <c r="E90" s="9"/>
      <c r="F90" s="9"/>
      <c r="G90" s="9"/>
      <c r="H90" s="9"/>
      <c r="I90" s="197"/>
      <c r="J90" s="172"/>
    </row>
    <row r="91" spans="1:13" s="7" customFormat="1" ht="13.15" customHeight="1" x14ac:dyDescent="0.2">
      <c r="A91" s="9"/>
      <c r="B91" s="10"/>
      <c r="C91" s="9"/>
      <c r="D91" s="8"/>
      <c r="E91" s="9"/>
      <c r="F91" s="9"/>
      <c r="G91" s="9"/>
      <c r="H91" s="9"/>
      <c r="I91" s="197"/>
      <c r="J91" s="172"/>
    </row>
    <row r="92" spans="1:13" s="7" customFormat="1" ht="13.15" customHeight="1" x14ac:dyDescent="0.2">
      <c r="A92" s="9"/>
      <c r="B92" s="10"/>
      <c r="C92" s="8"/>
      <c r="D92" s="8"/>
      <c r="E92" s="9"/>
      <c r="F92" s="9"/>
      <c r="G92" s="9"/>
      <c r="H92" s="9"/>
      <c r="I92" s="197"/>
      <c r="J92" s="172"/>
    </row>
    <row r="93" spans="1:13" s="7" customFormat="1" ht="13.15" customHeight="1" x14ac:dyDescent="0.2">
      <c r="A93" s="9"/>
      <c r="B93" s="10"/>
      <c r="C93" s="8"/>
      <c r="D93" s="8"/>
      <c r="E93" s="9"/>
      <c r="F93" s="9"/>
      <c r="G93" s="9"/>
      <c r="H93" s="9"/>
      <c r="I93" s="197"/>
      <c r="J93" s="172"/>
    </row>
    <row r="94" spans="1:13" s="7" customFormat="1" ht="13.15" customHeight="1" x14ac:dyDescent="0.2">
      <c r="A94" s="9"/>
      <c r="B94" s="10"/>
      <c r="C94" s="8"/>
      <c r="D94" s="8"/>
      <c r="E94" s="9"/>
      <c r="F94" s="9"/>
      <c r="G94" s="9"/>
      <c r="H94" s="9"/>
      <c r="I94" s="197"/>
      <c r="J94" s="172"/>
    </row>
    <row r="95" spans="1:13" s="9" customFormat="1" ht="12" x14ac:dyDescent="0.2">
      <c r="B95" s="10"/>
      <c r="C95" s="8"/>
      <c r="M95" s="10"/>
    </row>
    <row r="96" spans="1:13" s="9" customFormat="1" ht="12" x14ac:dyDescent="0.2">
      <c r="B96" s="10"/>
      <c r="C96" s="8"/>
      <c r="M96" s="10"/>
    </row>
    <row r="97" spans="1:13" s="9" customFormat="1" ht="12" x14ac:dyDescent="0.2">
      <c r="B97" s="10"/>
      <c r="C97" s="8"/>
      <c r="M97" s="10"/>
    </row>
    <row r="98" spans="1:13" s="9" customFormat="1" ht="12" x14ac:dyDescent="0.2">
      <c r="B98" s="10"/>
      <c r="M98" s="10"/>
    </row>
    <row r="99" spans="1:13" s="9" customFormat="1" ht="12" x14ac:dyDescent="0.2">
      <c r="B99" s="10"/>
      <c r="M99" s="10"/>
    </row>
    <row r="100" spans="1:13" s="9" customFormat="1" ht="12" x14ac:dyDescent="0.2">
      <c r="B100" s="10"/>
      <c r="M100" s="10"/>
    </row>
    <row r="101" spans="1:13" s="9" customFormat="1" x14ac:dyDescent="0.2">
      <c r="B101" s="10"/>
      <c r="D101" s="5"/>
      <c r="M101" s="10"/>
    </row>
    <row r="102" spans="1:13" s="9" customFormat="1" x14ac:dyDescent="0.2">
      <c r="B102" s="10"/>
      <c r="D102" s="5"/>
      <c r="M102" s="10"/>
    </row>
    <row r="103" spans="1:13" s="9" customFormat="1" x14ac:dyDescent="0.2">
      <c r="B103" s="10"/>
      <c r="D103" s="5"/>
      <c r="E103" s="5"/>
      <c r="F103" s="5"/>
      <c r="G103" s="5"/>
      <c r="H103" s="5"/>
      <c r="M103" s="10"/>
    </row>
    <row r="104" spans="1:13" s="9" customFormat="1" x14ac:dyDescent="0.2">
      <c r="B104" s="12"/>
      <c r="C104" s="5"/>
      <c r="D104" s="5"/>
      <c r="E104" s="5"/>
      <c r="F104" s="5"/>
      <c r="G104" s="5"/>
      <c r="H104" s="5"/>
      <c r="M104" s="10"/>
    </row>
    <row r="105" spans="1:13" s="9" customFormat="1" x14ac:dyDescent="0.2">
      <c r="B105" s="12"/>
      <c r="C105" s="5"/>
      <c r="D105" s="5"/>
      <c r="E105" s="5"/>
      <c r="F105" s="5"/>
      <c r="G105" s="5"/>
      <c r="H105" s="5"/>
      <c r="M105" s="10"/>
    </row>
    <row r="106" spans="1:13" s="9" customFormat="1" x14ac:dyDescent="0.2">
      <c r="B106" s="12"/>
      <c r="C106" s="5"/>
      <c r="D106" s="5"/>
      <c r="E106" s="5"/>
      <c r="F106" s="5"/>
      <c r="G106" s="5"/>
      <c r="H106" s="5"/>
      <c r="M106" s="10"/>
    </row>
    <row r="107" spans="1:13" s="9" customFormat="1" x14ac:dyDescent="0.2">
      <c r="B107" s="12"/>
      <c r="C107" s="5"/>
      <c r="D107" s="5"/>
      <c r="E107" s="5"/>
      <c r="F107" s="5"/>
      <c r="G107" s="5"/>
      <c r="H107" s="5"/>
      <c r="M107" s="10"/>
    </row>
    <row r="108" spans="1:13" s="9" customFormat="1" x14ac:dyDescent="0.2">
      <c r="A108" s="5"/>
      <c r="B108" s="1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0"/>
    </row>
    <row r="109" spans="1:13" s="9" customFormat="1" x14ac:dyDescent="0.2">
      <c r="A109" s="5"/>
      <c r="B109" s="1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0"/>
    </row>
    <row r="110" spans="1:13" s="9" customFormat="1" x14ac:dyDescent="0.2">
      <c r="A110" s="5"/>
      <c r="B110" s="1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0"/>
    </row>
    <row r="111" spans="1:13" s="9" customFormat="1" x14ac:dyDescent="0.2">
      <c r="A111" s="5"/>
      <c r="B111" s="1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0"/>
    </row>
  </sheetData>
  <mergeCells count="9">
    <mergeCell ref="C42:D42"/>
    <mergeCell ref="E43:F43"/>
    <mergeCell ref="C61:D61"/>
    <mergeCell ref="E62:F62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153"/>
  <sheetViews>
    <sheetView tabSelected="1" topLeftCell="A49" workbookViewId="0">
      <selection activeCell="E68" sqref="E6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2" style="5" customWidth="1"/>
    <col min="5" max="5" width="11.42578125" style="5" customWidth="1"/>
    <col min="6" max="6" width="7.140625" style="5" customWidth="1"/>
    <col min="7" max="7" width="16.85546875" style="5" customWidth="1"/>
    <col min="8" max="8" width="12.7109375" style="5" customWidth="1"/>
    <col min="9" max="9" width="4.285156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350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352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42340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2.75" customHeight="1" thickBot="1" x14ac:dyDescent="0.25">
      <c r="B6" s="151" t="s">
        <v>89</v>
      </c>
      <c r="C6" s="352" t="s">
        <v>1</v>
      </c>
      <c r="D6" s="352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1981.05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1614.4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752.24</v>
      </c>
      <c r="F9" s="257"/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837.04</v>
      </c>
      <c r="F10" s="250"/>
      <c r="G10" s="199"/>
      <c r="H10" s="200"/>
      <c r="I10" s="4"/>
      <c r="J10" s="4"/>
      <c r="M10" s="5"/>
    </row>
    <row r="11" spans="1:13" x14ac:dyDescent="0.2">
      <c r="B11" s="31" t="s">
        <v>244</v>
      </c>
      <c r="C11" s="46" t="s">
        <v>26</v>
      </c>
      <c r="D11" s="248"/>
      <c r="E11" s="245">
        <v>827.03</v>
      </c>
      <c r="F11" s="257"/>
      <c r="G11" s="199"/>
      <c r="H11" s="200"/>
      <c r="I11" s="4"/>
      <c r="J11" s="4"/>
      <c r="M11" s="5"/>
    </row>
    <row r="12" spans="1:13" x14ac:dyDescent="0.2">
      <c r="B12" s="188" t="s">
        <v>242</v>
      </c>
      <c r="C12" s="152" t="s">
        <v>52</v>
      </c>
      <c r="D12" s="247"/>
      <c r="E12" s="244">
        <v>792</v>
      </c>
      <c r="F12" s="250"/>
      <c r="G12" s="199"/>
      <c r="H12" s="200"/>
      <c r="I12" s="4"/>
      <c r="J12" s="4"/>
      <c r="M12" s="5"/>
    </row>
    <row r="13" spans="1:13" x14ac:dyDescent="0.2">
      <c r="B13" s="31" t="s">
        <v>100</v>
      </c>
      <c r="C13" s="46" t="s">
        <v>99</v>
      </c>
      <c r="D13" s="248"/>
      <c r="E13" s="245">
        <v>792</v>
      </c>
      <c r="F13" s="112"/>
      <c r="G13" s="199"/>
      <c r="H13" s="200"/>
      <c r="I13" s="4"/>
      <c r="J13" s="4"/>
      <c r="M13" s="5"/>
    </row>
    <row r="14" spans="1:13" x14ac:dyDescent="0.2">
      <c r="B14" s="338" t="s">
        <v>98</v>
      </c>
      <c r="C14" s="339" t="s">
        <v>261</v>
      </c>
      <c r="D14" s="340"/>
      <c r="E14" s="341">
        <v>792</v>
      </c>
      <c r="F14" s="112"/>
      <c r="G14" s="199"/>
      <c r="H14" s="200"/>
      <c r="I14" s="4"/>
      <c r="J14" s="4"/>
      <c r="M14" s="5"/>
    </row>
    <row r="15" spans="1:13" x14ac:dyDescent="0.2">
      <c r="B15" s="31" t="s">
        <v>102</v>
      </c>
      <c r="C15" s="46" t="s">
        <v>260</v>
      </c>
      <c r="D15" s="248"/>
      <c r="E15" s="245">
        <v>792</v>
      </c>
      <c r="F15" s="112"/>
      <c r="G15" s="199"/>
      <c r="H15" s="200"/>
      <c r="I15" s="4"/>
      <c r="J15" s="4"/>
      <c r="M15" s="5"/>
    </row>
    <row r="16" spans="1:13" x14ac:dyDescent="0.2">
      <c r="B16" s="31"/>
      <c r="C16" s="46" t="s">
        <v>282</v>
      </c>
      <c r="D16" s="248"/>
      <c r="E16" s="245">
        <v>792</v>
      </c>
      <c r="F16" s="112"/>
      <c r="G16" s="199"/>
      <c r="H16" s="200"/>
      <c r="I16" s="4"/>
      <c r="J16" s="4"/>
      <c r="M16" s="5"/>
    </row>
    <row r="17" spans="1:13" x14ac:dyDescent="0.2">
      <c r="B17" s="31" t="s">
        <v>93</v>
      </c>
      <c r="C17" s="46" t="s">
        <v>94</v>
      </c>
      <c r="D17" s="248"/>
      <c r="E17" s="245">
        <v>1119.94</v>
      </c>
      <c r="F17" s="112"/>
      <c r="G17" s="199"/>
      <c r="H17" s="200"/>
      <c r="I17" s="4"/>
      <c r="J17" s="4"/>
      <c r="M17" s="5"/>
    </row>
    <row r="18" spans="1:13" ht="13.5" thickBot="1" x14ac:dyDescent="0.25">
      <c r="B18" s="253" t="s">
        <v>304</v>
      </c>
      <c r="C18" s="254" t="s">
        <v>305</v>
      </c>
      <c r="D18" s="255"/>
      <c r="E18" s="252">
        <v>792</v>
      </c>
      <c r="F18" s="325"/>
      <c r="M18" s="5"/>
    </row>
    <row r="19" spans="1:13" s="4" customFormat="1" ht="13.5" thickBot="1" x14ac:dyDescent="0.25">
      <c r="B19" s="113"/>
      <c r="C19" s="159"/>
      <c r="D19" s="159"/>
      <c r="E19" s="163">
        <f>SUM(E7:E18)</f>
        <v>11883.699999999999</v>
      </c>
      <c r="F19" s="160"/>
    </row>
    <row r="20" spans="1:13" x14ac:dyDescent="0.2">
      <c r="B20" s="190" t="s">
        <v>102</v>
      </c>
      <c r="C20" s="89" t="s">
        <v>81</v>
      </c>
      <c r="D20" s="89"/>
      <c r="E20" s="164">
        <v>500</v>
      </c>
      <c r="G20" s="4"/>
      <c r="H20" s="200"/>
      <c r="I20" s="4"/>
      <c r="J20" s="4"/>
      <c r="M20" s="5"/>
    </row>
    <row r="21" spans="1:13" x14ac:dyDescent="0.2">
      <c r="B21" s="50" t="s">
        <v>155</v>
      </c>
      <c r="C21" s="76" t="s">
        <v>14</v>
      </c>
      <c r="D21" s="76"/>
      <c r="E21" s="167">
        <f>4200/4</f>
        <v>1050</v>
      </c>
      <c r="G21" s="4"/>
      <c r="H21" s="200"/>
      <c r="I21" s="4"/>
      <c r="J21" s="4"/>
      <c r="M21" s="5"/>
    </row>
    <row r="22" spans="1:13" ht="13.5" thickBot="1" x14ac:dyDescent="0.25">
      <c r="B22" s="70" t="s">
        <v>39</v>
      </c>
      <c r="C22" s="161" t="s">
        <v>40</v>
      </c>
      <c r="D22" s="161"/>
      <c r="E22" s="165">
        <f>4000/4</f>
        <v>1000</v>
      </c>
      <c r="G22" s="4"/>
      <c r="H22" s="200"/>
      <c r="I22" s="4"/>
      <c r="J22" s="4"/>
      <c r="M22" s="5"/>
    </row>
    <row r="23" spans="1:13" ht="13.5" thickBot="1" x14ac:dyDescent="0.25">
      <c r="B23" s="11"/>
      <c r="C23" s="162" t="s">
        <v>0</v>
      </c>
      <c r="D23" s="162"/>
      <c r="E23" s="166">
        <f>SUM(E19:E22)</f>
        <v>14433.699999999999</v>
      </c>
      <c r="G23" s="201"/>
      <c r="H23" s="200"/>
      <c r="I23" s="4"/>
      <c r="J23" s="4"/>
      <c r="M23" s="5"/>
    </row>
    <row r="24" spans="1:13" x14ac:dyDescent="0.2">
      <c r="B24" s="11"/>
      <c r="C24" s="162"/>
      <c r="D24" s="162"/>
      <c r="E24" s="193"/>
      <c r="G24" s="201"/>
      <c r="H24" s="200"/>
      <c r="I24" s="4"/>
      <c r="J24" s="4"/>
      <c r="M24" s="5"/>
    </row>
    <row r="25" spans="1:13" x14ac:dyDescent="0.2">
      <c r="B25" s="11" t="s">
        <v>102</v>
      </c>
      <c r="C25" s="360" t="s">
        <v>359</v>
      </c>
      <c r="D25" s="162"/>
      <c r="E25" s="193">
        <v>250</v>
      </c>
      <c r="G25" s="201"/>
      <c r="H25" s="200"/>
      <c r="I25" s="4"/>
      <c r="J25" s="4"/>
      <c r="M25" s="5"/>
    </row>
    <row r="26" spans="1:13" ht="12.75" customHeight="1" x14ac:dyDescent="0.2">
      <c r="B26" s="11"/>
      <c r="C26" s="21"/>
      <c r="D26" s="21"/>
      <c r="E26" s="22"/>
      <c r="F26" s="22"/>
      <c r="G26" s="22"/>
      <c r="H26" s="22"/>
      <c r="I26" s="22"/>
      <c r="J26" s="22"/>
      <c r="K26" s="22"/>
      <c r="L26" s="22"/>
      <c r="M26" s="22"/>
    </row>
    <row r="27" spans="1:13" s="155" customFormat="1" ht="6.75" customHeight="1" x14ac:dyDescent="0.2">
      <c r="B27" s="156"/>
      <c r="C27" s="157"/>
      <c r="D27" s="157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ht="19.5" customHeight="1" x14ac:dyDescent="0.2">
      <c r="A28" s="198"/>
      <c r="B28" s="150" t="s">
        <v>88</v>
      </c>
      <c r="C28" s="233" t="s">
        <v>353</v>
      </c>
      <c r="D28" s="233"/>
      <c r="E28" s="22"/>
      <c r="F28" s="22"/>
      <c r="G28" s="22"/>
      <c r="H28" s="22"/>
      <c r="I28" s="22"/>
      <c r="J28" s="22"/>
      <c r="K28" s="22"/>
      <c r="L28" s="22"/>
      <c r="M28" s="5"/>
    </row>
    <row r="29" spans="1:13" ht="19.5" customHeight="1" x14ac:dyDescent="0.2">
      <c r="B29" s="150" t="s">
        <v>90</v>
      </c>
      <c r="C29" s="410">
        <v>42347</v>
      </c>
      <c r="D29" s="412"/>
      <c r="E29" s="22"/>
      <c r="F29" s="22"/>
      <c r="G29" s="22"/>
      <c r="H29" s="22"/>
      <c r="I29" s="22"/>
      <c r="J29" s="22"/>
      <c r="K29" s="22"/>
      <c r="L29" s="22"/>
      <c r="M29" s="5"/>
    </row>
    <row r="30" spans="1:13" ht="4.5" customHeight="1" x14ac:dyDescent="0.45">
      <c r="B30" s="2"/>
      <c r="C30" s="47"/>
      <c r="D30" s="47"/>
      <c r="E30" s="411"/>
      <c r="F30" s="413"/>
      <c r="G30" s="3"/>
      <c r="H30" s="4"/>
      <c r="I30" s="4"/>
      <c r="J30" s="4"/>
      <c r="K30" s="4"/>
      <c r="L30" s="13"/>
      <c r="M30" s="4"/>
    </row>
    <row r="31" spans="1:13" s="6" customFormat="1" ht="13.5" thickBot="1" x14ac:dyDescent="0.25">
      <c r="B31" s="151" t="s">
        <v>89</v>
      </c>
      <c r="C31" s="352" t="s">
        <v>1</v>
      </c>
      <c r="D31" s="352"/>
      <c r="E31" s="154" t="s">
        <v>2</v>
      </c>
      <c r="G31" s="115"/>
      <c r="H31" s="115"/>
      <c r="I31" s="115"/>
      <c r="J31" s="115"/>
    </row>
    <row r="32" spans="1:13" x14ac:dyDescent="0.2">
      <c r="B32" s="69" t="s">
        <v>98</v>
      </c>
      <c r="C32" s="89" t="s">
        <v>30</v>
      </c>
      <c r="D32" s="246"/>
      <c r="E32" s="244">
        <v>3005.36</v>
      </c>
      <c r="F32" s="362" t="s">
        <v>365</v>
      </c>
      <c r="M32" s="5"/>
    </row>
    <row r="33" spans="2:13" ht="13.5" customHeight="1" x14ac:dyDescent="0.2">
      <c r="B33" s="188" t="s">
        <v>134</v>
      </c>
      <c r="C33" s="152" t="s">
        <v>27</v>
      </c>
      <c r="D33" s="247"/>
      <c r="E33" s="244">
        <v>1701.14</v>
      </c>
      <c r="F33" s="362" t="s">
        <v>366</v>
      </c>
      <c r="G33" s="199"/>
      <c r="H33" s="200"/>
      <c r="I33" s="4"/>
      <c r="J33" s="4"/>
      <c r="M33" s="5"/>
    </row>
    <row r="34" spans="2:13" ht="13.5" customHeight="1" x14ac:dyDescent="0.2">
      <c r="B34" s="188" t="s">
        <v>102</v>
      </c>
      <c r="C34" s="152" t="s">
        <v>91</v>
      </c>
      <c r="D34" s="247"/>
      <c r="E34" s="244">
        <v>752.24</v>
      </c>
      <c r="F34" s="257"/>
      <c r="G34" s="199"/>
      <c r="H34" s="200"/>
      <c r="I34" s="4"/>
      <c r="J34" s="4"/>
      <c r="M34" s="5"/>
    </row>
    <row r="35" spans="2:13" ht="13.5" customHeight="1" x14ac:dyDescent="0.2">
      <c r="B35" s="188" t="s">
        <v>3</v>
      </c>
      <c r="C35" s="152" t="s">
        <v>28</v>
      </c>
      <c r="D35" s="247"/>
      <c r="E35" s="244">
        <v>837.04</v>
      </c>
      <c r="F35" s="250"/>
      <c r="G35" s="199"/>
      <c r="H35" s="200"/>
      <c r="I35" s="4"/>
      <c r="J35" s="4"/>
      <c r="M35" s="5"/>
    </row>
    <row r="36" spans="2:13" ht="13.5" customHeight="1" x14ac:dyDescent="0.2">
      <c r="B36" s="31" t="s">
        <v>244</v>
      </c>
      <c r="C36" s="46" t="s">
        <v>26</v>
      </c>
      <c r="D36" s="248"/>
      <c r="E36" s="245">
        <v>827.03</v>
      </c>
      <c r="F36" s="257"/>
      <c r="G36" s="199"/>
      <c r="H36" s="200"/>
      <c r="I36" s="4"/>
      <c r="J36" s="4"/>
      <c r="M36" s="5"/>
    </row>
    <row r="37" spans="2:13" ht="13.5" customHeight="1" x14ac:dyDescent="0.2">
      <c r="B37" s="188" t="s">
        <v>242</v>
      </c>
      <c r="C37" s="152" t="s">
        <v>52</v>
      </c>
      <c r="D37" s="247"/>
      <c r="E37" s="244">
        <v>792</v>
      </c>
      <c r="F37" s="250"/>
      <c r="G37" s="199"/>
      <c r="H37" s="200"/>
      <c r="I37" s="4"/>
      <c r="J37" s="4"/>
      <c r="M37" s="5"/>
    </row>
    <row r="38" spans="2:13" ht="13.5" customHeight="1" x14ac:dyDescent="0.2">
      <c r="B38" s="31" t="s">
        <v>100</v>
      </c>
      <c r="C38" s="46" t="s">
        <v>99</v>
      </c>
      <c r="D38" s="248"/>
      <c r="E38" s="245">
        <v>792</v>
      </c>
      <c r="F38" s="112"/>
      <c r="G38" s="199"/>
      <c r="H38" s="200"/>
      <c r="I38" s="4"/>
      <c r="J38" s="4"/>
      <c r="M38" s="5"/>
    </row>
    <row r="39" spans="2:13" ht="13.5" customHeight="1" x14ac:dyDescent="0.2">
      <c r="B39" s="338" t="s">
        <v>98</v>
      </c>
      <c r="C39" s="339" t="s">
        <v>261</v>
      </c>
      <c r="D39" s="340"/>
      <c r="E39" s="341">
        <v>792</v>
      </c>
      <c r="F39" s="112"/>
      <c r="G39" s="199"/>
      <c r="H39" s="200"/>
      <c r="I39" s="4"/>
      <c r="J39" s="4"/>
      <c r="M39" s="5"/>
    </row>
    <row r="40" spans="2:13" ht="13.5" customHeight="1" x14ac:dyDescent="0.2">
      <c r="B40" s="31" t="s">
        <v>102</v>
      </c>
      <c r="C40" s="46" t="s">
        <v>260</v>
      </c>
      <c r="D40" s="248"/>
      <c r="E40" s="245">
        <v>792</v>
      </c>
      <c r="F40" s="112"/>
      <c r="G40" s="199"/>
      <c r="H40" s="200"/>
      <c r="I40" s="4"/>
      <c r="J40" s="4"/>
      <c r="M40" s="5"/>
    </row>
    <row r="41" spans="2:13" ht="13.5" customHeight="1" x14ac:dyDescent="0.2">
      <c r="B41" s="31"/>
      <c r="C41" s="46" t="s">
        <v>282</v>
      </c>
      <c r="D41" s="248"/>
      <c r="E41" s="245">
        <v>792</v>
      </c>
      <c r="F41" s="112"/>
      <c r="G41" s="199"/>
      <c r="H41" s="200"/>
      <c r="I41" s="4"/>
      <c r="J41" s="4"/>
      <c r="M41" s="5"/>
    </row>
    <row r="42" spans="2:13" ht="13.5" customHeight="1" x14ac:dyDescent="0.2">
      <c r="B42" s="31" t="s">
        <v>93</v>
      </c>
      <c r="C42" s="46" t="s">
        <v>94</v>
      </c>
      <c r="D42" s="248"/>
      <c r="E42" s="245">
        <v>990</v>
      </c>
      <c r="F42" s="112"/>
      <c r="G42" s="199"/>
      <c r="H42" s="200"/>
      <c r="I42" s="4"/>
      <c r="J42" s="4"/>
      <c r="M42" s="5"/>
    </row>
    <row r="43" spans="2:13" ht="13.5" customHeight="1" thickBot="1" x14ac:dyDescent="0.25">
      <c r="B43" s="253" t="s">
        <v>304</v>
      </c>
      <c r="C43" s="254" t="s">
        <v>305</v>
      </c>
      <c r="D43" s="255"/>
      <c r="E43" s="252">
        <v>792</v>
      </c>
      <c r="F43" s="325"/>
      <c r="M43" s="5"/>
    </row>
    <row r="44" spans="2:13" s="4" customFormat="1" ht="13.5" thickBot="1" x14ac:dyDescent="0.25">
      <c r="B44" s="113"/>
      <c r="C44" s="159"/>
      <c r="D44" s="159"/>
      <c r="E44" s="163">
        <f>SUM(E32:E43)</f>
        <v>12864.81</v>
      </c>
      <c r="F44" s="160"/>
    </row>
    <row r="45" spans="2:13" x14ac:dyDescent="0.2">
      <c r="B45" s="190" t="s">
        <v>102</v>
      </c>
      <c r="C45" s="89" t="s">
        <v>81</v>
      </c>
      <c r="D45" s="89"/>
      <c r="E45" s="164">
        <v>500</v>
      </c>
      <c r="M45" s="5"/>
    </row>
    <row r="46" spans="2:13" x14ac:dyDescent="0.2">
      <c r="B46" s="50" t="s">
        <v>155</v>
      </c>
      <c r="C46" s="76" t="s">
        <v>14</v>
      </c>
      <c r="D46" s="76"/>
      <c r="E46" s="167">
        <v>1050</v>
      </c>
      <c r="M46" s="5"/>
    </row>
    <row r="47" spans="2:13" ht="13.5" thickBot="1" x14ac:dyDescent="0.25">
      <c r="B47" s="70" t="s">
        <v>39</v>
      </c>
      <c r="C47" s="161" t="s">
        <v>40</v>
      </c>
      <c r="D47" s="161"/>
      <c r="E47" s="165">
        <v>1000</v>
      </c>
      <c r="M47" s="5"/>
    </row>
    <row r="48" spans="2:13" ht="13.5" thickBot="1" x14ac:dyDescent="0.25">
      <c r="B48" s="11"/>
      <c r="C48" s="162" t="s">
        <v>0</v>
      </c>
      <c r="D48" s="162"/>
      <c r="E48" s="166">
        <f>SUM(E44:E47)</f>
        <v>15414.81</v>
      </c>
      <c r="M48" s="5"/>
    </row>
    <row r="49" spans="1:13" x14ac:dyDescent="0.2">
      <c r="B49" s="11"/>
      <c r="C49" s="162"/>
      <c r="D49" s="162"/>
      <c r="E49" s="193"/>
      <c r="M49" s="5"/>
    </row>
    <row r="50" spans="1:13" s="155" customFormat="1" ht="6.75" customHeight="1" x14ac:dyDescent="0.2">
      <c r="B50" s="156"/>
      <c r="C50" s="157"/>
      <c r="D50" s="157"/>
      <c r="E50" s="158"/>
      <c r="F50" s="158"/>
      <c r="G50" s="158"/>
      <c r="H50" s="158"/>
      <c r="I50" s="158"/>
      <c r="J50" s="158"/>
      <c r="K50" s="158"/>
      <c r="L50" s="158"/>
      <c r="M50" s="158"/>
    </row>
    <row r="51" spans="1:13" ht="19.5" customHeight="1" x14ac:dyDescent="0.2">
      <c r="A51" s="198"/>
      <c r="B51" s="150" t="s">
        <v>88</v>
      </c>
      <c r="C51" s="233" t="s">
        <v>354</v>
      </c>
      <c r="D51" s="170"/>
      <c r="E51" s="22"/>
      <c r="F51" s="22"/>
      <c r="G51" s="22"/>
      <c r="H51" s="22"/>
      <c r="I51" s="22"/>
      <c r="J51" s="22"/>
      <c r="K51" s="22"/>
      <c r="L51" s="22"/>
      <c r="M51" s="5"/>
    </row>
    <row r="52" spans="1:13" ht="19.5" customHeight="1" x14ac:dyDescent="0.2">
      <c r="B52" s="150" t="s">
        <v>90</v>
      </c>
      <c r="C52" s="410">
        <v>42354</v>
      </c>
      <c r="D52" s="410"/>
      <c r="E52" s="22"/>
      <c r="F52" s="22"/>
      <c r="G52" s="22"/>
      <c r="H52" s="22"/>
      <c r="I52" s="22"/>
      <c r="J52" s="22"/>
      <c r="K52" s="22"/>
      <c r="L52" s="22"/>
      <c r="M52" s="5"/>
    </row>
    <row r="53" spans="1:13" ht="4.5" customHeight="1" x14ac:dyDescent="0.45">
      <c r="B53" s="2"/>
      <c r="C53" s="47"/>
      <c r="D53" s="47"/>
      <c r="E53" s="411"/>
      <c r="F53" s="411"/>
      <c r="G53" s="3"/>
      <c r="H53" s="4"/>
      <c r="I53" s="4"/>
      <c r="J53" s="4"/>
      <c r="K53" s="4"/>
      <c r="L53" s="13"/>
      <c r="M53" s="4"/>
    </row>
    <row r="54" spans="1:13" s="6" customFormat="1" ht="13.5" thickBot="1" x14ac:dyDescent="0.25">
      <c r="B54" s="151" t="s">
        <v>89</v>
      </c>
      <c r="C54" s="352" t="s">
        <v>1</v>
      </c>
      <c r="D54" s="352"/>
      <c r="E54" s="154" t="s">
        <v>2</v>
      </c>
    </row>
    <row r="55" spans="1:13" x14ac:dyDescent="0.2">
      <c r="B55" s="69" t="s">
        <v>98</v>
      </c>
      <c r="C55" s="89" t="s">
        <v>30</v>
      </c>
      <c r="D55" s="246"/>
      <c r="E55" s="244">
        <v>14305.28</v>
      </c>
      <c r="F55" s="362"/>
      <c r="M55" s="5"/>
    </row>
    <row r="56" spans="1:13" ht="13.5" customHeight="1" x14ac:dyDescent="0.2">
      <c r="B56" s="188" t="s">
        <v>134</v>
      </c>
      <c r="C56" s="152" t="s">
        <v>27</v>
      </c>
      <c r="D56" s="247"/>
      <c r="E56" s="244">
        <v>11107.41</v>
      </c>
      <c r="F56" s="362"/>
      <c r="G56" s="199"/>
      <c r="H56" s="200"/>
      <c r="I56" s="4"/>
      <c r="J56" s="4"/>
      <c r="M56" s="5"/>
    </row>
    <row r="57" spans="1:13" ht="13.5" customHeight="1" x14ac:dyDescent="0.2">
      <c r="B57" s="188" t="s">
        <v>102</v>
      </c>
      <c r="C57" s="152" t="s">
        <v>91</v>
      </c>
      <c r="D57" s="247"/>
      <c r="E57" s="244">
        <v>6770.43</v>
      </c>
      <c r="F57" s="257"/>
      <c r="G57" s="199"/>
      <c r="H57" s="200"/>
      <c r="I57" s="4"/>
      <c r="J57" s="4"/>
      <c r="M57" s="5"/>
    </row>
    <row r="58" spans="1:13" ht="13.5" customHeight="1" x14ac:dyDescent="0.2">
      <c r="B58" s="188" t="s">
        <v>3</v>
      </c>
      <c r="C58" s="152" t="s">
        <v>28</v>
      </c>
      <c r="D58" s="247"/>
      <c r="E58" s="244">
        <v>6130.28</v>
      </c>
      <c r="F58" s="250"/>
      <c r="G58" s="199"/>
      <c r="H58" s="200"/>
      <c r="I58" s="4"/>
      <c r="J58" s="4"/>
      <c r="M58" s="5"/>
    </row>
    <row r="59" spans="1:13" ht="13.5" customHeight="1" x14ac:dyDescent="0.2">
      <c r="B59" s="31" t="s">
        <v>244</v>
      </c>
      <c r="C59" s="46" t="s">
        <v>26</v>
      </c>
      <c r="D59" s="248"/>
      <c r="E59" s="245">
        <v>6035.34</v>
      </c>
      <c r="F59" s="257"/>
      <c r="G59" s="199"/>
      <c r="H59" s="200"/>
      <c r="I59" s="4"/>
      <c r="J59" s="4"/>
      <c r="M59" s="5"/>
    </row>
    <row r="60" spans="1:13" ht="13.5" customHeight="1" x14ac:dyDescent="0.2">
      <c r="B60" s="188" t="s">
        <v>242</v>
      </c>
      <c r="C60" s="152" t="s">
        <v>52</v>
      </c>
      <c r="D60" s="247"/>
      <c r="E60" s="244">
        <v>5231.32</v>
      </c>
      <c r="F60" s="250"/>
      <c r="G60" s="199"/>
      <c r="H60" s="200"/>
      <c r="I60" s="4"/>
      <c r="J60" s="4"/>
      <c r="M60" s="5"/>
    </row>
    <row r="61" spans="1:13" ht="13.5" customHeight="1" x14ac:dyDescent="0.2">
      <c r="B61" s="31" t="s">
        <v>100</v>
      </c>
      <c r="C61" s="46" t="s">
        <v>99</v>
      </c>
      <c r="D61" s="248"/>
      <c r="E61" s="245">
        <v>6598.6</v>
      </c>
      <c r="F61" s="112"/>
      <c r="G61" s="199"/>
      <c r="H61" s="200"/>
      <c r="I61" s="4"/>
      <c r="J61" s="4"/>
      <c r="M61" s="5"/>
    </row>
    <row r="62" spans="1:13" ht="13.5" customHeight="1" x14ac:dyDescent="0.2">
      <c r="B62" s="338" t="s">
        <v>98</v>
      </c>
      <c r="C62" s="339" t="s">
        <v>261</v>
      </c>
      <c r="D62" s="340"/>
      <c r="E62" s="341">
        <v>2404.9499999999998</v>
      </c>
      <c r="F62" s="112"/>
      <c r="G62" s="199"/>
      <c r="H62" s="200"/>
      <c r="I62" s="4"/>
      <c r="J62" s="4"/>
      <c r="M62" s="5"/>
    </row>
    <row r="63" spans="1:13" ht="13.5" customHeight="1" x14ac:dyDescent="0.2">
      <c r="B63" s="31" t="s">
        <v>102</v>
      </c>
      <c r="C63" s="46" t="s">
        <v>260</v>
      </c>
      <c r="D63" s="248"/>
      <c r="E63" s="245">
        <v>2355.31</v>
      </c>
      <c r="F63" s="112"/>
      <c r="G63" s="199"/>
      <c r="H63" s="200"/>
      <c r="I63" s="4"/>
      <c r="J63" s="4"/>
      <c r="M63" s="5"/>
    </row>
    <row r="64" spans="1:13" ht="13.5" customHeight="1" x14ac:dyDescent="0.2">
      <c r="B64" s="31"/>
      <c r="C64" s="46" t="s">
        <v>282</v>
      </c>
      <c r="D64" s="248"/>
      <c r="E64" s="245">
        <v>2156.79</v>
      </c>
      <c r="F64" s="112"/>
      <c r="G64" s="199"/>
      <c r="H64" s="200"/>
      <c r="I64" s="4"/>
      <c r="J64" s="4"/>
      <c r="M64" s="5"/>
    </row>
    <row r="65" spans="1:13" ht="13.5" customHeight="1" x14ac:dyDescent="0.2">
      <c r="B65" s="31" t="s">
        <v>93</v>
      </c>
      <c r="C65" s="46" t="s">
        <v>94</v>
      </c>
      <c r="D65" s="248"/>
      <c r="E65" s="245">
        <v>8102.77</v>
      </c>
      <c r="F65" s="112"/>
      <c r="G65" s="199"/>
      <c r="H65" s="200"/>
      <c r="I65" s="4"/>
      <c r="J65" s="4"/>
      <c r="M65" s="5"/>
    </row>
    <row r="66" spans="1:13" ht="13.5" customHeight="1" thickBot="1" x14ac:dyDescent="0.25">
      <c r="B66" s="253" t="s">
        <v>304</v>
      </c>
      <c r="C66" s="254" t="s">
        <v>305</v>
      </c>
      <c r="D66" s="255"/>
      <c r="E66" s="252">
        <v>1784.58</v>
      </c>
      <c r="F66" s="325"/>
      <c r="M66" s="5"/>
    </row>
    <row r="67" spans="1:13" s="4" customFormat="1" ht="13.5" thickBot="1" x14ac:dyDescent="0.25">
      <c r="B67" s="113"/>
      <c r="C67" s="159"/>
      <c r="D67" s="159"/>
      <c r="E67" s="163">
        <f>SUM(E55:E66)</f>
        <v>72983.06</v>
      </c>
      <c r="F67" s="160"/>
    </row>
    <row r="68" spans="1:13" x14ac:dyDescent="0.2">
      <c r="B68" s="190" t="s">
        <v>102</v>
      </c>
      <c r="C68" s="89" t="s">
        <v>81</v>
      </c>
      <c r="D68" s="89"/>
      <c r="E68" s="164">
        <f>500+(500*3)+(500*4)</f>
        <v>4000</v>
      </c>
      <c r="M68" s="5"/>
    </row>
    <row r="69" spans="1:13" x14ac:dyDescent="0.2">
      <c r="B69" s="50" t="s">
        <v>155</v>
      </c>
      <c r="C69" s="76" t="s">
        <v>14</v>
      </c>
      <c r="D69" s="76"/>
      <c r="E69" s="167">
        <f>1050*3</f>
        <v>3150</v>
      </c>
      <c r="M69" s="5"/>
    </row>
    <row r="70" spans="1:13" ht="13.5" thickBot="1" x14ac:dyDescent="0.25">
      <c r="B70" s="70" t="s">
        <v>39</v>
      </c>
      <c r="C70" s="161" t="s">
        <v>40</v>
      </c>
      <c r="D70" s="161"/>
      <c r="E70" s="165">
        <f>1000*3</f>
        <v>3000</v>
      </c>
      <c r="M70" s="5"/>
    </row>
    <row r="71" spans="1:13" ht="13.5" thickBot="1" x14ac:dyDescent="0.25">
      <c r="B71" s="11"/>
      <c r="C71" s="162" t="s">
        <v>0</v>
      </c>
      <c r="D71" s="162"/>
      <c r="E71" s="166">
        <f>SUM(E67:E70)</f>
        <v>83133.06</v>
      </c>
      <c r="M71" s="5"/>
    </row>
    <row r="72" spans="1:13" x14ac:dyDescent="0.2">
      <c r="B72" s="11"/>
      <c r="C72" s="162"/>
      <c r="D72" s="162"/>
      <c r="E72" s="193"/>
      <c r="M72" s="5"/>
    </row>
    <row r="73" spans="1:13" x14ac:dyDescent="0.2">
      <c r="A73" s="364" t="s">
        <v>374</v>
      </c>
      <c r="B73" s="11"/>
      <c r="C73" s="162"/>
      <c r="D73" s="162"/>
      <c r="E73" s="193"/>
      <c r="M73" s="5"/>
    </row>
    <row r="74" spans="1:13" s="7" customFormat="1" ht="13.15" customHeight="1" x14ac:dyDescent="0.2">
      <c r="A74" s="37" t="s">
        <v>16</v>
      </c>
      <c r="B74" s="38" t="s">
        <v>376</v>
      </c>
      <c r="C74" s="38"/>
      <c r="D74" s="168">
        <v>9000</v>
      </c>
      <c r="E74" s="251"/>
      <c r="F74" s="37"/>
      <c r="G74" s="38"/>
      <c r="H74" s="168"/>
      <c r="I74" s="168"/>
      <c r="J74" s="171"/>
      <c r="K74" s="171"/>
      <c r="L74" s="171"/>
      <c r="M74" s="171"/>
    </row>
    <row r="75" spans="1:13" s="7" customFormat="1" ht="13.15" customHeight="1" x14ac:dyDescent="0.2">
      <c r="A75" s="37" t="s">
        <v>24</v>
      </c>
      <c r="B75" s="38" t="s">
        <v>375</v>
      </c>
      <c r="C75" s="168"/>
      <c r="D75" s="168">
        <v>5000</v>
      </c>
      <c r="E75" s="251"/>
      <c r="F75" s="37"/>
      <c r="G75" s="38"/>
      <c r="H75" s="168"/>
      <c r="I75" s="345"/>
      <c r="J75" s="171"/>
      <c r="K75" s="171"/>
      <c r="L75" s="171"/>
      <c r="M75" s="171"/>
    </row>
    <row r="76" spans="1:13" s="7" customFormat="1" ht="13.15" customHeight="1" x14ac:dyDescent="0.2">
      <c r="A76" s="37" t="s">
        <v>19</v>
      </c>
      <c r="B76" s="38" t="s">
        <v>377</v>
      </c>
      <c r="C76" s="168"/>
      <c r="D76" s="168">
        <v>11000</v>
      </c>
      <c r="E76" s="168"/>
      <c r="F76" s="37"/>
      <c r="G76" s="38"/>
      <c r="H76" s="168"/>
      <c r="I76" s="171"/>
      <c r="J76" s="171"/>
      <c r="K76" s="171"/>
      <c r="L76" s="171"/>
      <c r="M76" s="171"/>
    </row>
    <row r="77" spans="1:13" s="7" customFormat="1" ht="13.15" customHeight="1" x14ac:dyDescent="0.2">
      <c r="A77" s="37" t="s">
        <v>131</v>
      </c>
      <c r="B77" s="38" t="s">
        <v>378</v>
      </c>
      <c r="C77" s="168"/>
      <c r="D77" s="168">
        <v>11000</v>
      </c>
      <c r="E77" s="168"/>
      <c r="F77" s="37"/>
      <c r="G77" s="38"/>
      <c r="H77" s="168"/>
      <c r="I77" s="345"/>
      <c r="J77" s="172"/>
    </row>
    <row r="78" spans="1:13" s="7" customFormat="1" ht="13.15" customHeight="1" thickBot="1" x14ac:dyDescent="0.25">
      <c r="A78" s="37" t="s">
        <v>21</v>
      </c>
      <c r="B78" s="38" t="s">
        <v>379</v>
      </c>
      <c r="C78" s="38"/>
      <c r="D78" s="169"/>
      <c r="E78" s="168"/>
      <c r="F78" s="37"/>
      <c r="G78" s="38"/>
      <c r="H78" s="168"/>
      <c r="I78" s="345"/>
      <c r="J78" s="172"/>
    </row>
    <row r="79" spans="1:13" s="7" customFormat="1" ht="13.15" customHeight="1" thickTop="1" x14ac:dyDescent="0.2">
      <c r="A79" s="37"/>
      <c r="B79" s="38"/>
      <c r="C79" s="168"/>
      <c r="D79" s="365">
        <f>SUM(D74:D78)</f>
        <v>36000</v>
      </c>
      <c r="E79" s="251"/>
      <c r="F79" s="37"/>
      <c r="G79" s="38"/>
      <c r="H79" s="168"/>
      <c r="I79" s="197"/>
      <c r="J79" s="172"/>
    </row>
    <row r="80" spans="1:13" s="7" customFormat="1" ht="13.15" customHeight="1" x14ac:dyDescent="0.2">
      <c r="A80" s="37"/>
      <c r="B80" s="38"/>
      <c r="C80" s="168"/>
      <c r="D80" s="366">
        <f>D79+E71</f>
        <v>119133.06</v>
      </c>
      <c r="E80" s="168"/>
      <c r="F80" s="77"/>
      <c r="G80" s="38"/>
      <c r="H80" s="168"/>
      <c r="I80" s="74"/>
      <c r="J80" s="172"/>
    </row>
    <row r="81" spans="1:13" x14ac:dyDescent="0.2">
      <c r="B81" s="11"/>
      <c r="C81" s="162"/>
      <c r="D81" s="162"/>
      <c r="E81" s="193"/>
      <c r="M81" s="5"/>
    </row>
    <row r="82" spans="1:13" s="155" customFormat="1" ht="6.75" customHeight="1" x14ac:dyDescent="0.2">
      <c r="B82" s="156"/>
      <c r="C82" s="157"/>
      <c r="D82" s="157"/>
      <c r="E82" s="158"/>
      <c r="F82" s="158"/>
      <c r="G82" s="158"/>
      <c r="H82" s="158"/>
      <c r="I82" s="158"/>
      <c r="J82" s="158"/>
      <c r="K82" s="158"/>
      <c r="L82" s="158"/>
      <c r="M82" s="158"/>
    </row>
    <row r="83" spans="1:13" ht="30" x14ac:dyDescent="0.4">
      <c r="A83" s="363" t="s">
        <v>367</v>
      </c>
      <c r="B83" s="11"/>
      <c r="C83" s="162"/>
      <c r="D83" s="162"/>
      <c r="E83" s="193"/>
      <c r="M83" s="5"/>
    </row>
    <row r="84" spans="1:13" s="155" customFormat="1" ht="6.75" customHeight="1" x14ac:dyDescent="0.2">
      <c r="B84" s="156"/>
      <c r="C84" s="157"/>
      <c r="D84" s="157"/>
      <c r="E84" s="158"/>
      <c r="F84" s="158"/>
      <c r="G84" s="158"/>
      <c r="H84" s="158"/>
      <c r="I84" s="158"/>
      <c r="J84" s="158"/>
      <c r="K84" s="158"/>
      <c r="L84" s="158"/>
      <c r="M84" s="158"/>
    </row>
    <row r="85" spans="1:13" ht="19.5" customHeight="1" x14ac:dyDescent="0.2">
      <c r="A85" s="198"/>
      <c r="B85" s="150" t="s">
        <v>88</v>
      </c>
      <c r="C85" s="233" t="s">
        <v>355</v>
      </c>
      <c r="D85" s="170"/>
      <c r="E85" s="22"/>
      <c r="F85" s="22"/>
      <c r="G85" s="22"/>
      <c r="H85" s="22"/>
      <c r="I85" s="22"/>
      <c r="J85" s="22"/>
      <c r="K85" s="22"/>
      <c r="L85" s="22"/>
      <c r="M85" s="5"/>
    </row>
    <row r="86" spans="1:13" ht="19.5" customHeight="1" x14ac:dyDescent="0.2">
      <c r="B86" s="150" t="s">
        <v>90</v>
      </c>
      <c r="C86" s="410">
        <v>42361</v>
      </c>
      <c r="D86" s="410"/>
      <c r="E86" s="22"/>
      <c r="F86" s="22"/>
      <c r="G86" s="22"/>
      <c r="H86" s="22"/>
      <c r="I86" s="22"/>
      <c r="J86" s="22"/>
      <c r="K86" s="22"/>
      <c r="L86" s="22"/>
      <c r="M86" s="5"/>
    </row>
    <row r="87" spans="1:13" ht="4.5" customHeight="1" x14ac:dyDescent="0.45">
      <c r="B87" s="2"/>
      <c r="C87" s="47"/>
      <c r="D87" s="47"/>
      <c r="E87" s="411"/>
      <c r="F87" s="411"/>
      <c r="G87" s="3"/>
      <c r="H87" s="4"/>
      <c r="I87" s="4"/>
      <c r="J87" s="4"/>
      <c r="K87" s="4"/>
      <c r="L87" s="13"/>
      <c r="M87" s="4"/>
    </row>
    <row r="88" spans="1:13" s="6" customFormat="1" ht="13.5" thickBot="1" x14ac:dyDescent="0.25">
      <c r="B88" s="151" t="s">
        <v>89</v>
      </c>
      <c r="C88" s="352" t="s">
        <v>1</v>
      </c>
      <c r="D88" s="352"/>
      <c r="E88" s="154" t="s">
        <v>2</v>
      </c>
    </row>
    <row r="89" spans="1:13" x14ac:dyDescent="0.2">
      <c r="B89" s="69" t="s">
        <v>98</v>
      </c>
      <c r="C89" s="89" t="s">
        <v>30</v>
      </c>
      <c r="D89" s="246"/>
      <c r="E89" s="244"/>
      <c r="M89" s="5"/>
    </row>
    <row r="90" spans="1:13" ht="13.5" customHeight="1" x14ac:dyDescent="0.2">
      <c r="B90" s="188" t="s">
        <v>134</v>
      </c>
      <c r="C90" s="152" t="s">
        <v>27</v>
      </c>
      <c r="D90" s="247"/>
      <c r="E90" s="244"/>
      <c r="G90" s="199"/>
      <c r="H90" s="200"/>
      <c r="I90" s="4"/>
      <c r="J90" s="4"/>
      <c r="M90" s="5"/>
    </row>
    <row r="91" spans="1:13" ht="13.5" customHeight="1" x14ac:dyDescent="0.2">
      <c r="B91" s="188" t="s">
        <v>102</v>
      </c>
      <c r="C91" s="152" t="s">
        <v>91</v>
      </c>
      <c r="D91" s="247"/>
      <c r="E91" s="244"/>
      <c r="F91" s="257"/>
      <c r="G91" s="199"/>
      <c r="H91" s="200"/>
      <c r="I91" s="4"/>
      <c r="J91" s="4"/>
      <c r="M91" s="5"/>
    </row>
    <row r="92" spans="1:13" ht="13.5" customHeight="1" x14ac:dyDescent="0.2">
      <c r="B92" s="188" t="s">
        <v>3</v>
      </c>
      <c r="C92" s="152" t="s">
        <v>28</v>
      </c>
      <c r="D92" s="247"/>
      <c r="E92" s="244"/>
      <c r="F92" s="250"/>
      <c r="G92" s="199"/>
      <c r="H92" s="200"/>
      <c r="I92" s="4"/>
      <c r="J92" s="4"/>
      <c r="M92" s="5"/>
    </row>
    <row r="93" spans="1:13" ht="13.5" customHeight="1" x14ac:dyDescent="0.2">
      <c r="B93" s="31" t="s">
        <v>244</v>
      </c>
      <c r="C93" s="46" t="s">
        <v>26</v>
      </c>
      <c r="D93" s="248"/>
      <c r="E93" s="245"/>
      <c r="F93" s="257"/>
      <c r="G93" s="199"/>
      <c r="H93" s="200"/>
      <c r="I93" s="4"/>
      <c r="J93" s="4"/>
      <c r="M93" s="5"/>
    </row>
    <row r="94" spans="1:13" ht="13.5" customHeight="1" x14ac:dyDescent="0.2">
      <c r="B94" s="188" t="s">
        <v>242</v>
      </c>
      <c r="C94" s="152" t="s">
        <v>52</v>
      </c>
      <c r="D94" s="247"/>
      <c r="E94" s="244"/>
      <c r="F94" s="250"/>
      <c r="G94" s="199"/>
      <c r="H94" s="200"/>
      <c r="I94" s="4"/>
      <c r="J94" s="4"/>
      <c r="M94" s="5"/>
    </row>
    <row r="95" spans="1:13" ht="13.5" customHeight="1" x14ac:dyDescent="0.2">
      <c r="B95" s="31" t="s">
        <v>100</v>
      </c>
      <c r="C95" s="46" t="s">
        <v>99</v>
      </c>
      <c r="D95" s="248"/>
      <c r="E95" s="245"/>
      <c r="F95" s="112"/>
      <c r="G95" s="199"/>
      <c r="H95" s="200"/>
      <c r="I95" s="4"/>
      <c r="J95" s="4"/>
      <c r="M95" s="5"/>
    </row>
    <row r="96" spans="1:13" ht="13.5" customHeight="1" x14ac:dyDescent="0.2">
      <c r="B96" s="338" t="s">
        <v>98</v>
      </c>
      <c r="C96" s="339" t="s">
        <v>261</v>
      </c>
      <c r="D96" s="340"/>
      <c r="E96" s="341"/>
      <c r="F96" s="112"/>
      <c r="G96" s="199"/>
      <c r="H96" s="200"/>
      <c r="I96" s="4"/>
      <c r="J96" s="4"/>
      <c r="M96" s="5"/>
    </row>
    <row r="97" spans="1:13" ht="13.5" customHeight="1" x14ac:dyDescent="0.2">
      <c r="B97" s="31" t="s">
        <v>102</v>
      </c>
      <c r="C97" s="46" t="s">
        <v>260</v>
      </c>
      <c r="D97" s="248"/>
      <c r="E97" s="245"/>
      <c r="F97" s="112"/>
      <c r="G97" s="199"/>
      <c r="H97" s="200"/>
      <c r="I97" s="4"/>
      <c r="J97" s="4"/>
      <c r="M97" s="5"/>
    </row>
    <row r="98" spans="1:13" ht="13.5" customHeight="1" x14ac:dyDescent="0.2">
      <c r="B98" s="31"/>
      <c r="C98" s="46" t="s">
        <v>282</v>
      </c>
      <c r="D98" s="248"/>
      <c r="E98" s="245"/>
      <c r="F98" s="112"/>
      <c r="G98" s="199"/>
      <c r="H98" s="200"/>
      <c r="I98" s="4"/>
      <c r="J98" s="4"/>
      <c r="M98" s="5"/>
    </row>
    <row r="99" spans="1:13" ht="13.5" customHeight="1" x14ac:dyDescent="0.2">
      <c r="B99" s="31" t="s">
        <v>93</v>
      </c>
      <c r="C99" s="46" t="s">
        <v>94</v>
      </c>
      <c r="D99" s="248"/>
      <c r="E99" s="245"/>
      <c r="F99" s="112"/>
      <c r="G99" s="199"/>
      <c r="H99" s="200"/>
      <c r="I99" s="4"/>
      <c r="J99" s="4"/>
      <c r="M99" s="5"/>
    </row>
    <row r="100" spans="1:13" ht="13.5" customHeight="1" thickBot="1" x14ac:dyDescent="0.25">
      <c r="B100" s="253" t="s">
        <v>304</v>
      </c>
      <c r="C100" s="254" t="s">
        <v>305</v>
      </c>
      <c r="D100" s="255"/>
      <c r="E100" s="165"/>
      <c r="F100" s="325"/>
      <c r="M100" s="5"/>
    </row>
    <row r="101" spans="1:13" ht="13.5" thickBot="1" x14ac:dyDescent="0.25">
      <c r="B101" s="11"/>
      <c r="C101" s="162" t="s">
        <v>0</v>
      </c>
      <c r="D101" s="162"/>
      <c r="E101" s="166">
        <f>SUM(E89:E100)</f>
        <v>0</v>
      </c>
      <c r="M101" s="5"/>
    </row>
    <row r="102" spans="1:13" x14ac:dyDescent="0.2">
      <c r="B102" s="11"/>
      <c r="C102" s="162"/>
      <c r="D102" s="162"/>
      <c r="E102" s="193"/>
      <c r="M102" s="5"/>
    </row>
    <row r="103" spans="1:13" s="155" customFormat="1" ht="6.75" customHeight="1" x14ac:dyDescent="0.2">
      <c r="B103" s="156"/>
      <c r="C103" s="157"/>
      <c r="D103" s="157"/>
      <c r="E103" s="158"/>
      <c r="F103" s="158"/>
      <c r="G103" s="158"/>
      <c r="H103" s="158"/>
      <c r="I103" s="158"/>
      <c r="J103" s="158"/>
      <c r="K103" s="158"/>
      <c r="L103" s="158"/>
      <c r="M103" s="158"/>
    </row>
    <row r="104" spans="1:13" ht="19.5" customHeight="1" x14ac:dyDescent="0.2">
      <c r="A104" s="198"/>
      <c r="B104" s="150" t="s">
        <v>88</v>
      </c>
      <c r="C104" s="233" t="s">
        <v>356</v>
      </c>
      <c r="D104" s="170"/>
      <c r="E104" s="22"/>
      <c r="F104" s="22"/>
      <c r="G104" s="22"/>
      <c r="H104" s="22"/>
      <c r="I104" s="22"/>
      <c r="J104" s="22"/>
      <c r="K104" s="22"/>
      <c r="L104" s="22"/>
      <c r="M104" s="5"/>
    </row>
    <row r="105" spans="1:13" ht="19.5" customHeight="1" x14ac:dyDescent="0.2">
      <c r="B105" s="150" t="s">
        <v>90</v>
      </c>
      <c r="C105" s="410">
        <v>42368</v>
      </c>
      <c r="D105" s="410"/>
      <c r="E105" s="22"/>
      <c r="F105" s="22"/>
      <c r="G105" s="22"/>
      <c r="H105" s="22"/>
      <c r="I105" s="22"/>
      <c r="J105" s="22"/>
      <c r="K105" s="22"/>
      <c r="L105" s="22"/>
      <c r="M105" s="5"/>
    </row>
    <row r="106" spans="1:13" ht="4.5" customHeight="1" x14ac:dyDescent="0.45">
      <c r="B106" s="2"/>
      <c r="C106" s="47"/>
      <c r="D106" s="47"/>
      <c r="E106" s="411"/>
      <c r="F106" s="411"/>
      <c r="G106" s="3"/>
      <c r="H106" s="4"/>
      <c r="I106" s="4"/>
      <c r="J106" s="4"/>
      <c r="K106" s="4"/>
      <c r="L106" s="13"/>
      <c r="M106" s="4"/>
    </row>
    <row r="107" spans="1:13" s="6" customFormat="1" ht="13.5" thickBot="1" x14ac:dyDescent="0.25">
      <c r="B107" s="151" t="s">
        <v>89</v>
      </c>
      <c r="C107" s="352" t="s">
        <v>1</v>
      </c>
      <c r="D107" s="352"/>
      <c r="E107" s="154" t="s">
        <v>2</v>
      </c>
    </row>
    <row r="108" spans="1:13" x14ac:dyDescent="0.2">
      <c r="B108" s="69" t="s">
        <v>98</v>
      </c>
      <c r="C108" s="89" t="s">
        <v>30</v>
      </c>
      <c r="D108" s="246"/>
      <c r="E108" s="244"/>
      <c r="M108" s="5"/>
    </row>
    <row r="109" spans="1:13" x14ac:dyDescent="0.2">
      <c r="B109" s="188" t="s">
        <v>134</v>
      </c>
      <c r="C109" s="152" t="s">
        <v>27</v>
      </c>
      <c r="D109" s="247"/>
      <c r="E109" s="244"/>
      <c r="M109" s="5"/>
    </row>
    <row r="110" spans="1:13" x14ac:dyDescent="0.2">
      <c r="B110" s="188" t="s">
        <v>102</v>
      </c>
      <c r="C110" s="152" t="s">
        <v>91</v>
      </c>
      <c r="D110" s="247"/>
      <c r="E110" s="244"/>
      <c r="F110" s="257"/>
      <c r="M110" s="5"/>
    </row>
    <row r="111" spans="1:13" x14ac:dyDescent="0.2">
      <c r="B111" s="188" t="s">
        <v>3</v>
      </c>
      <c r="C111" s="152" t="s">
        <v>28</v>
      </c>
      <c r="D111" s="247"/>
      <c r="E111" s="244"/>
      <c r="M111" s="5"/>
    </row>
    <row r="112" spans="1:13" x14ac:dyDescent="0.2">
      <c r="B112" s="31" t="s">
        <v>244</v>
      </c>
      <c r="C112" s="46" t="s">
        <v>26</v>
      </c>
      <c r="D112" s="248"/>
      <c r="E112" s="244"/>
      <c r="M112" s="5"/>
    </row>
    <row r="113" spans="1:13" x14ac:dyDescent="0.2">
      <c r="B113" s="188" t="s">
        <v>242</v>
      </c>
      <c r="C113" s="152" t="s">
        <v>52</v>
      </c>
      <c r="D113" s="247"/>
      <c r="E113" s="244"/>
      <c r="M113" s="5"/>
    </row>
    <row r="114" spans="1:13" x14ac:dyDescent="0.2">
      <c r="B114" s="31" t="s">
        <v>100</v>
      </c>
      <c r="C114" s="46" t="s">
        <v>99</v>
      </c>
      <c r="D114" s="248"/>
      <c r="E114" s="245"/>
      <c r="F114" s="112"/>
      <c r="M114" s="5"/>
    </row>
    <row r="115" spans="1:13" ht="13.5" customHeight="1" x14ac:dyDescent="0.2">
      <c r="B115" s="338" t="s">
        <v>98</v>
      </c>
      <c r="C115" s="339" t="s">
        <v>261</v>
      </c>
      <c r="D115" s="340"/>
      <c r="E115" s="341"/>
      <c r="F115" s="112"/>
      <c r="G115" s="199"/>
      <c r="H115" s="200"/>
      <c r="I115" s="4"/>
      <c r="J115" s="4"/>
      <c r="M115" s="5"/>
    </row>
    <row r="116" spans="1:13" ht="13.5" customHeight="1" x14ac:dyDescent="0.2">
      <c r="B116" s="31" t="s">
        <v>102</v>
      </c>
      <c r="C116" s="46" t="s">
        <v>260</v>
      </c>
      <c r="D116" s="248"/>
      <c r="E116" s="245"/>
      <c r="F116" s="112"/>
      <c r="G116" s="199"/>
      <c r="H116" s="200"/>
      <c r="I116" s="4"/>
      <c r="J116" s="4"/>
      <c r="M116" s="5"/>
    </row>
    <row r="117" spans="1:13" ht="13.5" customHeight="1" x14ac:dyDescent="0.2">
      <c r="B117" s="31"/>
      <c r="C117" s="46" t="s">
        <v>282</v>
      </c>
      <c r="D117" s="248"/>
      <c r="E117" s="245"/>
      <c r="F117" s="112"/>
      <c r="G117" s="199"/>
      <c r="H117" s="200"/>
      <c r="I117" s="4"/>
      <c r="J117" s="4"/>
      <c r="M117" s="5"/>
    </row>
    <row r="118" spans="1:13" ht="13.5" customHeight="1" x14ac:dyDescent="0.2">
      <c r="B118" s="31" t="s">
        <v>93</v>
      </c>
      <c r="C118" s="46" t="s">
        <v>94</v>
      </c>
      <c r="D118" s="248"/>
      <c r="E118" s="245"/>
      <c r="F118" s="112"/>
      <c r="G118" s="199"/>
      <c r="H118" s="200"/>
      <c r="I118" s="4"/>
      <c r="J118" s="4"/>
      <c r="M118" s="5"/>
    </row>
    <row r="119" spans="1:13" ht="13.5" customHeight="1" thickBot="1" x14ac:dyDescent="0.25">
      <c r="B119" s="253" t="s">
        <v>304</v>
      </c>
      <c r="C119" s="254" t="s">
        <v>305</v>
      </c>
      <c r="D119" s="255"/>
      <c r="E119" s="165"/>
      <c r="F119" s="325"/>
      <c r="M119" s="5"/>
    </row>
    <row r="120" spans="1:13" ht="13.5" thickBot="1" x14ac:dyDescent="0.25">
      <c r="B120" s="11"/>
      <c r="C120" s="162" t="s">
        <v>0</v>
      </c>
      <c r="D120" s="162"/>
      <c r="E120" s="166">
        <f>SUM(E108:E119)</f>
        <v>0</v>
      </c>
      <c r="M120" s="5"/>
    </row>
    <row r="121" spans="1:13" ht="12.75" customHeight="1" x14ac:dyDescent="0.2">
      <c r="B121" s="11"/>
      <c r="C121" s="21"/>
      <c r="D121" s="21"/>
      <c r="E121" s="22"/>
      <c r="F121" s="22"/>
      <c r="G121" s="22"/>
      <c r="H121" s="22"/>
      <c r="I121" s="22"/>
      <c r="J121" s="22"/>
      <c r="K121" s="22"/>
      <c r="L121" s="22"/>
      <c r="M121" s="22"/>
    </row>
    <row r="122" spans="1:13" s="7" customFormat="1" ht="13.15" customHeight="1" x14ac:dyDescent="0.2">
      <c r="A122" s="37" t="s">
        <v>16</v>
      </c>
      <c r="B122" s="38" t="s">
        <v>17</v>
      </c>
      <c r="C122" s="38"/>
      <c r="D122" s="168">
        <v>9000</v>
      </c>
      <c r="E122" s="345" t="s">
        <v>165</v>
      </c>
      <c r="F122" s="37"/>
      <c r="G122" s="38" t="s">
        <v>44</v>
      </c>
      <c r="H122" s="168">
        <v>5000</v>
      </c>
      <c r="I122" s="168"/>
      <c r="J122" s="171"/>
      <c r="K122" s="171"/>
      <c r="L122" s="171"/>
      <c r="M122" s="171"/>
    </row>
    <row r="123" spans="1:13" s="7" customFormat="1" ht="13.15" customHeight="1" x14ac:dyDescent="0.2">
      <c r="A123" s="37" t="s">
        <v>18</v>
      </c>
      <c r="B123" s="38" t="s">
        <v>47</v>
      </c>
      <c r="C123" s="38"/>
      <c r="D123" s="168"/>
      <c r="E123" s="251"/>
      <c r="F123" s="37" t="s">
        <v>24</v>
      </c>
      <c r="G123" s="38" t="s">
        <v>25</v>
      </c>
      <c r="H123" s="168">
        <v>5000</v>
      </c>
      <c r="I123" s="345" t="s">
        <v>165</v>
      </c>
      <c r="J123" s="171"/>
      <c r="K123" s="171"/>
      <c r="L123" s="171"/>
      <c r="M123" s="171"/>
    </row>
    <row r="124" spans="1:13" s="7" customFormat="1" ht="13.15" customHeight="1" x14ac:dyDescent="0.2">
      <c r="A124" s="37" t="s">
        <v>19</v>
      </c>
      <c r="B124" s="38" t="s">
        <v>20</v>
      </c>
      <c r="C124" s="38"/>
      <c r="D124" s="168">
        <v>311.83999999999997</v>
      </c>
      <c r="E124" s="345" t="s">
        <v>165</v>
      </c>
      <c r="F124" s="37" t="s">
        <v>18</v>
      </c>
      <c r="G124" s="38" t="s">
        <v>46</v>
      </c>
      <c r="H124" s="168">
        <v>0</v>
      </c>
      <c r="I124" s="171"/>
      <c r="J124" s="171"/>
      <c r="K124" s="171"/>
      <c r="L124" s="171"/>
      <c r="M124" s="171"/>
    </row>
    <row r="125" spans="1:13" s="7" customFormat="1" ht="13.15" customHeight="1" x14ac:dyDescent="0.2">
      <c r="A125" s="37" t="s">
        <v>131</v>
      </c>
      <c r="B125" s="38" t="s">
        <v>132</v>
      </c>
      <c r="C125" s="38"/>
      <c r="D125" s="168">
        <v>472.63</v>
      </c>
      <c r="E125" s="345" t="s">
        <v>165</v>
      </c>
      <c r="F125" s="37" t="s">
        <v>63</v>
      </c>
      <c r="G125" s="38" t="s">
        <v>65</v>
      </c>
      <c r="H125" s="168">
        <v>500</v>
      </c>
      <c r="I125" s="345" t="s">
        <v>165</v>
      </c>
      <c r="J125" s="172"/>
    </row>
    <row r="126" spans="1:13" s="7" customFormat="1" ht="13.15" customHeight="1" x14ac:dyDescent="0.2">
      <c r="A126" s="37" t="s">
        <v>131</v>
      </c>
      <c r="B126" s="38" t="s">
        <v>133</v>
      </c>
      <c r="C126" s="38"/>
      <c r="D126" s="168">
        <v>86.94</v>
      </c>
      <c r="E126" s="345" t="s">
        <v>165</v>
      </c>
      <c r="F126" s="37" t="s">
        <v>64</v>
      </c>
      <c r="G126" s="38" t="s">
        <v>66</v>
      </c>
      <c r="H126" s="168">
        <v>500</v>
      </c>
      <c r="I126" s="345" t="s">
        <v>165</v>
      </c>
      <c r="J126" s="172"/>
    </row>
    <row r="127" spans="1:13" s="7" customFormat="1" ht="13.15" customHeight="1" x14ac:dyDescent="0.2">
      <c r="A127" s="37" t="s">
        <v>22</v>
      </c>
      <c r="B127" s="38" t="s">
        <v>23</v>
      </c>
      <c r="C127" s="168"/>
      <c r="D127" s="168">
        <v>8000</v>
      </c>
      <c r="E127" s="345" t="s">
        <v>165</v>
      </c>
      <c r="F127" s="37" t="s">
        <v>19</v>
      </c>
      <c r="G127" s="38" t="s">
        <v>32</v>
      </c>
      <c r="H127" s="168">
        <v>11000</v>
      </c>
      <c r="I127" s="345" t="s">
        <v>165</v>
      </c>
      <c r="J127" s="172"/>
    </row>
    <row r="128" spans="1:13" s="7" customFormat="1" ht="13.15" customHeight="1" thickBot="1" x14ac:dyDescent="0.25">
      <c r="A128" s="37" t="s">
        <v>21</v>
      </c>
      <c r="B128" s="38" t="s">
        <v>54</v>
      </c>
      <c r="C128" s="168"/>
      <c r="D128" s="168">
        <v>1000</v>
      </c>
      <c r="E128" s="345" t="s">
        <v>165</v>
      </c>
      <c r="F128" s="77" t="s">
        <v>42</v>
      </c>
      <c r="G128" s="38" t="s">
        <v>33</v>
      </c>
      <c r="H128" s="169">
        <v>11000</v>
      </c>
      <c r="I128" s="345" t="s">
        <v>165</v>
      </c>
      <c r="J128" s="172"/>
    </row>
    <row r="129" spans="1:13" s="7" customFormat="1" ht="13.15" customHeight="1" thickTop="1" thickBot="1" x14ac:dyDescent="0.25">
      <c r="B129" s="356"/>
      <c r="C129" s="38"/>
      <c r="D129" s="357"/>
      <c r="E129" s="168"/>
      <c r="F129" s="40"/>
      <c r="G129" s="38"/>
      <c r="H129" s="197">
        <f>SUM(H122:H128)+SUM(D122:D129)</f>
        <v>51871.41</v>
      </c>
      <c r="I129" s="197"/>
      <c r="J129" s="172"/>
    </row>
    <row r="130" spans="1:13" s="7" customFormat="1" ht="13.15" customHeight="1" thickBot="1" x14ac:dyDescent="0.25">
      <c r="B130" s="37"/>
      <c r="C130" s="38"/>
      <c r="D130" s="9"/>
      <c r="E130" s="168"/>
      <c r="F130" s="40"/>
      <c r="G130" s="173" t="s">
        <v>5</v>
      </c>
      <c r="H130" s="174">
        <f>E120+H129</f>
        <v>51871.41</v>
      </c>
      <c r="I130" s="197"/>
      <c r="J130" s="172"/>
    </row>
    <row r="131" spans="1:13" s="7" customFormat="1" ht="13.15" customHeight="1" x14ac:dyDescent="0.2">
      <c r="B131" s="37"/>
      <c r="C131" s="38"/>
      <c r="D131" s="8"/>
      <c r="E131" s="168"/>
      <c r="F131" s="39"/>
      <c r="G131" s="38"/>
      <c r="H131" s="197"/>
      <c r="I131" s="197"/>
      <c r="J131" s="172"/>
    </row>
    <row r="132" spans="1:13" s="7" customFormat="1" ht="13.15" customHeight="1" x14ac:dyDescent="0.2">
      <c r="B132" s="37"/>
      <c r="C132" s="38"/>
      <c r="D132" s="8"/>
      <c r="E132" s="9"/>
      <c r="F132" s="9"/>
      <c r="G132" s="9"/>
      <c r="H132" s="9"/>
      <c r="I132" s="197"/>
      <c r="J132" s="172"/>
    </row>
    <row r="133" spans="1:13" s="7" customFormat="1" ht="13.15" customHeight="1" x14ac:dyDescent="0.2">
      <c r="A133" s="9"/>
      <c r="B133" s="10"/>
      <c r="C133" s="9"/>
      <c r="D133" s="8"/>
      <c r="E133" s="9"/>
      <c r="F133" s="9"/>
      <c r="G133" s="9"/>
      <c r="H133" s="9"/>
      <c r="I133" s="197"/>
      <c r="J133" s="172"/>
    </row>
    <row r="134" spans="1:13" s="7" customFormat="1" ht="13.15" customHeight="1" x14ac:dyDescent="0.2">
      <c r="A134" s="9"/>
      <c r="B134" s="10"/>
      <c r="C134" s="8"/>
      <c r="D134" s="8"/>
      <c r="E134" s="9"/>
      <c r="F134" s="9"/>
      <c r="G134" s="9"/>
      <c r="H134" s="9"/>
      <c r="I134" s="197"/>
      <c r="J134" s="172"/>
    </row>
    <row r="135" spans="1:13" s="7" customFormat="1" ht="13.15" customHeight="1" x14ac:dyDescent="0.2">
      <c r="A135" s="9"/>
      <c r="B135" s="10"/>
      <c r="C135" s="8"/>
      <c r="D135" s="8"/>
      <c r="E135" s="9"/>
      <c r="F135" s="9"/>
      <c r="G135" s="9"/>
      <c r="H135" s="9"/>
      <c r="I135" s="197"/>
      <c r="J135" s="172"/>
    </row>
    <row r="136" spans="1:13" s="7" customFormat="1" ht="13.15" customHeight="1" x14ac:dyDescent="0.2">
      <c r="A136" s="9"/>
      <c r="B136" s="10"/>
      <c r="C136" s="8"/>
      <c r="D136" s="8"/>
      <c r="E136" s="9"/>
      <c r="F136" s="9"/>
      <c r="G136" s="9"/>
      <c r="H136" s="9"/>
      <c r="I136" s="197"/>
      <c r="J136" s="172"/>
    </row>
    <row r="137" spans="1:13" s="9" customFormat="1" ht="12" x14ac:dyDescent="0.2">
      <c r="B137" s="10"/>
      <c r="C137" s="8"/>
      <c r="M137" s="10"/>
    </row>
    <row r="138" spans="1:13" s="9" customFormat="1" ht="12" x14ac:dyDescent="0.2">
      <c r="B138" s="10"/>
      <c r="C138" s="8"/>
      <c r="M138" s="10"/>
    </row>
    <row r="139" spans="1:13" s="9" customFormat="1" ht="12" x14ac:dyDescent="0.2">
      <c r="B139" s="10"/>
      <c r="C139" s="8"/>
      <c r="M139" s="10"/>
    </row>
    <row r="140" spans="1:13" s="9" customFormat="1" ht="12" x14ac:dyDescent="0.2">
      <c r="B140" s="10"/>
      <c r="M140" s="10"/>
    </row>
    <row r="141" spans="1:13" s="9" customFormat="1" ht="12" x14ac:dyDescent="0.2">
      <c r="B141" s="10"/>
      <c r="M141" s="10"/>
    </row>
    <row r="142" spans="1:13" s="9" customFormat="1" ht="12" x14ac:dyDescent="0.2">
      <c r="B142" s="10"/>
      <c r="M142" s="10"/>
    </row>
    <row r="143" spans="1:13" s="9" customFormat="1" x14ac:dyDescent="0.2">
      <c r="B143" s="10"/>
      <c r="D143" s="5"/>
      <c r="M143" s="10"/>
    </row>
    <row r="144" spans="1:13" s="9" customFormat="1" x14ac:dyDescent="0.2">
      <c r="B144" s="10"/>
      <c r="D144" s="5"/>
      <c r="M144" s="10"/>
    </row>
    <row r="145" spans="1:13" s="9" customFormat="1" x14ac:dyDescent="0.2">
      <c r="B145" s="10"/>
      <c r="D145" s="5"/>
      <c r="E145" s="5"/>
      <c r="F145" s="5"/>
      <c r="G145" s="5"/>
      <c r="H145" s="5"/>
      <c r="M145" s="10"/>
    </row>
    <row r="146" spans="1:13" s="9" customFormat="1" x14ac:dyDescent="0.2">
      <c r="B146" s="12"/>
      <c r="C146" s="5"/>
      <c r="D146" s="5"/>
      <c r="E146" s="5"/>
      <c r="F146" s="5"/>
      <c r="G146" s="5"/>
      <c r="H146" s="5"/>
      <c r="M146" s="10"/>
    </row>
    <row r="147" spans="1:13" s="9" customFormat="1" x14ac:dyDescent="0.2">
      <c r="B147" s="12"/>
      <c r="C147" s="5"/>
      <c r="D147" s="5"/>
      <c r="E147" s="5"/>
      <c r="F147" s="5"/>
      <c r="G147" s="5"/>
      <c r="H147" s="5"/>
      <c r="M147" s="10"/>
    </row>
    <row r="148" spans="1:13" s="9" customFormat="1" x14ac:dyDescent="0.2">
      <c r="B148" s="12"/>
      <c r="C148" s="5"/>
      <c r="D148" s="5"/>
      <c r="E148" s="5"/>
      <c r="F148" s="5"/>
      <c r="G148" s="5"/>
      <c r="H148" s="5"/>
      <c r="M148" s="10"/>
    </row>
    <row r="149" spans="1:13" s="9" customFormat="1" x14ac:dyDescent="0.2">
      <c r="B149" s="12"/>
      <c r="C149" s="5"/>
      <c r="D149" s="5"/>
      <c r="E149" s="5"/>
      <c r="F149" s="5"/>
      <c r="G149" s="5"/>
      <c r="H149" s="5"/>
      <c r="M149" s="10"/>
    </row>
    <row r="150" spans="1:13" s="9" customFormat="1" x14ac:dyDescent="0.2">
      <c r="A150" s="5"/>
      <c r="B150" s="12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10"/>
    </row>
    <row r="151" spans="1:13" s="9" customFormat="1" x14ac:dyDescent="0.2">
      <c r="A151" s="5"/>
      <c r="B151" s="12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10"/>
    </row>
    <row r="152" spans="1:13" s="9" customFormat="1" x14ac:dyDescent="0.2">
      <c r="A152" s="5"/>
      <c r="B152" s="12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10"/>
    </row>
    <row r="153" spans="1:13" s="9" customFormat="1" x14ac:dyDescent="0.2">
      <c r="A153" s="5"/>
      <c r="B153" s="12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10"/>
    </row>
  </sheetData>
  <mergeCells count="11">
    <mergeCell ref="C52:D52"/>
    <mergeCell ref="A1:H1"/>
    <mergeCell ref="C4:D4"/>
    <mergeCell ref="E5:F5"/>
    <mergeCell ref="C29:D29"/>
    <mergeCell ref="E30:F30"/>
    <mergeCell ref="E53:F53"/>
    <mergeCell ref="C105:D105"/>
    <mergeCell ref="E106:F106"/>
    <mergeCell ref="C86:D86"/>
    <mergeCell ref="E87:F87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108"/>
  <sheetViews>
    <sheetView topLeftCell="A13" workbookViewId="0">
      <selection activeCell="K78" sqref="K7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4.285156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368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369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42375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2.75" customHeight="1" thickBot="1" x14ac:dyDescent="0.25">
      <c r="B6" s="151" t="s">
        <v>89</v>
      </c>
      <c r="C6" s="361" t="s">
        <v>1</v>
      </c>
      <c r="D6" s="361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/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/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/>
      <c r="F9" s="257"/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/>
      <c r="F10" s="250"/>
      <c r="G10" s="199"/>
      <c r="H10" s="200"/>
      <c r="I10" s="4"/>
      <c r="J10" s="4"/>
      <c r="M10" s="5"/>
    </row>
    <row r="11" spans="1:13" x14ac:dyDescent="0.2">
      <c r="B11" s="31" t="s">
        <v>244</v>
      </c>
      <c r="C11" s="46" t="s">
        <v>26</v>
      </c>
      <c r="D11" s="248"/>
      <c r="E11" s="245"/>
      <c r="F11" s="257"/>
      <c r="G11" s="199"/>
      <c r="H11" s="200"/>
      <c r="I11" s="4"/>
      <c r="J11" s="4"/>
      <c r="M11" s="5"/>
    </row>
    <row r="12" spans="1:13" x14ac:dyDescent="0.2">
      <c r="B12" s="188" t="s">
        <v>242</v>
      </c>
      <c r="C12" s="152" t="s">
        <v>52</v>
      </c>
      <c r="D12" s="247"/>
      <c r="E12" s="244"/>
      <c r="F12" s="250"/>
      <c r="G12" s="199"/>
      <c r="H12" s="200"/>
      <c r="I12" s="4"/>
      <c r="J12" s="4"/>
      <c r="M12" s="5"/>
    </row>
    <row r="13" spans="1:13" x14ac:dyDescent="0.2">
      <c r="B13" s="31" t="s">
        <v>100</v>
      </c>
      <c r="C13" s="46" t="s">
        <v>99</v>
      </c>
      <c r="D13" s="248"/>
      <c r="E13" s="245"/>
      <c r="F13" s="112"/>
      <c r="G13" s="199"/>
      <c r="H13" s="200"/>
      <c r="I13" s="4"/>
      <c r="J13" s="4"/>
      <c r="M13" s="5"/>
    </row>
    <row r="14" spans="1:13" x14ac:dyDescent="0.2">
      <c r="B14" s="338" t="s">
        <v>98</v>
      </c>
      <c r="C14" s="339" t="s">
        <v>261</v>
      </c>
      <c r="D14" s="340"/>
      <c r="E14" s="341"/>
      <c r="F14" s="112"/>
      <c r="G14" s="199"/>
      <c r="H14" s="200"/>
      <c r="I14" s="4"/>
      <c r="J14" s="4"/>
      <c r="M14" s="5"/>
    </row>
    <row r="15" spans="1:13" x14ac:dyDescent="0.2">
      <c r="B15" s="31" t="s">
        <v>102</v>
      </c>
      <c r="C15" s="46" t="s">
        <v>260</v>
      </c>
      <c r="D15" s="248"/>
      <c r="E15" s="245"/>
      <c r="F15" s="112"/>
      <c r="G15" s="199"/>
      <c r="H15" s="200"/>
      <c r="I15" s="4"/>
      <c r="J15" s="4"/>
      <c r="M15" s="5"/>
    </row>
    <row r="16" spans="1:13" x14ac:dyDescent="0.2">
      <c r="B16" s="31"/>
      <c r="C16" s="46" t="s">
        <v>282</v>
      </c>
      <c r="D16" s="248"/>
      <c r="E16" s="245"/>
      <c r="F16" s="112"/>
      <c r="G16" s="199"/>
      <c r="H16" s="200"/>
      <c r="I16" s="4"/>
      <c r="J16" s="4"/>
      <c r="M16" s="5"/>
    </row>
    <row r="17" spans="1:13" x14ac:dyDescent="0.2">
      <c r="B17" s="31" t="s">
        <v>93</v>
      </c>
      <c r="C17" s="46" t="s">
        <v>94</v>
      </c>
      <c r="D17" s="248"/>
      <c r="E17" s="245"/>
      <c r="F17" s="112"/>
      <c r="G17" s="199"/>
      <c r="H17" s="200"/>
      <c r="I17" s="4"/>
      <c r="J17" s="4"/>
      <c r="M17" s="5"/>
    </row>
    <row r="18" spans="1:13" ht="13.5" thickBot="1" x14ac:dyDescent="0.25">
      <c r="B18" s="253" t="s">
        <v>304</v>
      </c>
      <c r="C18" s="254" t="s">
        <v>305</v>
      </c>
      <c r="D18" s="255"/>
      <c r="E18" s="165"/>
      <c r="F18" s="325"/>
      <c r="M18" s="5"/>
    </row>
    <row r="19" spans="1:13" ht="13.5" thickBot="1" x14ac:dyDescent="0.25">
      <c r="B19" s="11"/>
      <c r="C19" s="162" t="s">
        <v>0</v>
      </c>
      <c r="D19" s="162"/>
      <c r="E19" s="166">
        <f>SUM(E7:E18)</f>
        <v>0</v>
      </c>
      <c r="G19" s="201"/>
      <c r="H19" s="200"/>
      <c r="I19" s="4"/>
      <c r="J19" s="4"/>
      <c r="M19" s="5"/>
    </row>
    <row r="20" spans="1:13" x14ac:dyDescent="0.2">
      <c r="B20" s="11"/>
      <c r="C20" s="162"/>
      <c r="D20" s="162"/>
      <c r="E20" s="193"/>
      <c r="G20" s="201"/>
      <c r="H20" s="200"/>
      <c r="I20" s="4"/>
      <c r="J20" s="4"/>
      <c r="M20" s="5"/>
    </row>
    <row r="21" spans="1:13" s="155" customFormat="1" ht="6.75" customHeight="1" x14ac:dyDescent="0.2">
      <c r="B21" s="156"/>
      <c r="C21" s="157"/>
      <c r="D21" s="157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ht="30" x14ac:dyDescent="0.4">
      <c r="A22" s="363" t="s">
        <v>367</v>
      </c>
      <c r="B22" s="11"/>
      <c r="C22" s="162"/>
      <c r="D22" s="162"/>
      <c r="E22" s="193"/>
      <c r="M22" s="5"/>
    </row>
    <row r="23" spans="1:13" s="155" customFormat="1" ht="6.75" customHeight="1" x14ac:dyDescent="0.2">
      <c r="B23" s="156"/>
      <c r="C23" s="157"/>
      <c r="D23" s="157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t="19.5" customHeight="1" x14ac:dyDescent="0.2">
      <c r="A24" s="198"/>
      <c r="B24" s="150" t="s">
        <v>88</v>
      </c>
      <c r="C24" s="233" t="s">
        <v>370</v>
      </c>
      <c r="D24" s="170"/>
      <c r="E24" s="22"/>
      <c r="F24" s="22"/>
      <c r="G24" s="22"/>
      <c r="H24" s="22"/>
      <c r="I24" s="22"/>
      <c r="J24" s="22"/>
      <c r="K24" s="22"/>
      <c r="L24" s="22"/>
      <c r="M24" s="5"/>
    </row>
    <row r="25" spans="1:13" ht="19.5" customHeight="1" x14ac:dyDescent="0.2">
      <c r="B25" s="150" t="s">
        <v>90</v>
      </c>
      <c r="C25" s="410">
        <v>42382</v>
      </c>
      <c r="D25" s="410"/>
      <c r="E25" s="22"/>
      <c r="F25" s="22"/>
      <c r="G25" s="22"/>
      <c r="H25" s="22"/>
      <c r="I25" s="22"/>
      <c r="J25" s="22"/>
      <c r="K25" s="22"/>
      <c r="L25" s="22"/>
      <c r="M25" s="5"/>
    </row>
    <row r="26" spans="1:13" ht="4.5" customHeight="1" x14ac:dyDescent="0.45">
      <c r="B26" s="2"/>
      <c r="C26" s="47"/>
      <c r="D26" s="47"/>
      <c r="E26" s="411"/>
      <c r="F26" s="411"/>
      <c r="G26" s="3"/>
      <c r="H26" s="4"/>
      <c r="I26" s="4"/>
      <c r="J26" s="4"/>
      <c r="K26" s="4"/>
      <c r="L26" s="13"/>
      <c r="M26" s="4"/>
    </row>
    <row r="27" spans="1:13" s="6" customFormat="1" ht="13.5" thickBot="1" x14ac:dyDescent="0.25">
      <c r="B27" s="151" t="s">
        <v>89</v>
      </c>
      <c r="C27" s="361" t="s">
        <v>1</v>
      </c>
      <c r="D27" s="361"/>
      <c r="E27" s="154" t="s">
        <v>2</v>
      </c>
    </row>
    <row r="28" spans="1:13" x14ac:dyDescent="0.2">
      <c r="B28" s="69" t="s">
        <v>98</v>
      </c>
      <c r="C28" s="89" t="s">
        <v>30</v>
      </c>
      <c r="D28" s="246"/>
      <c r="E28" s="244">
        <v>1361</v>
      </c>
      <c r="F28" s="362"/>
      <c r="M28" s="5"/>
    </row>
    <row r="29" spans="1:13" ht="13.5" customHeight="1" x14ac:dyDescent="0.2">
      <c r="B29" s="188" t="s">
        <v>134</v>
      </c>
      <c r="C29" s="152" t="s">
        <v>27</v>
      </c>
      <c r="D29" s="247"/>
      <c r="E29" s="244">
        <v>1191.29</v>
      </c>
      <c r="F29" s="362"/>
      <c r="G29" s="199"/>
      <c r="H29" s="200"/>
      <c r="I29" s="4"/>
      <c r="J29" s="4"/>
      <c r="M29" s="5"/>
    </row>
    <row r="30" spans="1:13" ht="13.5" customHeight="1" x14ac:dyDescent="0.2">
      <c r="B30" s="188" t="s">
        <v>102</v>
      </c>
      <c r="C30" s="152" t="s">
        <v>91</v>
      </c>
      <c r="D30" s="247"/>
      <c r="E30" s="244">
        <v>752.24</v>
      </c>
      <c r="F30" s="257"/>
      <c r="G30" s="199"/>
      <c r="H30" s="200"/>
      <c r="I30" s="4"/>
      <c r="J30" s="4"/>
      <c r="M30" s="5"/>
    </row>
    <row r="31" spans="1:13" ht="13.5" customHeight="1" x14ac:dyDescent="0.2">
      <c r="B31" s="188" t="s">
        <v>3</v>
      </c>
      <c r="C31" s="152" t="s">
        <v>28</v>
      </c>
      <c r="D31" s="247"/>
      <c r="E31" s="244">
        <v>937.04</v>
      </c>
      <c r="F31" s="250"/>
      <c r="G31" s="199"/>
      <c r="H31" s="200"/>
      <c r="I31" s="4"/>
      <c r="J31" s="4"/>
      <c r="M31" s="5"/>
    </row>
    <row r="32" spans="1:13" ht="13.5" customHeight="1" x14ac:dyDescent="0.2">
      <c r="B32" s="31" t="s">
        <v>244</v>
      </c>
      <c r="C32" s="46" t="s">
        <v>26</v>
      </c>
      <c r="D32" s="248"/>
      <c r="E32" s="245">
        <v>827.03</v>
      </c>
      <c r="F32" s="257"/>
      <c r="G32" s="199"/>
      <c r="H32" s="200"/>
      <c r="I32" s="4"/>
      <c r="J32" s="4"/>
      <c r="M32" s="5"/>
    </row>
    <row r="33" spans="1:13" ht="13.5" customHeight="1" x14ac:dyDescent="0.2">
      <c r="B33" s="31" t="s">
        <v>100</v>
      </c>
      <c r="C33" s="46" t="s">
        <v>99</v>
      </c>
      <c r="D33" s="248"/>
      <c r="E33" s="245">
        <v>792</v>
      </c>
      <c r="F33" s="112"/>
      <c r="G33" s="199"/>
      <c r="H33" s="200"/>
      <c r="I33" s="4"/>
      <c r="J33" s="4"/>
      <c r="M33" s="5"/>
    </row>
    <row r="34" spans="1:13" ht="13.5" customHeight="1" thickBot="1" x14ac:dyDescent="0.25">
      <c r="B34" s="389" t="s">
        <v>93</v>
      </c>
      <c r="C34" s="390" t="s">
        <v>94</v>
      </c>
      <c r="D34" s="391"/>
      <c r="E34" s="165">
        <v>990</v>
      </c>
      <c r="F34" s="112"/>
      <c r="G34" s="199"/>
      <c r="H34" s="200"/>
      <c r="I34" s="4"/>
      <c r="J34" s="4"/>
      <c r="M34" s="5"/>
    </row>
    <row r="35" spans="1:13" s="4" customFormat="1" ht="13.5" thickBot="1" x14ac:dyDescent="0.25">
      <c r="B35" s="113"/>
      <c r="C35" s="159"/>
      <c r="D35" s="159"/>
      <c r="E35" s="163">
        <f>SUM(E28:E34)</f>
        <v>6850.5999999999995</v>
      </c>
      <c r="F35" s="160"/>
    </row>
    <row r="36" spans="1:13" x14ac:dyDescent="0.2">
      <c r="B36" s="190" t="s">
        <v>102</v>
      </c>
      <c r="C36" s="89" t="s">
        <v>81</v>
      </c>
      <c r="D36" s="89"/>
      <c r="E36" s="164">
        <v>500</v>
      </c>
      <c r="M36" s="5"/>
    </row>
    <row r="37" spans="1:13" x14ac:dyDescent="0.2">
      <c r="B37" s="50" t="s">
        <v>155</v>
      </c>
      <c r="C37" s="76" t="s">
        <v>14</v>
      </c>
      <c r="D37" s="76"/>
      <c r="E37" s="167">
        <v>1050</v>
      </c>
      <c r="M37" s="5"/>
    </row>
    <row r="38" spans="1:13" ht="13.5" thickBot="1" x14ac:dyDescent="0.25">
      <c r="B38" s="70" t="s">
        <v>39</v>
      </c>
      <c r="C38" s="161" t="s">
        <v>40</v>
      </c>
      <c r="D38" s="161"/>
      <c r="E38" s="165">
        <v>1000</v>
      </c>
      <c r="M38" s="5"/>
    </row>
    <row r="39" spans="1:13" ht="13.5" thickBot="1" x14ac:dyDescent="0.25">
      <c r="B39" s="11"/>
      <c r="C39" s="162" t="s">
        <v>0</v>
      </c>
      <c r="D39" s="162"/>
      <c r="E39" s="166">
        <f>SUM(E35:E38)</f>
        <v>9400.5999999999985</v>
      </c>
      <c r="M39" s="5"/>
    </row>
    <row r="40" spans="1:13" x14ac:dyDescent="0.2">
      <c r="B40" s="11"/>
      <c r="C40" s="162"/>
      <c r="D40" s="162"/>
      <c r="E40" s="193"/>
      <c r="M40" s="5"/>
    </row>
    <row r="41" spans="1:13" s="155" customFormat="1" ht="6.75" customHeight="1" x14ac:dyDescent="0.2">
      <c r="B41" s="156"/>
      <c r="C41" s="157"/>
      <c r="D41" s="157"/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19.5" customHeight="1" x14ac:dyDescent="0.2">
      <c r="A42" s="198"/>
      <c r="B42" s="150" t="s">
        <v>88</v>
      </c>
      <c r="C42" s="233" t="s">
        <v>371</v>
      </c>
      <c r="D42" s="170"/>
      <c r="E42" s="22"/>
      <c r="F42" s="22"/>
      <c r="G42" s="22"/>
      <c r="H42" s="22"/>
      <c r="I42" s="22"/>
      <c r="J42" s="22"/>
      <c r="K42" s="22"/>
      <c r="L42" s="22"/>
      <c r="M42" s="5"/>
    </row>
    <row r="43" spans="1:13" ht="19.5" customHeight="1" x14ac:dyDescent="0.2">
      <c r="B43" s="150" t="s">
        <v>90</v>
      </c>
      <c r="C43" s="410">
        <v>42389</v>
      </c>
      <c r="D43" s="410"/>
      <c r="E43" s="22"/>
      <c r="F43" s="22"/>
      <c r="G43" s="22"/>
      <c r="H43" s="22"/>
      <c r="I43" s="22"/>
      <c r="J43" s="22"/>
      <c r="K43" s="22"/>
      <c r="L43" s="22"/>
      <c r="M43" s="5"/>
    </row>
    <row r="44" spans="1:13" ht="4.5" customHeight="1" x14ac:dyDescent="0.45">
      <c r="B44" s="2"/>
      <c r="C44" s="47"/>
      <c r="D44" s="47"/>
      <c r="E44" s="411"/>
      <c r="F44" s="411"/>
      <c r="G44" s="3"/>
      <c r="H44" s="4"/>
      <c r="I44" s="4"/>
      <c r="J44" s="4"/>
      <c r="K44" s="4"/>
      <c r="L44" s="13"/>
      <c r="M44" s="4"/>
    </row>
    <row r="45" spans="1:13" s="6" customFormat="1" ht="13.5" thickBot="1" x14ac:dyDescent="0.25">
      <c r="B45" s="151" t="s">
        <v>89</v>
      </c>
      <c r="C45" s="361" t="s">
        <v>1</v>
      </c>
      <c r="D45" s="361"/>
      <c r="E45" s="154" t="s">
        <v>2</v>
      </c>
    </row>
    <row r="46" spans="1:13" x14ac:dyDescent="0.2">
      <c r="B46" s="69" t="s">
        <v>98</v>
      </c>
      <c r="C46" s="89" t="s">
        <v>30</v>
      </c>
      <c r="D46" s="246"/>
      <c r="E46" s="393">
        <v>2276.98</v>
      </c>
      <c r="M46" s="5"/>
    </row>
    <row r="47" spans="1:13" ht="13.5" customHeight="1" x14ac:dyDescent="0.2">
      <c r="B47" s="188" t="s">
        <v>134</v>
      </c>
      <c r="C47" s="152" t="s">
        <v>27</v>
      </c>
      <c r="D47" s="247"/>
      <c r="E47" s="244">
        <v>1191.0999999999999</v>
      </c>
      <c r="G47" s="199"/>
      <c r="H47" s="200"/>
      <c r="I47" s="4"/>
      <c r="J47" s="4"/>
      <c r="M47" s="5"/>
    </row>
    <row r="48" spans="1:13" ht="13.5" customHeight="1" x14ac:dyDescent="0.2">
      <c r="B48" s="188" t="s">
        <v>102</v>
      </c>
      <c r="C48" s="152" t="s">
        <v>91</v>
      </c>
      <c r="D48" s="247"/>
      <c r="E48" s="244">
        <v>752.24</v>
      </c>
      <c r="F48" s="257"/>
      <c r="G48" s="199"/>
      <c r="H48" s="200"/>
      <c r="I48" s="4"/>
      <c r="J48" s="4"/>
      <c r="M48" s="5"/>
    </row>
    <row r="49" spans="1:13" ht="13.5" customHeight="1" x14ac:dyDescent="0.2">
      <c r="B49" s="188" t="s">
        <v>3</v>
      </c>
      <c r="C49" s="152" t="s">
        <v>28</v>
      </c>
      <c r="D49" s="247"/>
      <c r="E49" s="244">
        <v>937.04</v>
      </c>
      <c r="F49" s="250"/>
      <c r="G49" s="199"/>
      <c r="H49" s="200"/>
      <c r="I49" s="4"/>
      <c r="J49" s="4"/>
      <c r="M49" s="5"/>
    </row>
    <row r="50" spans="1:13" ht="13.5" customHeight="1" x14ac:dyDescent="0.2">
      <c r="B50" s="31" t="s">
        <v>244</v>
      </c>
      <c r="C50" s="46" t="s">
        <v>26</v>
      </c>
      <c r="D50" s="248"/>
      <c r="E50" s="245">
        <v>827.03</v>
      </c>
      <c r="F50" s="257"/>
      <c r="G50" s="199"/>
      <c r="H50" s="200"/>
      <c r="I50" s="4"/>
      <c r="J50" s="4"/>
      <c r="M50" s="5"/>
    </row>
    <row r="51" spans="1:13" ht="13.5" customHeight="1" x14ac:dyDescent="0.2">
      <c r="B51" s="31" t="s">
        <v>100</v>
      </c>
      <c r="C51" s="46" t="s">
        <v>99</v>
      </c>
      <c r="D51" s="248"/>
      <c r="E51" s="245">
        <v>792</v>
      </c>
      <c r="F51" s="112"/>
      <c r="G51" s="199"/>
      <c r="H51" s="200"/>
      <c r="I51" s="4"/>
      <c r="J51" s="4"/>
      <c r="M51" s="5"/>
    </row>
    <row r="52" spans="1:13" ht="13.5" customHeight="1" thickBot="1" x14ac:dyDescent="0.25">
      <c r="B52" s="389" t="s">
        <v>93</v>
      </c>
      <c r="C52" s="390" t="s">
        <v>94</v>
      </c>
      <c r="D52" s="391"/>
      <c r="E52" s="165">
        <v>990</v>
      </c>
      <c r="F52" s="112"/>
      <c r="G52" s="199"/>
      <c r="H52" s="200"/>
      <c r="I52" s="4"/>
      <c r="J52" s="4"/>
      <c r="M52" s="5"/>
    </row>
    <row r="53" spans="1:13" s="4" customFormat="1" ht="13.5" thickBot="1" x14ac:dyDescent="0.25">
      <c r="B53" s="113"/>
      <c r="C53" s="159"/>
      <c r="D53" s="159"/>
      <c r="E53" s="163">
        <f>SUM(E46:E52)</f>
        <v>7766.3899999999994</v>
      </c>
      <c r="F53" s="160"/>
    </row>
    <row r="54" spans="1:13" x14ac:dyDescent="0.2">
      <c r="B54" s="190" t="s">
        <v>102</v>
      </c>
      <c r="C54" s="89" t="s">
        <v>81</v>
      </c>
      <c r="D54" s="89"/>
      <c r="E54" s="164">
        <v>500</v>
      </c>
      <c r="M54" s="5"/>
    </row>
    <row r="55" spans="1:13" x14ac:dyDescent="0.2">
      <c r="B55" s="50" t="s">
        <v>155</v>
      </c>
      <c r="C55" s="76" t="s">
        <v>14</v>
      </c>
      <c r="D55" s="76"/>
      <c r="E55" s="167">
        <v>1050</v>
      </c>
      <c r="M55" s="5"/>
    </row>
    <row r="56" spans="1:13" ht="13.5" thickBot="1" x14ac:dyDescent="0.25">
      <c r="B56" s="70" t="s">
        <v>39</v>
      </c>
      <c r="C56" s="161" t="s">
        <v>40</v>
      </c>
      <c r="D56" s="161"/>
      <c r="E56" s="165">
        <v>1000</v>
      </c>
      <c r="M56" s="5"/>
    </row>
    <row r="57" spans="1:13" ht="13.5" thickBot="1" x14ac:dyDescent="0.25">
      <c r="B57" s="11"/>
      <c r="C57" s="162" t="s">
        <v>0</v>
      </c>
      <c r="D57" s="162"/>
      <c r="E57" s="166">
        <f>SUM(E53:E56)</f>
        <v>10316.39</v>
      </c>
      <c r="M57" s="5"/>
    </row>
    <row r="58" spans="1:13" x14ac:dyDescent="0.2">
      <c r="B58" s="11"/>
      <c r="C58" s="162"/>
      <c r="D58" s="162"/>
      <c r="E58" s="193"/>
      <c r="M58" s="5"/>
    </row>
    <row r="59" spans="1:13" s="155" customFormat="1" ht="6.75" customHeight="1" x14ac:dyDescent="0.2">
      <c r="B59" s="156"/>
      <c r="C59" s="157"/>
      <c r="D59" s="157"/>
      <c r="E59" s="158"/>
      <c r="F59" s="158"/>
      <c r="G59" s="158"/>
      <c r="H59" s="158"/>
      <c r="I59" s="158"/>
      <c r="J59" s="158"/>
      <c r="K59" s="158"/>
      <c r="L59" s="158"/>
      <c r="M59" s="158"/>
    </row>
    <row r="60" spans="1:13" ht="19.5" customHeight="1" x14ac:dyDescent="0.2">
      <c r="A60" s="198"/>
      <c r="B60" s="150" t="s">
        <v>88</v>
      </c>
      <c r="C60" s="233" t="s">
        <v>372</v>
      </c>
      <c r="D60" s="170"/>
      <c r="E60" s="22"/>
      <c r="F60" s="22"/>
      <c r="G60" s="22"/>
      <c r="H60" s="22"/>
      <c r="I60" s="22"/>
      <c r="J60" s="22"/>
      <c r="K60" s="22"/>
      <c r="L60" s="22"/>
      <c r="M60" s="5"/>
    </row>
    <row r="61" spans="1:13" ht="19.5" customHeight="1" x14ac:dyDescent="0.2">
      <c r="B61" s="150" t="s">
        <v>90</v>
      </c>
      <c r="C61" s="410">
        <v>42396</v>
      </c>
      <c r="D61" s="410"/>
      <c r="E61" s="22"/>
      <c r="F61" s="22"/>
      <c r="G61" s="22"/>
      <c r="H61" s="22"/>
      <c r="I61" s="22"/>
      <c r="J61" s="22"/>
      <c r="K61" s="22"/>
      <c r="L61" s="22"/>
      <c r="M61" s="5"/>
    </row>
    <row r="62" spans="1:13" ht="4.5" customHeight="1" x14ac:dyDescent="0.45">
      <c r="B62" s="2"/>
      <c r="C62" s="47"/>
      <c r="D62" s="47"/>
      <c r="E62" s="411"/>
      <c r="F62" s="411"/>
      <c r="G62" s="3"/>
      <c r="H62" s="4"/>
      <c r="I62" s="4"/>
      <c r="J62" s="4"/>
      <c r="K62" s="4"/>
      <c r="L62" s="13"/>
      <c r="M62" s="4"/>
    </row>
    <row r="63" spans="1:13" s="6" customFormat="1" ht="13.5" thickBot="1" x14ac:dyDescent="0.25">
      <c r="B63" s="151" t="s">
        <v>89</v>
      </c>
      <c r="C63" s="361" t="s">
        <v>1</v>
      </c>
      <c r="D63" s="361"/>
      <c r="E63" s="154" t="s">
        <v>2</v>
      </c>
    </row>
    <row r="64" spans="1:13" x14ac:dyDescent="0.2">
      <c r="B64" s="69" t="s">
        <v>98</v>
      </c>
      <c r="C64" s="89" t="s">
        <v>30</v>
      </c>
      <c r="D64" s="246"/>
      <c r="E64" s="244">
        <v>1799.12</v>
      </c>
      <c r="M64" s="5"/>
    </row>
    <row r="65" spans="1:13" x14ac:dyDescent="0.2">
      <c r="B65" s="188" t="s">
        <v>134</v>
      </c>
      <c r="C65" s="152" t="s">
        <v>27</v>
      </c>
      <c r="D65" s="247"/>
      <c r="E65" s="244">
        <v>1191.08</v>
      </c>
      <c r="M65" s="5"/>
    </row>
    <row r="66" spans="1:13" x14ac:dyDescent="0.2">
      <c r="B66" s="188" t="s">
        <v>102</v>
      </c>
      <c r="C66" s="152" t="s">
        <v>91</v>
      </c>
      <c r="D66" s="247"/>
      <c r="E66" s="244">
        <v>752.24</v>
      </c>
      <c r="F66" s="257"/>
      <c r="M66" s="5"/>
    </row>
    <row r="67" spans="1:13" x14ac:dyDescent="0.2">
      <c r="B67" s="188" t="s">
        <v>3</v>
      </c>
      <c r="C67" s="152" t="s">
        <v>28</v>
      </c>
      <c r="D67" s="247"/>
      <c r="E67" s="244">
        <v>937.04</v>
      </c>
      <c r="M67" s="5"/>
    </row>
    <row r="68" spans="1:13" x14ac:dyDescent="0.2">
      <c r="B68" s="31" t="s">
        <v>244</v>
      </c>
      <c r="C68" s="46" t="s">
        <v>26</v>
      </c>
      <c r="D68" s="248"/>
      <c r="E68" s="244">
        <v>827.03</v>
      </c>
      <c r="M68" s="5"/>
    </row>
    <row r="69" spans="1:13" x14ac:dyDescent="0.2">
      <c r="B69" s="31" t="s">
        <v>100</v>
      </c>
      <c r="C69" s="46" t="s">
        <v>99</v>
      </c>
      <c r="D69" s="248"/>
      <c r="E69" s="245">
        <v>851.4</v>
      </c>
      <c r="F69" s="112"/>
      <c r="M69" s="5"/>
    </row>
    <row r="70" spans="1:13" ht="13.5" customHeight="1" thickBot="1" x14ac:dyDescent="0.25">
      <c r="B70" s="389" t="s">
        <v>93</v>
      </c>
      <c r="C70" s="390" t="s">
        <v>94</v>
      </c>
      <c r="D70" s="391"/>
      <c r="E70" s="165">
        <v>990</v>
      </c>
      <c r="F70" s="112"/>
      <c r="G70" s="199"/>
      <c r="H70" s="200"/>
      <c r="I70" s="4"/>
      <c r="J70" s="4"/>
      <c r="M70" s="5"/>
    </row>
    <row r="71" spans="1:13" s="4" customFormat="1" ht="13.5" thickBot="1" x14ac:dyDescent="0.25">
      <c r="B71" s="113"/>
      <c r="C71" s="159"/>
      <c r="D71" s="159"/>
      <c r="E71" s="163">
        <f>SUM(E64:E70)</f>
        <v>7347.9099999999989</v>
      </c>
      <c r="F71" s="160"/>
    </row>
    <row r="72" spans="1:13" x14ac:dyDescent="0.2">
      <c r="B72" s="190" t="s">
        <v>102</v>
      </c>
      <c r="C72" s="89" t="s">
        <v>81</v>
      </c>
      <c r="D72" s="89"/>
      <c r="E72" s="164">
        <v>500</v>
      </c>
      <c r="M72" s="5"/>
    </row>
    <row r="73" spans="1:13" x14ac:dyDescent="0.2">
      <c r="B73" s="50" t="s">
        <v>155</v>
      </c>
      <c r="C73" s="76" t="s">
        <v>14</v>
      </c>
      <c r="D73" s="76"/>
      <c r="E73" s="167">
        <v>1050</v>
      </c>
      <c r="M73" s="5"/>
    </row>
    <row r="74" spans="1:13" ht="13.5" thickBot="1" x14ac:dyDescent="0.25">
      <c r="B74" s="70" t="s">
        <v>39</v>
      </c>
      <c r="C74" s="161" t="s">
        <v>40</v>
      </c>
      <c r="D74" s="161"/>
      <c r="E74" s="165">
        <f>4000/4</f>
        <v>1000</v>
      </c>
      <c r="M74" s="5"/>
    </row>
    <row r="75" spans="1:13" ht="13.5" thickBot="1" x14ac:dyDescent="0.25">
      <c r="B75" s="11"/>
      <c r="C75" s="162" t="s">
        <v>0</v>
      </c>
      <c r="D75" s="162"/>
      <c r="E75" s="166">
        <f>SUM(E71:E74)</f>
        <v>9897.91</v>
      </c>
      <c r="M75" s="5"/>
    </row>
    <row r="76" spans="1:13" ht="12.75" customHeight="1" x14ac:dyDescent="0.2">
      <c r="B76" s="11"/>
      <c r="C76" s="21"/>
      <c r="D76" s="21"/>
      <c r="E76" s="22"/>
      <c r="F76" s="22"/>
      <c r="G76" s="22"/>
      <c r="H76" s="22"/>
      <c r="I76" s="22"/>
      <c r="J76" s="22"/>
      <c r="K76" s="22"/>
      <c r="L76" s="22"/>
      <c r="M76" s="22"/>
    </row>
    <row r="77" spans="1:13" s="7" customFormat="1" ht="13.15" customHeight="1" x14ac:dyDescent="0.2">
      <c r="A77" s="37" t="s">
        <v>16</v>
      </c>
      <c r="B77" s="38" t="s">
        <v>17</v>
      </c>
      <c r="C77" s="38"/>
      <c r="D77" s="168">
        <v>9000</v>
      </c>
      <c r="E77" s="251"/>
      <c r="F77" s="37"/>
      <c r="G77" s="38" t="s">
        <v>44</v>
      </c>
      <c r="H77" s="168">
        <v>5000</v>
      </c>
      <c r="I77" s="168"/>
      <c r="J77" s="171"/>
      <c r="K77" s="171"/>
      <c r="L77" s="171"/>
      <c r="M77" s="171"/>
    </row>
    <row r="78" spans="1:13" s="7" customFormat="1" ht="13.15" customHeight="1" x14ac:dyDescent="0.2">
      <c r="A78" s="37" t="s">
        <v>18</v>
      </c>
      <c r="B78" s="38" t="s">
        <v>47</v>
      </c>
      <c r="C78" s="38"/>
      <c r="D78" s="168"/>
      <c r="E78" s="251"/>
      <c r="F78" s="37" t="s">
        <v>24</v>
      </c>
      <c r="G78" s="38" t="s">
        <v>25</v>
      </c>
      <c r="H78" s="168">
        <v>5000</v>
      </c>
      <c r="I78" s="345"/>
      <c r="J78" s="171"/>
      <c r="K78" s="171"/>
      <c r="L78" s="171"/>
      <c r="M78" s="171"/>
    </row>
    <row r="79" spans="1:13" s="7" customFormat="1" ht="13.15" customHeight="1" x14ac:dyDescent="0.2">
      <c r="A79" s="37" t="s">
        <v>19</v>
      </c>
      <c r="B79" s="38" t="s">
        <v>20</v>
      </c>
      <c r="C79" s="38"/>
      <c r="D79" s="168">
        <v>311.83999999999997</v>
      </c>
      <c r="E79" s="168"/>
      <c r="F79" s="37" t="s">
        <v>18</v>
      </c>
      <c r="G79" s="38" t="s">
        <v>46</v>
      </c>
      <c r="H79" s="168">
        <v>1000</v>
      </c>
      <c r="I79" s="171"/>
      <c r="J79" s="171"/>
      <c r="K79" s="171"/>
      <c r="L79" s="171"/>
      <c r="M79" s="171"/>
    </row>
    <row r="80" spans="1:13" s="7" customFormat="1" ht="13.15" customHeight="1" x14ac:dyDescent="0.2">
      <c r="A80" s="37" t="s">
        <v>131</v>
      </c>
      <c r="B80" s="38" t="s">
        <v>132</v>
      </c>
      <c r="C80" s="38"/>
      <c r="D80" s="168">
        <v>472.63</v>
      </c>
      <c r="E80" s="168"/>
      <c r="F80" s="37" t="s">
        <v>63</v>
      </c>
      <c r="G80" s="38" t="s">
        <v>65</v>
      </c>
      <c r="H80" s="168">
        <v>500</v>
      </c>
      <c r="I80" s="345"/>
      <c r="J80" s="172"/>
    </row>
    <row r="81" spans="1:13" s="7" customFormat="1" ht="13.15" customHeight="1" x14ac:dyDescent="0.2">
      <c r="A81" s="37" t="s">
        <v>131</v>
      </c>
      <c r="B81" s="38" t="s">
        <v>133</v>
      </c>
      <c r="C81" s="38"/>
      <c r="D81" s="168">
        <v>86.94</v>
      </c>
      <c r="E81" s="168"/>
      <c r="F81" s="37" t="s">
        <v>64</v>
      </c>
      <c r="G81" s="38" t="s">
        <v>66</v>
      </c>
      <c r="H81" s="168">
        <v>500</v>
      </c>
      <c r="I81" s="345"/>
      <c r="J81" s="172"/>
    </row>
    <row r="82" spans="1:13" s="7" customFormat="1" ht="13.15" customHeight="1" x14ac:dyDescent="0.2">
      <c r="A82" s="37" t="s">
        <v>22</v>
      </c>
      <c r="B82" s="38" t="s">
        <v>23</v>
      </c>
      <c r="C82" s="168"/>
      <c r="D82" s="168">
        <v>8000</v>
      </c>
      <c r="E82" s="251"/>
      <c r="F82" s="37" t="s">
        <v>19</v>
      </c>
      <c r="G82" s="38" t="s">
        <v>32</v>
      </c>
      <c r="H82" s="168">
        <v>11000</v>
      </c>
      <c r="I82" s="197"/>
      <c r="J82" s="172"/>
    </row>
    <row r="83" spans="1:13" s="7" customFormat="1" ht="13.15" customHeight="1" thickBot="1" x14ac:dyDescent="0.25">
      <c r="A83" s="37" t="s">
        <v>21</v>
      </c>
      <c r="B83" s="38" t="s">
        <v>54</v>
      </c>
      <c r="C83" s="168"/>
      <c r="D83" s="168">
        <v>1000</v>
      </c>
      <c r="E83" s="168"/>
      <c r="F83" s="77" t="s">
        <v>42</v>
      </c>
      <c r="G83" s="38" t="s">
        <v>33</v>
      </c>
      <c r="H83" s="169">
        <v>11000</v>
      </c>
      <c r="I83" s="74"/>
      <c r="J83" s="172"/>
    </row>
    <row r="84" spans="1:13" s="7" customFormat="1" ht="13.15" customHeight="1" thickTop="1" thickBot="1" x14ac:dyDescent="0.25">
      <c r="B84" s="356"/>
      <c r="C84" s="38"/>
      <c r="D84" s="357"/>
      <c r="E84" s="168"/>
      <c r="F84" s="40"/>
      <c r="G84" s="38"/>
      <c r="H84" s="197">
        <f>SUM(H77:H83)+SUM(D77:D84)</f>
        <v>52871.41</v>
      </c>
      <c r="I84" s="197"/>
      <c r="J84" s="172"/>
    </row>
    <row r="85" spans="1:13" s="7" customFormat="1" ht="13.15" customHeight="1" thickBot="1" x14ac:dyDescent="0.25">
      <c r="B85" s="37"/>
      <c r="C85" s="38"/>
      <c r="D85" s="9"/>
      <c r="E85" s="168"/>
      <c r="F85" s="40"/>
      <c r="G85" s="173" t="s">
        <v>5</v>
      </c>
      <c r="H85" s="174">
        <f>E75+H84</f>
        <v>62769.320000000007</v>
      </c>
      <c r="I85" s="197"/>
      <c r="J85" s="172"/>
    </row>
    <row r="86" spans="1:13" s="7" customFormat="1" ht="13.15" customHeight="1" x14ac:dyDescent="0.2">
      <c r="B86" s="37"/>
      <c r="C86" s="38"/>
      <c r="D86" s="8"/>
      <c r="E86" s="168"/>
      <c r="F86" s="39"/>
      <c r="G86" s="38"/>
      <c r="H86" s="197"/>
      <c r="I86" s="197"/>
      <c r="J86" s="172"/>
    </row>
    <row r="87" spans="1:13" s="7" customFormat="1" ht="13.15" customHeight="1" x14ac:dyDescent="0.2">
      <c r="B87" s="37"/>
      <c r="C87" s="38"/>
      <c r="D87" s="8"/>
      <c r="E87" s="9"/>
      <c r="F87" s="9"/>
      <c r="G87" s="9"/>
      <c r="H87" s="9"/>
      <c r="I87" s="197"/>
      <c r="J87" s="172"/>
    </row>
    <row r="88" spans="1:13" s="7" customFormat="1" ht="13.15" customHeight="1" x14ac:dyDescent="0.2">
      <c r="A88" s="9"/>
      <c r="B88" s="10"/>
      <c r="C88" s="9"/>
      <c r="D88" s="8"/>
      <c r="E88" s="9"/>
      <c r="F88" s="9"/>
      <c r="G88" s="9"/>
      <c r="H88" s="9"/>
      <c r="I88" s="197"/>
      <c r="J88" s="172"/>
    </row>
    <row r="89" spans="1:13" s="7" customFormat="1" ht="13.15" customHeight="1" x14ac:dyDescent="0.2">
      <c r="A89" s="9"/>
      <c r="B89" s="10"/>
      <c r="C89" s="8"/>
      <c r="D89" s="8"/>
      <c r="E89" s="9"/>
      <c r="F89" s="9"/>
      <c r="G89" s="9"/>
      <c r="H89" s="9"/>
      <c r="I89" s="197"/>
      <c r="J89" s="172"/>
    </row>
    <row r="90" spans="1:13" s="7" customFormat="1" ht="13.15" customHeight="1" x14ac:dyDescent="0.2">
      <c r="A90" s="9"/>
      <c r="B90" s="10"/>
      <c r="C90" s="8"/>
      <c r="D90" s="8"/>
      <c r="E90" s="9"/>
      <c r="F90" s="9"/>
      <c r="G90" s="9"/>
      <c r="H90" s="9"/>
      <c r="I90" s="197"/>
      <c r="J90" s="172"/>
    </row>
    <row r="91" spans="1:13" s="7" customFormat="1" ht="13.15" customHeight="1" x14ac:dyDescent="0.2">
      <c r="A91" s="9"/>
      <c r="B91" s="10"/>
      <c r="C91" s="8"/>
      <c r="D91" s="8"/>
      <c r="E91" s="9"/>
      <c r="F91" s="9"/>
      <c r="G91" s="9"/>
      <c r="H91" s="9"/>
      <c r="I91" s="197"/>
      <c r="J91" s="172"/>
    </row>
    <row r="92" spans="1:13" s="9" customFormat="1" ht="12" x14ac:dyDescent="0.2">
      <c r="B92" s="10"/>
      <c r="C92" s="8"/>
      <c r="M92" s="10"/>
    </row>
    <row r="93" spans="1:13" s="9" customFormat="1" ht="12" x14ac:dyDescent="0.2">
      <c r="B93" s="10"/>
      <c r="C93" s="8"/>
      <c r="M93" s="10"/>
    </row>
    <row r="94" spans="1:13" s="9" customFormat="1" ht="12" x14ac:dyDescent="0.2">
      <c r="B94" s="10"/>
      <c r="C94" s="8"/>
      <c r="M94" s="10"/>
    </row>
    <row r="95" spans="1:13" s="9" customFormat="1" ht="12" x14ac:dyDescent="0.2">
      <c r="B95" s="10"/>
      <c r="M95" s="10"/>
    </row>
    <row r="96" spans="1:13" s="9" customFormat="1" ht="12" x14ac:dyDescent="0.2">
      <c r="B96" s="10"/>
      <c r="M96" s="10"/>
    </row>
    <row r="97" spans="1:13" s="9" customFormat="1" ht="12" x14ac:dyDescent="0.2">
      <c r="B97" s="10"/>
      <c r="M97" s="10"/>
    </row>
    <row r="98" spans="1:13" s="9" customFormat="1" x14ac:dyDescent="0.2">
      <c r="B98" s="10"/>
      <c r="D98" s="5"/>
      <c r="M98" s="10"/>
    </row>
    <row r="99" spans="1:13" s="9" customFormat="1" x14ac:dyDescent="0.2">
      <c r="B99" s="10"/>
      <c r="D99" s="5"/>
      <c r="M99" s="10"/>
    </row>
    <row r="100" spans="1:13" s="9" customFormat="1" x14ac:dyDescent="0.2">
      <c r="B100" s="10"/>
      <c r="D100" s="5"/>
      <c r="E100" s="5"/>
      <c r="F100" s="5"/>
      <c r="G100" s="5"/>
      <c r="H100" s="5"/>
      <c r="M100" s="10"/>
    </row>
    <row r="101" spans="1:13" s="9" customFormat="1" x14ac:dyDescent="0.2">
      <c r="B101" s="12"/>
      <c r="C101" s="5"/>
      <c r="D101" s="5"/>
      <c r="E101" s="5"/>
      <c r="F101" s="5"/>
      <c r="G101" s="5"/>
      <c r="H101" s="5"/>
      <c r="M101" s="10"/>
    </row>
    <row r="102" spans="1:13" s="9" customFormat="1" x14ac:dyDescent="0.2">
      <c r="B102" s="12"/>
      <c r="C102" s="5"/>
      <c r="D102" s="5"/>
      <c r="E102" s="5"/>
      <c r="F102" s="5"/>
      <c r="G102" s="5"/>
      <c r="H102" s="5"/>
      <c r="M102" s="10"/>
    </row>
    <row r="103" spans="1:13" s="9" customFormat="1" x14ac:dyDescent="0.2">
      <c r="B103" s="12"/>
      <c r="C103" s="5"/>
      <c r="D103" s="5"/>
      <c r="E103" s="5"/>
      <c r="F103" s="5"/>
      <c r="G103" s="5"/>
      <c r="H103" s="5"/>
      <c r="M103" s="10"/>
    </row>
    <row r="104" spans="1:13" s="9" customFormat="1" x14ac:dyDescent="0.2">
      <c r="B104" s="12"/>
      <c r="C104" s="5"/>
      <c r="D104" s="5"/>
      <c r="E104" s="5"/>
      <c r="F104" s="5"/>
      <c r="G104" s="5"/>
      <c r="H104" s="5"/>
      <c r="M104" s="10"/>
    </row>
    <row r="105" spans="1:13" s="9" customFormat="1" x14ac:dyDescent="0.2">
      <c r="A105" s="5"/>
      <c r="B105" s="12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10"/>
    </row>
    <row r="106" spans="1:13" s="9" customFormat="1" x14ac:dyDescent="0.2">
      <c r="A106" s="5"/>
      <c r="B106" s="1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10"/>
    </row>
    <row r="107" spans="1:13" s="9" customFormat="1" x14ac:dyDescent="0.2">
      <c r="A107" s="5"/>
      <c r="B107" s="1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0"/>
    </row>
    <row r="108" spans="1:13" s="9" customFormat="1" x14ac:dyDescent="0.2">
      <c r="A108" s="5"/>
      <c r="B108" s="1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0"/>
    </row>
  </sheetData>
  <mergeCells count="9">
    <mergeCell ref="C43:D43"/>
    <mergeCell ref="E44:F44"/>
    <mergeCell ref="C61:D61"/>
    <mergeCell ref="E62:F62"/>
    <mergeCell ref="A1:H1"/>
    <mergeCell ref="C4:D4"/>
    <mergeCell ref="E5:F5"/>
    <mergeCell ref="C25:D25"/>
    <mergeCell ref="E26:F26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107"/>
  <sheetViews>
    <sheetView topLeftCell="A46" workbookViewId="0">
      <selection activeCell="H84" sqref="H84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4.28515625" style="5" customWidth="1"/>
    <col min="8" max="8" width="12.7109375" style="5" customWidth="1"/>
    <col min="9" max="9" width="4.285156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486</v>
      </c>
      <c r="B1" s="414"/>
      <c r="C1" s="414"/>
      <c r="D1" s="414"/>
      <c r="E1" s="414"/>
      <c r="F1" s="414"/>
      <c r="G1" s="414"/>
      <c r="H1" s="401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487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42403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2.75" customHeight="1" thickBot="1" x14ac:dyDescent="0.25">
      <c r="B6" s="151" t="s">
        <v>89</v>
      </c>
      <c r="C6" s="398" t="s">
        <v>1</v>
      </c>
      <c r="D6" s="398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1360.81</v>
      </c>
      <c r="G7" s="199"/>
      <c r="H7" s="200"/>
      <c r="I7" s="4"/>
      <c r="J7" s="4"/>
      <c r="M7" s="5"/>
    </row>
    <row r="8" spans="1:13" ht="13.5" customHeight="1" x14ac:dyDescent="0.2">
      <c r="B8" s="188" t="s">
        <v>134</v>
      </c>
      <c r="C8" s="152" t="s">
        <v>27</v>
      </c>
      <c r="D8" s="247"/>
      <c r="E8" s="244">
        <v>1190.99</v>
      </c>
      <c r="F8" s="362"/>
      <c r="G8" s="199"/>
      <c r="H8" s="200"/>
      <c r="I8" s="4"/>
      <c r="J8" s="4"/>
      <c r="M8" s="5"/>
    </row>
    <row r="9" spans="1:13" ht="13.5" customHeight="1" x14ac:dyDescent="0.2">
      <c r="B9" s="188" t="s">
        <v>102</v>
      </c>
      <c r="C9" s="152" t="s">
        <v>91</v>
      </c>
      <c r="D9" s="247"/>
      <c r="E9" s="244">
        <v>752.24</v>
      </c>
      <c r="F9" s="257"/>
      <c r="G9" s="199"/>
      <c r="H9" s="200"/>
      <c r="I9" s="4"/>
      <c r="J9" s="4"/>
      <c r="M9" s="5"/>
    </row>
    <row r="10" spans="1:13" ht="13.5" customHeight="1" x14ac:dyDescent="0.2">
      <c r="B10" s="188" t="s">
        <v>3</v>
      </c>
      <c r="C10" s="152" t="s">
        <v>28</v>
      </c>
      <c r="D10" s="247"/>
      <c r="E10" s="244">
        <v>937.04</v>
      </c>
      <c r="F10" s="250"/>
      <c r="G10" s="199"/>
      <c r="H10" s="200"/>
      <c r="I10" s="4"/>
      <c r="J10" s="4"/>
      <c r="M10" s="5"/>
    </row>
    <row r="11" spans="1:13" ht="13.5" customHeight="1" x14ac:dyDescent="0.2">
      <c r="B11" s="31" t="s">
        <v>244</v>
      </c>
      <c r="C11" s="46" t="s">
        <v>26</v>
      </c>
      <c r="D11" s="248"/>
      <c r="E11" s="245">
        <v>827.03</v>
      </c>
      <c r="F11" s="257"/>
      <c r="G11" s="199"/>
      <c r="H11" s="200"/>
      <c r="I11" s="4"/>
      <c r="J11" s="4"/>
      <c r="M11" s="5"/>
    </row>
    <row r="12" spans="1:13" ht="13.5" customHeight="1" x14ac:dyDescent="0.2">
      <c r="B12" s="31" t="s">
        <v>100</v>
      </c>
      <c r="C12" s="46" t="s">
        <v>99</v>
      </c>
      <c r="D12" s="248"/>
      <c r="E12" s="245">
        <v>792</v>
      </c>
      <c r="F12" s="112"/>
      <c r="G12" s="199"/>
      <c r="H12" s="200"/>
      <c r="I12" s="4"/>
      <c r="J12" s="4"/>
      <c r="M12" s="5"/>
    </row>
    <row r="13" spans="1:13" ht="13.5" customHeight="1" thickBot="1" x14ac:dyDescent="0.25">
      <c r="B13" s="389" t="s">
        <v>93</v>
      </c>
      <c r="C13" s="390" t="s">
        <v>94</v>
      </c>
      <c r="D13" s="391"/>
      <c r="E13" s="165">
        <v>990</v>
      </c>
      <c r="F13" s="112"/>
      <c r="G13" s="199"/>
      <c r="H13" s="200"/>
      <c r="I13" s="4"/>
      <c r="J13" s="4"/>
      <c r="M13" s="5"/>
    </row>
    <row r="14" spans="1:13" s="4" customFormat="1" ht="13.5" thickBot="1" x14ac:dyDescent="0.25">
      <c r="B14" s="113"/>
      <c r="C14" s="159"/>
      <c r="D14" s="159"/>
      <c r="E14" s="163">
        <f>SUM(E7:E13)</f>
        <v>6850.11</v>
      </c>
      <c r="F14" s="160"/>
    </row>
    <row r="15" spans="1:13" x14ac:dyDescent="0.2">
      <c r="B15" s="190" t="s">
        <v>102</v>
      </c>
      <c r="C15" s="89" t="s">
        <v>81</v>
      </c>
      <c r="D15" s="89"/>
      <c r="E15" s="164">
        <v>500</v>
      </c>
      <c r="M15" s="5"/>
    </row>
    <row r="16" spans="1:13" x14ac:dyDescent="0.2">
      <c r="B16" s="50" t="s">
        <v>155</v>
      </c>
      <c r="C16" s="76" t="s">
        <v>14</v>
      </c>
      <c r="D16" s="76"/>
      <c r="E16" s="167">
        <v>1050</v>
      </c>
      <c r="M16" s="5"/>
    </row>
    <row r="17" spans="1:13" ht="13.5" thickBot="1" x14ac:dyDescent="0.25">
      <c r="B17" s="70" t="s">
        <v>39</v>
      </c>
      <c r="C17" s="161" t="s">
        <v>40</v>
      </c>
      <c r="D17" s="161"/>
      <c r="E17" s="165">
        <v>1000</v>
      </c>
      <c r="M17" s="5"/>
    </row>
    <row r="18" spans="1:13" ht="13.5" thickBot="1" x14ac:dyDescent="0.25">
      <c r="B18" s="11"/>
      <c r="C18" s="162" t="s">
        <v>0</v>
      </c>
      <c r="D18" s="162"/>
      <c r="E18" s="166">
        <f>SUM(E14:E17)</f>
        <v>9400.11</v>
      </c>
      <c r="M18" s="5"/>
    </row>
    <row r="19" spans="1:13" x14ac:dyDescent="0.2">
      <c r="B19" s="11"/>
      <c r="C19" s="162"/>
      <c r="D19" s="162"/>
      <c r="E19" s="193"/>
      <c r="G19" s="201"/>
      <c r="H19" s="200"/>
      <c r="I19" s="4"/>
      <c r="J19" s="4"/>
      <c r="M19" s="5"/>
    </row>
    <row r="20" spans="1:13" s="155" customFormat="1" ht="6.75" customHeight="1" x14ac:dyDescent="0.2">
      <c r="B20" s="156"/>
      <c r="C20" s="157"/>
      <c r="D20" s="157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ht="19.5" customHeight="1" x14ac:dyDescent="0.2">
      <c r="A21" s="198"/>
      <c r="B21" s="150" t="s">
        <v>88</v>
      </c>
      <c r="C21" s="233" t="s">
        <v>488</v>
      </c>
      <c r="D21" s="170"/>
      <c r="E21" s="22"/>
      <c r="F21" s="22"/>
      <c r="G21" s="22"/>
      <c r="H21" s="22"/>
      <c r="I21" s="22"/>
      <c r="J21" s="22"/>
      <c r="K21" s="22"/>
      <c r="L21" s="22"/>
      <c r="M21" s="5"/>
    </row>
    <row r="22" spans="1:13" ht="19.5" customHeight="1" x14ac:dyDescent="0.2">
      <c r="B22" s="150" t="s">
        <v>90</v>
      </c>
      <c r="C22" s="410">
        <v>42410</v>
      </c>
      <c r="D22" s="410"/>
      <c r="E22" s="22"/>
      <c r="F22" s="22"/>
      <c r="G22" s="22"/>
      <c r="H22" s="22"/>
      <c r="I22" s="22"/>
      <c r="J22" s="22"/>
      <c r="K22" s="22"/>
      <c r="L22" s="22"/>
      <c r="M22" s="5"/>
    </row>
    <row r="23" spans="1:13" ht="4.5" customHeight="1" x14ac:dyDescent="0.45">
      <c r="B23" s="2"/>
      <c r="C23" s="47"/>
      <c r="D23" s="47"/>
      <c r="E23" s="411"/>
      <c r="F23" s="411"/>
      <c r="G23" s="3"/>
      <c r="H23" s="4"/>
      <c r="I23" s="4"/>
      <c r="J23" s="4"/>
      <c r="K23" s="4"/>
      <c r="L23" s="13"/>
      <c r="M23" s="4"/>
    </row>
    <row r="24" spans="1:13" s="6" customFormat="1" ht="13.5" thickBot="1" x14ac:dyDescent="0.25">
      <c r="B24" s="151" t="s">
        <v>89</v>
      </c>
      <c r="C24" s="398" t="s">
        <v>1</v>
      </c>
      <c r="D24" s="398"/>
      <c r="E24" s="154" t="s">
        <v>2</v>
      </c>
    </row>
    <row r="25" spans="1:13" x14ac:dyDescent="0.2">
      <c r="B25" s="69" t="s">
        <v>98</v>
      </c>
      <c r="C25" s="89" t="s">
        <v>30</v>
      </c>
      <c r="D25" s="246"/>
      <c r="E25" s="244">
        <v>1361.18</v>
      </c>
      <c r="F25" s="362"/>
      <c r="M25" s="5"/>
    </row>
    <row r="26" spans="1:13" ht="13.5" customHeight="1" x14ac:dyDescent="0.2">
      <c r="B26" s="188" t="s">
        <v>134</v>
      </c>
      <c r="C26" s="152" t="s">
        <v>27</v>
      </c>
      <c r="D26" s="247"/>
      <c r="E26" s="244">
        <v>1191.28</v>
      </c>
      <c r="F26" s="362"/>
      <c r="G26" s="199"/>
      <c r="H26" s="200"/>
      <c r="I26" s="4"/>
      <c r="J26" s="4"/>
      <c r="M26" s="5"/>
    </row>
    <row r="27" spans="1:13" ht="13.5" customHeight="1" x14ac:dyDescent="0.2">
      <c r="B27" s="188" t="s">
        <v>102</v>
      </c>
      <c r="C27" s="152" t="s">
        <v>91</v>
      </c>
      <c r="D27" s="247"/>
      <c r="E27" s="244">
        <v>752.24</v>
      </c>
      <c r="F27" s="257"/>
      <c r="G27" s="199"/>
      <c r="H27" s="200"/>
      <c r="I27" s="4"/>
      <c r="J27" s="4"/>
      <c r="M27" s="5"/>
    </row>
    <row r="28" spans="1:13" ht="13.5" customHeight="1" x14ac:dyDescent="0.2">
      <c r="B28" s="188" t="s">
        <v>3</v>
      </c>
      <c r="C28" s="152" t="s">
        <v>28</v>
      </c>
      <c r="D28" s="247"/>
      <c r="E28" s="244">
        <v>937.04</v>
      </c>
      <c r="F28" s="250"/>
      <c r="G28" s="199"/>
      <c r="H28" s="200"/>
      <c r="I28" s="4"/>
      <c r="J28" s="4"/>
      <c r="M28" s="5"/>
    </row>
    <row r="29" spans="1:13" ht="13.5" customHeight="1" x14ac:dyDescent="0.2">
      <c r="B29" s="31" t="s">
        <v>244</v>
      </c>
      <c r="C29" s="46" t="s">
        <v>26</v>
      </c>
      <c r="D29" s="248"/>
      <c r="E29" s="245">
        <v>827.03</v>
      </c>
      <c r="F29" s="257"/>
      <c r="G29" s="199"/>
      <c r="H29" s="200"/>
      <c r="I29" s="4"/>
      <c r="J29" s="4"/>
      <c r="M29" s="5"/>
    </row>
    <row r="30" spans="1:13" ht="13.5" customHeight="1" x14ac:dyDescent="0.2">
      <c r="B30" s="31" t="s">
        <v>100</v>
      </c>
      <c r="C30" s="46" t="s">
        <v>99</v>
      </c>
      <c r="D30" s="248"/>
      <c r="E30" s="245">
        <v>792</v>
      </c>
      <c r="F30" s="112"/>
      <c r="G30" s="199"/>
      <c r="H30" s="200"/>
      <c r="I30" s="4"/>
      <c r="J30" s="4"/>
      <c r="M30" s="5"/>
    </row>
    <row r="31" spans="1:13" ht="13.5" customHeight="1" thickBot="1" x14ac:dyDescent="0.25">
      <c r="B31" s="389" t="s">
        <v>93</v>
      </c>
      <c r="C31" s="390" t="s">
        <v>94</v>
      </c>
      <c r="D31" s="391"/>
      <c r="E31" s="165">
        <v>990</v>
      </c>
      <c r="F31" s="112"/>
      <c r="G31" s="199"/>
      <c r="H31" s="200"/>
      <c r="I31" s="4"/>
      <c r="J31" s="4"/>
      <c r="M31" s="5"/>
    </row>
    <row r="32" spans="1:13" s="4" customFormat="1" ht="13.5" thickBot="1" x14ac:dyDescent="0.25">
      <c r="B32" s="113"/>
      <c r="C32" s="159"/>
      <c r="D32" s="159"/>
      <c r="E32" s="163">
        <f>SUM(E25:E31)</f>
        <v>6850.7699999999995</v>
      </c>
      <c r="F32" s="160"/>
    </row>
    <row r="33" spans="1:13" x14ac:dyDescent="0.2">
      <c r="B33" s="190" t="s">
        <v>102</v>
      </c>
      <c r="C33" s="89" t="s">
        <v>81</v>
      </c>
      <c r="D33" s="89"/>
      <c r="E33" s="164">
        <v>500</v>
      </c>
      <c r="M33" s="5"/>
    </row>
    <row r="34" spans="1:13" x14ac:dyDescent="0.2">
      <c r="B34" s="50" t="s">
        <v>155</v>
      </c>
      <c r="C34" s="76" t="s">
        <v>14</v>
      </c>
      <c r="D34" s="76"/>
      <c r="E34" s="167">
        <v>1050</v>
      </c>
      <c r="M34" s="5"/>
    </row>
    <row r="35" spans="1:13" ht="13.5" thickBot="1" x14ac:dyDescent="0.25">
      <c r="B35" s="70" t="s">
        <v>39</v>
      </c>
      <c r="C35" s="161" t="s">
        <v>40</v>
      </c>
      <c r="D35" s="161"/>
      <c r="E35" s="165">
        <v>1000</v>
      </c>
      <c r="M35" s="5"/>
    </row>
    <row r="36" spans="1:13" ht="13.5" thickBot="1" x14ac:dyDescent="0.25">
      <c r="B36" s="11"/>
      <c r="C36" s="162" t="s">
        <v>0</v>
      </c>
      <c r="D36" s="162"/>
      <c r="E36" s="166">
        <f>SUM(E32:E35)</f>
        <v>9400.77</v>
      </c>
      <c r="M36" s="5"/>
    </row>
    <row r="37" spans="1:13" x14ac:dyDescent="0.2">
      <c r="B37" s="11"/>
      <c r="C37" s="162"/>
      <c r="D37" s="162"/>
      <c r="E37" s="193"/>
      <c r="M37" s="5"/>
    </row>
    <row r="38" spans="1:13" s="155" customFormat="1" ht="6.75" customHeight="1" x14ac:dyDescent="0.2">
      <c r="B38" s="156"/>
      <c r="C38" s="157"/>
      <c r="D38" s="157"/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ht="19.5" customHeight="1" x14ac:dyDescent="0.2">
      <c r="A39" s="198"/>
      <c r="B39" s="150" t="s">
        <v>88</v>
      </c>
      <c r="C39" s="233" t="s">
        <v>489</v>
      </c>
      <c r="D39" s="170"/>
      <c r="E39" s="22"/>
      <c r="F39" s="22"/>
      <c r="G39" s="22"/>
      <c r="H39" s="22"/>
      <c r="I39" s="22"/>
      <c r="J39" s="22"/>
      <c r="K39" s="22"/>
      <c r="L39" s="22"/>
      <c r="M39" s="5"/>
    </row>
    <row r="40" spans="1:13" ht="19.5" customHeight="1" x14ac:dyDescent="0.2">
      <c r="B40" s="150" t="s">
        <v>90</v>
      </c>
      <c r="C40" s="410">
        <v>42417</v>
      </c>
      <c r="D40" s="410"/>
      <c r="E40" s="22"/>
      <c r="F40" s="22"/>
      <c r="G40" s="22"/>
      <c r="H40" s="22"/>
      <c r="I40" s="22"/>
      <c r="J40" s="22"/>
      <c r="K40" s="22"/>
      <c r="L40" s="22"/>
      <c r="M40" s="5"/>
    </row>
    <row r="41" spans="1:13" ht="4.5" customHeight="1" x14ac:dyDescent="0.45">
      <c r="B41" s="2"/>
      <c r="C41" s="47"/>
      <c r="D41" s="47"/>
      <c r="E41" s="411"/>
      <c r="F41" s="411"/>
      <c r="G41" s="3"/>
      <c r="H41" s="4"/>
      <c r="I41" s="4"/>
      <c r="J41" s="4"/>
      <c r="K41" s="4"/>
      <c r="L41" s="13"/>
      <c r="M41" s="4"/>
    </row>
    <row r="42" spans="1:13" s="6" customFormat="1" ht="13.5" thickBot="1" x14ac:dyDescent="0.25">
      <c r="B42" s="151" t="s">
        <v>89</v>
      </c>
      <c r="C42" s="398" t="s">
        <v>1</v>
      </c>
      <c r="D42" s="398"/>
      <c r="E42" s="154" t="s">
        <v>2</v>
      </c>
    </row>
    <row r="43" spans="1:13" x14ac:dyDescent="0.2">
      <c r="B43" s="69" t="s">
        <v>98</v>
      </c>
      <c r="C43" s="89" t="s">
        <v>30</v>
      </c>
      <c r="D43" s="246"/>
      <c r="E43" s="393">
        <v>1361.01</v>
      </c>
      <c r="M43" s="5"/>
    </row>
    <row r="44" spans="1:13" ht="13.5" customHeight="1" x14ac:dyDescent="0.2">
      <c r="B44" s="188" t="s">
        <v>134</v>
      </c>
      <c r="C44" s="152" t="s">
        <v>27</v>
      </c>
      <c r="D44" s="247"/>
      <c r="E44" s="244">
        <v>1191.03</v>
      </c>
      <c r="G44" s="199"/>
      <c r="H44" s="200"/>
      <c r="I44" s="4"/>
      <c r="J44" s="4"/>
      <c r="M44" s="5"/>
    </row>
    <row r="45" spans="1:13" ht="13.5" customHeight="1" x14ac:dyDescent="0.2">
      <c r="B45" s="188" t="s">
        <v>102</v>
      </c>
      <c r="C45" s="152" t="s">
        <v>91</v>
      </c>
      <c r="D45" s="247"/>
      <c r="E45" s="244">
        <v>752.24</v>
      </c>
      <c r="F45" s="257"/>
      <c r="G45" s="199"/>
      <c r="H45" s="200"/>
      <c r="I45" s="4"/>
      <c r="J45" s="4"/>
      <c r="M45" s="5"/>
    </row>
    <row r="46" spans="1:13" ht="13.5" customHeight="1" x14ac:dyDescent="0.2">
      <c r="B46" s="188" t="s">
        <v>3</v>
      </c>
      <c r="C46" s="152" t="s">
        <v>28</v>
      </c>
      <c r="D46" s="247"/>
      <c r="E46" s="244">
        <v>937.04</v>
      </c>
      <c r="F46" s="250"/>
      <c r="G46" s="199"/>
      <c r="H46" s="200"/>
      <c r="I46" s="4"/>
      <c r="J46" s="4"/>
      <c r="M46" s="5"/>
    </row>
    <row r="47" spans="1:13" ht="13.5" customHeight="1" x14ac:dyDescent="0.2">
      <c r="B47" s="31" t="s">
        <v>244</v>
      </c>
      <c r="C47" s="46" t="s">
        <v>26</v>
      </c>
      <c r="D47" s="248"/>
      <c r="E47" s="245">
        <v>827.03</v>
      </c>
      <c r="F47" s="257"/>
      <c r="G47" s="199"/>
      <c r="H47" s="200"/>
      <c r="I47" s="4"/>
      <c r="J47" s="4"/>
      <c r="M47" s="5"/>
    </row>
    <row r="48" spans="1:13" ht="13.5" customHeight="1" x14ac:dyDescent="0.2">
      <c r="B48" s="31" t="s">
        <v>100</v>
      </c>
      <c r="C48" s="46" t="s">
        <v>99</v>
      </c>
      <c r="D48" s="248"/>
      <c r="E48" s="245">
        <v>792</v>
      </c>
      <c r="F48" s="112"/>
      <c r="G48" s="199"/>
      <c r="H48" s="200"/>
      <c r="I48" s="4"/>
      <c r="J48" s="4"/>
      <c r="M48" s="5"/>
    </row>
    <row r="49" spans="1:13" ht="13.5" customHeight="1" thickBot="1" x14ac:dyDescent="0.25">
      <c r="B49" s="389" t="s">
        <v>93</v>
      </c>
      <c r="C49" s="390" t="s">
        <v>94</v>
      </c>
      <c r="D49" s="391"/>
      <c r="E49" s="165">
        <v>990</v>
      </c>
      <c r="F49" s="112"/>
      <c r="G49" s="199"/>
      <c r="H49" s="200"/>
      <c r="I49" s="4"/>
      <c r="J49" s="4"/>
      <c r="M49" s="5"/>
    </row>
    <row r="50" spans="1:13" s="4" customFormat="1" ht="13.5" thickBot="1" x14ac:dyDescent="0.25">
      <c r="B50" s="113"/>
      <c r="C50" s="159"/>
      <c r="D50" s="159"/>
      <c r="E50" s="163">
        <f>SUM(E43:E49)</f>
        <v>6850.3499999999995</v>
      </c>
      <c r="F50" s="160"/>
    </row>
    <row r="51" spans="1:13" x14ac:dyDescent="0.2">
      <c r="B51" s="190" t="s">
        <v>102</v>
      </c>
      <c r="C51" s="89" t="s">
        <v>81</v>
      </c>
      <c r="D51" s="89"/>
      <c r="E51" s="164">
        <v>500</v>
      </c>
      <c r="M51" s="5"/>
    </row>
    <row r="52" spans="1:13" x14ac:dyDescent="0.2">
      <c r="B52" s="50" t="s">
        <v>155</v>
      </c>
      <c r="C52" s="76" t="s">
        <v>14</v>
      </c>
      <c r="D52" s="76"/>
      <c r="E52" s="167">
        <v>1050</v>
      </c>
      <c r="M52" s="5"/>
    </row>
    <row r="53" spans="1:13" ht="13.5" thickBot="1" x14ac:dyDescent="0.25">
      <c r="B53" s="70" t="s">
        <v>39</v>
      </c>
      <c r="C53" s="161" t="s">
        <v>40</v>
      </c>
      <c r="D53" s="161"/>
      <c r="E53" s="165">
        <v>1000</v>
      </c>
      <c r="M53" s="5"/>
    </row>
    <row r="54" spans="1:13" ht="13.5" thickBot="1" x14ac:dyDescent="0.25">
      <c r="B54" s="11"/>
      <c r="C54" s="162" t="s">
        <v>0</v>
      </c>
      <c r="D54" s="162"/>
      <c r="E54" s="166">
        <f>SUM(E50:E53)</f>
        <v>9400.3499999999985</v>
      </c>
      <c r="M54" s="5"/>
    </row>
    <row r="55" spans="1:13" x14ac:dyDescent="0.2">
      <c r="B55" s="11"/>
      <c r="C55" s="162"/>
      <c r="D55" s="162"/>
      <c r="E55" s="193"/>
      <c r="M55" s="5"/>
    </row>
    <row r="56" spans="1:13" x14ac:dyDescent="0.2">
      <c r="B56" s="11" t="s">
        <v>102</v>
      </c>
      <c r="C56" s="159" t="s">
        <v>243</v>
      </c>
      <c r="D56" s="162"/>
      <c r="E56" s="193">
        <v>250</v>
      </c>
      <c r="M56" s="5"/>
    </row>
    <row r="57" spans="1:13" x14ac:dyDescent="0.2">
      <c r="B57" s="11"/>
      <c r="C57" s="162"/>
      <c r="D57" s="162"/>
      <c r="E57" s="193"/>
      <c r="M57" s="5"/>
    </row>
    <row r="58" spans="1:13" s="155" customFormat="1" ht="6.75" customHeight="1" x14ac:dyDescent="0.2">
      <c r="B58" s="156"/>
      <c r="C58" s="157"/>
      <c r="D58" s="157"/>
      <c r="E58" s="158"/>
      <c r="F58" s="158"/>
      <c r="G58" s="158"/>
      <c r="H58" s="158"/>
      <c r="I58" s="158"/>
      <c r="J58" s="158"/>
      <c r="K58" s="158"/>
      <c r="L58" s="158"/>
      <c r="M58" s="158"/>
    </row>
    <row r="59" spans="1:13" ht="19.5" customHeight="1" x14ac:dyDescent="0.2">
      <c r="A59" s="198"/>
      <c r="B59" s="150" t="s">
        <v>88</v>
      </c>
      <c r="C59" s="233" t="s">
        <v>490</v>
      </c>
      <c r="D59" s="170"/>
      <c r="E59" s="22"/>
      <c r="F59" s="22"/>
      <c r="G59" s="22"/>
      <c r="H59" s="22"/>
      <c r="I59" s="22"/>
      <c r="J59" s="22"/>
      <c r="K59" s="22"/>
      <c r="L59" s="22"/>
      <c r="M59" s="5"/>
    </row>
    <row r="60" spans="1:13" ht="19.5" customHeight="1" x14ac:dyDescent="0.2">
      <c r="B60" s="150" t="s">
        <v>90</v>
      </c>
      <c r="C60" s="410">
        <v>42424</v>
      </c>
      <c r="D60" s="410"/>
      <c r="E60" s="22"/>
      <c r="F60" s="22"/>
      <c r="G60" s="22"/>
      <c r="H60" s="22"/>
      <c r="I60" s="22"/>
      <c r="J60" s="22"/>
      <c r="K60" s="22"/>
      <c r="L60" s="22"/>
      <c r="M60" s="5"/>
    </row>
    <row r="61" spans="1:13" ht="4.5" customHeight="1" x14ac:dyDescent="0.45">
      <c r="B61" s="2"/>
      <c r="C61" s="47"/>
      <c r="D61" s="47"/>
      <c r="E61" s="411"/>
      <c r="F61" s="411"/>
      <c r="G61" s="3"/>
      <c r="H61" s="4"/>
      <c r="I61" s="4"/>
      <c r="J61" s="4"/>
      <c r="K61" s="4"/>
      <c r="L61" s="13"/>
      <c r="M61" s="4"/>
    </row>
    <row r="62" spans="1:13" s="6" customFormat="1" ht="13.5" thickBot="1" x14ac:dyDescent="0.25">
      <c r="B62" s="151" t="s">
        <v>89</v>
      </c>
      <c r="C62" s="398" t="s">
        <v>1</v>
      </c>
      <c r="D62" s="398"/>
      <c r="E62" s="154" t="s">
        <v>2</v>
      </c>
    </row>
    <row r="63" spans="1:13" x14ac:dyDescent="0.2">
      <c r="B63" s="69" t="s">
        <v>98</v>
      </c>
      <c r="C63" s="89" t="s">
        <v>30</v>
      </c>
      <c r="D63" s="246"/>
      <c r="E63" s="244">
        <v>1360.85</v>
      </c>
      <c r="M63" s="5"/>
    </row>
    <row r="64" spans="1:13" x14ac:dyDescent="0.2">
      <c r="B64" s="188" t="s">
        <v>134</v>
      </c>
      <c r="C64" s="152" t="s">
        <v>27</v>
      </c>
      <c r="D64" s="247"/>
      <c r="E64" s="244">
        <v>1518.77</v>
      </c>
      <c r="M64" s="5"/>
    </row>
    <row r="65" spans="1:13" x14ac:dyDescent="0.2">
      <c r="B65" s="188" t="s">
        <v>102</v>
      </c>
      <c r="C65" s="152" t="s">
        <v>91</v>
      </c>
      <c r="D65" s="247"/>
      <c r="E65" s="244">
        <v>652.24</v>
      </c>
      <c r="F65" s="257"/>
      <c r="M65" s="5"/>
    </row>
    <row r="66" spans="1:13" x14ac:dyDescent="0.2">
      <c r="B66" s="188" t="s">
        <v>3</v>
      </c>
      <c r="C66" s="152" t="s">
        <v>28</v>
      </c>
      <c r="D66" s="247"/>
      <c r="E66" s="244">
        <v>937.04</v>
      </c>
      <c r="M66" s="5"/>
    </row>
    <row r="67" spans="1:13" x14ac:dyDescent="0.2">
      <c r="B67" s="31" t="s">
        <v>244</v>
      </c>
      <c r="C67" s="46" t="s">
        <v>26</v>
      </c>
      <c r="D67" s="248"/>
      <c r="E67" s="244">
        <v>827.03</v>
      </c>
      <c r="M67" s="5"/>
    </row>
    <row r="68" spans="1:13" x14ac:dyDescent="0.2">
      <c r="B68" s="31" t="s">
        <v>100</v>
      </c>
      <c r="C68" s="46" t="s">
        <v>99</v>
      </c>
      <c r="D68" s="248"/>
      <c r="E68" s="245">
        <v>792</v>
      </c>
      <c r="F68" s="112"/>
      <c r="M68" s="5"/>
    </row>
    <row r="69" spans="1:13" ht="13.5" customHeight="1" thickBot="1" x14ac:dyDescent="0.25">
      <c r="B69" s="389" t="s">
        <v>93</v>
      </c>
      <c r="C69" s="390" t="s">
        <v>94</v>
      </c>
      <c r="D69" s="391"/>
      <c r="E69" s="165">
        <v>990</v>
      </c>
      <c r="F69" s="112"/>
      <c r="G69" s="199"/>
      <c r="H69" s="200"/>
      <c r="I69" s="4"/>
      <c r="J69" s="4"/>
      <c r="M69" s="5"/>
    </row>
    <row r="70" spans="1:13" s="4" customFormat="1" ht="13.5" thickBot="1" x14ac:dyDescent="0.25">
      <c r="B70" s="113"/>
      <c r="C70" s="159"/>
      <c r="D70" s="159"/>
      <c r="E70" s="163">
        <f>SUM(E63:E69)</f>
        <v>7077.9299999999994</v>
      </c>
      <c r="F70" s="160"/>
    </row>
    <row r="71" spans="1:13" x14ac:dyDescent="0.2">
      <c r="B71" s="190" t="s">
        <v>102</v>
      </c>
      <c r="C71" s="89" t="s">
        <v>81</v>
      </c>
      <c r="D71" s="89"/>
      <c r="E71" s="164">
        <v>500</v>
      </c>
      <c r="M71" s="5"/>
    </row>
    <row r="72" spans="1:13" x14ac:dyDescent="0.2">
      <c r="B72" s="50" t="s">
        <v>155</v>
      </c>
      <c r="C72" s="76" t="s">
        <v>14</v>
      </c>
      <c r="D72" s="76"/>
      <c r="E72" s="167">
        <v>1050</v>
      </c>
      <c r="M72" s="5"/>
    </row>
    <row r="73" spans="1:13" ht="13.5" thickBot="1" x14ac:dyDescent="0.25">
      <c r="B73" s="70" t="s">
        <v>39</v>
      </c>
      <c r="C73" s="161" t="s">
        <v>40</v>
      </c>
      <c r="D73" s="161"/>
      <c r="E73" s="165">
        <f>4000/4</f>
        <v>1000</v>
      </c>
      <c r="M73" s="5"/>
    </row>
    <row r="74" spans="1:13" ht="13.5" thickBot="1" x14ac:dyDescent="0.25">
      <c r="B74" s="11"/>
      <c r="C74" s="162" t="s">
        <v>0</v>
      </c>
      <c r="D74" s="162"/>
      <c r="E74" s="166">
        <f>SUM(E70:E73)</f>
        <v>9627.93</v>
      </c>
      <c r="M74" s="5"/>
    </row>
    <row r="75" spans="1:13" ht="12.75" customHeight="1" x14ac:dyDescent="0.2">
      <c r="B75" s="11"/>
      <c r="C75" s="21"/>
      <c r="D75" s="21"/>
      <c r="E75" s="22"/>
      <c r="F75" s="22"/>
      <c r="G75" s="22"/>
      <c r="H75" s="22"/>
      <c r="I75" s="22"/>
      <c r="J75" s="22"/>
      <c r="K75" s="22"/>
      <c r="L75" s="22"/>
      <c r="M75" s="22"/>
    </row>
    <row r="76" spans="1:13" s="7" customFormat="1" ht="13.15" customHeight="1" x14ac:dyDescent="0.2">
      <c r="A76" s="37" t="s">
        <v>16</v>
      </c>
      <c r="B76" s="38" t="s">
        <v>17</v>
      </c>
      <c r="C76" s="38"/>
      <c r="D76" s="168">
        <v>9000</v>
      </c>
      <c r="E76" s="251"/>
      <c r="F76" s="37"/>
      <c r="G76" s="38" t="s">
        <v>44</v>
      </c>
      <c r="H76" s="168">
        <v>5000</v>
      </c>
      <c r="I76" s="168"/>
      <c r="J76" s="171"/>
      <c r="K76" s="171"/>
      <c r="L76" s="171"/>
      <c r="M76" s="171"/>
    </row>
    <row r="77" spans="1:13" s="7" customFormat="1" ht="13.15" customHeight="1" x14ac:dyDescent="0.2">
      <c r="A77" s="37" t="s">
        <v>18</v>
      </c>
      <c r="B77" s="38" t="s">
        <v>47</v>
      </c>
      <c r="C77" s="38"/>
      <c r="D77" s="168"/>
      <c r="E77" s="251"/>
      <c r="F77" s="37" t="s">
        <v>24</v>
      </c>
      <c r="G77" s="38" t="s">
        <v>25</v>
      </c>
      <c r="H77" s="168">
        <v>5000</v>
      </c>
      <c r="I77" s="345"/>
      <c r="J77" s="171"/>
      <c r="K77" s="171"/>
      <c r="L77" s="171"/>
      <c r="M77" s="171"/>
    </row>
    <row r="78" spans="1:13" s="7" customFormat="1" ht="13.15" customHeight="1" x14ac:dyDescent="0.2">
      <c r="A78" s="37" t="s">
        <v>19</v>
      </c>
      <c r="B78" s="38" t="s">
        <v>20</v>
      </c>
      <c r="C78" s="38"/>
      <c r="D78" s="168">
        <v>311.83999999999997</v>
      </c>
      <c r="E78" s="168"/>
      <c r="F78" s="37" t="s">
        <v>18</v>
      </c>
      <c r="G78" s="38" t="s">
        <v>46</v>
      </c>
      <c r="H78" s="168">
        <v>1000</v>
      </c>
      <c r="I78" s="171"/>
      <c r="J78" s="171"/>
      <c r="K78" s="171"/>
      <c r="L78" s="171"/>
      <c r="M78" s="171"/>
    </row>
    <row r="79" spans="1:13" s="7" customFormat="1" ht="13.15" customHeight="1" x14ac:dyDescent="0.2">
      <c r="A79" s="37" t="s">
        <v>131</v>
      </c>
      <c r="B79" s="38" t="s">
        <v>132</v>
      </c>
      <c r="C79" s="38"/>
      <c r="D79" s="168">
        <v>472.63</v>
      </c>
      <c r="E79" s="168"/>
      <c r="F79" s="37" t="s">
        <v>63</v>
      </c>
      <c r="G79" s="38" t="s">
        <v>65</v>
      </c>
      <c r="H79" s="168">
        <v>500</v>
      </c>
      <c r="I79" s="345"/>
      <c r="J79" s="172"/>
    </row>
    <row r="80" spans="1:13" s="7" customFormat="1" ht="13.15" customHeight="1" x14ac:dyDescent="0.2">
      <c r="A80" s="37" t="s">
        <v>131</v>
      </c>
      <c r="B80" s="38" t="s">
        <v>133</v>
      </c>
      <c r="C80" s="38"/>
      <c r="D80" s="168">
        <v>86.94</v>
      </c>
      <c r="E80" s="168"/>
      <c r="F80" s="37" t="s">
        <v>64</v>
      </c>
      <c r="G80" s="38" t="s">
        <v>66</v>
      </c>
      <c r="H80" s="168">
        <v>500</v>
      </c>
      <c r="I80" s="345"/>
      <c r="J80" s="172"/>
    </row>
    <row r="81" spans="1:13" s="7" customFormat="1" ht="13.15" customHeight="1" x14ac:dyDescent="0.2">
      <c r="A81" s="37" t="s">
        <v>22</v>
      </c>
      <c r="B81" s="38" t="s">
        <v>23</v>
      </c>
      <c r="C81" s="168"/>
      <c r="D81" s="168">
        <v>8000</v>
      </c>
      <c r="E81" s="251"/>
      <c r="F81" s="37" t="s">
        <v>19</v>
      </c>
      <c r="G81" s="38" t="s">
        <v>32</v>
      </c>
      <c r="H81" s="168">
        <v>11000</v>
      </c>
      <c r="I81" s="197"/>
      <c r="J81" s="172"/>
    </row>
    <row r="82" spans="1:13" s="7" customFormat="1" ht="13.15" customHeight="1" thickBot="1" x14ac:dyDescent="0.25">
      <c r="A82" s="37" t="s">
        <v>21</v>
      </c>
      <c r="B82" s="38" t="s">
        <v>54</v>
      </c>
      <c r="C82" s="168"/>
      <c r="D82" s="168">
        <v>1000</v>
      </c>
      <c r="E82" s="168"/>
      <c r="F82" s="77" t="s">
        <v>42</v>
      </c>
      <c r="G82" s="38" t="s">
        <v>33</v>
      </c>
      <c r="H82" s="169">
        <v>11000</v>
      </c>
      <c r="I82" s="74"/>
      <c r="J82" s="172"/>
    </row>
    <row r="83" spans="1:13" s="7" customFormat="1" ht="13.15" customHeight="1" thickTop="1" thickBot="1" x14ac:dyDescent="0.25">
      <c r="B83" s="356"/>
      <c r="C83" s="38"/>
      <c r="D83" s="357"/>
      <c r="E83" s="168"/>
      <c r="F83" s="40"/>
      <c r="G83" s="38"/>
      <c r="H83" s="197">
        <f>SUM(H76:H82)+SUM(D76:D83)</f>
        <v>52871.41</v>
      </c>
      <c r="I83" s="197"/>
      <c r="J83" s="172"/>
    </row>
    <row r="84" spans="1:13" s="7" customFormat="1" ht="13.15" customHeight="1" thickBot="1" x14ac:dyDescent="0.25">
      <c r="B84" s="37"/>
      <c r="C84" s="38"/>
      <c r="D84" s="9"/>
      <c r="E84" s="168"/>
      <c r="F84" s="40"/>
      <c r="G84" s="173" t="s">
        <v>5</v>
      </c>
      <c r="H84" s="174">
        <f>E74+H83</f>
        <v>62499.340000000004</v>
      </c>
      <c r="I84" s="197"/>
      <c r="J84" s="172"/>
    </row>
    <row r="85" spans="1:13" s="7" customFormat="1" ht="13.15" customHeight="1" x14ac:dyDescent="0.2">
      <c r="B85" s="37"/>
      <c r="C85" s="38"/>
      <c r="D85" s="8"/>
      <c r="E85" s="168"/>
      <c r="F85" s="39"/>
      <c r="G85" s="38"/>
      <c r="H85" s="197"/>
      <c r="I85" s="197"/>
      <c r="J85" s="172"/>
    </row>
    <row r="86" spans="1:13" s="7" customFormat="1" ht="13.15" customHeight="1" x14ac:dyDescent="0.2">
      <c r="B86" s="37"/>
      <c r="C86" s="38"/>
      <c r="D86" s="8"/>
      <c r="E86" s="9"/>
      <c r="F86" s="9"/>
      <c r="G86" s="9"/>
      <c r="H86" s="9"/>
      <c r="I86" s="197"/>
      <c r="J86" s="172"/>
    </row>
    <row r="87" spans="1:13" s="7" customFormat="1" ht="13.15" customHeight="1" x14ac:dyDescent="0.2">
      <c r="A87" s="9"/>
      <c r="B87" s="10"/>
      <c r="C87" s="9"/>
      <c r="D87" s="8"/>
      <c r="E87" s="9"/>
      <c r="F87" s="9"/>
      <c r="G87" s="9"/>
      <c r="H87" s="9"/>
      <c r="I87" s="197"/>
      <c r="J87" s="172"/>
    </row>
    <row r="88" spans="1:13" s="7" customFormat="1" ht="13.15" customHeight="1" x14ac:dyDescent="0.2">
      <c r="A88" s="9"/>
      <c r="B88" s="10"/>
      <c r="C88" s="8"/>
      <c r="D88" s="8"/>
      <c r="E88" s="9"/>
      <c r="F88" s="9"/>
      <c r="G88" s="9"/>
      <c r="H88" s="9"/>
      <c r="I88" s="197"/>
      <c r="J88" s="172"/>
    </row>
    <row r="89" spans="1:13" s="7" customFormat="1" ht="13.15" customHeight="1" x14ac:dyDescent="0.2">
      <c r="A89" s="9"/>
      <c r="B89" s="10"/>
      <c r="C89" s="8"/>
      <c r="D89" s="8"/>
      <c r="E89" s="9"/>
      <c r="F89" s="9"/>
      <c r="G89" s="9"/>
      <c r="H89" s="9"/>
      <c r="I89" s="197"/>
      <c r="J89" s="172"/>
    </row>
    <row r="90" spans="1:13" s="7" customFormat="1" ht="13.15" customHeight="1" x14ac:dyDescent="0.2">
      <c r="A90" s="9"/>
      <c r="B90" s="10"/>
      <c r="C90" s="8"/>
      <c r="D90" s="8"/>
      <c r="E90" s="9"/>
      <c r="F90" s="9"/>
      <c r="G90" s="9"/>
      <c r="H90" s="9"/>
      <c r="I90" s="197"/>
      <c r="J90" s="172"/>
    </row>
    <row r="91" spans="1:13" s="9" customFormat="1" ht="12" x14ac:dyDescent="0.2">
      <c r="B91" s="10"/>
      <c r="C91" s="8"/>
      <c r="M91" s="10"/>
    </row>
    <row r="92" spans="1:13" s="9" customFormat="1" ht="12" x14ac:dyDescent="0.2">
      <c r="B92" s="10"/>
      <c r="C92" s="8"/>
      <c r="M92" s="10"/>
    </row>
    <row r="93" spans="1:13" s="9" customFormat="1" ht="12" x14ac:dyDescent="0.2">
      <c r="B93" s="10"/>
      <c r="C93" s="8"/>
      <c r="M93" s="10"/>
    </row>
    <row r="94" spans="1:13" s="9" customFormat="1" ht="12" x14ac:dyDescent="0.2">
      <c r="B94" s="10"/>
      <c r="M94" s="10"/>
    </row>
    <row r="95" spans="1:13" s="9" customFormat="1" ht="12" x14ac:dyDescent="0.2">
      <c r="B95" s="10"/>
      <c r="M95" s="10"/>
    </row>
    <row r="96" spans="1:13" s="9" customFormat="1" ht="12" x14ac:dyDescent="0.2">
      <c r="B96" s="10"/>
      <c r="M96" s="10"/>
    </row>
    <row r="97" spans="1:13" s="9" customFormat="1" x14ac:dyDescent="0.2">
      <c r="B97" s="10"/>
      <c r="D97" s="5"/>
      <c r="M97" s="10"/>
    </row>
    <row r="98" spans="1:13" s="9" customFormat="1" x14ac:dyDescent="0.2">
      <c r="B98" s="10"/>
      <c r="D98" s="5"/>
      <c r="M98" s="10"/>
    </row>
    <row r="99" spans="1:13" s="9" customFormat="1" x14ac:dyDescent="0.2">
      <c r="B99" s="10"/>
      <c r="D99" s="5"/>
      <c r="E99" s="5"/>
      <c r="F99" s="5"/>
      <c r="G99" s="5"/>
      <c r="H99" s="5"/>
      <c r="M99" s="10"/>
    </row>
    <row r="100" spans="1:13" s="9" customFormat="1" x14ac:dyDescent="0.2">
      <c r="B100" s="12"/>
      <c r="C100" s="5"/>
      <c r="D100" s="5"/>
      <c r="E100" s="5"/>
      <c r="F100" s="5"/>
      <c r="G100" s="5"/>
      <c r="H100" s="5"/>
      <c r="M100" s="10"/>
    </row>
    <row r="101" spans="1:13" s="9" customFormat="1" x14ac:dyDescent="0.2">
      <c r="B101" s="12"/>
      <c r="C101" s="5"/>
      <c r="D101" s="5"/>
      <c r="E101" s="5"/>
      <c r="F101" s="5"/>
      <c r="G101" s="5"/>
      <c r="H101" s="5"/>
      <c r="M101" s="10"/>
    </row>
    <row r="102" spans="1:13" s="9" customFormat="1" x14ac:dyDescent="0.2">
      <c r="B102" s="12"/>
      <c r="C102" s="5"/>
      <c r="D102" s="5"/>
      <c r="E102" s="5"/>
      <c r="F102" s="5"/>
      <c r="G102" s="5"/>
      <c r="H102" s="5"/>
      <c r="M102" s="10"/>
    </row>
    <row r="103" spans="1:13" s="9" customFormat="1" x14ac:dyDescent="0.2">
      <c r="B103" s="12"/>
      <c r="C103" s="5"/>
      <c r="D103" s="5"/>
      <c r="E103" s="5"/>
      <c r="F103" s="5"/>
      <c r="G103" s="5"/>
      <c r="H103" s="5"/>
      <c r="M103" s="10"/>
    </row>
    <row r="104" spans="1:13" s="9" customFormat="1" x14ac:dyDescent="0.2">
      <c r="A104" s="5"/>
      <c r="B104" s="12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0"/>
    </row>
    <row r="105" spans="1:13" s="9" customFormat="1" x14ac:dyDescent="0.2">
      <c r="A105" s="5"/>
      <c r="B105" s="12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10"/>
    </row>
    <row r="106" spans="1:13" s="9" customFormat="1" x14ac:dyDescent="0.2">
      <c r="A106" s="5"/>
      <c r="B106" s="1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10"/>
    </row>
    <row r="107" spans="1:13" s="9" customFormat="1" x14ac:dyDescent="0.2">
      <c r="A107" s="5"/>
      <c r="B107" s="1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0"/>
    </row>
  </sheetData>
  <mergeCells count="9">
    <mergeCell ref="A1:G1"/>
    <mergeCell ref="E41:F41"/>
    <mergeCell ref="C60:D60"/>
    <mergeCell ref="E61:F61"/>
    <mergeCell ref="C4:D4"/>
    <mergeCell ref="E5:F5"/>
    <mergeCell ref="C22:D22"/>
    <mergeCell ref="E23:F23"/>
    <mergeCell ref="C40:D4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26"/>
  <sheetViews>
    <sheetView workbookViewId="0">
      <selection activeCell="M39" sqref="M39"/>
    </sheetView>
  </sheetViews>
  <sheetFormatPr defaultRowHeight="12.75" x14ac:dyDescent="0.2"/>
  <cols>
    <col min="1" max="1" width="2" customWidth="1"/>
    <col min="2" max="2" width="6.28515625" customWidth="1"/>
    <col min="4" max="4" width="11.140625" customWidth="1"/>
    <col min="5" max="5" width="8.140625" style="213" customWidth="1"/>
    <col min="6" max="6" width="9.42578125" customWidth="1"/>
    <col min="7" max="7" width="10" customWidth="1"/>
    <col min="8" max="8" width="2.7109375" customWidth="1"/>
    <col min="9" max="9" width="9.5703125" customWidth="1"/>
    <col min="10" max="10" width="11" customWidth="1"/>
    <col min="11" max="11" width="10.7109375" style="93" customWidth="1"/>
    <col min="12" max="12" width="10.7109375" customWidth="1"/>
  </cols>
  <sheetData>
    <row r="1" spans="1:13" ht="18.75" x14ac:dyDescent="0.3">
      <c r="A1" s="203" t="s">
        <v>104</v>
      </c>
      <c r="B1" s="203"/>
    </row>
    <row r="2" spans="1:13" s="149" customFormat="1" ht="21.95" customHeight="1" x14ac:dyDescent="0.2">
      <c r="A2" s="416" t="s">
        <v>107</v>
      </c>
      <c r="B2" s="416"/>
      <c r="C2" s="422"/>
      <c r="D2" s="422"/>
      <c r="E2" s="210" t="s">
        <v>106</v>
      </c>
      <c r="F2" s="149" t="s">
        <v>2</v>
      </c>
      <c r="G2" s="149" t="s">
        <v>0</v>
      </c>
      <c r="I2" s="221" t="s">
        <v>105</v>
      </c>
      <c r="J2" s="222" t="s">
        <v>108</v>
      </c>
      <c r="K2" s="223" t="s">
        <v>112</v>
      </c>
    </row>
    <row r="3" spans="1:13" x14ac:dyDescent="0.2">
      <c r="B3" s="205" t="s">
        <v>98</v>
      </c>
      <c r="C3" s="206" t="s">
        <v>30</v>
      </c>
      <c r="D3" s="206"/>
      <c r="E3" s="214">
        <f>950+(150+100)/4</f>
        <v>1012.5</v>
      </c>
      <c r="F3" s="207">
        <v>1360.6</v>
      </c>
      <c r="G3" s="207">
        <f t="shared" ref="G3:G11" si="0">SUM(E3:F3)</f>
        <v>2373.1</v>
      </c>
      <c r="H3" s="204"/>
      <c r="I3" s="211">
        <v>41030</v>
      </c>
      <c r="J3" s="215">
        <v>0.13</v>
      </c>
      <c r="K3" s="202" t="s">
        <v>113</v>
      </c>
    </row>
    <row r="4" spans="1:13" x14ac:dyDescent="0.2">
      <c r="B4" s="205" t="s">
        <v>102</v>
      </c>
      <c r="C4" s="206" t="s">
        <v>91</v>
      </c>
      <c r="D4" s="206"/>
      <c r="E4" s="214"/>
      <c r="F4" s="207">
        <v>752.24</v>
      </c>
      <c r="G4" s="207">
        <f t="shared" si="0"/>
        <v>752.24</v>
      </c>
      <c r="H4" s="204"/>
      <c r="I4" s="211">
        <v>41091</v>
      </c>
      <c r="J4" s="215"/>
      <c r="K4"/>
    </row>
    <row r="5" spans="1:13" x14ac:dyDescent="0.2">
      <c r="B5" s="205" t="s">
        <v>3</v>
      </c>
      <c r="C5" s="206" t="s">
        <v>28</v>
      </c>
      <c r="D5" s="206"/>
      <c r="E5" s="214"/>
      <c r="F5" s="207">
        <v>937.04</v>
      </c>
      <c r="G5" s="207">
        <f t="shared" si="0"/>
        <v>937.04</v>
      </c>
      <c r="H5" s="204"/>
      <c r="I5" s="211">
        <v>40575</v>
      </c>
      <c r="J5" s="215">
        <v>0.2</v>
      </c>
      <c r="K5"/>
    </row>
    <row r="6" spans="1:13" x14ac:dyDescent="0.2">
      <c r="B6" s="205" t="s">
        <v>4</v>
      </c>
      <c r="C6" s="206" t="s">
        <v>26</v>
      </c>
      <c r="D6" s="206"/>
      <c r="E6" s="214"/>
      <c r="F6" s="207">
        <v>873.83</v>
      </c>
      <c r="G6" s="207">
        <f t="shared" si="0"/>
        <v>873.83</v>
      </c>
      <c r="H6" s="204"/>
      <c r="I6" s="211">
        <v>40575</v>
      </c>
      <c r="J6" s="215">
        <v>0.25</v>
      </c>
      <c r="K6"/>
    </row>
    <row r="7" spans="1:13" x14ac:dyDescent="0.2">
      <c r="B7" s="205" t="s">
        <v>100</v>
      </c>
      <c r="C7" s="206" t="s">
        <v>99</v>
      </c>
      <c r="D7" s="206"/>
      <c r="E7" s="214"/>
      <c r="F7" s="207">
        <v>792</v>
      </c>
      <c r="G7" s="207">
        <f t="shared" si="0"/>
        <v>792</v>
      </c>
      <c r="H7" s="204"/>
      <c r="I7" s="212" t="s">
        <v>9</v>
      </c>
      <c r="J7" s="216" t="s">
        <v>9</v>
      </c>
      <c r="K7"/>
    </row>
    <row r="8" spans="1:13" x14ac:dyDescent="0.2">
      <c r="B8" s="205" t="s">
        <v>93</v>
      </c>
      <c r="C8" s="206" t="s">
        <v>94</v>
      </c>
      <c r="D8" s="206"/>
      <c r="E8" s="214"/>
      <c r="F8" s="207">
        <v>1188</v>
      </c>
      <c r="G8" s="207">
        <f t="shared" si="0"/>
        <v>1188</v>
      </c>
      <c r="H8" s="204"/>
      <c r="I8" s="212" t="s">
        <v>9</v>
      </c>
      <c r="J8" s="219"/>
      <c r="K8" s="219" t="s">
        <v>111</v>
      </c>
    </row>
    <row r="9" spans="1:13" x14ac:dyDescent="0.2">
      <c r="B9" s="205" t="s">
        <v>15</v>
      </c>
      <c r="C9" s="208" t="s">
        <v>27</v>
      </c>
      <c r="D9" s="208"/>
      <c r="E9" s="214">
        <v>907.5</v>
      </c>
      <c r="F9" s="207">
        <v>1165.31</v>
      </c>
      <c r="G9" s="207">
        <f t="shared" si="0"/>
        <v>2072.81</v>
      </c>
      <c r="H9" s="204"/>
      <c r="I9" s="211">
        <v>40575</v>
      </c>
      <c r="J9" s="215">
        <v>0.15</v>
      </c>
      <c r="K9"/>
    </row>
    <row r="10" spans="1:13" x14ac:dyDescent="0.2">
      <c r="B10" s="205" t="s">
        <v>51</v>
      </c>
      <c r="C10" s="208" t="s">
        <v>52</v>
      </c>
      <c r="D10" s="208"/>
      <c r="E10" s="214">
        <f>1000/4</f>
        <v>250</v>
      </c>
      <c r="F10" s="207">
        <f>792-250</f>
        <v>542</v>
      </c>
      <c r="G10" s="207">
        <f t="shared" si="0"/>
        <v>792</v>
      </c>
      <c r="H10" s="204"/>
      <c r="I10" s="212" t="s">
        <v>9</v>
      </c>
      <c r="J10" s="216" t="s">
        <v>9</v>
      </c>
      <c r="K10"/>
    </row>
    <row r="11" spans="1:13" ht="13.5" thickBot="1" x14ac:dyDescent="0.25">
      <c r="B11" s="205" t="s">
        <v>102</v>
      </c>
      <c r="C11" s="206" t="s">
        <v>81</v>
      </c>
      <c r="D11" s="206"/>
      <c r="E11" s="214"/>
      <c r="F11" s="207">
        <v>500</v>
      </c>
      <c r="G11" s="207">
        <f t="shared" si="0"/>
        <v>500</v>
      </c>
      <c r="H11" s="204"/>
      <c r="I11" s="211">
        <v>40575</v>
      </c>
      <c r="J11" s="215">
        <v>0.25</v>
      </c>
      <c r="K11"/>
    </row>
    <row r="12" spans="1:13" ht="13.5" thickBot="1" x14ac:dyDescent="0.25">
      <c r="B12" s="11"/>
      <c r="C12" s="162"/>
      <c r="D12" s="162"/>
      <c r="E12" s="162"/>
      <c r="F12" s="162" t="s">
        <v>110</v>
      </c>
      <c r="G12" s="209">
        <f>SUM(G3:G11)</f>
        <v>10281.02</v>
      </c>
      <c r="H12" s="193"/>
      <c r="J12" s="93"/>
      <c r="K12"/>
    </row>
    <row r="13" spans="1:13" x14ac:dyDescent="0.2">
      <c r="B13" s="11"/>
      <c r="C13" s="162"/>
      <c r="D13" s="162"/>
      <c r="E13" s="162"/>
      <c r="F13" s="162"/>
      <c r="G13" s="193"/>
      <c r="H13" s="193"/>
      <c r="J13" s="93"/>
      <c r="K13"/>
    </row>
    <row r="14" spans="1:13" x14ac:dyDescent="0.2">
      <c r="E14" s="418" t="s">
        <v>114</v>
      </c>
      <c r="F14" s="420" t="s">
        <v>108</v>
      </c>
      <c r="G14" s="418" t="s">
        <v>115</v>
      </c>
      <c r="K14" s="417" t="s">
        <v>116</v>
      </c>
      <c r="L14" s="417"/>
    </row>
    <row r="15" spans="1:13" ht="10.5" customHeight="1" x14ac:dyDescent="0.2">
      <c r="A15" s="218" t="s">
        <v>109</v>
      </c>
      <c r="B15" s="217"/>
      <c r="E15" s="419"/>
      <c r="F15" s="421"/>
      <c r="G15" s="419"/>
      <c r="H15" s="228"/>
      <c r="I15" s="149" t="s">
        <v>2</v>
      </c>
      <c r="J15" s="149" t="s">
        <v>0</v>
      </c>
      <c r="K15" s="223" t="s">
        <v>117</v>
      </c>
      <c r="L15" s="222" t="s">
        <v>118</v>
      </c>
      <c r="M15" s="93"/>
    </row>
    <row r="16" spans="1:13" x14ac:dyDescent="0.2">
      <c r="B16" s="205" t="s">
        <v>98</v>
      </c>
      <c r="C16" s="206" t="s">
        <v>30</v>
      </c>
      <c r="D16" s="206"/>
      <c r="E16" s="225">
        <v>69</v>
      </c>
      <c r="F16" s="229">
        <v>8</v>
      </c>
      <c r="G16" s="220">
        <f t="shared" ref="G16:G24" si="1">E16+E16*(F16/100)</f>
        <v>74.52</v>
      </c>
      <c r="H16" s="220"/>
      <c r="I16" s="207">
        <v>1528.63</v>
      </c>
      <c r="J16" s="207">
        <f t="shared" ref="J16:J24" si="2">I16+E3</f>
        <v>2541.13</v>
      </c>
      <c r="K16" s="204">
        <f t="shared" ref="K16:K24" si="3">I16-F3</f>
        <v>168.0300000000002</v>
      </c>
      <c r="L16" s="224">
        <f t="shared" ref="L16:L24" si="4">K16*4</f>
        <v>672.1200000000008</v>
      </c>
      <c r="M16" s="93"/>
    </row>
    <row r="17" spans="2:14" x14ac:dyDescent="0.2">
      <c r="B17" s="205" t="s">
        <v>102</v>
      </c>
      <c r="C17" s="206" t="s">
        <v>91</v>
      </c>
      <c r="D17" s="206"/>
      <c r="E17" s="225">
        <v>19</v>
      </c>
      <c r="F17" s="229">
        <v>8</v>
      </c>
      <c r="G17" s="220">
        <f t="shared" si="1"/>
        <v>20.52</v>
      </c>
      <c r="H17" s="220"/>
      <c r="I17" s="207">
        <v>826.16</v>
      </c>
      <c r="J17" s="207">
        <f t="shared" si="2"/>
        <v>826.16</v>
      </c>
      <c r="K17" s="230">
        <f t="shared" si="3"/>
        <v>73.919999999999959</v>
      </c>
      <c r="L17" s="231">
        <f t="shared" si="4"/>
        <v>295.67999999999984</v>
      </c>
      <c r="M17" s="93"/>
    </row>
    <row r="18" spans="2:14" x14ac:dyDescent="0.2">
      <c r="B18" s="205" t="s">
        <v>3</v>
      </c>
      <c r="C18" s="206" t="s">
        <v>28</v>
      </c>
      <c r="D18" s="206"/>
      <c r="E18" s="225">
        <v>24</v>
      </c>
      <c r="F18" s="229">
        <v>15</v>
      </c>
      <c r="G18" s="220">
        <f t="shared" si="1"/>
        <v>27.6</v>
      </c>
      <c r="H18" s="220"/>
      <c r="I18" s="207">
        <v>1084.8800000000001</v>
      </c>
      <c r="J18" s="207">
        <f t="shared" si="2"/>
        <v>1084.8800000000001</v>
      </c>
      <c r="K18" s="204">
        <f t="shared" si="3"/>
        <v>147.84000000000015</v>
      </c>
      <c r="L18" s="224">
        <f t="shared" si="4"/>
        <v>591.36000000000058</v>
      </c>
      <c r="M18" s="93"/>
    </row>
    <row r="19" spans="2:14" x14ac:dyDescent="0.2">
      <c r="B19" s="205" t="s">
        <v>4</v>
      </c>
      <c r="C19" s="206" t="s">
        <v>26</v>
      </c>
      <c r="D19" s="206"/>
      <c r="E19" s="225">
        <v>22.29</v>
      </c>
      <c r="F19" s="229">
        <v>15</v>
      </c>
      <c r="G19" s="220">
        <f t="shared" si="1"/>
        <v>25.633499999999998</v>
      </c>
      <c r="H19" s="220"/>
      <c r="I19" s="207">
        <v>1010.96</v>
      </c>
      <c r="J19" s="207">
        <f t="shared" si="2"/>
        <v>1010.96</v>
      </c>
      <c r="K19" s="230">
        <f t="shared" si="3"/>
        <v>137.13</v>
      </c>
      <c r="L19" s="231">
        <f t="shared" si="4"/>
        <v>548.52</v>
      </c>
      <c r="M19" s="93"/>
    </row>
    <row r="20" spans="2:14" x14ac:dyDescent="0.2">
      <c r="B20" s="205" t="s">
        <v>100</v>
      </c>
      <c r="C20" s="206" t="s">
        <v>99</v>
      </c>
      <c r="D20" s="206"/>
      <c r="E20" s="225">
        <v>20</v>
      </c>
      <c r="F20" s="229">
        <v>15</v>
      </c>
      <c r="G20" s="220">
        <f t="shared" si="1"/>
        <v>23</v>
      </c>
      <c r="H20" s="220"/>
      <c r="I20" s="207">
        <v>910.8</v>
      </c>
      <c r="J20" s="207">
        <f t="shared" si="2"/>
        <v>910.8</v>
      </c>
      <c r="K20" s="204">
        <f t="shared" si="3"/>
        <v>118.79999999999995</v>
      </c>
      <c r="L20" s="224">
        <f t="shared" si="4"/>
        <v>475.19999999999982</v>
      </c>
      <c r="M20" s="93"/>
    </row>
    <row r="21" spans="2:14" x14ac:dyDescent="0.2">
      <c r="B21" s="205" t="s">
        <v>93</v>
      </c>
      <c r="C21" s="206" t="s">
        <v>94</v>
      </c>
      <c r="D21" s="206"/>
      <c r="E21" s="225">
        <v>30</v>
      </c>
      <c r="F21" s="229">
        <v>8</v>
      </c>
      <c r="G21" s="220">
        <f t="shared" si="1"/>
        <v>32.4</v>
      </c>
      <c r="H21" s="220"/>
      <c r="I21" s="207">
        <v>1256.71</v>
      </c>
      <c r="J21" s="207">
        <f t="shared" si="2"/>
        <v>1256.71</v>
      </c>
      <c r="K21" s="230">
        <f t="shared" si="3"/>
        <v>68.710000000000036</v>
      </c>
      <c r="L21" s="231">
        <f t="shared" si="4"/>
        <v>274.84000000000015</v>
      </c>
      <c r="M21" s="93"/>
    </row>
    <row r="22" spans="2:14" x14ac:dyDescent="0.2">
      <c r="B22" s="205" t="s">
        <v>15</v>
      </c>
      <c r="C22" s="208" t="s">
        <v>27</v>
      </c>
      <c r="D22" s="208"/>
      <c r="E22" s="225">
        <v>32.29</v>
      </c>
      <c r="F22" s="229">
        <v>15</v>
      </c>
      <c r="G22" s="220">
        <f t="shared" si="1"/>
        <v>37.133499999999998</v>
      </c>
      <c r="H22" s="220"/>
      <c r="I22" s="207">
        <v>1318.02</v>
      </c>
      <c r="J22" s="207">
        <f t="shared" si="2"/>
        <v>2225.52</v>
      </c>
      <c r="K22" s="204">
        <f t="shared" si="3"/>
        <v>152.71000000000004</v>
      </c>
      <c r="L22" s="224">
        <f t="shared" si="4"/>
        <v>610.84000000000015</v>
      </c>
      <c r="M22" s="93"/>
    </row>
    <row r="23" spans="2:14" x14ac:dyDescent="0.2">
      <c r="B23" s="205" t="s">
        <v>51</v>
      </c>
      <c r="C23" s="208" t="s">
        <v>52</v>
      </c>
      <c r="D23" s="208"/>
      <c r="E23" s="225">
        <v>20</v>
      </c>
      <c r="F23" s="229">
        <v>15</v>
      </c>
      <c r="G23" s="220">
        <f t="shared" si="1"/>
        <v>23</v>
      </c>
      <c r="H23" s="220"/>
      <c r="I23" s="207">
        <v>660.8</v>
      </c>
      <c r="J23" s="207">
        <f t="shared" si="2"/>
        <v>910.8</v>
      </c>
      <c r="K23" s="230">
        <f t="shared" si="3"/>
        <v>118.79999999999995</v>
      </c>
      <c r="L23" s="231">
        <f t="shared" si="4"/>
        <v>475.19999999999982</v>
      </c>
      <c r="M23" s="93"/>
    </row>
    <row r="24" spans="2:14" ht="13.5" thickBot="1" x14ac:dyDescent="0.25">
      <c r="B24" s="205" t="s">
        <v>102</v>
      </c>
      <c r="C24" s="206" t="s">
        <v>81</v>
      </c>
      <c r="D24" s="206"/>
      <c r="E24" s="225">
        <v>12.5</v>
      </c>
      <c r="F24" s="229">
        <v>10</v>
      </c>
      <c r="G24" s="220">
        <f t="shared" si="1"/>
        <v>13.75</v>
      </c>
      <c r="H24" s="220"/>
      <c r="I24" s="207">
        <f>G24*40</f>
        <v>550</v>
      </c>
      <c r="J24" s="207">
        <f t="shared" si="2"/>
        <v>550</v>
      </c>
      <c r="K24" s="230">
        <f t="shared" si="3"/>
        <v>50</v>
      </c>
      <c r="L24" s="231">
        <f t="shared" si="4"/>
        <v>200</v>
      </c>
      <c r="M24" s="93"/>
    </row>
    <row r="25" spans="2:14" ht="13.5" thickBot="1" x14ac:dyDescent="0.25">
      <c r="B25" s="11"/>
      <c r="C25" s="162"/>
      <c r="D25" s="162"/>
      <c r="E25" s="162"/>
      <c r="F25" s="162"/>
      <c r="G25" s="162"/>
      <c r="H25" s="162"/>
      <c r="I25" s="162" t="s">
        <v>110</v>
      </c>
      <c r="J25" s="209">
        <f>SUM(J16:J24)</f>
        <v>11316.96</v>
      </c>
      <c r="K25" s="193"/>
      <c r="L25" s="224"/>
      <c r="N25" s="93"/>
    </row>
    <row r="26" spans="2:14" x14ac:dyDescent="0.2">
      <c r="J26" s="224">
        <f>J25-G12</f>
        <v>1035.9399999999987</v>
      </c>
      <c r="K26" s="232">
        <f>SUM(K16:K24)</f>
        <v>1035.9400000000003</v>
      </c>
      <c r="L26" s="224">
        <f>SUM(L16:L25)</f>
        <v>4143.7600000000011</v>
      </c>
    </row>
  </sheetData>
  <mergeCells count="6">
    <mergeCell ref="A2:B2"/>
    <mergeCell ref="K14:L14"/>
    <mergeCell ref="E14:E15"/>
    <mergeCell ref="F14:F15"/>
    <mergeCell ref="G14:G15"/>
    <mergeCell ref="C2:D2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E531"/>
  <sheetViews>
    <sheetView zoomScaleNormal="100" workbookViewId="0">
      <selection activeCell="D57" sqref="D57"/>
    </sheetView>
  </sheetViews>
  <sheetFormatPr defaultRowHeight="12.75" x14ac:dyDescent="0.2"/>
  <cols>
    <col min="1" max="1" width="1.28515625" customWidth="1"/>
    <col min="2" max="2" width="1.7109375" customWidth="1"/>
    <col min="3" max="3" width="2.7109375" customWidth="1"/>
    <col min="4" max="4" width="18.140625" customWidth="1"/>
    <col min="5" max="5" width="13.5703125" style="14" customWidth="1"/>
    <col min="6" max="7" width="7.140625" customWidth="1"/>
    <col min="8" max="8" width="5" style="96" customWidth="1"/>
    <col min="9" max="9" width="22.42578125" customWidth="1"/>
    <col min="10" max="10" width="13.5703125" style="14" customWidth="1"/>
    <col min="11" max="11" width="13.5703125" customWidth="1"/>
    <col min="12" max="12" width="3" customWidth="1"/>
    <col min="13" max="13" width="12.5703125" style="14" customWidth="1"/>
    <col min="14" max="14" width="12.7109375" style="14" customWidth="1"/>
    <col min="15" max="15" width="13.42578125" style="14" customWidth="1"/>
    <col min="16" max="16" width="13.140625" style="137" customWidth="1"/>
    <col min="17" max="17" width="12.28515625" customWidth="1"/>
    <col min="18" max="18" width="12.42578125" customWidth="1"/>
    <col min="19" max="19" width="2.85546875" customWidth="1"/>
    <col min="20" max="20" width="7.85546875" customWidth="1"/>
    <col min="21" max="21" width="8.85546875" customWidth="1"/>
    <col min="22" max="22" width="12.7109375" style="14" customWidth="1"/>
    <col min="23" max="23" width="8" style="62" customWidth="1"/>
    <col min="24" max="24" width="11.7109375" style="14" customWidth="1"/>
    <col min="25" max="25" width="11.7109375" customWidth="1"/>
    <col min="26" max="26" width="13" customWidth="1"/>
    <col min="27" max="27" width="10.140625" customWidth="1"/>
    <col min="28" max="28" width="9.85546875" customWidth="1"/>
  </cols>
  <sheetData>
    <row r="1" spans="1:31" ht="16.5" customHeight="1" x14ac:dyDescent="0.2">
      <c r="A1" s="132" t="s">
        <v>6</v>
      </c>
      <c r="B1" s="131"/>
    </row>
    <row r="2" spans="1:31" s="124" customFormat="1" ht="3" customHeight="1" x14ac:dyDescent="0.2">
      <c r="E2" s="125"/>
      <c r="H2" s="127"/>
      <c r="K2" s="125"/>
      <c r="L2" s="125"/>
      <c r="M2" s="125"/>
      <c r="N2" s="125"/>
      <c r="O2" s="125"/>
      <c r="P2" s="138"/>
      <c r="Q2" s="125"/>
      <c r="T2" s="128"/>
      <c r="U2" s="129"/>
      <c r="V2" s="130"/>
      <c r="W2" s="126"/>
      <c r="X2" s="130"/>
    </row>
    <row r="3" spans="1:31" s="118" customFormat="1" ht="6" customHeight="1" x14ac:dyDescent="0.2">
      <c r="E3" s="119"/>
      <c r="H3" s="121"/>
      <c r="K3" s="119"/>
      <c r="L3" s="119"/>
      <c r="M3" s="119"/>
      <c r="N3" s="119"/>
      <c r="O3" s="119"/>
      <c r="P3" s="139"/>
      <c r="Q3" s="119"/>
      <c r="T3" s="122"/>
      <c r="U3" s="123"/>
      <c r="V3" s="32"/>
      <c r="W3" s="120"/>
      <c r="X3" s="32"/>
    </row>
    <row r="4" spans="1:31" ht="12.75" customHeight="1" x14ac:dyDescent="0.2">
      <c r="R4" s="20"/>
      <c r="S4" s="20"/>
      <c r="T4" s="18"/>
      <c r="U4" s="64"/>
      <c r="V4" s="94"/>
      <c r="W4" s="57"/>
      <c r="X4" s="58"/>
      <c r="Y4" s="18"/>
      <c r="Z4" s="55"/>
      <c r="AA4" s="56"/>
      <c r="AB4" s="18"/>
      <c r="AC4" s="18"/>
      <c r="AD4" s="18"/>
      <c r="AE4" s="18"/>
    </row>
    <row r="5" spans="1:31" ht="12.75" hidden="1" customHeight="1" x14ac:dyDescent="0.2">
      <c r="B5" s="428" t="s">
        <v>191</v>
      </c>
      <c r="C5" s="428"/>
      <c r="D5" s="428"/>
      <c r="E5" s="428"/>
      <c r="H5" s="100"/>
      <c r="I5" s="60"/>
      <c r="J5" s="426" t="s">
        <v>37</v>
      </c>
      <c r="K5" s="261"/>
      <c r="L5" s="264"/>
      <c r="M5" s="424" t="s">
        <v>34</v>
      </c>
      <c r="N5" s="423" t="s">
        <v>135</v>
      </c>
      <c r="O5" s="423"/>
      <c r="P5" s="140"/>
      <c r="R5" s="20"/>
      <c r="S5" s="20"/>
      <c r="T5" s="18"/>
      <c r="U5" s="64"/>
      <c r="V5" s="94"/>
      <c r="W5" s="57"/>
      <c r="X5" s="58"/>
      <c r="Y5" s="18"/>
      <c r="Z5" s="55"/>
      <c r="AA5" s="56"/>
      <c r="AB5" s="18"/>
      <c r="AC5" s="18"/>
      <c r="AD5" s="18"/>
      <c r="AE5" s="18"/>
    </row>
    <row r="6" spans="1:31" ht="12.75" hidden="1" customHeight="1" x14ac:dyDescent="0.2">
      <c r="C6" s="16" t="s">
        <v>92</v>
      </c>
      <c r="D6" s="14"/>
      <c r="E6" s="243">
        <v>8796.1200000000008</v>
      </c>
      <c r="H6" s="101" t="s">
        <v>58</v>
      </c>
      <c r="I6" s="80"/>
      <c r="J6" s="427"/>
      <c r="K6" s="261" t="s">
        <v>29</v>
      </c>
      <c r="L6" s="264"/>
      <c r="M6" s="425"/>
      <c r="N6" s="262" t="s">
        <v>29</v>
      </c>
      <c r="O6" s="263" t="s">
        <v>36</v>
      </c>
      <c r="P6" s="140"/>
      <c r="R6" s="20"/>
      <c r="S6" s="20"/>
      <c r="T6" s="18"/>
      <c r="U6" s="64"/>
      <c r="V6" s="94"/>
      <c r="W6" s="57"/>
      <c r="X6" s="58"/>
      <c r="Y6" s="18"/>
      <c r="Z6" s="55"/>
      <c r="AA6" s="56"/>
      <c r="AB6" s="18"/>
      <c r="AC6" s="18"/>
      <c r="AD6" s="18"/>
      <c r="AE6" s="18"/>
    </row>
    <row r="7" spans="1:31" ht="12.75" hidden="1" customHeight="1" x14ac:dyDescent="0.2">
      <c r="C7" s="16"/>
      <c r="D7" s="14" t="s">
        <v>13</v>
      </c>
      <c r="E7" s="29">
        <f>'[1]FEB ''15'!$C$17</f>
        <v>973.13999999999987</v>
      </c>
      <c r="H7" s="106"/>
      <c r="I7" s="92" t="s">
        <v>61</v>
      </c>
      <c r="J7" s="90">
        <v>527.1</v>
      </c>
      <c r="K7" s="43">
        <f>J7</f>
        <v>527.1</v>
      </c>
      <c r="L7" s="20"/>
      <c r="M7" s="29">
        <v>-26145.39</v>
      </c>
      <c r="N7" s="43">
        <f>M7</f>
        <v>-26145.39</v>
      </c>
      <c r="O7" s="29">
        <f>28000+N7</f>
        <v>1854.6100000000006</v>
      </c>
      <c r="P7" s="141" t="s">
        <v>82</v>
      </c>
      <c r="Q7" s="134" t="s">
        <v>83</v>
      </c>
      <c r="R7" s="20"/>
      <c r="S7" s="20"/>
      <c r="T7" s="18"/>
      <c r="U7" s="64"/>
      <c r="V7" s="94"/>
      <c r="W7" s="57"/>
      <c r="X7" s="58"/>
      <c r="Y7" s="18"/>
      <c r="Z7" s="55"/>
      <c r="AA7" s="56"/>
      <c r="AB7" s="18"/>
      <c r="AC7" s="18"/>
      <c r="AD7" s="18"/>
      <c r="AE7" s="18"/>
    </row>
    <row r="8" spans="1:31" ht="12.75" hidden="1" customHeight="1" x14ac:dyDescent="0.2">
      <c r="C8" s="17" t="s">
        <v>5</v>
      </c>
      <c r="D8" s="14"/>
      <c r="E8" s="14">
        <f>SUM(E6:E7)</f>
        <v>9769.26</v>
      </c>
      <c r="H8" s="110" t="s">
        <v>128</v>
      </c>
      <c r="I8" s="88" t="s">
        <v>127</v>
      </c>
      <c r="J8" s="29">
        <v>-99</v>
      </c>
      <c r="K8" s="185">
        <f>K7+J8</f>
        <v>428.1</v>
      </c>
      <c r="L8" s="25"/>
      <c r="M8" s="75">
        <v>-345.18</v>
      </c>
      <c r="N8" s="44">
        <f>N7+M8</f>
        <v>-26490.57</v>
      </c>
      <c r="O8" s="29">
        <f>28000+N8</f>
        <v>1509.4300000000003</v>
      </c>
      <c r="P8" s="136" t="s">
        <v>76</v>
      </c>
      <c r="Q8" s="143" t="s">
        <v>78</v>
      </c>
      <c r="R8" s="20"/>
      <c r="S8" s="20"/>
      <c r="T8" s="18"/>
      <c r="U8" s="64"/>
      <c r="V8" s="94"/>
      <c r="W8" s="57"/>
      <c r="X8" s="58"/>
      <c r="Y8" s="18"/>
      <c r="Z8" s="55"/>
      <c r="AA8" s="56"/>
      <c r="AB8" s="18"/>
      <c r="AC8" s="18"/>
      <c r="AD8" s="18"/>
      <c r="AE8" s="18"/>
    </row>
    <row r="9" spans="1:31" ht="12.75" hidden="1" customHeight="1" x14ac:dyDescent="0.2">
      <c r="H9" s="110" t="s">
        <v>128</v>
      </c>
      <c r="I9" s="65" t="s">
        <v>13</v>
      </c>
      <c r="J9" s="29">
        <v>434.9</v>
      </c>
      <c r="K9" s="185">
        <f>K8+J9</f>
        <v>863</v>
      </c>
      <c r="L9" s="95"/>
      <c r="M9" s="75">
        <v>-888.99</v>
      </c>
      <c r="N9" s="44">
        <f t="shared" ref="N9" si="0">N8+M9</f>
        <v>-27379.56</v>
      </c>
      <c r="O9" s="29">
        <f>28000+N9</f>
        <v>620.43999999999869</v>
      </c>
      <c r="P9" s="136" t="s">
        <v>76</v>
      </c>
      <c r="Q9" s="143" t="s">
        <v>78</v>
      </c>
      <c r="R9" s="20"/>
      <c r="S9" s="20"/>
      <c r="T9" s="18"/>
      <c r="U9" s="64"/>
      <c r="V9" s="94"/>
      <c r="W9" s="57"/>
      <c r="X9" s="58"/>
      <c r="Y9" s="18"/>
      <c r="Z9" s="55"/>
      <c r="AA9" s="56"/>
      <c r="AB9" s="18"/>
      <c r="AC9" s="18"/>
      <c r="AD9" s="18"/>
      <c r="AE9" s="18"/>
    </row>
    <row r="10" spans="1:31" ht="12.75" hidden="1" customHeight="1" x14ac:dyDescent="0.2">
      <c r="A10" s="116"/>
      <c r="C10" s="49" t="s">
        <v>11</v>
      </c>
      <c r="E10" s="27"/>
      <c r="H10" s="110" t="s">
        <v>60</v>
      </c>
      <c r="I10" s="88" t="s">
        <v>62</v>
      </c>
      <c r="J10" s="29">
        <v>-449</v>
      </c>
      <c r="K10" s="185">
        <f>K9+J10</f>
        <v>414</v>
      </c>
      <c r="L10" s="95"/>
      <c r="M10" s="75">
        <v>-345.7</v>
      </c>
      <c r="N10" s="44">
        <f t="shared" ref="N10:N18" si="1">N9+M10</f>
        <v>-27725.260000000002</v>
      </c>
      <c r="O10" s="29">
        <f t="shared" ref="O10:O18" si="2">28000+N10</f>
        <v>274.73999999999796</v>
      </c>
      <c r="P10" s="136" t="s">
        <v>70</v>
      </c>
      <c r="Q10" s="143"/>
      <c r="R10" s="20"/>
      <c r="S10" s="20"/>
      <c r="T10" s="18"/>
      <c r="U10" s="64"/>
      <c r="V10" s="94"/>
      <c r="W10" s="57"/>
      <c r="X10" s="58"/>
      <c r="Y10" s="18"/>
      <c r="Z10" s="55"/>
      <c r="AA10" s="56"/>
      <c r="AB10" s="18"/>
      <c r="AC10" s="18"/>
      <c r="AD10" s="18"/>
      <c r="AE10" s="18"/>
    </row>
    <row r="11" spans="1:31" ht="12.75" hidden="1" customHeight="1" x14ac:dyDescent="0.2">
      <c r="A11" s="116"/>
      <c r="D11" s="18" t="s">
        <v>8</v>
      </c>
      <c r="E11" s="27">
        <f>E6</f>
        <v>8796.1200000000008</v>
      </c>
      <c r="F11" s="18"/>
      <c r="H11" s="110" t="s">
        <v>60</v>
      </c>
      <c r="I11" s="65" t="s">
        <v>120</v>
      </c>
      <c r="J11" s="29">
        <v>-11</v>
      </c>
      <c r="K11" s="185">
        <f t="shared" ref="K11:K35" si="3">K10+J11</f>
        <v>403</v>
      </c>
      <c r="L11" s="95"/>
      <c r="M11" s="75">
        <v>-47</v>
      </c>
      <c r="N11" s="44">
        <f t="shared" si="1"/>
        <v>-27772.260000000002</v>
      </c>
      <c r="O11" s="29">
        <f t="shared" si="2"/>
        <v>227.73999999999796</v>
      </c>
      <c r="P11" s="136" t="s">
        <v>124</v>
      </c>
      <c r="Q11" s="143"/>
      <c r="R11" s="18"/>
      <c r="S11" s="20"/>
      <c r="T11" s="54"/>
      <c r="U11" s="18"/>
      <c r="V11" s="94"/>
      <c r="W11" s="57"/>
      <c r="X11" s="20"/>
      <c r="Y11" s="18"/>
      <c r="Z11" s="18"/>
      <c r="AA11" s="18"/>
      <c r="AB11" s="18"/>
      <c r="AC11" s="18"/>
      <c r="AD11" s="18"/>
      <c r="AE11" s="18"/>
    </row>
    <row r="12" spans="1:31" ht="12.75" hidden="1" customHeight="1" x14ac:dyDescent="0.2">
      <c r="A12" s="116"/>
      <c r="D12" s="48" t="s">
        <v>7</v>
      </c>
      <c r="E12" s="176">
        <f>SUM(E7:E7)</f>
        <v>973.13999999999987</v>
      </c>
      <c r="F12" s="175"/>
      <c r="H12" s="110"/>
      <c r="I12" s="65" t="s">
        <v>147</v>
      </c>
      <c r="J12" s="29">
        <v>-400</v>
      </c>
      <c r="K12" s="185">
        <f t="shared" si="3"/>
        <v>3</v>
      </c>
      <c r="L12" s="95"/>
      <c r="M12" s="75">
        <v>-47</v>
      </c>
      <c r="N12" s="44">
        <f t="shared" si="1"/>
        <v>-27819.260000000002</v>
      </c>
      <c r="O12" s="29">
        <f t="shared" si="2"/>
        <v>180.73999999999796</v>
      </c>
      <c r="P12" s="136" t="s">
        <v>129</v>
      </c>
      <c r="Q12" s="143"/>
      <c r="R12" s="18"/>
      <c r="S12" s="20"/>
      <c r="T12" s="54"/>
      <c r="U12" s="18"/>
      <c r="V12" s="94"/>
      <c r="W12" s="57"/>
      <c r="X12" s="20"/>
      <c r="Y12" s="18"/>
      <c r="Z12" s="18"/>
      <c r="AA12" s="18"/>
      <c r="AB12" s="18"/>
      <c r="AC12" s="18"/>
      <c r="AD12" s="18"/>
      <c r="AE12" s="18"/>
    </row>
    <row r="13" spans="1:31" ht="12.75" hidden="1" customHeight="1" x14ac:dyDescent="0.2">
      <c r="A13" s="116"/>
      <c r="D13" s="18"/>
      <c r="E13" s="20"/>
      <c r="F13" s="68"/>
      <c r="H13" s="110"/>
      <c r="I13" s="65" t="s">
        <v>13</v>
      </c>
      <c r="J13" s="29">
        <v>1000</v>
      </c>
      <c r="K13" s="185">
        <f t="shared" si="3"/>
        <v>1003</v>
      </c>
      <c r="L13" s="95"/>
      <c r="M13" s="75">
        <v>-280.58</v>
      </c>
      <c r="N13" s="44">
        <f t="shared" si="1"/>
        <v>-28099.840000000004</v>
      </c>
      <c r="O13" s="29">
        <f t="shared" si="2"/>
        <v>-99.840000000003783</v>
      </c>
      <c r="P13" s="136" t="s">
        <v>76</v>
      </c>
      <c r="Q13" s="143"/>
      <c r="R13" s="18"/>
      <c r="S13" s="20"/>
      <c r="T13" s="54"/>
      <c r="U13" s="18"/>
      <c r="V13" s="94"/>
      <c r="W13" s="57"/>
      <c r="X13" s="20"/>
      <c r="Y13" s="18"/>
      <c r="Z13" s="18"/>
      <c r="AA13" s="18"/>
      <c r="AB13" s="18"/>
      <c r="AC13" s="18"/>
      <c r="AD13" s="18"/>
      <c r="AE13" s="18"/>
    </row>
    <row r="14" spans="1:31" ht="12.75" hidden="1" customHeight="1" x14ac:dyDescent="0.2">
      <c r="A14" s="116"/>
      <c r="D14" s="18"/>
      <c r="E14" s="20"/>
      <c r="F14" s="68"/>
      <c r="H14" s="110"/>
      <c r="I14" s="65" t="s">
        <v>85</v>
      </c>
      <c r="J14" s="29">
        <v>-431.16</v>
      </c>
      <c r="K14" s="185">
        <f t="shared" si="3"/>
        <v>571.83999999999992</v>
      </c>
      <c r="L14" s="95"/>
      <c r="M14" s="75">
        <v>-249</v>
      </c>
      <c r="N14" s="44">
        <f t="shared" si="1"/>
        <v>-28348.840000000004</v>
      </c>
      <c r="O14" s="29">
        <f t="shared" si="2"/>
        <v>-348.84000000000378</v>
      </c>
      <c r="P14" s="136" t="s">
        <v>150</v>
      </c>
      <c r="Q14" s="143"/>
      <c r="R14" s="18"/>
      <c r="S14" s="20"/>
      <c r="T14" s="54"/>
      <c r="U14" s="18"/>
      <c r="V14" s="94"/>
      <c r="W14" s="57"/>
      <c r="X14" s="20"/>
      <c r="Y14" s="18"/>
      <c r="Z14" s="18"/>
      <c r="AA14" s="18"/>
      <c r="AB14" s="18"/>
      <c r="AC14" s="18"/>
      <c r="AD14" s="18"/>
      <c r="AE14" s="18"/>
    </row>
    <row r="15" spans="1:31" ht="12.75" hidden="1" customHeight="1" x14ac:dyDescent="0.2">
      <c r="A15" s="116"/>
      <c r="D15" s="18"/>
      <c r="E15" s="20"/>
      <c r="F15" s="68"/>
      <c r="H15" s="110"/>
      <c r="I15" s="65" t="s">
        <v>50</v>
      </c>
      <c r="J15" s="29">
        <v>-499.27</v>
      </c>
      <c r="K15" s="185">
        <f t="shared" si="3"/>
        <v>72.569999999999936</v>
      </c>
      <c r="L15" s="95"/>
      <c r="M15" s="75">
        <v>1000</v>
      </c>
      <c r="N15" s="44">
        <f t="shared" si="1"/>
        <v>-27348.840000000004</v>
      </c>
      <c r="O15" s="29">
        <f t="shared" si="2"/>
        <v>651.15999999999622</v>
      </c>
      <c r="P15" s="136" t="s">
        <v>78</v>
      </c>
      <c r="Q15" s="143"/>
      <c r="R15" s="18"/>
      <c r="S15" s="20"/>
      <c r="T15" s="54"/>
      <c r="U15" s="18"/>
      <c r="V15" s="94"/>
      <c r="W15" s="57"/>
      <c r="X15" s="20"/>
      <c r="Y15" s="18"/>
      <c r="Z15" s="18"/>
      <c r="AA15" s="18"/>
      <c r="AB15" s="18"/>
      <c r="AC15" s="18"/>
      <c r="AD15" s="18"/>
      <c r="AE15" s="18"/>
    </row>
    <row r="16" spans="1:31" ht="12.75" hidden="1" customHeight="1" x14ac:dyDescent="0.2">
      <c r="A16" s="116"/>
      <c r="D16" s="18"/>
      <c r="E16" s="20"/>
      <c r="F16" s="68"/>
      <c r="H16" s="110"/>
      <c r="I16" s="65" t="s">
        <v>13</v>
      </c>
      <c r="J16" s="29">
        <v>1000</v>
      </c>
      <c r="K16" s="185">
        <f t="shared" si="3"/>
        <v>1072.57</v>
      </c>
      <c r="L16" s="95"/>
      <c r="M16" s="75">
        <v>-499.7</v>
      </c>
      <c r="N16" s="44">
        <f t="shared" si="1"/>
        <v>-27848.540000000005</v>
      </c>
      <c r="O16" s="29">
        <f t="shared" si="2"/>
        <v>151.45999999999549</v>
      </c>
      <c r="P16" s="136" t="s">
        <v>144</v>
      </c>
      <c r="Q16" s="143" t="s">
        <v>148</v>
      </c>
      <c r="R16" s="18"/>
      <c r="S16" s="20"/>
      <c r="T16" s="54"/>
      <c r="U16" s="18"/>
      <c r="V16" s="94"/>
      <c r="W16" s="57"/>
      <c r="X16" s="20"/>
      <c r="Y16" s="18"/>
      <c r="Z16" s="18"/>
      <c r="AA16" s="18"/>
      <c r="AB16" s="18"/>
      <c r="AC16" s="18"/>
      <c r="AD16" s="18"/>
      <c r="AE16" s="18"/>
    </row>
    <row r="17" spans="1:31" ht="12.75" hidden="1" customHeight="1" x14ac:dyDescent="0.2">
      <c r="A17" s="116"/>
      <c r="D17" s="18"/>
      <c r="E17" s="20"/>
      <c r="F17" s="68"/>
      <c r="H17" s="110"/>
      <c r="I17" s="65" t="s">
        <v>84</v>
      </c>
      <c r="J17" s="29">
        <v>-521.38</v>
      </c>
      <c r="K17" s="185">
        <f t="shared" si="3"/>
        <v>551.18999999999994</v>
      </c>
      <c r="L17" s="95"/>
      <c r="M17" s="75">
        <v>-349</v>
      </c>
      <c r="N17" s="44">
        <f t="shared" si="1"/>
        <v>-28197.540000000005</v>
      </c>
      <c r="O17" s="29">
        <f t="shared" si="2"/>
        <v>-197.54000000000451</v>
      </c>
      <c r="P17" s="136" t="s">
        <v>149</v>
      </c>
      <c r="Q17" s="143"/>
      <c r="R17" s="18"/>
      <c r="S17" s="20"/>
      <c r="T17" s="54"/>
      <c r="U17" s="18"/>
      <c r="V17" s="94"/>
      <c r="W17" s="57"/>
      <c r="X17" s="20"/>
      <c r="Y17" s="18"/>
      <c r="Z17" s="18"/>
      <c r="AA17" s="18"/>
      <c r="AB17" s="18"/>
      <c r="AC17" s="18"/>
      <c r="AD17" s="18"/>
      <c r="AE17" s="18"/>
    </row>
    <row r="18" spans="1:31" ht="12.75" hidden="1" customHeight="1" x14ac:dyDescent="0.2">
      <c r="A18" s="116"/>
      <c r="D18" s="18"/>
      <c r="E18" s="20"/>
      <c r="F18" s="68"/>
      <c r="H18" s="110"/>
      <c r="I18" s="65" t="s">
        <v>49</v>
      </c>
      <c r="J18" s="29">
        <v>350</v>
      </c>
      <c r="K18" s="185">
        <f t="shared" si="3"/>
        <v>901.18999999999994</v>
      </c>
      <c r="L18" s="95"/>
      <c r="M18" s="33">
        <f>E7</f>
        <v>973.13999999999987</v>
      </c>
      <c r="N18" s="45">
        <f t="shared" si="1"/>
        <v>-27224.400000000005</v>
      </c>
      <c r="O18" s="29">
        <f t="shared" si="2"/>
        <v>775.59999999999491</v>
      </c>
      <c r="P18" s="136" t="s">
        <v>78</v>
      </c>
      <c r="Q18" s="239"/>
      <c r="R18" s="20"/>
      <c r="S18" s="20"/>
      <c r="T18" s="54"/>
      <c r="U18" s="18"/>
      <c r="V18" s="94"/>
      <c r="W18" s="57"/>
      <c r="X18" s="20"/>
      <c r="Y18" s="18"/>
      <c r="Z18" s="18"/>
      <c r="AA18" s="18"/>
      <c r="AB18" s="18"/>
      <c r="AC18" s="18"/>
      <c r="AD18" s="18"/>
      <c r="AE18" s="18"/>
    </row>
    <row r="19" spans="1:31" ht="12.75" hidden="1" customHeight="1" x14ac:dyDescent="0.2">
      <c r="A19" s="116"/>
      <c r="D19" s="18"/>
      <c r="E19" s="20"/>
      <c r="F19" s="68"/>
      <c r="H19" s="110"/>
      <c r="I19" s="65" t="s">
        <v>50</v>
      </c>
      <c r="J19" s="29">
        <v>-215.7</v>
      </c>
      <c r="K19" s="185">
        <f t="shared" si="3"/>
        <v>685.49</v>
      </c>
      <c r="L19" s="95"/>
      <c r="M19" s="41">
        <f>SUM(M7:M18)</f>
        <v>-27224.400000000005</v>
      </c>
      <c r="N19" s="107"/>
      <c r="O19" s="114"/>
      <c r="P19" s="192"/>
      <c r="Q19" s="135"/>
      <c r="R19" s="20"/>
      <c r="S19" s="20"/>
      <c r="T19" s="54"/>
      <c r="U19" s="18"/>
      <c r="V19" s="94"/>
      <c r="W19" s="57"/>
      <c r="X19" s="20"/>
      <c r="Y19" s="18"/>
      <c r="Z19" s="18"/>
      <c r="AA19" s="18"/>
      <c r="AB19" s="18"/>
      <c r="AC19" s="18"/>
      <c r="AD19" s="18"/>
      <c r="AE19" s="18"/>
    </row>
    <row r="20" spans="1:31" ht="12.75" hidden="1" customHeight="1" x14ac:dyDescent="0.2">
      <c r="A20" s="122"/>
      <c r="B20" s="122"/>
      <c r="C20" s="122"/>
      <c r="D20" s="75"/>
      <c r="E20" s="75"/>
      <c r="F20" s="34"/>
      <c r="H20" s="106"/>
      <c r="I20" s="65" t="s">
        <v>85</v>
      </c>
      <c r="J20" s="29">
        <v>-380.13</v>
      </c>
      <c r="K20" s="185">
        <f t="shared" si="3"/>
        <v>305.36</v>
      </c>
      <c r="L20" s="95"/>
      <c r="R20" s="20"/>
      <c r="S20" s="20"/>
      <c r="T20" s="54"/>
      <c r="U20" s="18"/>
      <c r="V20" s="94"/>
      <c r="W20" s="57"/>
      <c r="X20" s="20"/>
      <c r="Y20" s="18"/>
      <c r="Z20" s="18"/>
      <c r="AA20" s="18"/>
      <c r="AB20" s="18"/>
      <c r="AC20" s="18"/>
      <c r="AD20" s="18"/>
      <c r="AE20" s="18"/>
    </row>
    <row r="21" spans="1:31" ht="12.75" hidden="1" customHeight="1" x14ac:dyDescent="0.2">
      <c r="A21" s="122"/>
      <c r="B21" s="122"/>
      <c r="C21" s="122"/>
      <c r="D21" s="75"/>
      <c r="E21" s="75"/>
      <c r="F21" s="34"/>
      <c r="H21" s="97" t="s">
        <v>140</v>
      </c>
      <c r="I21" s="102" t="s">
        <v>35</v>
      </c>
      <c r="J21" s="29">
        <v>2000</v>
      </c>
      <c r="K21" s="185">
        <f t="shared" si="3"/>
        <v>2305.36</v>
      </c>
      <c r="L21" s="95"/>
      <c r="R21" s="20"/>
      <c r="S21" s="20"/>
      <c r="T21" s="54"/>
      <c r="U21" s="18"/>
      <c r="V21" s="94"/>
      <c r="W21" s="57"/>
      <c r="X21" s="20"/>
      <c r="Y21" s="18"/>
      <c r="Z21" s="18"/>
      <c r="AA21" s="18"/>
      <c r="AB21" s="18"/>
      <c r="AC21" s="18"/>
      <c r="AD21" s="18"/>
      <c r="AE21" s="18"/>
    </row>
    <row r="22" spans="1:31" ht="12.75" hidden="1" customHeight="1" x14ac:dyDescent="0.2">
      <c r="A22" s="122"/>
      <c r="B22" s="122"/>
      <c r="C22" s="122"/>
      <c r="D22" s="75"/>
      <c r="E22" s="75"/>
      <c r="F22" s="34"/>
      <c r="H22" s="100" t="s">
        <v>68</v>
      </c>
      <c r="I22" s="102" t="s">
        <v>57</v>
      </c>
      <c r="J22" s="29">
        <v>-2065.2199999999998</v>
      </c>
      <c r="K22" s="185">
        <f t="shared" si="3"/>
        <v>240.14000000000033</v>
      </c>
      <c r="L22" s="95"/>
      <c r="R22" s="20"/>
      <c r="S22" s="20"/>
      <c r="T22" s="54"/>
      <c r="U22" s="18"/>
      <c r="V22" s="94"/>
      <c r="W22" s="57"/>
      <c r="X22" s="20"/>
      <c r="Y22" s="18"/>
      <c r="Z22" s="18"/>
      <c r="AA22" s="18"/>
      <c r="AB22" s="18"/>
      <c r="AC22" s="18"/>
      <c r="AD22" s="18"/>
      <c r="AE22" s="18"/>
    </row>
    <row r="23" spans="1:31" ht="12.75" hidden="1" customHeight="1" x14ac:dyDescent="0.2">
      <c r="A23" s="122"/>
      <c r="B23" s="122"/>
      <c r="C23" s="122"/>
      <c r="D23" s="75"/>
      <c r="E23" s="75"/>
      <c r="F23" s="34"/>
      <c r="H23" s="100" t="s">
        <v>55</v>
      </c>
      <c r="I23" s="103" t="s">
        <v>10</v>
      </c>
      <c r="J23" s="86">
        <v>-313.99</v>
      </c>
      <c r="K23" s="185">
        <f t="shared" si="3"/>
        <v>-73.849999999999682</v>
      </c>
      <c r="L23" s="95"/>
      <c r="R23" s="95"/>
      <c r="S23" s="20"/>
      <c r="T23" s="54"/>
      <c r="U23" s="18"/>
      <c r="V23" s="94"/>
      <c r="W23" s="57"/>
      <c r="X23" s="20"/>
      <c r="Y23" s="18"/>
      <c r="Z23" s="18"/>
      <c r="AA23" s="18"/>
      <c r="AB23" s="18"/>
      <c r="AC23" s="18"/>
      <c r="AD23" s="18"/>
      <c r="AE23" s="18"/>
    </row>
    <row r="24" spans="1:31" ht="12.75" hidden="1" customHeight="1" x14ac:dyDescent="0.2">
      <c r="A24" s="122"/>
      <c r="B24" s="122"/>
      <c r="C24" s="122"/>
      <c r="D24" s="75"/>
      <c r="E24" s="75"/>
      <c r="F24" s="34"/>
      <c r="H24" s="100" t="s">
        <v>55</v>
      </c>
      <c r="I24" s="104" t="s">
        <v>12</v>
      </c>
      <c r="J24" s="75">
        <v>-450</v>
      </c>
      <c r="K24" s="185">
        <f t="shared" si="3"/>
        <v>-523.84999999999968</v>
      </c>
      <c r="L24" s="95"/>
      <c r="R24" s="95"/>
      <c r="S24" s="20"/>
      <c r="T24" s="54"/>
      <c r="U24" s="18"/>
      <c r="V24" s="94"/>
      <c r="W24" s="57"/>
      <c r="X24" s="20"/>
      <c r="Y24" s="18"/>
      <c r="Z24" s="18"/>
      <c r="AA24" s="18"/>
      <c r="AB24" s="18"/>
      <c r="AC24" s="18"/>
      <c r="AD24" s="18"/>
      <c r="AE24" s="18"/>
    </row>
    <row r="25" spans="1:31" ht="12.75" hidden="1" customHeight="1" x14ac:dyDescent="0.2">
      <c r="A25" s="122"/>
      <c r="B25" s="122"/>
      <c r="C25" s="122"/>
      <c r="D25" s="75"/>
      <c r="E25" s="75"/>
      <c r="F25" s="34"/>
      <c r="H25" s="100"/>
      <c r="I25" s="104" t="s">
        <v>152</v>
      </c>
      <c r="J25" s="75">
        <v>-115</v>
      </c>
      <c r="K25" s="185">
        <f t="shared" si="3"/>
        <v>-638.84999999999968</v>
      </c>
      <c r="L25" s="95"/>
      <c r="R25" s="95"/>
      <c r="S25" s="20"/>
      <c r="T25" s="54"/>
      <c r="U25" s="18"/>
      <c r="V25" s="94"/>
      <c r="W25" s="57"/>
      <c r="X25" s="20"/>
      <c r="Y25" s="18"/>
      <c r="Z25" s="18"/>
      <c r="AA25" s="18"/>
      <c r="AB25" s="18"/>
      <c r="AC25" s="18"/>
      <c r="AD25" s="18"/>
      <c r="AE25" s="18"/>
    </row>
    <row r="26" spans="1:31" ht="12.75" hidden="1" customHeight="1" x14ac:dyDescent="0.2">
      <c r="A26" s="122"/>
      <c r="B26" s="122"/>
      <c r="C26" s="122"/>
      <c r="D26" s="75"/>
      <c r="E26" s="75"/>
      <c r="F26" s="34"/>
      <c r="H26" s="100"/>
      <c r="I26" s="104" t="s">
        <v>152</v>
      </c>
      <c r="J26" s="75">
        <v>-115</v>
      </c>
      <c r="K26" s="185">
        <f t="shared" si="3"/>
        <v>-753.84999999999968</v>
      </c>
      <c r="L26" s="95"/>
      <c r="R26" s="95"/>
      <c r="S26" s="20"/>
      <c r="T26" s="54"/>
      <c r="U26" s="18"/>
      <c r="V26" s="94"/>
      <c r="W26" s="57"/>
      <c r="X26" s="20"/>
      <c r="Y26" s="18"/>
      <c r="Z26" s="18"/>
      <c r="AA26" s="18"/>
      <c r="AB26" s="18"/>
      <c r="AC26" s="18"/>
      <c r="AD26" s="18"/>
      <c r="AE26" s="18"/>
    </row>
    <row r="27" spans="1:31" ht="12.75" hidden="1" customHeight="1" x14ac:dyDescent="0.2">
      <c r="A27" s="122"/>
      <c r="B27" s="122"/>
      <c r="C27" s="122"/>
      <c r="D27" s="75"/>
      <c r="E27" s="75"/>
      <c r="F27" s="34"/>
      <c r="H27" s="100" t="s">
        <v>68</v>
      </c>
      <c r="I27" s="102" t="s">
        <v>35</v>
      </c>
      <c r="J27" s="78">
        <f>E11-J21</f>
        <v>6796.1200000000008</v>
      </c>
      <c r="K27" s="185">
        <f t="shared" si="3"/>
        <v>6042.2700000000013</v>
      </c>
      <c r="L27" s="95"/>
      <c r="R27" s="20"/>
      <c r="S27" s="20"/>
      <c r="T27" s="54"/>
      <c r="U27" s="18"/>
      <c r="V27" s="94"/>
      <c r="W27" s="57"/>
      <c r="X27" s="20"/>
      <c r="Y27" s="18"/>
      <c r="Z27" s="18"/>
      <c r="AA27" s="18"/>
      <c r="AB27" s="18"/>
      <c r="AC27" s="18"/>
      <c r="AD27" s="18"/>
      <c r="AE27" s="18"/>
    </row>
    <row r="28" spans="1:31" s="48" customFormat="1" hidden="1" x14ac:dyDescent="0.2">
      <c r="A28" s="122"/>
      <c r="B28" s="122"/>
      <c r="C28" s="122"/>
      <c r="D28" s="75"/>
      <c r="E28" s="75"/>
      <c r="F28" s="34"/>
      <c r="G28"/>
      <c r="H28" s="100" t="s">
        <v>68</v>
      </c>
      <c r="I28" s="102" t="s">
        <v>103</v>
      </c>
      <c r="J28" s="78">
        <v>-3135</v>
      </c>
      <c r="K28" s="185">
        <f t="shared" si="3"/>
        <v>2907.2700000000013</v>
      </c>
      <c r="L28" s="95"/>
      <c r="M28" s="14"/>
      <c r="N28" s="14"/>
      <c r="O28" s="14"/>
      <c r="P28" s="137"/>
      <c r="Q28"/>
      <c r="V28" s="15"/>
      <c r="W28" s="72"/>
      <c r="X28" s="15"/>
    </row>
    <row r="29" spans="1:31" hidden="1" x14ac:dyDescent="0.2">
      <c r="A29" s="122"/>
      <c r="B29" s="122"/>
      <c r="C29" s="122"/>
      <c r="D29" s="75"/>
      <c r="E29" s="75"/>
      <c r="F29" s="34"/>
      <c r="G29" s="259"/>
      <c r="H29" s="100" t="s">
        <v>68</v>
      </c>
      <c r="I29" s="102" t="s">
        <v>123</v>
      </c>
      <c r="J29" s="29">
        <v>-300</v>
      </c>
      <c r="K29" s="185">
        <f t="shared" si="3"/>
        <v>2607.2700000000013</v>
      </c>
      <c r="L29" s="95"/>
    </row>
    <row r="30" spans="1:31" ht="12.75" hidden="1" customHeight="1" x14ac:dyDescent="0.2">
      <c r="A30" s="122"/>
      <c r="B30" s="122"/>
      <c r="C30" s="122"/>
      <c r="D30" s="75"/>
      <c r="E30" s="75"/>
      <c r="F30" s="34"/>
      <c r="H30" s="100" t="s">
        <v>68</v>
      </c>
      <c r="I30" s="102" t="s">
        <v>53</v>
      </c>
      <c r="J30" s="29">
        <v>-59</v>
      </c>
      <c r="K30" s="185">
        <f t="shared" si="3"/>
        <v>2548.2700000000013</v>
      </c>
      <c r="L30" s="95"/>
      <c r="T30" s="24"/>
      <c r="U30" s="24"/>
      <c r="V30" s="20"/>
      <c r="W30" s="269"/>
      <c r="X30" s="20"/>
      <c r="Y30" s="18"/>
      <c r="Z30" s="18"/>
      <c r="AA30" s="18"/>
      <c r="AB30" s="18"/>
      <c r="AC30" s="18"/>
      <c r="AD30" s="18"/>
      <c r="AE30" s="18"/>
    </row>
    <row r="31" spans="1:31" ht="12.75" hidden="1" customHeight="1" x14ac:dyDescent="0.2">
      <c r="A31" s="122"/>
      <c r="B31" s="122"/>
      <c r="C31" s="122"/>
      <c r="D31" s="75"/>
      <c r="E31" s="75"/>
      <c r="F31" s="34"/>
      <c r="G31" s="181"/>
      <c r="H31" s="100" t="s">
        <v>68</v>
      </c>
      <c r="I31" s="102" t="s">
        <v>41</v>
      </c>
      <c r="J31" s="29">
        <v>-588.51</v>
      </c>
      <c r="K31" s="185">
        <f t="shared" si="3"/>
        <v>1959.7600000000014</v>
      </c>
      <c r="L31" s="95"/>
      <c r="T31" s="67"/>
      <c r="U31" s="63"/>
      <c r="V31" s="66"/>
      <c r="W31" s="52"/>
      <c r="X31" s="53"/>
      <c r="Y31" s="18"/>
      <c r="Z31" s="26"/>
      <c r="AA31" s="18"/>
      <c r="AB31" s="18"/>
      <c r="AC31" s="18"/>
      <c r="AD31" s="18"/>
      <c r="AE31" s="18"/>
    </row>
    <row r="32" spans="1:31" ht="12.75" hidden="1" customHeight="1" x14ac:dyDescent="0.2">
      <c r="A32" s="122"/>
      <c r="B32" s="122"/>
      <c r="C32" s="122"/>
      <c r="D32" s="75"/>
      <c r="E32" s="75"/>
      <c r="F32" s="34"/>
      <c r="G32" s="226"/>
      <c r="H32" s="100" t="s">
        <v>55</v>
      </c>
      <c r="I32" s="104" t="s">
        <v>38</v>
      </c>
      <c r="J32" s="86">
        <v>-720</v>
      </c>
      <c r="K32" s="185">
        <f t="shared" si="3"/>
        <v>1239.7600000000014</v>
      </c>
      <c r="L32" s="95"/>
      <c r="S32" s="144"/>
      <c r="T32" s="63"/>
      <c r="U32" s="63"/>
      <c r="V32" s="29"/>
      <c r="W32" s="178"/>
      <c r="X32" s="20"/>
      <c r="Y32" s="18"/>
      <c r="Z32" s="55"/>
      <c r="AA32" s="56"/>
      <c r="AB32" s="18"/>
      <c r="AC32" s="18"/>
      <c r="AD32" s="18"/>
      <c r="AE32" s="18"/>
    </row>
    <row r="33" spans="1:31" ht="12.75" hidden="1" customHeight="1" x14ac:dyDescent="0.2">
      <c r="A33" s="122"/>
      <c r="B33" s="122"/>
      <c r="C33" s="122"/>
      <c r="D33" s="145"/>
      <c r="E33" s="23"/>
      <c r="F33" s="34"/>
      <c r="G33" s="256"/>
      <c r="H33" s="100" t="s">
        <v>55</v>
      </c>
      <c r="I33" s="65" t="s">
        <v>130</v>
      </c>
      <c r="J33" s="29">
        <v>-530.74</v>
      </c>
      <c r="K33" s="185">
        <f t="shared" si="3"/>
        <v>709.02000000000135</v>
      </c>
      <c r="L33" s="95"/>
      <c r="S33" s="63"/>
      <c r="T33" s="63"/>
      <c r="U33" s="64"/>
      <c r="V33" s="36"/>
      <c r="W33" s="179"/>
      <c r="X33" s="20"/>
      <c r="Y33" s="18"/>
      <c r="Z33" s="55"/>
      <c r="AA33" s="56"/>
      <c r="AB33" s="18"/>
      <c r="AC33" s="18"/>
      <c r="AD33" s="18"/>
      <c r="AE33" s="18"/>
    </row>
    <row r="34" spans="1:31" ht="12.75" hidden="1" customHeight="1" x14ac:dyDescent="0.2">
      <c r="A34" s="122"/>
      <c r="B34" s="122"/>
      <c r="C34" s="122"/>
      <c r="D34" s="32"/>
      <c r="E34" s="75"/>
      <c r="F34" s="34"/>
      <c r="G34" s="256"/>
      <c r="H34" s="100" t="s">
        <v>55</v>
      </c>
      <c r="I34" s="65" t="s">
        <v>126</v>
      </c>
      <c r="J34" s="86">
        <v>-66.989999999999995</v>
      </c>
      <c r="K34" s="185">
        <f t="shared" si="3"/>
        <v>642.03000000000134</v>
      </c>
      <c r="L34" s="180"/>
      <c r="S34" s="64"/>
      <c r="T34" s="64"/>
      <c r="U34" s="64"/>
      <c r="V34" s="36"/>
      <c r="W34" s="179"/>
      <c r="X34" s="20"/>
      <c r="Y34" s="18"/>
      <c r="Z34" s="55"/>
      <c r="AA34" s="56"/>
      <c r="AB34" s="18"/>
      <c r="AC34" s="18"/>
      <c r="AD34" s="18"/>
      <c r="AE34" s="18"/>
    </row>
    <row r="35" spans="1:31" ht="12.75" hidden="1" customHeight="1" x14ac:dyDescent="0.2">
      <c r="A35" s="122"/>
      <c r="B35" s="122"/>
      <c r="C35" s="122"/>
      <c r="D35" s="32"/>
      <c r="E35" s="75"/>
      <c r="F35" s="34"/>
      <c r="G35" s="183"/>
      <c r="H35" s="117" t="s">
        <v>56</v>
      </c>
      <c r="I35" s="105" t="s">
        <v>96</v>
      </c>
      <c r="J35" s="133">
        <v>-47.52</v>
      </c>
      <c r="K35" s="189">
        <f t="shared" si="3"/>
        <v>594.51000000000136</v>
      </c>
      <c r="L35" s="180"/>
      <c r="S35" s="61"/>
      <c r="T35" s="63"/>
      <c r="U35" s="64"/>
      <c r="V35" s="36"/>
      <c r="W35" s="179"/>
      <c r="X35" s="58"/>
      <c r="Y35" s="18"/>
      <c r="Z35" s="59"/>
      <c r="AA35" s="56"/>
      <c r="AB35" s="18"/>
      <c r="AC35" s="18"/>
      <c r="AD35" s="18"/>
      <c r="AE35" s="18"/>
    </row>
    <row r="36" spans="1:31" ht="12.75" hidden="1" customHeight="1" x14ac:dyDescent="0.2">
      <c r="A36" s="118"/>
      <c r="B36" s="118"/>
      <c r="C36" s="118"/>
      <c r="D36" s="187"/>
      <c r="E36" s="75"/>
      <c r="F36" s="34"/>
      <c r="I36" s="19"/>
      <c r="J36" s="84">
        <f>SUM(J7:J35)</f>
        <v>594.51000000000136</v>
      </c>
      <c r="K36" s="237"/>
      <c r="R36" s="20"/>
      <c r="S36" s="63"/>
      <c r="T36" s="63"/>
      <c r="U36" s="64"/>
      <c r="V36" s="36"/>
      <c r="W36" s="179"/>
      <c r="X36" s="20"/>
      <c r="Y36" s="18"/>
      <c r="Z36" s="26"/>
      <c r="AA36" s="56"/>
      <c r="AB36" s="18"/>
      <c r="AC36" s="18"/>
      <c r="AD36" s="18"/>
      <c r="AE36" s="18"/>
    </row>
    <row r="37" spans="1:31" ht="12.75" hidden="1" customHeight="1" x14ac:dyDescent="0.2">
      <c r="A37" s="48"/>
      <c r="B37" s="48"/>
      <c r="C37" s="48"/>
      <c r="D37" s="48"/>
      <c r="E37" s="15"/>
      <c r="F37" s="48"/>
      <c r="G37" s="48"/>
      <c r="H37" s="99"/>
      <c r="I37" s="48"/>
      <c r="J37" s="15"/>
      <c r="K37" s="48"/>
      <c r="L37" s="48"/>
      <c r="M37" s="15"/>
      <c r="N37" s="15"/>
      <c r="O37" s="15"/>
      <c r="P37" s="142"/>
      <c r="Q37" s="48"/>
      <c r="R37" s="20"/>
      <c r="S37" s="18"/>
      <c r="T37" s="18"/>
      <c r="U37" s="64"/>
      <c r="V37" s="94"/>
      <c r="W37" s="57"/>
      <c r="X37" s="20"/>
      <c r="Y37" s="18"/>
      <c r="Z37" s="55"/>
      <c r="AA37" s="56"/>
      <c r="AB37" s="18"/>
      <c r="AC37" s="18"/>
      <c r="AD37" s="18"/>
      <c r="AE37" s="18"/>
    </row>
    <row r="38" spans="1:31" ht="12.75" hidden="1" customHeight="1" x14ac:dyDescent="0.2">
      <c r="R38" s="20"/>
      <c r="S38" s="20"/>
      <c r="T38" s="18"/>
      <c r="U38" s="64"/>
      <c r="V38" s="94"/>
      <c r="W38" s="57"/>
      <c r="X38" s="58"/>
      <c r="Y38" s="18"/>
      <c r="Z38" s="55"/>
      <c r="AA38" s="56"/>
      <c r="AB38" s="18"/>
      <c r="AC38" s="18"/>
      <c r="AD38" s="18"/>
      <c r="AE38" s="18"/>
    </row>
    <row r="39" spans="1:31" ht="12.75" customHeight="1" x14ac:dyDescent="0.2">
      <c r="B39" s="428" t="s">
        <v>151</v>
      </c>
      <c r="C39" s="428"/>
      <c r="D39" s="428"/>
      <c r="E39" s="428"/>
      <c r="H39" s="100"/>
      <c r="I39" s="60"/>
      <c r="J39" s="426" t="s">
        <v>37</v>
      </c>
      <c r="K39" s="266"/>
      <c r="L39" s="270"/>
      <c r="M39" s="424" t="s">
        <v>34</v>
      </c>
      <c r="N39" s="423" t="s">
        <v>135</v>
      </c>
      <c r="O39" s="423"/>
      <c r="P39" s="140"/>
      <c r="R39" s="20"/>
      <c r="S39" s="20"/>
      <c r="T39" s="18"/>
      <c r="U39" s="64"/>
      <c r="V39" s="94"/>
      <c r="W39" s="57"/>
      <c r="X39" s="58"/>
      <c r="Y39" s="18"/>
      <c r="Z39" s="55"/>
      <c r="AA39" s="56"/>
      <c r="AB39" s="18"/>
      <c r="AC39" s="18"/>
      <c r="AD39" s="18"/>
      <c r="AE39" s="18"/>
    </row>
    <row r="40" spans="1:31" ht="12.75" customHeight="1" x14ac:dyDescent="0.2">
      <c r="C40" s="16" t="s">
        <v>92</v>
      </c>
      <c r="D40" s="14"/>
      <c r="E40" s="243">
        <v>9000</v>
      </c>
      <c r="H40" s="101" t="s">
        <v>58</v>
      </c>
      <c r="I40" s="80"/>
      <c r="J40" s="427"/>
      <c r="K40" s="266" t="s">
        <v>29</v>
      </c>
      <c r="L40" s="270"/>
      <c r="M40" s="425"/>
      <c r="N40" s="267" t="s">
        <v>29</v>
      </c>
      <c r="O40" s="268" t="s">
        <v>36</v>
      </c>
      <c r="P40" s="140"/>
      <c r="R40" s="20"/>
      <c r="S40" s="20"/>
      <c r="T40" s="18"/>
      <c r="U40" s="64"/>
      <c r="V40" s="94"/>
      <c r="W40" s="57"/>
      <c r="X40" s="58"/>
      <c r="Y40" s="18"/>
      <c r="Z40" s="55"/>
      <c r="AA40" s="56"/>
      <c r="AB40" s="18"/>
      <c r="AC40" s="18"/>
      <c r="AD40" s="18"/>
      <c r="AE40" s="18"/>
    </row>
    <row r="41" spans="1:31" ht="12.75" customHeight="1" x14ac:dyDescent="0.2">
      <c r="C41" s="16"/>
      <c r="D41" s="14" t="s">
        <v>13</v>
      </c>
      <c r="E41" s="29">
        <f>'[1]MAR ''15'!$C$17</f>
        <v>727.94999999999959</v>
      </c>
      <c r="H41" s="106"/>
      <c r="I41" s="92" t="s">
        <v>61</v>
      </c>
      <c r="J41" s="90">
        <f>$J$36</f>
        <v>594.51000000000136</v>
      </c>
      <c r="K41" s="43">
        <f>J41</f>
        <v>594.51000000000136</v>
      </c>
      <c r="L41" s="20"/>
      <c r="M41" s="29">
        <f>$N$18</f>
        <v>-27224.400000000005</v>
      </c>
      <c r="N41" s="43">
        <f>M41</f>
        <v>-27224.400000000005</v>
      </c>
      <c r="O41" s="29">
        <f>28000+N41</f>
        <v>775.59999999999491</v>
      </c>
      <c r="P41" s="141" t="s">
        <v>82</v>
      </c>
      <c r="Q41" s="134" t="s">
        <v>83</v>
      </c>
      <c r="R41" s="20"/>
      <c r="S41" s="20"/>
      <c r="T41" s="18"/>
      <c r="U41" s="64"/>
      <c r="V41" s="94"/>
      <c r="W41" s="57"/>
      <c r="X41" s="58"/>
      <c r="Y41" s="18"/>
      <c r="Z41" s="55"/>
      <c r="AA41" s="56"/>
      <c r="AB41" s="18"/>
      <c r="AC41" s="18"/>
      <c r="AD41" s="18"/>
      <c r="AE41" s="18"/>
    </row>
    <row r="42" spans="1:31" ht="12.75" customHeight="1" x14ac:dyDescent="0.2">
      <c r="C42" s="17" t="s">
        <v>5</v>
      </c>
      <c r="D42" s="14"/>
      <c r="E42" s="14">
        <f>SUM(E40:E41)</f>
        <v>9727.9499999999989</v>
      </c>
      <c r="H42" s="110" t="s">
        <v>60</v>
      </c>
      <c r="I42" s="88" t="s">
        <v>62</v>
      </c>
      <c r="J42" s="29">
        <v>-449</v>
      </c>
      <c r="K42" s="185">
        <f>K41+J42</f>
        <v>145.51000000000136</v>
      </c>
      <c r="L42" s="25"/>
      <c r="M42" s="75">
        <v>-124.08</v>
      </c>
      <c r="N42" s="44">
        <f>N41+M42</f>
        <v>-27348.480000000007</v>
      </c>
      <c r="O42" s="29">
        <f>28000+N42</f>
        <v>651.51999999999316</v>
      </c>
      <c r="P42" s="136" t="s">
        <v>143</v>
      </c>
      <c r="Q42" s="143" t="s">
        <v>122</v>
      </c>
      <c r="R42" s="20"/>
      <c r="S42" s="20"/>
      <c r="T42" s="54"/>
      <c r="U42" s="18"/>
      <c r="V42" s="94"/>
      <c r="W42" s="57"/>
      <c r="X42" s="20"/>
      <c r="Y42" s="18"/>
      <c r="Z42" s="18"/>
      <c r="AA42" s="18"/>
      <c r="AB42" s="18"/>
      <c r="AC42" s="18"/>
      <c r="AD42" s="18"/>
      <c r="AE42" s="18"/>
    </row>
    <row r="43" spans="1:31" ht="12.75" customHeight="1" x14ac:dyDescent="0.2">
      <c r="H43" s="110" t="s">
        <v>60</v>
      </c>
      <c r="I43" s="65" t="s">
        <v>120</v>
      </c>
      <c r="J43" s="29">
        <v>-11</v>
      </c>
      <c r="K43" s="185">
        <f>K42+J43</f>
        <v>134.51000000000136</v>
      </c>
      <c r="L43" s="95"/>
      <c r="M43" s="75">
        <v>-971.91</v>
      </c>
      <c r="N43" s="44">
        <f t="shared" ref="N43:N59" si="4">N42+M43</f>
        <v>-28320.390000000007</v>
      </c>
      <c r="O43" s="29">
        <f>28000+N43</f>
        <v>-320.39000000000669</v>
      </c>
      <c r="P43" s="136" t="s">
        <v>79</v>
      </c>
      <c r="Q43" s="143" t="s">
        <v>122</v>
      </c>
      <c r="R43" s="20"/>
      <c r="S43" s="20"/>
      <c r="T43" s="54"/>
      <c r="U43" s="18"/>
      <c r="V43" s="94"/>
      <c r="W43" s="57"/>
      <c r="X43" s="20"/>
      <c r="Y43" s="18"/>
      <c r="Z43" s="18"/>
      <c r="AA43" s="18"/>
      <c r="AB43" s="18"/>
      <c r="AC43" s="18"/>
      <c r="AD43" s="18"/>
      <c r="AE43" s="18"/>
    </row>
    <row r="44" spans="1:31" ht="12.75" customHeight="1" x14ac:dyDescent="0.2">
      <c r="A44" s="116"/>
      <c r="C44" s="49" t="s">
        <v>11</v>
      </c>
      <c r="E44" s="27"/>
      <c r="H44" s="110"/>
      <c r="I44" s="88" t="s">
        <v>156</v>
      </c>
      <c r="J44" s="29">
        <v>-100</v>
      </c>
      <c r="K44" s="185">
        <f>K43+J44</f>
        <v>34.510000000001355</v>
      </c>
      <c r="L44" s="95"/>
      <c r="M44" s="75">
        <v>-334.68</v>
      </c>
      <c r="N44" s="44">
        <f t="shared" si="4"/>
        <v>-28655.070000000007</v>
      </c>
      <c r="O44" s="29">
        <f t="shared" ref="O44:O59" si="5">28000+N44</f>
        <v>-655.07000000000698</v>
      </c>
      <c r="P44" s="136" t="s">
        <v>70</v>
      </c>
      <c r="Q44" s="143"/>
      <c r="R44" s="20"/>
      <c r="S44" s="20"/>
      <c r="T44" s="54"/>
      <c r="U44" s="18"/>
      <c r="V44" s="94"/>
      <c r="W44" s="57"/>
      <c r="X44" s="20"/>
      <c r="Y44" s="18"/>
      <c r="Z44" s="18"/>
      <c r="AA44" s="18"/>
      <c r="AB44" s="18"/>
      <c r="AC44" s="18"/>
      <c r="AD44" s="18"/>
      <c r="AE44" s="18"/>
    </row>
    <row r="45" spans="1:31" ht="12.75" customHeight="1" x14ac:dyDescent="0.2">
      <c r="A45" s="116"/>
      <c r="D45" s="18" t="s">
        <v>8</v>
      </c>
      <c r="E45" s="27">
        <f>E40</f>
        <v>9000</v>
      </c>
      <c r="F45" s="18"/>
      <c r="H45" s="110"/>
      <c r="I45" s="65" t="s">
        <v>157</v>
      </c>
      <c r="J45" s="29">
        <v>-12</v>
      </c>
      <c r="K45" s="185">
        <f t="shared" ref="K45:K57" si="6">K44+J45</f>
        <v>22.510000000001355</v>
      </c>
      <c r="L45" s="95"/>
      <c r="M45" s="75">
        <v>1000</v>
      </c>
      <c r="N45" s="44">
        <f t="shared" si="4"/>
        <v>-27655.070000000007</v>
      </c>
      <c r="O45" s="29">
        <f t="shared" si="5"/>
        <v>344.92999999999302</v>
      </c>
      <c r="P45" s="136" t="s">
        <v>78</v>
      </c>
      <c r="Q45" s="143"/>
      <c r="R45" s="20"/>
      <c r="S45" s="20"/>
      <c r="T45" s="54"/>
      <c r="U45" s="18"/>
      <c r="V45" s="94"/>
      <c r="W45" s="57"/>
      <c r="X45" s="20"/>
      <c r="Y45" s="18"/>
      <c r="Z45" s="18"/>
      <c r="AA45" s="18"/>
      <c r="AB45" s="18"/>
      <c r="AC45" s="18"/>
      <c r="AD45" s="18"/>
      <c r="AE45" s="18"/>
    </row>
    <row r="46" spans="1:31" ht="12.75" customHeight="1" x14ac:dyDescent="0.2">
      <c r="A46" s="116"/>
      <c r="D46" s="48" t="s">
        <v>7</v>
      </c>
      <c r="E46" s="176">
        <f>SUM(E41:E41)</f>
        <v>727.94999999999959</v>
      </c>
      <c r="F46" s="175"/>
      <c r="H46" s="110"/>
      <c r="I46" s="65" t="s">
        <v>159</v>
      </c>
      <c r="J46" s="29">
        <v>-7</v>
      </c>
      <c r="K46" s="185">
        <f t="shared" si="6"/>
        <v>15.510000000001355</v>
      </c>
      <c r="L46" s="95"/>
      <c r="M46" s="75">
        <v>1015</v>
      </c>
      <c r="N46" s="44">
        <f t="shared" si="4"/>
        <v>-26640.070000000007</v>
      </c>
      <c r="O46" s="29">
        <f t="shared" si="5"/>
        <v>1359.929999999993</v>
      </c>
      <c r="P46" s="136" t="s">
        <v>78</v>
      </c>
      <c r="Q46" s="143"/>
      <c r="R46" s="20"/>
      <c r="S46" s="20"/>
      <c r="T46" s="54"/>
      <c r="U46" s="18"/>
      <c r="V46" s="94"/>
      <c r="W46" s="57"/>
      <c r="X46" s="20"/>
      <c r="Y46" s="18"/>
      <c r="Z46" s="18"/>
      <c r="AA46" s="18"/>
      <c r="AB46" s="18"/>
      <c r="AC46" s="18"/>
      <c r="AD46" s="18"/>
      <c r="AE46" s="18"/>
    </row>
    <row r="47" spans="1:31" ht="12.75" customHeight="1" x14ac:dyDescent="0.2">
      <c r="A47" s="116"/>
      <c r="D47" s="18"/>
      <c r="E47" s="20"/>
      <c r="F47" s="68"/>
      <c r="H47" s="110"/>
      <c r="I47" s="65" t="s">
        <v>49</v>
      </c>
      <c r="J47" s="29">
        <v>384</v>
      </c>
      <c r="K47" s="185">
        <f t="shared" si="6"/>
        <v>399.51000000000136</v>
      </c>
      <c r="L47" s="95"/>
      <c r="M47" s="75">
        <v>-500</v>
      </c>
      <c r="N47" s="44">
        <f t="shared" ref="N47:N56" si="7">N46+M47</f>
        <v>-27140.070000000007</v>
      </c>
      <c r="O47" s="29">
        <f t="shared" ref="O47:O56" si="8">28000+N47</f>
        <v>859.92999999999302</v>
      </c>
      <c r="P47" s="136" t="s">
        <v>137</v>
      </c>
      <c r="Q47" s="143"/>
      <c r="R47" s="20"/>
      <c r="S47" s="20"/>
      <c r="T47" s="54"/>
      <c r="U47" s="18"/>
      <c r="V47" s="94"/>
      <c r="W47" s="57"/>
      <c r="X47" s="20"/>
      <c r="Y47" s="18"/>
      <c r="Z47" s="18"/>
      <c r="AA47" s="18"/>
      <c r="AB47" s="18"/>
      <c r="AC47" s="18"/>
      <c r="AD47" s="18"/>
      <c r="AE47" s="18"/>
    </row>
    <row r="48" spans="1:31" ht="12.75" customHeight="1" x14ac:dyDescent="0.2">
      <c r="A48" s="116"/>
      <c r="D48" s="18"/>
      <c r="E48" s="20"/>
      <c r="F48" s="68"/>
      <c r="H48" s="100" t="s">
        <v>95</v>
      </c>
      <c r="I48" s="102" t="s">
        <v>35</v>
      </c>
      <c r="J48" s="78">
        <v>5000</v>
      </c>
      <c r="K48" s="185">
        <f t="shared" si="6"/>
        <v>5399.5100000000011</v>
      </c>
      <c r="L48" s="95"/>
      <c r="M48" s="75">
        <v>-404.2</v>
      </c>
      <c r="N48" s="44">
        <f t="shared" si="7"/>
        <v>-27544.270000000008</v>
      </c>
      <c r="O48" s="29">
        <f t="shared" si="8"/>
        <v>455.72999999999229</v>
      </c>
      <c r="P48" s="136" t="s">
        <v>154</v>
      </c>
      <c r="Q48" s="143"/>
      <c r="R48" s="20"/>
      <c r="S48" s="20"/>
      <c r="T48" s="54"/>
      <c r="U48" s="18"/>
      <c r="V48" s="94"/>
      <c r="W48" s="57"/>
      <c r="X48" s="20"/>
      <c r="Y48" s="18"/>
      <c r="Z48" s="18"/>
      <c r="AA48" s="18"/>
      <c r="AB48" s="18"/>
      <c r="AC48" s="18"/>
      <c r="AD48" s="18"/>
      <c r="AE48" s="18"/>
    </row>
    <row r="49" spans="1:31" ht="12.75" customHeight="1" x14ac:dyDescent="0.2">
      <c r="A49" s="116"/>
      <c r="D49" s="18"/>
      <c r="E49" s="20"/>
      <c r="F49" s="68"/>
      <c r="H49" s="100" t="s">
        <v>95</v>
      </c>
      <c r="I49" s="102" t="s">
        <v>35</v>
      </c>
      <c r="J49" s="78">
        <f>8796.12-J48</f>
        <v>3796.1200000000008</v>
      </c>
      <c r="K49" s="185">
        <f t="shared" si="6"/>
        <v>9195.630000000001</v>
      </c>
      <c r="L49" s="95"/>
      <c r="M49" s="75">
        <v>-250</v>
      </c>
      <c r="N49" s="44">
        <f t="shared" si="7"/>
        <v>-27794.270000000008</v>
      </c>
      <c r="O49" s="29">
        <f t="shared" si="8"/>
        <v>205.72999999999229</v>
      </c>
      <c r="P49" s="136" t="s">
        <v>145</v>
      </c>
      <c r="Q49" s="143"/>
      <c r="R49" s="95"/>
      <c r="S49" s="20"/>
      <c r="T49" s="54"/>
      <c r="U49" s="18"/>
      <c r="V49" s="94"/>
      <c r="W49" s="57"/>
      <c r="X49" s="20"/>
      <c r="Y49" s="18"/>
      <c r="Z49" s="18"/>
      <c r="AA49" s="18"/>
      <c r="AB49" s="18"/>
      <c r="AC49" s="18"/>
      <c r="AD49" s="18"/>
      <c r="AE49" s="18"/>
    </row>
    <row r="50" spans="1:31" ht="12.75" customHeight="1" x14ac:dyDescent="0.2">
      <c r="A50" s="116"/>
      <c r="D50" s="18"/>
      <c r="E50" s="20"/>
      <c r="F50" s="68"/>
      <c r="H50" s="100" t="s">
        <v>95</v>
      </c>
      <c r="I50" s="102" t="s">
        <v>35</v>
      </c>
      <c r="J50" s="78">
        <f>E40-J48-J49</f>
        <v>203.8799999999992</v>
      </c>
      <c r="K50" s="185">
        <f t="shared" si="6"/>
        <v>9399.51</v>
      </c>
      <c r="L50" s="95"/>
      <c r="M50" s="75">
        <v>-94.57</v>
      </c>
      <c r="N50" s="44">
        <f t="shared" si="7"/>
        <v>-27888.840000000007</v>
      </c>
      <c r="O50" s="29">
        <f t="shared" si="8"/>
        <v>111.15999999999258</v>
      </c>
      <c r="P50" s="136" t="s">
        <v>76</v>
      </c>
      <c r="Q50" s="143" t="s">
        <v>122</v>
      </c>
      <c r="R50" s="95"/>
      <c r="S50" s="20"/>
      <c r="T50" s="54"/>
      <c r="U50" s="18"/>
      <c r="V50" s="94"/>
      <c r="W50" s="57"/>
      <c r="X50" s="20"/>
      <c r="Y50" s="18"/>
      <c r="Z50" s="18"/>
      <c r="AA50" s="18"/>
      <c r="AB50" s="18"/>
      <c r="AC50" s="18"/>
      <c r="AD50" s="18"/>
      <c r="AE50" s="18"/>
    </row>
    <row r="51" spans="1:31" ht="12.75" customHeight="1" x14ac:dyDescent="0.2">
      <c r="A51" s="122"/>
      <c r="B51" s="122"/>
      <c r="C51" s="122"/>
      <c r="D51" s="75"/>
      <c r="E51" s="75"/>
      <c r="F51" s="34"/>
      <c r="H51" s="100" t="s">
        <v>95</v>
      </c>
      <c r="I51" s="102" t="s">
        <v>153</v>
      </c>
      <c r="J51" s="78">
        <v>-3135</v>
      </c>
      <c r="K51" s="185">
        <f t="shared" si="6"/>
        <v>6264.51</v>
      </c>
      <c r="L51" s="95"/>
      <c r="M51" s="75">
        <v>-164.43</v>
      </c>
      <c r="N51" s="44">
        <f t="shared" si="7"/>
        <v>-28053.270000000008</v>
      </c>
      <c r="O51" s="29">
        <f t="shared" si="8"/>
        <v>-53.270000000007713</v>
      </c>
      <c r="P51" s="136" t="s">
        <v>143</v>
      </c>
      <c r="Q51" s="143" t="s">
        <v>122</v>
      </c>
      <c r="R51" s="95"/>
      <c r="S51" s="20"/>
      <c r="T51" s="54"/>
      <c r="U51" s="18"/>
      <c r="V51" s="94"/>
      <c r="W51" s="57"/>
      <c r="X51" s="20"/>
      <c r="Y51" s="18"/>
      <c r="Z51" s="18"/>
      <c r="AA51" s="18"/>
      <c r="AB51" s="18"/>
      <c r="AC51" s="18"/>
      <c r="AD51" s="18"/>
      <c r="AE51" s="18"/>
    </row>
    <row r="52" spans="1:31" ht="12.75" customHeight="1" x14ac:dyDescent="0.2">
      <c r="A52" s="122"/>
      <c r="B52" s="122"/>
      <c r="C52" s="122"/>
      <c r="D52" s="75"/>
      <c r="E52" s="75"/>
      <c r="F52" s="34"/>
      <c r="G52" s="259"/>
      <c r="H52" s="100" t="s">
        <v>95</v>
      </c>
      <c r="I52" s="102" t="s">
        <v>123</v>
      </c>
      <c r="J52" s="29">
        <v>-350</v>
      </c>
      <c r="K52" s="185">
        <f t="shared" si="6"/>
        <v>5914.51</v>
      </c>
      <c r="L52" s="95"/>
      <c r="M52" s="75">
        <v>-192.95</v>
      </c>
      <c r="N52" s="44">
        <f t="shared" si="7"/>
        <v>-28246.220000000008</v>
      </c>
      <c r="O52" s="29">
        <f t="shared" si="8"/>
        <v>-246.22000000000844</v>
      </c>
      <c r="P52" s="136" t="s">
        <v>154</v>
      </c>
      <c r="Q52" s="143"/>
      <c r="R52" s="95"/>
      <c r="S52" s="20"/>
      <c r="T52" s="54"/>
      <c r="U52" s="18"/>
      <c r="V52" s="94"/>
      <c r="W52" s="57"/>
      <c r="X52" s="20"/>
      <c r="Y52" s="18"/>
      <c r="Z52" s="18"/>
      <c r="AA52" s="18"/>
      <c r="AB52" s="18"/>
      <c r="AC52" s="18"/>
      <c r="AD52" s="18"/>
      <c r="AE52" s="18"/>
    </row>
    <row r="53" spans="1:31" ht="12.75" customHeight="1" x14ac:dyDescent="0.2">
      <c r="A53" s="122"/>
      <c r="B53" s="122"/>
      <c r="C53" s="122"/>
      <c r="D53" s="75"/>
      <c r="E53" s="75"/>
      <c r="F53" s="34"/>
      <c r="H53" s="100" t="s">
        <v>95</v>
      </c>
      <c r="I53" s="102" t="s">
        <v>57</v>
      </c>
      <c r="J53" s="90">
        <v>-2065.2199999999998</v>
      </c>
      <c r="K53" s="185">
        <f t="shared" si="6"/>
        <v>3849.2900000000004</v>
      </c>
      <c r="L53" s="95"/>
      <c r="M53" s="75">
        <v>1000</v>
      </c>
      <c r="N53" s="44">
        <f t="shared" si="7"/>
        <v>-27246.220000000008</v>
      </c>
      <c r="O53" s="29">
        <f t="shared" si="8"/>
        <v>753.77999999999156</v>
      </c>
      <c r="P53" s="136" t="s">
        <v>78</v>
      </c>
      <c r="Q53" s="143"/>
      <c r="R53" s="95"/>
      <c r="S53" s="20"/>
      <c r="T53" s="54"/>
      <c r="U53" s="18"/>
      <c r="V53" s="94"/>
      <c r="W53" s="57"/>
      <c r="X53" s="20"/>
      <c r="Y53" s="18"/>
      <c r="Z53" s="18"/>
      <c r="AA53" s="18"/>
      <c r="AB53" s="18"/>
      <c r="AC53" s="18"/>
      <c r="AD53" s="18"/>
      <c r="AE53" s="18"/>
    </row>
    <row r="54" spans="1:31" s="48" customFormat="1" ht="12.75" customHeight="1" x14ac:dyDescent="0.2">
      <c r="A54" s="122"/>
      <c r="B54" s="122"/>
      <c r="C54" s="122"/>
      <c r="D54" s="75"/>
      <c r="E54" s="75"/>
      <c r="F54" s="34"/>
      <c r="G54"/>
      <c r="H54" s="51" t="s">
        <v>68</v>
      </c>
      <c r="I54" s="102" t="s">
        <v>53</v>
      </c>
      <c r="J54" s="90">
        <v>-59</v>
      </c>
      <c r="K54" s="185">
        <f t="shared" si="6"/>
        <v>3790.2900000000004</v>
      </c>
      <c r="L54" s="95"/>
      <c r="M54" s="75">
        <v>-23.41</v>
      </c>
      <c r="N54" s="44">
        <f t="shared" si="7"/>
        <v>-27269.630000000008</v>
      </c>
      <c r="O54" s="29">
        <f t="shared" si="8"/>
        <v>730.36999999999171</v>
      </c>
      <c r="P54" s="136" t="s">
        <v>143</v>
      </c>
      <c r="Q54" s="143" t="s">
        <v>122</v>
      </c>
      <c r="R54" s="15"/>
      <c r="S54" s="15"/>
      <c r="T54" s="81"/>
      <c r="V54" s="82"/>
      <c r="W54" s="83"/>
      <c r="X54" s="15"/>
    </row>
    <row r="55" spans="1:31" ht="12.75" customHeight="1" x14ac:dyDescent="0.2">
      <c r="A55" s="122"/>
      <c r="B55" s="122"/>
      <c r="C55" s="122"/>
      <c r="D55" s="75"/>
      <c r="E55" s="75"/>
      <c r="F55" s="34"/>
      <c r="G55" s="181"/>
      <c r="H55" s="100" t="s">
        <v>68</v>
      </c>
      <c r="I55" s="102" t="s">
        <v>41</v>
      </c>
      <c r="J55" s="90">
        <f>-1087.51</f>
        <v>-1087.51</v>
      </c>
      <c r="K55" s="185">
        <f t="shared" si="6"/>
        <v>2702.7800000000007</v>
      </c>
      <c r="L55" s="95"/>
      <c r="M55" s="75">
        <v>-185.92</v>
      </c>
      <c r="N55" s="44">
        <f t="shared" si="7"/>
        <v>-27455.550000000007</v>
      </c>
      <c r="O55" s="29">
        <f t="shared" si="8"/>
        <v>544.44999999999345</v>
      </c>
      <c r="P55" s="136" t="s">
        <v>76</v>
      </c>
      <c r="Q55" s="143"/>
      <c r="R55" s="20"/>
      <c r="S55" s="20"/>
      <c r="T55" s="54"/>
      <c r="U55" s="18"/>
      <c r="V55" s="94"/>
      <c r="W55" s="57"/>
      <c r="X55" s="20"/>
      <c r="Y55" s="18"/>
      <c r="Z55" s="18"/>
      <c r="AA55" s="18"/>
      <c r="AB55" s="18"/>
      <c r="AC55" s="18"/>
      <c r="AD55" s="18"/>
      <c r="AE55" s="18"/>
    </row>
    <row r="56" spans="1:31" ht="12.75" customHeight="1" x14ac:dyDescent="0.2">
      <c r="A56" s="122"/>
      <c r="B56" s="122"/>
      <c r="C56" s="122"/>
      <c r="D56" s="75"/>
      <c r="E56" s="75"/>
      <c r="F56" s="34"/>
      <c r="G56" s="182"/>
      <c r="H56" s="51" t="s">
        <v>55</v>
      </c>
      <c r="I56" s="103" t="s">
        <v>10</v>
      </c>
      <c r="J56" s="86">
        <v>-313.99</v>
      </c>
      <c r="K56" s="185">
        <f t="shared" si="6"/>
        <v>2388.7900000000009</v>
      </c>
      <c r="L56" s="95"/>
      <c r="M56" s="75">
        <v>-350</v>
      </c>
      <c r="N56" s="44">
        <f t="shared" si="7"/>
        <v>-27805.550000000007</v>
      </c>
      <c r="O56" s="29">
        <f t="shared" si="8"/>
        <v>194.44999999999345</v>
      </c>
      <c r="P56" s="136" t="s">
        <v>158</v>
      </c>
      <c r="Q56" s="143"/>
      <c r="T56" s="24"/>
      <c r="U56" s="24"/>
      <c r="V56" s="20"/>
      <c r="W56" s="282"/>
      <c r="X56" s="20"/>
      <c r="Y56" s="18"/>
      <c r="Z56" s="18"/>
      <c r="AA56" s="18"/>
      <c r="AB56" s="18"/>
      <c r="AC56" s="18"/>
      <c r="AD56" s="18"/>
      <c r="AE56" s="18"/>
    </row>
    <row r="57" spans="1:31" ht="12.75" customHeight="1" x14ac:dyDescent="0.2">
      <c r="A57" s="122"/>
      <c r="B57" s="122"/>
      <c r="C57" s="122"/>
      <c r="D57" s="75"/>
      <c r="E57" s="75"/>
      <c r="F57" s="34"/>
      <c r="G57" s="226"/>
      <c r="H57" s="100" t="s">
        <v>55</v>
      </c>
      <c r="I57" s="104" t="s">
        <v>38</v>
      </c>
      <c r="J57" s="86">
        <v>-720</v>
      </c>
      <c r="K57" s="185">
        <f t="shared" si="6"/>
        <v>1668.7900000000009</v>
      </c>
      <c r="L57" s="95"/>
      <c r="M57" s="75">
        <v>-169.95</v>
      </c>
      <c r="N57" s="44">
        <f t="shared" si="4"/>
        <v>-27975.500000000007</v>
      </c>
      <c r="O57" s="29">
        <f t="shared" si="5"/>
        <v>24.499999999992724</v>
      </c>
      <c r="P57" s="136" t="s">
        <v>101</v>
      </c>
      <c r="Q57" s="143"/>
      <c r="T57" s="67"/>
      <c r="U57" s="63"/>
      <c r="V57" s="66"/>
      <c r="W57" s="52"/>
      <c r="X57" s="53"/>
      <c r="Y57" s="18"/>
      <c r="Z57" s="26"/>
      <c r="AA57" s="18"/>
      <c r="AB57" s="18"/>
      <c r="AC57" s="18"/>
      <c r="AD57" s="18"/>
      <c r="AE57" s="18"/>
    </row>
    <row r="58" spans="1:31" ht="12.75" customHeight="1" x14ac:dyDescent="0.2">
      <c r="A58" s="122"/>
      <c r="B58" s="122"/>
      <c r="C58" s="122"/>
      <c r="D58" s="75"/>
      <c r="E58" s="75"/>
      <c r="F58" s="34"/>
      <c r="H58" s="100" t="s">
        <v>55</v>
      </c>
      <c r="I58" s="104" t="s">
        <v>12</v>
      </c>
      <c r="J58" s="75">
        <v>-439.31</v>
      </c>
      <c r="K58" s="185">
        <f t="shared" ref="K58:K60" si="9">K57+J58</f>
        <v>1229.4800000000009</v>
      </c>
      <c r="L58" s="95"/>
      <c r="M58" s="75">
        <v>-383.41</v>
      </c>
      <c r="N58" s="44">
        <f t="shared" si="4"/>
        <v>-28358.910000000007</v>
      </c>
      <c r="O58" s="29">
        <f t="shared" si="5"/>
        <v>-358.91000000000713</v>
      </c>
      <c r="P58" s="136" t="s">
        <v>160</v>
      </c>
      <c r="Q58" s="143"/>
      <c r="S58" s="144"/>
      <c r="T58" s="63"/>
      <c r="U58" s="63"/>
      <c r="V58" s="29"/>
      <c r="W58" s="178"/>
      <c r="X58" s="20"/>
      <c r="Y58" s="18"/>
      <c r="Z58" s="55"/>
      <c r="AA58" s="56"/>
      <c r="AB58" s="18"/>
      <c r="AC58" s="18"/>
      <c r="AD58" s="18"/>
      <c r="AE58" s="18"/>
    </row>
    <row r="59" spans="1:31" ht="12.75" customHeight="1" x14ac:dyDescent="0.2">
      <c r="A59" s="122"/>
      <c r="B59" s="122"/>
      <c r="C59" s="122"/>
      <c r="D59" s="145"/>
      <c r="E59" s="23"/>
      <c r="F59" s="34"/>
      <c r="G59" s="256"/>
      <c r="H59" s="100" t="s">
        <v>55</v>
      </c>
      <c r="I59" s="65" t="s">
        <v>130</v>
      </c>
      <c r="J59" s="29">
        <v>-567.77</v>
      </c>
      <c r="K59" s="185">
        <f t="shared" si="9"/>
        <v>661.71000000000095</v>
      </c>
      <c r="L59" s="95"/>
      <c r="M59" s="75">
        <f>E41</f>
        <v>727.94999999999959</v>
      </c>
      <c r="N59" s="45">
        <f t="shared" si="4"/>
        <v>-27630.960000000006</v>
      </c>
      <c r="O59" s="29">
        <f t="shared" si="5"/>
        <v>369.0399999999936</v>
      </c>
      <c r="P59" s="136" t="s">
        <v>78</v>
      </c>
      <c r="Q59" s="143"/>
      <c r="S59" s="63"/>
      <c r="T59" s="63"/>
      <c r="U59" s="64"/>
      <c r="V59" s="36"/>
      <c r="W59" s="179"/>
      <c r="X59" s="20"/>
      <c r="Y59" s="18"/>
      <c r="Z59" s="55"/>
      <c r="AA59" s="56"/>
      <c r="AB59" s="18"/>
      <c r="AC59" s="18"/>
      <c r="AD59" s="18"/>
      <c r="AE59" s="18"/>
    </row>
    <row r="60" spans="1:31" ht="12.75" customHeight="1" x14ac:dyDescent="0.2">
      <c r="A60" s="122"/>
      <c r="B60" s="122"/>
      <c r="C60" s="122"/>
      <c r="D60" s="145"/>
      <c r="E60" s="23"/>
      <c r="F60" s="34"/>
      <c r="G60" s="256"/>
      <c r="H60" s="100" t="s">
        <v>55</v>
      </c>
      <c r="I60" s="65" t="s">
        <v>126</v>
      </c>
      <c r="J60" s="86">
        <v>-66.989999999999995</v>
      </c>
      <c r="K60" s="185">
        <f t="shared" si="9"/>
        <v>594.72000000000094</v>
      </c>
      <c r="L60" s="95"/>
      <c r="M60" s="41">
        <f>SUM(M41:M59)</f>
        <v>-27630.960000000006</v>
      </c>
      <c r="N60" s="107"/>
      <c r="O60" s="114"/>
      <c r="P60" s="192"/>
      <c r="Q60" s="135"/>
      <c r="S60" s="64"/>
      <c r="T60" s="64"/>
      <c r="U60" s="64"/>
      <c r="V60" s="36"/>
      <c r="W60" s="179"/>
      <c r="X60" s="20"/>
      <c r="Y60" s="18"/>
      <c r="Z60" s="55"/>
      <c r="AA60" s="56"/>
      <c r="AB60" s="18"/>
      <c r="AC60" s="18"/>
      <c r="AD60" s="18"/>
      <c r="AE60" s="18"/>
    </row>
    <row r="61" spans="1:31" ht="12.75" customHeight="1" x14ac:dyDescent="0.2">
      <c r="A61" s="122"/>
      <c r="B61" s="122"/>
      <c r="C61" s="122"/>
      <c r="D61" s="32"/>
      <c r="E61" s="75"/>
      <c r="F61" s="34"/>
      <c r="G61" s="183"/>
      <c r="H61" s="117" t="s">
        <v>56</v>
      </c>
      <c r="I61" s="105" t="s">
        <v>96</v>
      </c>
      <c r="J61" s="133">
        <v>-49.84</v>
      </c>
      <c r="K61" s="189">
        <f>K60+J61</f>
        <v>544.8800000000009</v>
      </c>
      <c r="L61" s="180"/>
      <c r="M61" s="42"/>
      <c r="N61" s="107"/>
      <c r="O61" s="114"/>
      <c r="P61" s="192"/>
      <c r="Q61" s="135"/>
      <c r="S61" s="61"/>
      <c r="T61" s="63"/>
      <c r="U61" s="64"/>
      <c r="V61" s="36"/>
      <c r="W61" s="179"/>
      <c r="X61" s="58"/>
      <c r="Y61" s="18"/>
      <c r="Z61" s="59"/>
      <c r="AA61" s="56"/>
      <c r="AB61" s="18"/>
      <c r="AC61" s="18"/>
      <c r="AD61" s="18"/>
      <c r="AE61" s="18"/>
    </row>
    <row r="62" spans="1:31" ht="12.75" customHeight="1" x14ac:dyDescent="0.2">
      <c r="A62" s="122"/>
      <c r="B62" s="122"/>
      <c r="C62" s="122"/>
      <c r="D62" s="32"/>
      <c r="E62" s="75"/>
      <c r="F62" s="34"/>
      <c r="I62" s="19"/>
      <c r="J62" s="84">
        <f>SUM(J41:J61)</f>
        <v>544.8800000000009</v>
      </c>
      <c r="K62" s="237"/>
      <c r="L62" s="180"/>
      <c r="M62" s="42"/>
      <c r="N62" s="107"/>
      <c r="O62" s="114"/>
      <c r="P62" s="192"/>
      <c r="Q62" s="135"/>
      <c r="R62" s="20"/>
      <c r="S62" s="63"/>
      <c r="T62" s="63"/>
      <c r="U62" s="64"/>
      <c r="V62" s="36"/>
      <c r="W62" s="179"/>
      <c r="X62" s="20"/>
      <c r="Y62" s="18"/>
      <c r="Z62" s="26"/>
      <c r="AA62" s="56"/>
      <c r="AB62" s="18"/>
      <c r="AC62" s="18"/>
      <c r="AD62" s="18"/>
      <c r="AE62" s="18"/>
    </row>
    <row r="63" spans="1:31" ht="12.75" customHeight="1" x14ac:dyDescent="0.2">
      <c r="A63" s="146"/>
      <c r="B63" s="146"/>
      <c r="C63" s="146"/>
      <c r="D63" s="260"/>
      <c r="E63" s="147"/>
      <c r="F63" s="148"/>
      <c r="G63" s="275"/>
      <c r="H63" s="236"/>
      <c r="I63" s="71"/>
      <c r="J63" s="227"/>
      <c r="K63" s="191"/>
      <c r="L63" s="48"/>
      <c r="M63" s="79"/>
      <c r="N63" s="240"/>
      <c r="O63" s="241"/>
      <c r="P63" s="242"/>
      <c r="Q63" s="195"/>
      <c r="R63" s="20"/>
      <c r="S63" s="18"/>
      <c r="T63" s="18"/>
      <c r="U63" s="64"/>
      <c r="V63" s="94"/>
      <c r="W63" s="57"/>
      <c r="X63" s="20"/>
      <c r="Y63" s="18"/>
      <c r="Z63" s="55"/>
      <c r="AA63" s="56"/>
      <c r="AB63" s="18"/>
      <c r="AC63" s="18"/>
      <c r="AD63" s="18"/>
      <c r="AE63" s="18"/>
    </row>
    <row r="64" spans="1:31" ht="12.75" customHeight="1" x14ac:dyDescent="0.2">
      <c r="A64" s="118"/>
      <c r="B64" s="118"/>
      <c r="C64" s="118"/>
      <c r="D64" s="187"/>
      <c r="E64" s="75"/>
      <c r="F64" s="34"/>
      <c r="G64" s="271"/>
      <c r="H64" s="111"/>
      <c r="I64" s="88"/>
      <c r="J64" s="91"/>
      <c r="K64" s="33"/>
      <c r="M64" s="42"/>
      <c r="N64" s="107"/>
      <c r="O64" s="114"/>
      <c r="P64" s="192"/>
      <c r="Q64" s="135"/>
      <c r="R64" s="20"/>
      <c r="S64" s="20"/>
      <c r="T64" s="18"/>
      <c r="U64" s="64"/>
      <c r="V64" s="94"/>
      <c r="W64" s="57"/>
      <c r="X64" s="58"/>
      <c r="Y64" s="18"/>
      <c r="Z64" s="55"/>
      <c r="AA64" s="56"/>
      <c r="AB64" s="18"/>
      <c r="AC64" s="18"/>
      <c r="AD64" s="18"/>
      <c r="AE64" s="18"/>
    </row>
    <row r="65" spans="1:31" ht="12.75" customHeight="1" x14ac:dyDescent="0.2">
      <c r="B65" s="428" t="s">
        <v>161</v>
      </c>
      <c r="C65" s="428"/>
      <c r="D65" s="428"/>
      <c r="E65" s="428"/>
      <c r="H65" s="100"/>
      <c r="I65" s="60"/>
      <c r="J65" s="426" t="s">
        <v>37</v>
      </c>
      <c r="K65" s="278"/>
      <c r="L65" s="281"/>
      <c r="M65" s="424" t="s">
        <v>34</v>
      </c>
      <c r="N65" s="423" t="s">
        <v>135</v>
      </c>
      <c r="O65" s="423"/>
      <c r="P65" s="140"/>
      <c r="R65" s="20"/>
      <c r="S65" s="20"/>
      <c r="T65" s="18"/>
      <c r="U65" s="64"/>
      <c r="V65" s="94"/>
      <c r="W65" s="57"/>
      <c r="X65" s="58"/>
      <c r="Y65" s="18"/>
      <c r="Z65" s="55"/>
      <c r="AA65" s="56"/>
      <c r="AB65" s="18"/>
      <c r="AC65" s="18"/>
      <c r="AD65" s="18"/>
      <c r="AE65" s="18"/>
    </row>
    <row r="66" spans="1:31" ht="12.75" customHeight="1" x14ac:dyDescent="0.2">
      <c r="C66" s="16" t="s">
        <v>92</v>
      </c>
      <c r="D66" s="14"/>
      <c r="E66" s="243">
        <v>9000</v>
      </c>
      <c r="H66" s="101" t="s">
        <v>58</v>
      </c>
      <c r="I66" s="80"/>
      <c r="J66" s="427"/>
      <c r="K66" s="278" t="s">
        <v>29</v>
      </c>
      <c r="L66" s="281"/>
      <c r="M66" s="425"/>
      <c r="N66" s="279" t="s">
        <v>29</v>
      </c>
      <c r="O66" s="280" t="s">
        <v>36</v>
      </c>
      <c r="P66" s="140"/>
      <c r="R66" s="20"/>
      <c r="S66" s="20"/>
      <c r="T66" s="54"/>
      <c r="U66" s="18"/>
      <c r="V66" s="94"/>
      <c r="W66" s="57"/>
      <c r="X66" s="20"/>
      <c r="Y66" s="18"/>
      <c r="Z66" s="18"/>
      <c r="AA66" s="18"/>
      <c r="AB66" s="18"/>
      <c r="AC66" s="18"/>
      <c r="AD66" s="18"/>
      <c r="AE66" s="18"/>
    </row>
    <row r="67" spans="1:31" ht="12.75" customHeight="1" x14ac:dyDescent="0.2">
      <c r="C67" s="16"/>
      <c r="D67" s="28" t="s">
        <v>164</v>
      </c>
      <c r="E67" s="29">
        <f>'[1]MAR ''15'!$C$38</f>
        <v>297.69000000000005</v>
      </c>
      <c r="H67" s="106"/>
      <c r="I67" s="92" t="s">
        <v>61</v>
      </c>
      <c r="J67" s="29">
        <f>$J$62</f>
        <v>544.8800000000009</v>
      </c>
      <c r="K67" s="43">
        <f>J67</f>
        <v>544.8800000000009</v>
      </c>
      <c r="L67" s="20"/>
      <c r="M67" s="29">
        <f>$N$59</f>
        <v>-27630.960000000006</v>
      </c>
      <c r="N67" s="43">
        <f>M67</f>
        <v>-27630.960000000006</v>
      </c>
      <c r="O67" s="29">
        <f>28000+N67</f>
        <v>369.0399999999936</v>
      </c>
      <c r="P67" s="141" t="s">
        <v>82</v>
      </c>
      <c r="Q67" s="134" t="s">
        <v>83</v>
      </c>
      <c r="R67" s="20"/>
      <c r="S67" s="20"/>
      <c r="T67" s="54"/>
      <c r="U67" s="18"/>
      <c r="V67" s="94"/>
      <c r="W67" s="57"/>
      <c r="X67" s="20"/>
      <c r="Y67" s="18"/>
      <c r="Z67" s="18"/>
      <c r="AA67" s="18"/>
      <c r="AB67" s="18"/>
      <c r="AC67" s="18"/>
      <c r="AD67" s="18"/>
      <c r="AE67" s="18"/>
    </row>
    <row r="68" spans="1:31" ht="12.75" customHeight="1" x14ac:dyDescent="0.2">
      <c r="C68" s="16"/>
      <c r="D68" s="14" t="s">
        <v>13</v>
      </c>
      <c r="E68" s="35">
        <f>'[1]APR ''15'!$C$17</f>
        <v>1227.0900000000004</v>
      </c>
      <c r="H68" s="110" t="s">
        <v>60</v>
      </c>
      <c r="I68" s="88" t="s">
        <v>62</v>
      </c>
      <c r="J68" s="29">
        <v>-449</v>
      </c>
      <c r="K68" s="185">
        <f>K67+J68</f>
        <v>95.880000000000905</v>
      </c>
      <c r="L68" s="25"/>
      <c r="M68" s="75">
        <v>-139.69999999999999</v>
      </c>
      <c r="N68" s="44">
        <f>N67+M68</f>
        <v>-27770.660000000007</v>
      </c>
      <c r="O68" s="29">
        <f>28000+N68</f>
        <v>229.33999999999287</v>
      </c>
      <c r="P68" s="136" t="s">
        <v>166</v>
      </c>
      <c r="Q68" s="143"/>
      <c r="R68" s="20"/>
      <c r="S68" s="20"/>
      <c r="T68" s="54"/>
      <c r="U68" s="18"/>
      <c r="V68" s="94"/>
      <c r="W68" s="57"/>
      <c r="X68" s="20"/>
      <c r="Y68" s="18"/>
      <c r="Z68" s="18"/>
      <c r="AA68" s="18"/>
      <c r="AB68" s="18"/>
      <c r="AC68" s="18"/>
      <c r="AD68" s="18"/>
      <c r="AE68" s="18"/>
    </row>
    <row r="69" spans="1:31" ht="12.75" customHeight="1" x14ac:dyDescent="0.2">
      <c r="C69" s="17" t="s">
        <v>5</v>
      </c>
      <c r="D69" s="14"/>
      <c r="E69" s="14">
        <f>SUM(E66:E68)</f>
        <v>10524.78</v>
      </c>
      <c r="H69" s="110"/>
      <c r="I69" s="65" t="s">
        <v>49</v>
      </c>
      <c r="J69" s="29">
        <v>200</v>
      </c>
      <c r="K69" s="185">
        <f>K68+J69</f>
        <v>295.8800000000009</v>
      </c>
      <c r="L69" s="95"/>
      <c r="M69" s="75">
        <v>-30</v>
      </c>
      <c r="N69" s="44">
        <f t="shared" ref="N69:N81" si="10">N68+M69</f>
        <v>-27800.660000000007</v>
      </c>
      <c r="O69" s="29">
        <f>28000+N69</f>
        <v>199.33999999999287</v>
      </c>
      <c r="P69" s="136" t="s">
        <v>167</v>
      </c>
      <c r="Q69" s="143"/>
      <c r="R69" s="20"/>
      <c r="S69" s="20"/>
      <c r="T69" s="54"/>
      <c r="U69" s="18"/>
      <c r="V69" s="94"/>
      <c r="W69" s="57"/>
      <c r="X69" s="20"/>
      <c r="Y69" s="18"/>
      <c r="Z69" s="18"/>
      <c r="AA69" s="18"/>
      <c r="AB69" s="18"/>
      <c r="AC69" s="18"/>
      <c r="AD69" s="18"/>
      <c r="AE69" s="18"/>
    </row>
    <row r="70" spans="1:31" ht="12.75" customHeight="1" x14ac:dyDescent="0.2">
      <c r="A70" s="116"/>
      <c r="H70" s="110" t="s">
        <v>60</v>
      </c>
      <c r="I70" s="65" t="s">
        <v>120</v>
      </c>
      <c r="J70" s="29">
        <v>-11</v>
      </c>
      <c r="K70" s="185">
        <f t="shared" ref="K70:K77" si="11">K69+J70</f>
        <v>284.8800000000009</v>
      </c>
      <c r="L70" s="95"/>
      <c r="M70" s="75">
        <v>-4.5</v>
      </c>
      <c r="N70" s="44">
        <f t="shared" si="10"/>
        <v>-27805.160000000007</v>
      </c>
      <c r="O70" s="29">
        <f t="shared" ref="O70:O81" si="12">28000+N70</f>
        <v>194.83999999999287</v>
      </c>
      <c r="P70" s="136" t="s">
        <v>163</v>
      </c>
      <c r="Q70" s="143"/>
      <c r="R70" s="20"/>
      <c r="S70" s="20"/>
      <c r="T70" s="54"/>
      <c r="U70" s="18"/>
      <c r="V70" s="94"/>
      <c r="W70" s="57"/>
      <c r="X70" s="20"/>
      <c r="Y70" s="18"/>
      <c r="Z70" s="18"/>
      <c r="AA70" s="18"/>
      <c r="AB70" s="18"/>
      <c r="AC70" s="18"/>
      <c r="AD70" s="18"/>
      <c r="AE70" s="18"/>
    </row>
    <row r="71" spans="1:31" ht="12.75" customHeight="1" x14ac:dyDescent="0.2">
      <c r="A71" s="116"/>
      <c r="C71" s="49" t="s">
        <v>11</v>
      </c>
      <c r="E71" s="27"/>
      <c r="F71" s="18"/>
      <c r="H71" s="110"/>
      <c r="I71" s="65" t="s">
        <v>136</v>
      </c>
      <c r="J71" s="29">
        <v>-5</v>
      </c>
      <c r="K71" s="185">
        <f t="shared" si="11"/>
        <v>279.8800000000009</v>
      </c>
      <c r="L71" s="95"/>
      <c r="M71" s="75">
        <v>-4.5</v>
      </c>
      <c r="N71" s="44">
        <f t="shared" si="10"/>
        <v>-27809.660000000007</v>
      </c>
      <c r="O71" s="29">
        <f t="shared" si="12"/>
        <v>190.33999999999287</v>
      </c>
      <c r="P71" s="136" t="s">
        <v>163</v>
      </c>
      <c r="Q71" s="143"/>
      <c r="R71" s="20"/>
      <c r="S71" s="20"/>
      <c r="T71" s="54"/>
      <c r="U71" s="18"/>
      <c r="V71" s="94"/>
      <c r="W71" s="57"/>
      <c r="X71" s="20"/>
      <c r="Y71" s="18"/>
      <c r="Z71" s="18"/>
      <c r="AA71" s="18"/>
      <c r="AB71" s="18"/>
      <c r="AC71" s="18"/>
      <c r="AD71" s="18"/>
      <c r="AE71" s="18"/>
    </row>
    <row r="72" spans="1:31" ht="12.75" customHeight="1" x14ac:dyDescent="0.2">
      <c r="A72" s="116"/>
      <c r="D72" s="18" t="s">
        <v>8</v>
      </c>
      <c r="E72" s="27">
        <f>E66</f>
        <v>9000</v>
      </c>
      <c r="F72" s="175"/>
      <c r="H72" s="100" t="s">
        <v>68</v>
      </c>
      <c r="I72" s="102" t="s">
        <v>35</v>
      </c>
      <c r="J72" s="78">
        <f>E72</f>
        <v>9000</v>
      </c>
      <c r="K72" s="185">
        <f t="shared" si="11"/>
        <v>9279.880000000001</v>
      </c>
      <c r="L72" s="95"/>
      <c r="M72" s="75">
        <v>-4.5</v>
      </c>
      <c r="N72" s="44">
        <f t="shared" si="10"/>
        <v>-27814.160000000007</v>
      </c>
      <c r="O72" s="29">
        <f t="shared" si="12"/>
        <v>185.83999999999287</v>
      </c>
      <c r="P72" s="136" t="s">
        <v>163</v>
      </c>
      <c r="Q72" s="143"/>
      <c r="R72" s="20"/>
      <c r="S72" s="20"/>
      <c r="T72" s="54"/>
      <c r="U72" s="18"/>
      <c r="V72" s="94"/>
      <c r="W72" s="57"/>
      <c r="X72" s="20"/>
      <c r="Y72" s="18"/>
      <c r="Z72" s="18"/>
      <c r="AA72" s="18"/>
      <c r="AB72" s="18"/>
      <c r="AC72" s="18"/>
      <c r="AD72" s="18"/>
      <c r="AE72" s="18"/>
    </row>
    <row r="73" spans="1:31" ht="12.75" customHeight="1" x14ac:dyDescent="0.2">
      <c r="A73" s="116"/>
      <c r="D73" s="48" t="s">
        <v>7</v>
      </c>
      <c r="E73" s="176">
        <f>SUM(E67:E68)</f>
        <v>1524.7800000000004</v>
      </c>
      <c r="F73" s="68"/>
      <c r="H73" s="100" t="s">
        <v>68</v>
      </c>
      <c r="I73" s="102" t="s">
        <v>119</v>
      </c>
      <c r="J73" s="78">
        <v>-3135</v>
      </c>
      <c r="K73" s="185">
        <f t="shared" si="11"/>
        <v>6144.880000000001</v>
      </c>
      <c r="L73" s="95"/>
      <c r="M73" s="75">
        <v>-4.5</v>
      </c>
      <c r="N73" s="44">
        <f t="shared" si="10"/>
        <v>-27818.660000000007</v>
      </c>
      <c r="O73" s="29">
        <f t="shared" si="12"/>
        <v>181.33999999999287</v>
      </c>
      <c r="P73" s="136" t="s">
        <v>163</v>
      </c>
      <c r="Q73" s="143"/>
      <c r="R73" s="95"/>
      <c r="S73" s="20"/>
      <c r="T73" s="54"/>
      <c r="U73" s="18"/>
      <c r="V73" s="94"/>
      <c r="W73" s="57"/>
      <c r="X73" s="20"/>
      <c r="Y73" s="18"/>
      <c r="Z73" s="18"/>
      <c r="AA73" s="18"/>
      <c r="AB73" s="18"/>
      <c r="AC73" s="18"/>
      <c r="AD73" s="18"/>
      <c r="AE73" s="18"/>
    </row>
    <row r="74" spans="1:31" ht="12.75" customHeight="1" x14ac:dyDescent="0.2">
      <c r="A74" s="116"/>
      <c r="D74" s="18"/>
      <c r="E74" s="20"/>
      <c r="F74" s="68"/>
      <c r="G74" s="259" t="s">
        <v>170</v>
      </c>
      <c r="H74" s="100" t="s">
        <v>68</v>
      </c>
      <c r="I74" s="102" t="s">
        <v>123</v>
      </c>
      <c r="J74" s="29">
        <v>-350</v>
      </c>
      <c r="K74" s="185">
        <f t="shared" si="11"/>
        <v>5794.880000000001</v>
      </c>
      <c r="L74" s="95"/>
      <c r="M74" s="75">
        <v>-341.3</v>
      </c>
      <c r="N74" s="44">
        <f t="shared" si="10"/>
        <v>-28159.960000000006</v>
      </c>
      <c r="O74" s="29">
        <f t="shared" si="12"/>
        <v>-159.9600000000064</v>
      </c>
      <c r="P74" s="136" t="s">
        <v>70</v>
      </c>
      <c r="Q74" s="143"/>
      <c r="R74" s="95"/>
      <c r="S74" s="20"/>
      <c r="T74" s="54"/>
      <c r="U74" s="18"/>
      <c r="V74" s="94"/>
      <c r="W74" s="57"/>
      <c r="X74" s="20"/>
      <c r="Y74" s="18"/>
      <c r="Z74" s="18"/>
      <c r="AA74" s="18"/>
      <c r="AB74" s="18"/>
      <c r="AC74" s="18"/>
      <c r="AD74" s="18"/>
      <c r="AE74" s="18"/>
    </row>
    <row r="75" spans="1:31" ht="12.75" customHeight="1" x14ac:dyDescent="0.2">
      <c r="A75" s="122"/>
      <c r="B75" s="122"/>
      <c r="C75" s="122"/>
      <c r="D75" s="75"/>
      <c r="E75" s="75"/>
      <c r="F75" s="34"/>
      <c r="H75" s="100" t="s">
        <v>68</v>
      </c>
      <c r="I75" s="102" t="s">
        <v>57</v>
      </c>
      <c r="J75" s="29">
        <v>-2065.2199999999998</v>
      </c>
      <c r="K75" s="185">
        <f t="shared" si="11"/>
        <v>3729.6600000000012</v>
      </c>
      <c r="L75" s="95"/>
      <c r="M75" s="75">
        <v>-78</v>
      </c>
      <c r="N75" s="44">
        <f t="shared" si="10"/>
        <v>-28237.960000000006</v>
      </c>
      <c r="O75" s="29">
        <f t="shared" si="12"/>
        <v>-237.9600000000064</v>
      </c>
      <c r="P75" s="136" t="s">
        <v>168</v>
      </c>
      <c r="Q75" s="143"/>
      <c r="R75" s="95"/>
      <c r="S75" s="20"/>
      <c r="T75" s="54"/>
      <c r="U75" s="18"/>
      <c r="V75" s="94"/>
      <c r="W75" s="57"/>
      <c r="X75" s="20"/>
      <c r="Y75" s="18"/>
      <c r="Z75" s="18"/>
      <c r="AA75" s="18"/>
      <c r="AB75" s="18"/>
      <c r="AC75" s="18"/>
      <c r="AD75" s="18"/>
      <c r="AE75" s="18"/>
    </row>
    <row r="76" spans="1:31" ht="12.75" customHeight="1" x14ac:dyDescent="0.2">
      <c r="A76" s="122"/>
      <c r="B76" s="122"/>
      <c r="C76" s="122"/>
      <c r="D76" s="75"/>
      <c r="E76" s="75"/>
      <c r="F76" s="34"/>
      <c r="H76" s="51" t="s">
        <v>68</v>
      </c>
      <c r="I76" s="102" t="s">
        <v>53</v>
      </c>
      <c r="J76" s="29">
        <v>-59</v>
      </c>
      <c r="K76" s="185">
        <f t="shared" si="11"/>
        <v>3670.6600000000012</v>
      </c>
      <c r="L76" s="95"/>
      <c r="M76" s="75">
        <v>-89.45</v>
      </c>
      <c r="N76" s="44">
        <f t="shared" si="10"/>
        <v>-28327.410000000007</v>
      </c>
      <c r="O76" s="29">
        <f t="shared" si="12"/>
        <v>-327.41000000000713</v>
      </c>
      <c r="P76" s="136" t="s">
        <v>169</v>
      </c>
      <c r="Q76" s="143"/>
      <c r="R76" s="95"/>
      <c r="S76" s="20"/>
      <c r="T76" s="54"/>
      <c r="U76" s="18"/>
      <c r="V76" s="94"/>
      <c r="W76" s="57"/>
      <c r="X76" s="20"/>
      <c r="Y76" s="18"/>
      <c r="Z76" s="18"/>
      <c r="AA76" s="18"/>
      <c r="AB76" s="18"/>
      <c r="AC76" s="18"/>
      <c r="AD76" s="18"/>
      <c r="AE76" s="18"/>
    </row>
    <row r="77" spans="1:31" s="48" customFormat="1" ht="12.75" customHeight="1" x14ac:dyDescent="0.2">
      <c r="A77" s="122"/>
      <c r="B77" s="122"/>
      <c r="C77" s="122"/>
      <c r="D77" s="75"/>
      <c r="E77" s="75"/>
      <c r="F77" s="34"/>
      <c r="G77" s="181"/>
      <c r="H77" s="100" t="s">
        <v>68</v>
      </c>
      <c r="I77" s="102" t="s">
        <v>41</v>
      </c>
      <c r="J77" s="29">
        <v>-588.51</v>
      </c>
      <c r="K77" s="185">
        <f t="shared" si="11"/>
        <v>3082.1500000000015</v>
      </c>
      <c r="L77" s="95"/>
      <c r="M77" s="75">
        <v>1000</v>
      </c>
      <c r="N77" s="44">
        <f t="shared" si="10"/>
        <v>-27327.410000000007</v>
      </c>
      <c r="O77" s="29">
        <f t="shared" si="12"/>
        <v>672.58999999999287</v>
      </c>
      <c r="P77" s="136" t="s">
        <v>78</v>
      </c>
      <c r="Q77" s="143"/>
      <c r="R77" s="194"/>
      <c r="S77" s="15"/>
      <c r="T77" s="81"/>
      <c r="V77" s="82"/>
      <c r="W77" s="83"/>
      <c r="X77" s="15"/>
    </row>
    <row r="78" spans="1:31" ht="12.75" customHeight="1" x14ac:dyDescent="0.2">
      <c r="A78" s="122"/>
      <c r="B78" s="122"/>
      <c r="C78" s="122"/>
      <c r="D78" s="75"/>
      <c r="E78" s="75"/>
      <c r="F78" s="34"/>
      <c r="G78" s="182"/>
      <c r="H78" s="51" t="s">
        <v>55</v>
      </c>
      <c r="I78" s="103" t="s">
        <v>10</v>
      </c>
      <c r="J78" s="86">
        <v>-285.99</v>
      </c>
      <c r="K78" s="185">
        <f t="shared" ref="K78:K82" si="13">K77+J78</f>
        <v>2796.1600000000017</v>
      </c>
      <c r="L78" s="95"/>
      <c r="M78" s="75">
        <v>-83.25</v>
      </c>
      <c r="N78" s="44">
        <f t="shared" si="10"/>
        <v>-27410.660000000007</v>
      </c>
      <c r="O78" s="29">
        <f t="shared" si="12"/>
        <v>589.33999999999287</v>
      </c>
      <c r="P78" s="136" t="s">
        <v>72</v>
      </c>
      <c r="Q78" s="143"/>
      <c r="R78" s="20"/>
      <c r="S78" s="20"/>
      <c r="T78" s="54"/>
      <c r="U78" s="18"/>
      <c r="V78" s="94"/>
      <c r="W78" s="57"/>
      <c r="X78" s="20"/>
      <c r="Y78" s="18"/>
      <c r="Z78" s="18"/>
      <c r="AA78" s="18"/>
      <c r="AB78" s="18"/>
      <c r="AC78" s="18"/>
      <c r="AD78" s="18"/>
      <c r="AE78" s="18"/>
    </row>
    <row r="79" spans="1:31" ht="12.75" customHeight="1" x14ac:dyDescent="0.2">
      <c r="A79" s="122"/>
      <c r="B79" s="122"/>
      <c r="C79" s="122"/>
      <c r="D79" s="75"/>
      <c r="E79" s="75"/>
      <c r="F79" s="34"/>
      <c r="G79" s="226"/>
      <c r="H79" s="100" t="s">
        <v>55</v>
      </c>
      <c r="I79" s="104" t="s">
        <v>38</v>
      </c>
      <c r="J79" s="86">
        <v>-770</v>
      </c>
      <c r="K79" s="185">
        <f t="shared" si="13"/>
        <v>2026.1600000000017</v>
      </c>
      <c r="L79" s="95"/>
      <c r="M79" s="75">
        <v>-99.1</v>
      </c>
      <c r="N79" s="44">
        <f t="shared" si="10"/>
        <v>-27509.760000000006</v>
      </c>
      <c r="O79" s="29">
        <f t="shared" si="12"/>
        <v>490.23999999999432</v>
      </c>
      <c r="P79" s="136" t="s">
        <v>142</v>
      </c>
      <c r="Q79" s="143"/>
      <c r="T79" s="24"/>
      <c r="U79" s="24"/>
      <c r="V79" s="20"/>
      <c r="W79" s="291"/>
      <c r="X79" s="20"/>
      <c r="Y79" s="18"/>
      <c r="Z79" s="18"/>
      <c r="AA79" s="18"/>
      <c r="AB79" s="18"/>
      <c r="AC79" s="18"/>
      <c r="AD79" s="18"/>
      <c r="AE79" s="18"/>
    </row>
    <row r="80" spans="1:31" ht="12.75" customHeight="1" x14ac:dyDescent="0.2">
      <c r="A80" s="122"/>
      <c r="B80" s="122"/>
      <c r="C80" s="122"/>
      <c r="D80" s="75"/>
      <c r="E80" s="75"/>
      <c r="F80" s="34"/>
      <c r="H80" s="100" t="s">
        <v>55</v>
      </c>
      <c r="I80" s="104" t="s">
        <v>12</v>
      </c>
      <c r="J80" s="75">
        <v>-414.48</v>
      </c>
      <c r="K80" s="234">
        <f t="shared" si="13"/>
        <v>1611.6800000000017</v>
      </c>
      <c r="L80" s="95"/>
      <c r="M80" s="75">
        <v>-148.91</v>
      </c>
      <c r="N80" s="44">
        <f t="shared" si="10"/>
        <v>-27658.670000000006</v>
      </c>
      <c r="O80" s="29">
        <f t="shared" si="12"/>
        <v>341.32999999999447</v>
      </c>
      <c r="P80" s="136" t="s">
        <v>79</v>
      </c>
      <c r="Q80" s="143"/>
      <c r="T80" s="67"/>
      <c r="U80" s="63"/>
      <c r="V80" s="66"/>
      <c r="W80" s="52"/>
      <c r="X80" s="53"/>
      <c r="Y80" s="18"/>
      <c r="Z80" s="26"/>
      <c r="AA80" s="18"/>
      <c r="AB80" s="18"/>
      <c r="AC80" s="18"/>
      <c r="AD80" s="18"/>
      <c r="AE80" s="18"/>
    </row>
    <row r="81" spans="1:31" ht="12.75" customHeight="1" x14ac:dyDescent="0.2">
      <c r="A81" s="122"/>
      <c r="B81" s="122"/>
      <c r="C81" s="122"/>
      <c r="D81" s="277"/>
      <c r="E81" s="75"/>
      <c r="F81" s="34"/>
      <c r="G81" s="256"/>
      <c r="H81" s="100" t="s">
        <v>55</v>
      </c>
      <c r="I81" s="65" t="s">
        <v>130</v>
      </c>
      <c r="J81" s="29">
        <v>-567.78</v>
      </c>
      <c r="K81" s="234">
        <f t="shared" si="13"/>
        <v>1043.9000000000017</v>
      </c>
      <c r="L81" s="95"/>
      <c r="M81" s="75">
        <v>-196.34</v>
      </c>
      <c r="N81" s="44">
        <f t="shared" si="10"/>
        <v>-27855.010000000006</v>
      </c>
      <c r="O81" s="29">
        <f t="shared" si="12"/>
        <v>144.98999999999432</v>
      </c>
      <c r="P81" s="136" t="s">
        <v>76</v>
      </c>
      <c r="Q81" s="143"/>
      <c r="S81" s="144"/>
      <c r="T81" s="63"/>
      <c r="U81" s="63"/>
      <c r="V81" s="29"/>
      <c r="W81" s="178"/>
      <c r="X81" s="20"/>
      <c r="Y81" s="18"/>
      <c r="Z81" s="55"/>
      <c r="AA81" s="56"/>
      <c r="AB81" s="18"/>
      <c r="AC81" s="18"/>
      <c r="AD81" s="18"/>
      <c r="AE81" s="18"/>
    </row>
    <row r="82" spans="1:31" ht="12.75" customHeight="1" x14ac:dyDescent="0.2">
      <c r="A82" s="122"/>
      <c r="B82" s="122"/>
      <c r="C82" s="122"/>
      <c r="D82" s="277"/>
      <c r="E82" s="75"/>
      <c r="F82" s="34"/>
      <c r="G82" s="256"/>
      <c r="H82" s="100" t="s">
        <v>55</v>
      </c>
      <c r="I82" s="65" t="s">
        <v>126</v>
      </c>
      <c r="J82" s="86">
        <v>-66.989999999999995</v>
      </c>
      <c r="K82" s="185">
        <f t="shared" si="13"/>
        <v>976.91000000000167</v>
      </c>
      <c r="L82" s="95"/>
      <c r="M82" s="75">
        <v>-100</v>
      </c>
      <c r="N82" s="44">
        <f t="shared" ref="N82:N84" si="14">N81+M82</f>
        <v>-27955.010000000006</v>
      </c>
      <c r="O82" s="29">
        <f t="shared" ref="O82:O84" si="15">28000+N82</f>
        <v>44.989999999994325</v>
      </c>
      <c r="P82" s="136" t="s">
        <v>171</v>
      </c>
      <c r="Q82" s="143"/>
      <c r="S82" s="63"/>
      <c r="T82" s="63"/>
      <c r="U82" s="64"/>
      <c r="V82" s="36"/>
      <c r="W82" s="179"/>
      <c r="X82" s="20"/>
      <c r="Y82" s="18"/>
      <c r="Z82" s="55"/>
      <c r="AA82" s="56"/>
      <c r="AB82" s="18"/>
      <c r="AC82" s="18"/>
      <c r="AD82" s="18"/>
      <c r="AE82" s="18"/>
    </row>
    <row r="83" spans="1:31" ht="12.75" customHeight="1" x14ac:dyDescent="0.2">
      <c r="A83" s="122"/>
      <c r="B83" s="122"/>
      <c r="C83" s="122"/>
      <c r="D83" s="277"/>
      <c r="E83" s="75"/>
      <c r="F83" s="34"/>
      <c r="G83" s="183"/>
      <c r="H83" s="117" t="s">
        <v>56</v>
      </c>
      <c r="I83" s="105" t="s">
        <v>96</v>
      </c>
      <c r="J83" s="133">
        <v>-49.84</v>
      </c>
      <c r="K83" s="189">
        <f>K82+J83</f>
        <v>927.07000000000164</v>
      </c>
      <c r="L83" s="95"/>
      <c r="M83" s="75">
        <f>E73</f>
        <v>1524.7800000000004</v>
      </c>
      <c r="N83" s="44">
        <f t="shared" si="14"/>
        <v>-26430.230000000007</v>
      </c>
      <c r="O83" s="29">
        <f t="shared" si="15"/>
        <v>1569.7699999999932</v>
      </c>
      <c r="P83" s="136" t="s">
        <v>78</v>
      </c>
      <c r="Q83" s="143"/>
      <c r="S83" s="64"/>
      <c r="T83" s="64"/>
      <c r="U83" s="64"/>
      <c r="V83" s="36"/>
      <c r="W83" s="179"/>
      <c r="X83" s="20"/>
      <c r="Y83" s="18"/>
      <c r="Z83" s="55"/>
      <c r="AA83" s="56"/>
      <c r="AB83" s="18"/>
      <c r="AC83" s="18"/>
      <c r="AD83" s="18"/>
      <c r="AE83" s="18"/>
    </row>
    <row r="84" spans="1:31" ht="12.75" customHeight="1" x14ac:dyDescent="0.2">
      <c r="A84" s="122"/>
      <c r="B84" s="122"/>
      <c r="C84" s="122"/>
      <c r="D84" s="277"/>
      <c r="E84" s="75"/>
      <c r="F84" s="34"/>
      <c r="I84" s="19"/>
      <c r="J84" s="84">
        <f>SUM(J67:J83)</f>
        <v>927.07000000000164</v>
      </c>
      <c r="K84" s="237"/>
      <c r="L84" s="95"/>
      <c r="M84" s="33">
        <v>-400</v>
      </c>
      <c r="N84" s="45">
        <f t="shared" si="14"/>
        <v>-26830.230000000007</v>
      </c>
      <c r="O84" s="29">
        <f t="shared" si="15"/>
        <v>1169.7699999999932</v>
      </c>
      <c r="P84" s="136" t="s">
        <v>175</v>
      </c>
      <c r="Q84" s="239"/>
      <c r="S84" s="61"/>
      <c r="T84" s="63"/>
      <c r="U84" s="64"/>
      <c r="V84" s="36"/>
      <c r="W84" s="179"/>
      <c r="X84" s="58"/>
      <c r="Y84" s="18"/>
      <c r="Z84" s="59"/>
      <c r="AA84" s="56"/>
      <c r="AB84" s="18"/>
      <c r="AC84" s="18"/>
      <c r="AD84" s="18"/>
      <c r="AE84" s="18"/>
    </row>
    <row r="85" spans="1:31" ht="12.75" customHeight="1" x14ac:dyDescent="0.2">
      <c r="A85" s="122"/>
      <c r="B85" s="122"/>
      <c r="C85" s="122"/>
      <c r="D85" s="276"/>
      <c r="E85" s="23"/>
      <c r="F85" s="34"/>
      <c r="G85" s="249"/>
      <c r="H85" s="283"/>
      <c r="I85" s="30"/>
      <c r="J85" s="85"/>
      <c r="K85" s="109"/>
      <c r="L85" s="180"/>
      <c r="M85" s="41">
        <f>SUM(M67:M84)</f>
        <v>-26830.230000000007</v>
      </c>
      <c r="N85" s="107"/>
      <c r="O85" s="114"/>
      <c r="P85" s="192"/>
      <c r="Q85" s="135"/>
      <c r="R85" s="20"/>
      <c r="S85" s="63"/>
      <c r="T85" s="63"/>
      <c r="U85" s="64"/>
      <c r="V85" s="36"/>
      <c r="W85" s="179"/>
      <c r="X85" s="20"/>
      <c r="Y85" s="18"/>
      <c r="Z85" s="26"/>
      <c r="AA85" s="56"/>
      <c r="AB85" s="18"/>
      <c r="AC85" s="18"/>
      <c r="AD85" s="18"/>
      <c r="AE85" s="18"/>
    </row>
    <row r="86" spans="1:31" ht="12.75" customHeight="1" x14ac:dyDescent="0.2">
      <c r="A86" s="146"/>
      <c r="B86" s="146"/>
      <c r="C86" s="146"/>
      <c r="D86" s="284"/>
      <c r="E86" s="147"/>
      <c r="F86" s="148"/>
      <c r="G86" s="275"/>
      <c r="H86" s="108"/>
      <c r="I86" s="87"/>
      <c r="J86" s="196"/>
      <c r="K86" s="258"/>
      <c r="L86" s="285"/>
      <c r="M86" s="79"/>
      <c r="N86" s="240"/>
      <c r="O86" s="241"/>
      <c r="P86" s="242"/>
      <c r="Q86" s="195"/>
      <c r="R86" s="20"/>
      <c r="S86" s="18"/>
      <c r="T86" s="18"/>
      <c r="U86" s="64"/>
      <c r="V86" s="94"/>
      <c r="W86" s="57"/>
      <c r="X86" s="20"/>
      <c r="Y86" s="18"/>
      <c r="Z86" s="55"/>
      <c r="AA86" s="56"/>
      <c r="AB86" s="18"/>
      <c r="AC86" s="18"/>
      <c r="AD86" s="18"/>
      <c r="AE86" s="18"/>
    </row>
    <row r="87" spans="1:31" ht="12.75" customHeight="1" x14ac:dyDescent="0.2">
      <c r="A87" s="118"/>
      <c r="B87" s="118"/>
      <c r="C87" s="118"/>
      <c r="D87" s="187"/>
      <c r="E87" s="75"/>
      <c r="F87" s="34"/>
      <c r="G87" s="184"/>
      <c r="H87" s="235"/>
      <c r="I87" s="92"/>
      <c r="J87" s="91"/>
      <c r="K87" s="33"/>
      <c r="M87" s="42"/>
      <c r="N87" s="107"/>
      <c r="O87" s="114"/>
      <c r="P87" s="192"/>
      <c r="Q87" s="135"/>
      <c r="R87" s="20"/>
      <c r="S87" s="18"/>
      <c r="T87" s="18"/>
      <c r="U87" s="64"/>
      <c r="V87" s="94"/>
      <c r="W87" s="57"/>
      <c r="X87" s="20"/>
      <c r="Y87" s="18"/>
      <c r="Z87" s="55"/>
      <c r="AA87" s="56"/>
      <c r="AB87" s="18"/>
      <c r="AC87" s="18"/>
      <c r="AD87" s="18"/>
      <c r="AE87" s="18"/>
    </row>
    <row r="88" spans="1:31" ht="12.75" customHeight="1" x14ac:dyDescent="0.2">
      <c r="B88" s="428" t="s">
        <v>172</v>
      </c>
      <c r="C88" s="428"/>
      <c r="D88" s="428"/>
      <c r="E88" s="428"/>
      <c r="H88" s="100"/>
      <c r="I88" s="60"/>
      <c r="J88" s="426" t="s">
        <v>37</v>
      </c>
      <c r="K88" s="287"/>
      <c r="L88" s="290"/>
      <c r="M88" s="424" t="s">
        <v>34</v>
      </c>
      <c r="N88" s="423" t="s">
        <v>135</v>
      </c>
      <c r="O88" s="423"/>
      <c r="P88" s="140"/>
      <c r="R88" s="20"/>
      <c r="S88" s="18"/>
      <c r="T88" s="18"/>
      <c r="U88" s="64"/>
      <c r="V88" s="94"/>
      <c r="W88" s="57"/>
      <c r="X88" s="20"/>
      <c r="Y88" s="18"/>
      <c r="Z88" s="55"/>
      <c r="AA88" s="56"/>
      <c r="AB88" s="18"/>
      <c r="AC88" s="18"/>
      <c r="AD88" s="18"/>
      <c r="AE88" s="18"/>
    </row>
    <row r="89" spans="1:31" ht="12.75" customHeight="1" x14ac:dyDescent="0.2">
      <c r="C89" s="16" t="s">
        <v>92</v>
      </c>
      <c r="D89" s="14"/>
      <c r="E89" s="243">
        <v>9000</v>
      </c>
      <c r="H89" s="101" t="s">
        <v>58</v>
      </c>
      <c r="I89" s="80"/>
      <c r="J89" s="427"/>
      <c r="K89" s="287" t="s">
        <v>29</v>
      </c>
      <c r="L89" s="290"/>
      <c r="M89" s="425"/>
      <c r="N89" s="288" t="s">
        <v>29</v>
      </c>
      <c r="O89" s="289" t="s">
        <v>36</v>
      </c>
      <c r="P89" s="140"/>
      <c r="R89" s="20"/>
      <c r="S89" s="18"/>
      <c r="T89" s="18"/>
      <c r="U89" s="64"/>
      <c r="V89" s="94"/>
      <c r="W89" s="57"/>
      <c r="X89" s="20"/>
      <c r="Y89" s="18"/>
      <c r="Z89" s="55"/>
      <c r="AA89" s="56"/>
      <c r="AB89" s="18"/>
      <c r="AC89" s="18"/>
      <c r="AD89" s="18"/>
      <c r="AE89" s="18"/>
    </row>
    <row r="90" spans="1:31" ht="12.75" customHeight="1" x14ac:dyDescent="0.2">
      <c r="C90" s="16"/>
      <c r="D90" s="14" t="s">
        <v>13</v>
      </c>
      <c r="E90" s="35">
        <f>'[1]MAY ''15'!$C$18</f>
        <v>571.65</v>
      </c>
      <c r="H90" s="106"/>
      <c r="I90" s="92" t="s">
        <v>61</v>
      </c>
      <c r="J90" s="29">
        <f>$J$84</f>
        <v>927.07000000000164</v>
      </c>
      <c r="K90" s="43">
        <f>J90</f>
        <v>927.07000000000164</v>
      </c>
      <c r="L90" s="20"/>
      <c r="M90" s="29">
        <f>$N$84</f>
        <v>-26830.230000000007</v>
      </c>
      <c r="N90" s="43">
        <f>M90</f>
        <v>-26830.230000000007</v>
      </c>
      <c r="O90" s="29">
        <f>28000+N90</f>
        <v>1169.7699999999932</v>
      </c>
      <c r="P90" s="141" t="s">
        <v>82</v>
      </c>
      <c r="Q90" s="134" t="s">
        <v>83</v>
      </c>
      <c r="R90" s="20"/>
      <c r="S90" s="20"/>
      <c r="T90" s="18"/>
      <c r="U90" s="64"/>
      <c r="V90" s="94"/>
      <c r="W90" s="57"/>
      <c r="X90" s="58"/>
      <c r="Y90" s="18"/>
      <c r="Z90" s="55"/>
      <c r="AA90" s="56"/>
      <c r="AB90" s="18"/>
      <c r="AC90" s="18"/>
      <c r="AD90" s="18"/>
      <c r="AE90" s="18"/>
    </row>
    <row r="91" spans="1:31" ht="12.75" customHeight="1" x14ac:dyDescent="0.2">
      <c r="C91" s="17" t="s">
        <v>5</v>
      </c>
      <c r="D91" s="14"/>
      <c r="E91" s="14">
        <f>SUM(E89:E90)</f>
        <v>9571.65</v>
      </c>
      <c r="H91" s="110" t="s">
        <v>60</v>
      </c>
      <c r="I91" s="88" t="s">
        <v>62</v>
      </c>
      <c r="J91" s="29">
        <v>-449</v>
      </c>
      <c r="K91" s="185">
        <f>K90+J91</f>
        <v>478.07000000000164</v>
      </c>
      <c r="L91" s="25"/>
      <c r="M91" s="75">
        <v>-250</v>
      </c>
      <c r="N91" s="44">
        <f>N90+M91</f>
        <v>-27080.230000000007</v>
      </c>
      <c r="O91" s="29">
        <f>28000+N91</f>
        <v>919.76999999999316</v>
      </c>
      <c r="P91" s="136" t="s">
        <v>174</v>
      </c>
      <c r="Q91" s="143"/>
      <c r="R91" s="20"/>
      <c r="S91" s="20"/>
      <c r="T91" s="18"/>
      <c r="U91" s="64"/>
      <c r="V91" s="94"/>
      <c r="W91" s="57"/>
      <c r="X91" s="58"/>
      <c r="Y91" s="18"/>
      <c r="Z91" s="55"/>
      <c r="AA91" s="56"/>
      <c r="AB91" s="18"/>
      <c r="AC91" s="18"/>
      <c r="AD91" s="18"/>
      <c r="AE91" s="18"/>
    </row>
    <row r="92" spans="1:31" ht="12.75" customHeight="1" x14ac:dyDescent="0.2">
      <c r="A92" s="116"/>
      <c r="H92" s="110" t="s">
        <v>162</v>
      </c>
      <c r="I92" s="65" t="s">
        <v>136</v>
      </c>
      <c r="J92" s="29">
        <v>-5</v>
      </c>
      <c r="K92" s="185">
        <f>K91+J92</f>
        <v>473.07000000000164</v>
      </c>
      <c r="L92" s="95"/>
      <c r="M92" s="75">
        <v>-500</v>
      </c>
      <c r="N92" s="44">
        <f t="shared" ref="N92:N94" si="16">N91+M92</f>
        <v>-27580.230000000007</v>
      </c>
      <c r="O92" s="29">
        <f>28000+N92</f>
        <v>419.76999999999316</v>
      </c>
      <c r="P92" s="136" t="s">
        <v>145</v>
      </c>
      <c r="Q92" s="143"/>
      <c r="R92" s="20"/>
      <c r="S92" s="20"/>
      <c r="T92" s="18"/>
      <c r="U92" s="64"/>
      <c r="V92" s="94"/>
      <c r="W92" s="57"/>
      <c r="X92" s="58"/>
      <c r="Y92" s="18"/>
      <c r="Z92" s="55"/>
      <c r="AA92" s="56"/>
      <c r="AB92" s="18"/>
      <c r="AC92" s="18"/>
      <c r="AD92" s="18"/>
      <c r="AE92" s="18"/>
    </row>
    <row r="93" spans="1:31" ht="12.75" customHeight="1" x14ac:dyDescent="0.2">
      <c r="A93" s="116"/>
      <c r="C93" s="49" t="s">
        <v>11</v>
      </c>
      <c r="E93" s="27"/>
      <c r="H93" s="110" t="s">
        <v>60</v>
      </c>
      <c r="I93" s="65" t="s">
        <v>120</v>
      </c>
      <c r="J93" s="29">
        <v>-11</v>
      </c>
      <c r="K93" s="185">
        <f t="shared" ref="K93:K110" si="17">K92+J93</f>
        <v>462.07000000000164</v>
      </c>
      <c r="L93" s="95"/>
      <c r="M93" s="75">
        <v>-150</v>
      </c>
      <c r="N93" s="44">
        <f t="shared" si="16"/>
        <v>-27730.230000000007</v>
      </c>
      <c r="O93" s="29">
        <f t="shared" ref="O93:O94" si="18">28000+N93</f>
        <v>269.76999999999316</v>
      </c>
      <c r="P93" s="136" t="s">
        <v>158</v>
      </c>
      <c r="Q93" s="143"/>
      <c r="R93" s="20"/>
      <c r="S93" s="20"/>
      <c r="T93" s="54"/>
      <c r="U93" s="18"/>
      <c r="V93" s="94"/>
      <c r="W93" s="57"/>
      <c r="X93" s="20"/>
      <c r="Y93" s="18"/>
      <c r="Z93" s="18"/>
      <c r="AA93" s="18"/>
      <c r="AB93" s="18"/>
      <c r="AC93" s="18"/>
      <c r="AD93" s="18"/>
      <c r="AE93" s="18"/>
    </row>
    <row r="94" spans="1:31" ht="12.75" customHeight="1" x14ac:dyDescent="0.2">
      <c r="A94" s="116"/>
      <c r="D94" s="18" t="s">
        <v>8</v>
      </c>
      <c r="E94" s="27">
        <f>E89</f>
        <v>9000</v>
      </c>
      <c r="F94" s="18"/>
      <c r="H94" s="110"/>
      <c r="I94" s="65" t="s">
        <v>176</v>
      </c>
      <c r="J94" s="29">
        <v>-135.5</v>
      </c>
      <c r="K94" s="185">
        <f t="shared" si="17"/>
        <v>326.57000000000164</v>
      </c>
      <c r="L94" s="95"/>
      <c r="M94" s="75">
        <v>-200</v>
      </c>
      <c r="N94" s="44">
        <f t="shared" si="16"/>
        <v>-27930.230000000007</v>
      </c>
      <c r="O94" s="29">
        <f t="shared" si="18"/>
        <v>69.769999999993161</v>
      </c>
      <c r="P94" s="136" t="s">
        <v>142</v>
      </c>
      <c r="Q94" s="143" t="s">
        <v>122</v>
      </c>
      <c r="R94" s="20"/>
      <c r="S94" s="20"/>
      <c r="T94" s="54"/>
      <c r="U94" s="18"/>
      <c r="V94" s="94"/>
      <c r="W94" s="57"/>
      <c r="X94" s="20"/>
      <c r="Y94" s="18"/>
      <c r="Z94" s="18"/>
      <c r="AA94" s="18"/>
      <c r="AB94" s="18"/>
      <c r="AC94" s="18"/>
      <c r="AD94" s="18"/>
      <c r="AE94" s="18"/>
    </row>
    <row r="95" spans="1:31" ht="12.75" customHeight="1" x14ac:dyDescent="0.2">
      <c r="A95" s="116"/>
      <c r="D95" s="48" t="s">
        <v>7</v>
      </c>
      <c r="E95" s="176">
        <f>SUM(E90:E90)</f>
        <v>571.65</v>
      </c>
      <c r="F95" s="175"/>
      <c r="H95" s="110"/>
      <c r="I95" s="65" t="s">
        <v>141</v>
      </c>
      <c r="J95" s="29">
        <v>-60</v>
      </c>
      <c r="K95" s="185">
        <f t="shared" si="17"/>
        <v>266.57000000000164</v>
      </c>
      <c r="L95" s="95"/>
      <c r="M95" s="75">
        <v>-364.45</v>
      </c>
      <c r="N95" s="44">
        <f t="shared" ref="N95:N111" si="19">N94+M95</f>
        <v>-28294.680000000008</v>
      </c>
      <c r="O95" s="29">
        <f t="shared" ref="O95:O111" si="20">28000+N95</f>
        <v>-294.68000000000757</v>
      </c>
      <c r="P95" s="136" t="s">
        <v>70</v>
      </c>
      <c r="Q95" s="143"/>
      <c r="R95" s="20"/>
      <c r="S95" s="20"/>
      <c r="T95" s="54"/>
      <c r="U95" s="18"/>
      <c r="V95" s="94"/>
      <c r="W95" s="57"/>
      <c r="X95" s="20"/>
      <c r="Y95" s="18"/>
      <c r="Z95" s="18"/>
      <c r="AA95" s="18"/>
      <c r="AB95" s="18"/>
      <c r="AC95" s="18"/>
      <c r="AD95" s="18"/>
      <c r="AE95" s="18"/>
    </row>
    <row r="96" spans="1:31" ht="12.75" customHeight="1" x14ac:dyDescent="0.2">
      <c r="A96" s="116"/>
      <c r="D96" s="18"/>
      <c r="E96" s="186"/>
      <c r="F96" s="175"/>
      <c r="H96" s="110"/>
      <c r="I96" s="65" t="s">
        <v>182</v>
      </c>
      <c r="J96" s="29">
        <v>1000</v>
      </c>
      <c r="K96" s="185">
        <f t="shared" si="17"/>
        <v>1266.5700000000015</v>
      </c>
      <c r="L96" s="95"/>
      <c r="M96" s="75">
        <v>-263.2</v>
      </c>
      <c r="N96" s="44">
        <f t="shared" si="19"/>
        <v>-28557.880000000008</v>
      </c>
      <c r="O96" s="29">
        <f t="shared" si="20"/>
        <v>-557.88000000000829</v>
      </c>
      <c r="P96" s="136" t="s">
        <v>146</v>
      </c>
      <c r="Q96" s="143"/>
      <c r="R96" s="20"/>
      <c r="S96" s="20"/>
      <c r="T96" s="54"/>
      <c r="U96" s="18"/>
      <c r="V96" s="94"/>
      <c r="W96" s="57"/>
      <c r="X96" s="20"/>
      <c r="Y96" s="18"/>
      <c r="Z96" s="18"/>
      <c r="AA96" s="18"/>
      <c r="AB96" s="18"/>
      <c r="AC96" s="18"/>
      <c r="AD96" s="18"/>
      <c r="AE96" s="18"/>
    </row>
    <row r="97" spans="1:31" ht="12.75" customHeight="1" x14ac:dyDescent="0.2">
      <c r="A97" s="116"/>
      <c r="D97" s="18"/>
      <c r="E97" s="186"/>
      <c r="F97" s="175"/>
      <c r="H97" s="110"/>
      <c r="I97" s="65" t="s">
        <v>43</v>
      </c>
      <c r="J97" s="29">
        <v>-1000</v>
      </c>
      <c r="K97" s="185">
        <f t="shared" si="17"/>
        <v>266.57000000000153</v>
      </c>
      <c r="L97" s="95"/>
      <c r="M97" s="75">
        <v>-630.34</v>
      </c>
      <c r="N97" s="44">
        <f t="shared" si="19"/>
        <v>-29188.220000000008</v>
      </c>
      <c r="O97" s="29">
        <f t="shared" si="20"/>
        <v>-1188.2200000000084</v>
      </c>
      <c r="P97" s="136" t="s">
        <v>79</v>
      </c>
      <c r="Q97" s="143"/>
      <c r="R97" s="20"/>
      <c r="S97" s="20"/>
      <c r="T97" s="54"/>
      <c r="U97" s="18"/>
      <c r="V97" s="94"/>
      <c r="W97" s="57"/>
      <c r="X97" s="20"/>
      <c r="Y97" s="18"/>
      <c r="Z97" s="18"/>
      <c r="AA97" s="18"/>
      <c r="AB97" s="18"/>
      <c r="AC97" s="18"/>
      <c r="AD97" s="18"/>
      <c r="AE97" s="18"/>
    </row>
    <row r="98" spans="1:31" ht="12.75" customHeight="1" x14ac:dyDescent="0.2">
      <c r="A98" s="116"/>
      <c r="D98" s="18"/>
      <c r="E98" s="186"/>
      <c r="F98" s="175"/>
      <c r="H98" s="110"/>
      <c r="I98" s="65" t="s">
        <v>136</v>
      </c>
      <c r="J98" s="29">
        <v>-5</v>
      </c>
      <c r="K98" s="185">
        <f t="shared" si="17"/>
        <v>261.57000000000153</v>
      </c>
      <c r="L98" s="95"/>
      <c r="M98" s="75">
        <v>-199.71</v>
      </c>
      <c r="N98" s="44">
        <f t="shared" si="19"/>
        <v>-29387.930000000008</v>
      </c>
      <c r="O98" s="29">
        <f t="shared" si="20"/>
        <v>-1387.9300000000076</v>
      </c>
      <c r="P98" s="136" t="s">
        <v>143</v>
      </c>
      <c r="Q98" s="143"/>
      <c r="R98" s="20"/>
      <c r="S98" s="20"/>
      <c r="T98" s="54"/>
      <c r="U98" s="18"/>
      <c r="V98" s="94"/>
      <c r="W98" s="57"/>
      <c r="X98" s="20"/>
      <c r="Y98" s="18"/>
      <c r="Z98" s="18"/>
      <c r="AA98" s="18"/>
      <c r="AB98" s="18"/>
      <c r="AC98" s="18"/>
      <c r="AD98" s="18"/>
      <c r="AE98" s="18"/>
    </row>
    <row r="99" spans="1:31" ht="12.75" customHeight="1" x14ac:dyDescent="0.2">
      <c r="A99" s="116"/>
      <c r="D99" s="18"/>
      <c r="E99" s="20"/>
      <c r="F99" s="68"/>
      <c r="H99" s="100" t="s">
        <v>68</v>
      </c>
      <c r="I99" s="102" t="s">
        <v>35</v>
      </c>
      <c r="J99" s="78">
        <f>E94</f>
        <v>9000</v>
      </c>
      <c r="K99" s="185">
        <f t="shared" si="17"/>
        <v>9261.5700000000015</v>
      </c>
      <c r="L99" s="95"/>
      <c r="M99" s="75">
        <v>-8</v>
      </c>
      <c r="N99" s="44">
        <f t="shared" si="19"/>
        <v>-29395.930000000008</v>
      </c>
      <c r="O99" s="29">
        <f t="shared" si="20"/>
        <v>-1395.9300000000076</v>
      </c>
      <c r="P99" s="136" t="s">
        <v>179</v>
      </c>
      <c r="Q99" s="143"/>
      <c r="R99" s="20"/>
      <c r="S99" s="20"/>
      <c r="T99" s="54"/>
      <c r="U99" s="18"/>
      <c r="V99" s="94"/>
      <c r="W99" s="57"/>
      <c r="X99" s="20"/>
      <c r="Y99" s="18"/>
      <c r="Z99" s="18"/>
      <c r="AA99" s="18"/>
      <c r="AB99" s="18"/>
      <c r="AC99" s="18"/>
      <c r="AD99" s="18"/>
      <c r="AE99" s="18"/>
    </row>
    <row r="100" spans="1:31" ht="12.75" customHeight="1" x14ac:dyDescent="0.2">
      <c r="A100" s="116"/>
      <c r="D100" s="18"/>
      <c r="E100" s="20"/>
      <c r="F100" s="68"/>
      <c r="H100" s="100"/>
      <c r="I100" s="102" t="s">
        <v>48</v>
      </c>
      <c r="J100" s="78">
        <v>-500</v>
      </c>
      <c r="K100" s="185">
        <f t="shared" si="17"/>
        <v>8761.5700000000015</v>
      </c>
      <c r="L100" s="95"/>
      <c r="M100" s="75">
        <v>-410</v>
      </c>
      <c r="N100" s="44">
        <f t="shared" si="19"/>
        <v>-29805.930000000008</v>
      </c>
      <c r="O100" s="29">
        <f t="shared" si="20"/>
        <v>-1805.9300000000076</v>
      </c>
      <c r="P100" s="136" t="s">
        <v>125</v>
      </c>
      <c r="Q100" s="143" t="s">
        <v>122</v>
      </c>
      <c r="R100" s="95"/>
      <c r="S100" s="20"/>
      <c r="T100" s="54"/>
      <c r="U100" s="18"/>
      <c r="V100" s="94"/>
      <c r="W100" s="57"/>
      <c r="X100" s="20"/>
      <c r="Y100" s="18"/>
      <c r="Z100" s="18"/>
      <c r="AA100" s="18"/>
      <c r="AB100" s="18"/>
      <c r="AC100" s="18"/>
      <c r="AD100" s="18"/>
      <c r="AE100" s="18"/>
    </row>
    <row r="101" spans="1:31" ht="12.75" customHeight="1" x14ac:dyDescent="0.2">
      <c r="A101" s="122"/>
      <c r="B101" s="122"/>
      <c r="C101" s="122"/>
      <c r="D101" s="75"/>
      <c r="E101" s="75"/>
      <c r="F101" s="68"/>
      <c r="H101" s="100" t="s">
        <v>68</v>
      </c>
      <c r="I101" s="102" t="s">
        <v>121</v>
      </c>
      <c r="J101" s="78">
        <v>-3135</v>
      </c>
      <c r="K101" s="185">
        <f t="shared" si="17"/>
        <v>5626.5700000000015</v>
      </c>
      <c r="L101" s="95"/>
      <c r="M101" s="75">
        <v>-64.930000000000007</v>
      </c>
      <c r="N101" s="44">
        <f t="shared" si="19"/>
        <v>-29870.860000000008</v>
      </c>
      <c r="O101" s="29">
        <f t="shared" si="20"/>
        <v>-1870.8600000000079</v>
      </c>
      <c r="P101" s="136" t="s">
        <v>79</v>
      </c>
      <c r="Q101" s="143" t="s">
        <v>122</v>
      </c>
      <c r="R101" s="95"/>
      <c r="S101" s="20"/>
      <c r="T101" s="54"/>
      <c r="U101" s="18"/>
      <c r="V101" s="94"/>
      <c r="W101" s="57"/>
      <c r="X101" s="20"/>
      <c r="Y101" s="18"/>
      <c r="Z101" s="18"/>
      <c r="AA101" s="18"/>
      <c r="AB101" s="18"/>
      <c r="AC101" s="18"/>
      <c r="AD101" s="18"/>
      <c r="AE101" s="18"/>
    </row>
    <row r="102" spans="1:31" ht="12.75" customHeight="1" x14ac:dyDescent="0.2">
      <c r="A102" s="122"/>
      <c r="B102" s="122"/>
      <c r="C102" s="122"/>
      <c r="D102" s="75"/>
      <c r="E102" s="75"/>
      <c r="F102" s="34"/>
      <c r="G102" s="259" t="s">
        <v>177</v>
      </c>
      <c r="H102" s="100" t="s">
        <v>68</v>
      </c>
      <c r="I102" s="102" t="s">
        <v>123</v>
      </c>
      <c r="J102" s="29">
        <v>-350</v>
      </c>
      <c r="K102" s="185">
        <f t="shared" si="17"/>
        <v>5276.5700000000015</v>
      </c>
      <c r="L102" s="95"/>
      <c r="M102" s="75">
        <v>-52.3</v>
      </c>
      <c r="N102" s="44">
        <f t="shared" si="19"/>
        <v>-29923.160000000007</v>
      </c>
      <c r="O102" s="29">
        <f t="shared" si="20"/>
        <v>-1923.1600000000071</v>
      </c>
      <c r="P102" s="136" t="s">
        <v>180</v>
      </c>
      <c r="Q102" s="143"/>
      <c r="R102" s="95"/>
      <c r="S102" s="20"/>
      <c r="T102" s="54"/>
      <c r="U102" s="18"/>
      <c r="V102" s="94"/>
      <c r="W102" s="57"/>
      <c r="X102" s="20"/>
      <c r="Y102" s="18"/>
      <c r="Z102" s="18"/>
      <c r="AA102" s="18"/>
      <c r="AB102" s="18"/>
      <c r="AC102" s="18"/>
      <c r="AD102" s="18"/>
      <c r="AE102" s="18"/>
    </row>
    <row r="103" spans="1:31" ht="12.75" customHeight="1" x14ac:dyDescent="0.2">
      <c r="A103" s="122"/>
      <c r="B103" s="122"/>
      <c r="C103" s="122"/>
      <c r="D103" s="75"/>
      <c r="E103" s="75"/>
      <c r="F103" s="34"/>
      <c r="H103" s="100" t="s">
        <v>68</v>
      </c>
      <c r="I103" s="102" t="s">
        <v>57</v>
      </c>
      <c r="J103" s="29">
        <v>-2065.2199999999998</v>
      </c>
      <c r="K103" s="185">
        <f t="shared" si="17"/>
        <v>3211.3500000000017</v>
      </c>
      <c r="L103" s="95"/>
      <c r="M103" s="75">
        <v>-300</v>
      </c>
      <c r="N103" s="44">
        <f t="shared" si="19"/>
        <v>-30223.160000000007</v>
      </c>
      <c r="O103" s="29">
        <f t="shared" si="20"/>
        <v>-2223.1600000000071</v>
      </c>
      <c r="P103" s="136" t="s">
        <v>181</v>
      </c>
      <c r="Q103" s="143" t="s">
        <v>122</v>
      </c>
      <c r="R103" s="95"/>
      <c r="S103" s="20"/>
      <c r="T103" s="54"/>
      <c r="U103" s="18"/>
      <c r="V103" s="94"/>
      <c r="W103" s="57"/>
      <c r="X103" s="20"/>
      <c r="Y103" s="18"/>
      <c r="Z103" s="18"/>
      <c r="AA103" s="18"/>
      <c r="AB103" s="18"/>
      <c r="AC103" s="18"/>
      <c r="AD103" s="18"/>
      <c r="AE103" s="18"/>
    </row>
    <row r="104" spans="1:31" s="48" customFormat="1" ht="12.75" customHeight="1" x14ac:dyDescent="0.2">
      <c r="A104" s="122"/>
      <c r="B104" s="122"/>
      <c r="C104" s="122"/>
      <c r="D104" s="75"/>
      <c r="E104" s="75"/>
      <c r="F104" s="34"/>
      <c r="G104"/>
      <c r="H104" s="51" t="s">
        <v>68</v>
      </c>
      <c r="I104" s="102" t="s">
        <v>53</v>
      </c>
      <c r="J104" s="29">
        <v>-59</v>
      </c>
      <c r="K104" s="185">
        <f t="shared" si="17"/>
        <v>3152.3500000000017</v>
      </c>
      <c r="L104" s="95"/>
      <c r="M104" s="75">
        <v>-211.85</v>
      </c>
      <c r="N104" s="44">
        <f t="shared" si="19"/>
        <v>-30435.010000000006</v>
      </c>
      <c r="O104" s="29">
        <f t="shared" si="20"/>
        <v>-2435.0100000000057</v>
      </c>
      <c r="P104" s="136" t="s">
        <v>73</v>
      </c>
      <c r="Q104" s="143" t="s">
        <v>122</v>
      </c>
      <c r="R104" s="194"/>
      <c r="S104" s="15"/>
      <c r="T104" s="81"/>
      <c r="V104" s="82"/>
      <c r="W104" s="83"/>
      <c r="X104" s="15"/>
    </row>
    <row r="105" spans="1:31" ht="12.75" customHeight="1" x14ac:dyDescent="0.2">
      <c r="A105" s="122"/>
      <c r="B105" s="122"/>
      <c r="C105" s="122"/>
      <c r="D105" s="75"/>
      <c r="E105" s="75"/>
      <c r="F105" s="34"/>
      <c r="G105" s="181"/>
      <c r="H105" s="100" t="s">
        <v>68</v>
      </c>
      <c r="I105" s="102" t="s">
        <v>41</v>
      </c>
      <c r="J105" s="29">
        <v>-588.51</v>
      </c>
      <c r="K105" s="185">
        <f t="shared" si="17"/>
        <v>2563.840000000002</v>
      </c>
      <c r="L105" s="95"/>
      <c r="M105" s="75">
        <v>1000</v>
      </c>
      <c r="N105" s="44">
        <f t="shared" si="19"/>
        <v>-29435.010000000006</v>
      </c>
      <c r="O105" s="29">
        <f t="shared" si="20"/>
        <v>-1435.0100000000057</v>
      </c>
      <c r="P105" s="136" t="s">
        <v>78</v>
      </c>
      <c r="Q105" s="143"/>
      <c r="R105" s="20"/>
      <c r="S105" s="20"/>
      <c r="T105" s="54"/>
      <c r="U105" s="18"/>
      <c r="V105" s="94"/>
      <c r="W105" s="57"/>
      <c r="X105" s="20"/>
      <c r="Y105" s="18"/>
      <c r="Z105" s="18"/>
      <c r="AA105" s="18"/>
      <c r="AB105" s="18"/>
      <c r="AC105" s="18"/>
      <c r="AD105" s="18"/>
      <c r="AE105" s="18"/>
    </row>
    <row r="106" spans="1:31" ht="12.75" customHeight="1" x14ac:dyDescent="0.2">
      <c r="A106" s="122"/>
      <c r="B106" s="122"/>
      <c r="C106" s="122"/>
      <c r="D106" s="75"/>
      <c r="E106" s="75"/>
      <c r="F106" s="34"/>
      <c r="G106" s="182"/>
      <c r="H106" s="51" t="s">
        <v>55</v>
      </c>
      <c r="I106" s="103" t="s">
        <v>10</v>
      </c>
      <c r="J106" s="86">
        <v>-293.99</v>
      </c>
      <c r="K106" s="185">
        <f t="shared" si="17"/>
        <v>2269.8500000000022</v>
      </c>
      <c r="L106" s="95"/>
      <c r="M106" s="75">
        <f>-J97</f>
        <v>1000</v>
      </c>
      <c r="N106" s="44">
        <f t="shared" si="19"/>
        <v>-28435.010000000006</v>
      </c>
      <c r="O106" s="29">
        <f t="shared" si="20"/>
        <v>-435.01000000000568</v>
      </c>
      <c r="P106" s="136" t="s">
        <v>67</v>
      </c>
      <c r="Q106" s="143"/>
      <c r="T106" s="24"/>
      <c r="U106" s="24"/>
      <c r="V106" s="20"/>
      <c r="W106" s="291"/>
      <c r="X106" s="20"/>
      <c r="Y106" s="18"/>
      <c r="Z106" s="18"/>
      <c r="AA106" s="18"/>
      <c r="AB106" s="18"/>
      <c r="AC106" s="18"/>
      <c r="AD106" s="18"/>
      <c r="AE106" s="18"/>
    </row>
    <row r="107" spans="1:31" ht="12.75" customHeight="1" x14ac:dyDescent="0.2">
      <c r="A107" s="122"/>
      <c r="B107" s="122"/>
      <c r="C107" s="122"/>
      <c r="D107" s="75"/>
      <c r="E107" s="75"/>
      <c r="F107" s="34"/>
      <c r="G107" s="226"/>
      <c r="H107" s="100" t="s">
        <v>55</v>
      </c>
      <c r="I107" s="104" t="s">
        <v>38</v>
      </c>
      <c r="J107" s="86">
        <v>-805</v>
      </c>
      <c r="K107" s="185">
        <f t="shared" si="17"/>
        <v>1464.8500000000022</v>
      </c>
      <c r="L107" s="95"/>
      <c r="M107" s="75">
        <v>-190.52</v>
      </c>
      <c r="N107" s="44">
        <f t="shared" si="19"/>
        <v>-28625.530000000006</v>
      </c>
      <c r="O107" s="29">
        <f t="shared" si="20"/>
        <v>-625.53000000000611</v>
      </c>
      <c r="P107" s="136" t="s">
        <v>76</v>
      </c>
      <c r="Q107" s="143"/>
      <c r="T107" s="67"/>
      <c r="U107" s="63"/>
      <c r="V107" s="66"/>
      <c r="W107" s="52"/>
      <c r="X107" s="53"/>
      <c r="Y107" s="18"/>
      <c r="Z107" s="26"/>
      <c r="AA107" s="18"/>
      <c r="AB107" s="18"/>
      <c r="AC107" s="18"/>
      <c r="AD107" s="18"/>
      <c r="AE107" s="18"/>
    </row>
    <row r="108" spans="1:31" ht="12.75" customHeight="1" x14ac:dyDescent="0.2">
      <c r="A108" s="122"/>
      <c r="B108" s="122"/>
      <c r="C108" s="122"/>
      <c r="D108" s="277"/>
      <c r="E108" s="75"/>
      <c r="F108" s="34"/>
      <c r="H108" s="100" t="s">
        <v>55</v>
      </c>
      <c r="I108" s="104" t="s">
        <v>12</v>
      </c>
      <c r="J108" s="75">
        <v>-439.01</v>
      </c>
      <c r="K108" s="234">
        <f t="shared" si="17"/>
        <v>1025.8400000000022</v>
      </c>
      <c r="L108" s="95"/>
      <c r="M108" s="75">
        <v>-245.9</v>
      </c>
      <c r="N108" s="44">
        <f t="shared" si="19"/>
        <v>-28871.430000000008</v>
      </c>
      <c r="O108" s="29">
        <f t="shared" si="20"/>
        <v>-871.43000000000757</v>
      </c>
      <c r="P108" s="136" t="s">
        <v>73</v>
      </c>
      <c r="Q108" s="143"/>
      <c r="S108" s="144"/>
      <c r="T108" s="63"/>
      <c r="U108" s="63"/>
      <c r="V108" s="29"/>
      <c r="W108" s="178"/>
      <c r="X108" s="20"/>
      <c r="Y108" s="18"/>
      <c r="Z108" s="55"/>
      <c r="AA108" s="56"/>
      <c r="AB108" s="18"/>
      <c r="AC108" s="18"/>
      <c r="AD108" s="18"/>
      <c r="AE108" s="18"/>
    </row>
    <row r="109" spans="1:31" ht="12.75" customHeight="1" x14ac:dyDescent="0.2">
      <c r="A109" s="122"/>
      <c r="B109" s="122"/>
      <c r="C109" s="122"/>
      <c r="D109" s="277"/>
      <c r="E109" s="75"/>
      <c r="F109" s="34"/>
      <c r="G109" s="256"/>
      <c r="H109" s="100" t="s">
        <v>55</v>
      </c>
      <c r="I109" s="65" t="s">
        <v>130</v>
      </c>
      <c r="J109" s="29">
        <v>-567.78</v>
      </c>
      <c r="K109" s="234">
        <f t="shared" si="17"/>
        <v>458.06000000000222</v>
      </c>
      <c r="L109" s="95"/>
      <c r="M109" s="75">
        <f>E95</f>
        <v>571.65</v>
      </c>
      <c r="N109" s="44">
        <f t="shared" si="19"/>
        <v>-28299.780000000006</v>
      </c>
      <c r="O109" s="29">
        <f t="shared" si="20"/>
        <v>-299.78000000000611</v>
      </c>
      <c r="P109" s="136" t="s">
        <v>78</v>
      </c>
      <c r="Q109" s="143"/>
      <c r="S109" s="63"/>
      <c r="T109" s="63"/>
      <c r="U109" s="64"/>
      <c r="V109" s="36"/>
      <c r="W109" s="179"/>
      <c r="X109" s="20"/>
      <c r="Y109" s="18"/>
      <c r="Z109" s="55"/>
      <c r="AA109" s="56"/>
      <c r="AB109" s="18"/>
      <c r="AC109" s="18"/>
      <c r="AD109" s="18"/>
      <c r="AE109" s="18"/>
    </row>
    <row r="110" spans="1:31" ht="12.75" customHeight="1" x14ac:dyDescent="0.2">
      <c r="A110" s="122"/>
      <c r="B110" s="122"/>
      <c r="C110" s="122"/>
      <c r="D110" s="277"/>
      <c r="E110" s="75"/>
      <c r="F110" s="34"/>
      <c r="G110" s="256"/>
      <c r="H110" s="100" t="s">
        <v>55</v>
      </c>
      <c r="I110" s="65" t="s">
        <v>126</v>
      </c>
      <c r="J110" s="86">
        <v>-66.989999999999995</v>
      </c>
      <c r="K110" s="185">
        <f t="shared" si="17"/>
        <v>391.07000000000221</v>
      </c>
      <c r="L110" s="95"/>
      <c r="M110" s="75">
        <v>-62.98</v>
      </c>
      <c r="N110" s="44">
        <f t="shared" si="19"/>
        <v>-28362.760000000006</v>
      </c>
      <c r="O110" s="29">
        <f t="shared" si="20"/>
        <v>-362.76000000000568</v>
      </c>
      <c r="P110" s="136" t="s">
        <v>76</v>
      </c>
      <c r="Q110" s="143"/>
      <c r="S110" s="64"/>
      <c r="T110" s="64"/>
      <c r="U110" s="64"/>
      <c r="V110" s="36"/>
      <c r="W110" s="179"/>
      <c r="X110" s="20"/>
      <c r="Y110" s="18"/>
      <c r="Z110" s="55"/>
      <c r="AA110" s="56"/>
      <c r="AB110" s="18"/>
      <c r="AC110" s="18"/>
      <c r="AD110" s="18"/>
      <c r="AE110" s="18"/>
    </row>
    <row r="111" spans="1:31" ht="12.75" customHeight="1" x14ac:dyDescent="0.2">
      <c r="A111" s="122"/>
      <c r="B111" s="122"/>
      <c r="C111" s="122"/>
      <c r="D111" s="277"/>
      <c r="E111" s="75"/>
      <c r="F111" s="34"/>
      <c r="G111" s="183"/>
      <c r="H111" s="117" t="s">
        <v>56</v>
      </c>
      <c r="I111" s="105" t="s">
        <v>96</v>
      </c>
      <c r="J111" s="133">
        <v>-49.84</v>
      </c>
      <c r="K111" s="189">
        <f>K110+J111</f>
        <v>341.23000000000218</v>
      </c>
      <c r="L111" s="95"/>
      <c r="M111" s="33">
        <v>-306.82</v>
      </c>
      <c r="N111" s="45">
        <f t="shared" si="19"/>
        <v>-28669.580000000005</v>
      </c>
      <c r="O111" s="29">
        <f t="shared" si="20"/>
        <v>-669.58000000000538</v>
      </c>
      <c r="P111" s="136" t="s">
        <v>76</v>
      </c>
      <c r="Q111" s="239"/>
      <c r="S111" s="61"/>
      <c r="T111" s="63"/>
      <c r="U111" s="64"/>
      <c r="V111" s="36"/>
      <c r="W111" s="179"/>
      <c r="X111" s="58"/>
      <c r="Y111" s="18"/>
      <c r="Z111" s="59"/>
      <c r="AA111" s="56"/>
      <c r="AB111" s="18"/>
      <c r="AC111" s="18"/>
      <c r="AD111" s="18"/>
      <c r="AE111" s="18"/>
    </row>
    <row r="112" spans="1:31" ht="12.75" customHeight="1" x14ac:dyDescent="0.2">
      <c r="A112" s="122"/>
      <c r="B112" s="122"/>
      <c r="C112" s="122"/>
      <c r="D112" s="276"/>
      <c r="E112" s="23"/>
      <c r="F112" s="34"/>
      <c r="I112" s="19"/>
      <c r="J112" s="84">
        <f>SUM(J90:J111)</f>
        <v>341.23000000000218</v>
      </c>
      <c r="K112" s="237"/>
      <c r="L112" s="180"/>
      <c r="M112" s="41">
        <f>SUM(M90:M111)</f>
        <v>-28669.580000000005</v>
      </c>
      <c r="N112" s="107"/>
      <c r="O112" s="114"/>
      <c r="P112" s="192"/>
      <c r="Q112" s="135"/>
      <c r="R112" s="20"/>
      <c r="S112" s="63"/>
      <c r="T112" s="63"/>
      <c r="U112" s="64"/>
      <c r="V112" s="36"/>
      <c r="W112" s="179"/>
      <c r="X112" s="20"/>
      <c r="Y112" s="18"/>
      <c r="Z112" s="26"/>
      <c r="AA112" s="56"/>
      <c r="AB112" s="18"/>
      <c r="AC112" s="18"/>
      <c r="AD112" s="18"/>
      <c r="AE112" s="18"/>
    </row>
    <row r="113" spans="1:31" ht="12.75" customHeight="1" x14ac:dyDescent="0.2">
      <c r="A113" s="146"/>
      <c r="B113" s="146"/>
      <c r="C113" s="146"/>
      <c r="D113" s="284"/>
      <c r="E113" s="147"/>
      <c r="F113" s="148"/>
      <c r="G113" s="275"/>
      <c r="H113" s="236"/>
      <c r="I113" s="71"/>
      <c r="J113" s="227"/>
      <c r="K113" s="191"/>
      <c r="L113" s="285"/>
      <c r="M113" s="15"/>
      <c r="N113" s="15"/>
      <c r="O113" s="15"/>
      <c r="P113" s="142"/>
      <c r="Q113" s="48"/>
      <c r="R113" s="20"/>
      <c r="S113" s="18"/>
      <c r="T113" s="18"/>
      <c r="U113" s="64"/>
      <c r="V113" s="94"/>
      <c r="W113" s="57"/>
      <c r="X113" s="20"/>
      <c r="Y113" s="18"/>
      <c r="Z113" s="55"/>
      <c r="AA113" s="56"/>
      <c r="AB113" s="18"/>
      <c r="AC113" s="18"/>
      <c r="AD113" s="18"/>
      <c r="AE113" s="18"/>
    </row>
    <row r="114" spans="1:31" ht="12.75" customHeight="1" x14ac:dyDescent="0.2">
      <c r="A114" s="118"/>
      <c r="B114" s="118"/>
      <c r="C114" s="118"/>
      <c r="D114" s="187"/>
      <c r="E114" s="75"/>
      <c r="F114" s="34"/>
      <c r="G114" s="249"/>
      <c r="H114" s="111"/>
      <c r="I114" s="88"/>
      <c r="J114" s="91"/>
      <c r="K114" s="33"/>
      <c r="R114" s="20"/>
      <c r="S114" s="18"/>
      <c r="T114" s="18"/>
      <c r="U114" s="64"/>
      <c r="V114" s="94"/>
      <c r="W114" s="57"/>
      <c r="X114" s="20"/>
      <c r="Y114" s="18"/>
      <c r="Z114" s="55"/>
      <c r="AA114" s="56"/>
      <c r="AB114" s="18"/>
      <c r="AC114" s="18"/>
      <c r="AD114" s="18"/>
      <c r="AE114" s="18"/>
    </row>
    <row r="115" spans="1:31" ht="12.75" customHeight="1" x14ac:dyDescent="0.2">
      <c r="B115" s="428" t="s">
        <v>183</v>
      </c>
      <c r="C115" s="428"/>
      <c r="D115" s="428"/>
      <c r="E115" s="428"/>
      <c r="H115" s="100"/>
      <c r="I115" s="60"/>
      <c r="J115" s="426" t="s">
        <v>37</v>
      </c>
      <c r="K115" s="315"/>
      <c r="L115" s="290"/>
      <c r="M115" s="424" t="s">
        <v>34</v>
      </c>
      <c r="N115" s="423" t="s">
        <v>135</v>
      </c>
      <c r="O115" s="423"/>
      <c r="P115" s="140"/>
      <c r="R115" s="20"/>
      <c r="S115" s="20"/>
      <c r="T115" s="18"/>
      <c r="U115" s="64"/>
      <c r="V115" s="94"/>
      <c r="W115" s="57"/>
      <c r="X115" s="58"/>
      <c r="Y115" s="18"/>
      <c r="Z115" s="55"/>
      <c r="AA115" s="56"/>
      <c r="AB115" s="18"/>
      <c r="AC115" s="18"/>
      <c r="AD115" s="18"/>
      <c r="AE115" s="18"/>
    </row>
    <row r="116" spans="1:31" ht="12.75" customHeight="1" x14ac:dyDescent="0.2">
      <c r="C116" s="16" t="s">
        <v>92</v>
      </c>
      <c r="D116" s="14"/>
      <c r="E116" s="243">
        <v>9000</v>
      </c>
      <c r="H116" s="101" t="s">
        <v>58</v>
      </c>
      <c r="I116" s="80"/>
      <c r="J116" s="427"/>
      <c r="K116" s="315" t="s">
        <v>29</v>
      </c>
      <c r="L116" s="290"/>
      <c r="M116" s="425"/>
      <c r="N116" s="316" t="s">
        <v>29</v>
      </c>
      <c r="O116" s="317" t="s">
        <v>36</v>
      </c>
      <c r="P116" s="140"/>
      <c r="R116" s="20"/>
      <c r="S116" s="20"/>
      <c r="T116" s="18"/>
      <c r="U116" s="64"/>
      <c r="V116" s="94"/>
      <c r="W116" s="57"/>
      <c r="X116" s="58"/>
      <c r="Y116" s="18"/>
      <c r="Z116" s="55"/>
      <c r="AA116" s="56"/>
      <c r="AB116" s="18"/>
      <c r="AC116" s="18"/>
      <c r="AD116" s="18"/>
      <c r="AE116" s="18"/>
    </row>
    <row r="117" spans="1:31" ht="12.75" customHeight="1" x14ac:dyDescent="0.2">
      <c r="C117" s="16"/>
      <c r="D117" s="14" t="s">
        <v>13</v>
      </c>
      <c r="E117" s="35">
        <f>'[1]JUNE ''15'!$C$18</f>
        <v>1399.6899999999996</v>
      </c>
      <c r="H117" s="106"/>
      <c r="I117" s="92" t="s">
        <v>61</v>
      </c>
      <c r="J117" s="29">
        <f>$J$112</f>
        <v>341.23000000000218</v>
      </c>
      <c r="K117" s="43">
        <f>J117</f>
        <v>341.23000000000218</v>
      </c>
      <c r="L117" s="20"/>
      <c r="M117" s="29">
        <f>$N$111</f>
        <v>-28669.580000000005</v>
      </c>
      <c r="N117" s="43">
        <f>M117</f>
        <v>-28669.580000000005</v>
      </c>
      <c r="O117" s="29">
        <f>28000+N117</f>
        <v>-669.58000000000538</v>
      </c>
      <c r="P117" s="141" t="s">
        <v>82</v>
      </c>
      <c r="Q117" s="134" t="s">
        <v>83</v>
      </c>
      <c r="R117" s="20"/>
      <c r="S117" s="20"/>
      <c r="T117" s="18"/>
      <c r="U117" s="64"/>
      <c r="V117" s="94"/>
      <c r="W117" s="57"/>
      <c r="X117" s="58"/>
      <c r="Y117" s="18"/>
      <c r="Z117" s="55"/>
      <c r="AA117" s="56"/>
      <c r="AB117" s="18"/>
      <c r="AC117" s="18"/>
      <c r="AD117" s="18"/>
      <c r="AE117" s="18"/>
    </row>
    <row r="118" spans="1:31" ht="12.75" customHeight="1" x14ac:dyDescent="0.2">
      <c r="C118" s="17" t="s">
        <v>5</v>
      </c>
      <c r="D118" s="14"/>
      <c r="E118" s="14">
        <f>SUM(E116:E117)</f>
        <v>10399.689999999999</v>
      </c>
      <c r="H118" s="110"/>
      <c r="I118" s="88" t="s">
        <v>13</v>
      </c>
      <c r="J118" s="29">
        <v>500</v>
      </c>
      <c r="K118" s="185">
        <f t="shared" ref="K118:K143" si="21">K117+J118</f>
        <v>841.23000000000218</v>
      </c>
      <c r="L118" s="25"/>
      <c r="M118" s="75">
        <v>-125.45</v>
      </c>
      <c r="N118" s="44">
        <f>N117+M118</f>
        <v>-28795.030000000006</v>
      </c>
      <c r="O118" s="29">
        <f>28000+N118</f>
        <v>-795.03000000000611</v>
      </c>
      <c r="P118" s="136" t="s">
        <v>184</v>
      </c>
      <c r="Q118" s="143"/>
      <c r="R118" s="20"/>
      <c r="S118" s="20"/>
      <c r="T118" s="18"/>
      <c r="U118" s="64"/>
      <c r="V118" s="94"/>
      <c r="W118" s="57"/>
      <c r="X118" s="58"/>
      <c r="Y118" s="18"/>
      <c r="Z118" s="55"/>
      <c r="AA118" s="56"/>
      <c r="AB118" s="18"/>
      <c r="AC118" s="18"/>
      <c r="AD118" s="18"/>
      <c r="AE118" s="18"/>
    </row>
    <row r="119" spans="1:31" ht="12.75" customHeight="1" x14ac:dyDescent="0.2">
      <c r="A119" s="116"/>
      <c r="H119" s="110" t="s">
        <v>60</v>
      </c>
      <c r="I119" s="88" t="s">
        <v>62</v>
      </c>
      <c r="J119" s="29">
        <v>-459</v>
      </c>
      <c r="K119" s="185">
        <f t="shared" si="21"/>
        <v>382.23000000000218</v>
      </c>
      <c r="L119" s="95"/>
      <c r="M119" s="75">
        <f>-65.35</f>
        <v>-65.349999999999994</v>
      </c>
      <c r="N119" s="44">
        <f t="shared" ref="N119:N129" si="22">N118+M119</f>
        <v>-28860.380000000005</v>
      </c>
      <c r="O119" s="29">
        <f>28000+N119</f>
        <v>-860.38000000000466</v>
      </c>
      <c r="P119" s="136" t="s">
        <v>143</v>
      </c>
      <c r="Q119" s="143"/>
      <c r="R119" s="20"/>
      <c r="S119" s="20"/>
      <c r="T119" s="18"/>
      <c r="U119" s="64"/>
      <c r="V119" s="94"/>
      <c r="W119" s="57"/>
      <c r="X119" s="58"/>
      <c r="Y119" s="18"/>
      <c r="Z119" s="55"/>
      <c r="AA119" s="56"/>
      <c r="AB119" s="18"/>
      <c r="AC119" s="18"/>
      <c r="AD119" s="18"/>
      <c r="AE119" s="18"/>
    </row>
    <row r="120" spans="1:31" ht="12.75" customHeight="1" x14ac:dyDescent="0.2">
      <c r="A120" s="116"/>
      <c r="C120" s="49" t="s">
        <v>11</v>
      </c>
      <c r="E120" s="27"/>
      <c r="H120" s="110"/>
      <c r="I120" s="65" t="s">
        <v>194</v>
      </c>
      <c r="J120" s="29">
        <v>-367</v>
      </c>
      <c r="K120" s="185">
        <f t="shared" si="21"/>
        <v>15.230000000002178</v>
      </c>
      <c r="L120" s="95"/>
      <c r="M120" s="75">
        <v>-332.67</v>
      </c>
      <c r="N120" s="44">
        <f t="shared" si="22"/>
        <v>-29193.050000000003</v>
      </c>
      <c r="O120" s="29">
        <f>28000+N120</f>
        <v>-1193.0500000000029</v>
      </c>
      <c r="P120" s="136" t="s">
        <v>70</v>
      </c>
      <c r="Q120" s="143"/>
      <c r="R120" s="20"/>
      <c r="S120" s="20"/>
      <c r="T120" s="18"/>
      <c r="U120" s="64"/>
      <c r="V120" s="94"/>
      <c r="W120" s="57"/>
      <c r="X120" s="58"/>
      <c r="Y120" s="18"/>
      <c r="Z120" s="55"/>
      <c r="AA120" s="56"/>
      <c r="AB120" s="18"/>
      <c r="AC120" s="18"/>
      <c r="AD120" s="18"/>
      <c r="AE120" s="18"/>
    </row>
    <row r="121" spans="1:31" ht="12.75" customHeight="1" x14ac:dyDescent="0.2">
      <c r="A121" s="116"/>
      <c r="D121" s="18" t="s">
        <v>8</v>
      </c>
      <c r="E121" s="27">
        <f>E116</f>
        <v>9000</v>
      </c>
      <c r="F121" s="18"/>
      <c r="H121" s="110"/>
      <c r="I121" s="88" t="s">
        <v>197</v>
      </c>
      <c r="J121" s="29">
        <v>3800</v>
      </c>
      <c r="K121" s="185">
        <f t="shared" si="21"/>
        <v>3815.2300000000023</v>
      </c>
      <c r="L121" s="95"/>
      <c r="M121" s="75">
        <v>-40.5</v>
      </c>
      <c r="N121" s="44">
        <f t="shared" si="22"/>
        <v>-29233.550000000003</v>
      </c>
      <c r="O121" s="29">
        <f>28000+N121</f>
        <v>-1233.5500000000029</v>
      </c>
      <c r="P121" s="136" t="s">
        <v>187</v>
      </c>
      <c r="Q121" s="143"/>
      <c r="R121" s="20"/>
      <c r="S121" s="20"/>
      <c r="T121" s="18"/>
      <c r="U121" s="64"/>
      <c r="V121" s="94"/>
      <c r="W121" s="57"/>
      <c r="X121" s="58"/>
      <c r="Y121" s="18"/>
      <c r="Z121" s="55"/>
      <c r="AA121" s="56"/>
      <c r="AB121" s="18"/>
      <c r="AC121" s="18"/>
      <c r="AD121" s="18"/>
      <c r="AE121" s="18"/>
    </row>
    <row r="122" spans="1:31" ht="12.75" customHeight="1" x14ac:dyDescent="0.2">
      <c r="A122" s="116"/>
      <c r="D122" s="48" t="s">
        <v>7</v>
      </c>
      <c r="E122" s="176">
        <f>SUM(E117:E117)</f>
        <v>1399.6899999999996</v>
      </c>
      <c r="F122" s="175"/>
      <c r="H122" s="110"/>
      <c r="I122" s="88" t="s">
        <v>198</v>
      </c>
      <c r="J122" s="29">
        <v>-2500</v>
      </c>
      <c r="K122" s="185">
        <f t="shared" si="21"/>
        <v>1315.2300000000023</v>
      </c>
      <c r="L122" s="95"/>
      <c r="M122" s="75">
        <v>-110</v>
      </c>
      <c r="N122" s="44">
        <f t="shared" si="22"/>
        <v>-29343.550000000003</v>
      </c>
      <c r="O122" s="29">
        <f t="shared" ref="O122:O129" si="23">28000+N122</f>
        <v>-1343.5500000000029</v>
      </c>
      <c r="P122" s="136" t="s">
        <v>188</v>
      </c>
      <c r="Q122" s="143"/>
      <c r="R122" s="20"/>
      <c r="S122" s="20"/>
      <c r="T122" s="54"/>
      <c r="U122" s="18"/>
      <c r="V122" s="94"/>
      <c r="W122" s="57"/>
      <c r="X122" s="20"/>
      <c r="Y122" s="18"/>
      <c r="Z122" s="18"/>
      <c r="AA122" s="18"/>
      <c r="AB122" s="18"/>
      <c r="AC122" s="18"/>
      <c r="AD122" s="18"/>
      <c r="AE122" s="18"/>
    </row>
    <row r="123" spans="1:31" ht="12.75" customHeight="1" x14ac:dyDescent="0.2">
      <c r="A123" s="116"/>
      <c r="D123" s="18"/>
      <c r="E123" s="186"/>
      <c r="F123" s="175"/>
      <c r="H123" s="110"/>
      <c r="I123" s="88" t="s">
        <v>205</v>
      </c>
      <c r="J123" s="29">
        <v>-105</v>
      </c>
      <c r="K123" s="185">
        <f t="shared" si="21"/>
        <v>1210.2300000000023</v>
      </c>
      <c r="L123" s="95"/>
      <c r="M123" s="75">
        <v>-572</v>
      </c>
      <c r="N123" s="44">
        <f t="shared" si="22"/>
        <v>-29915.550000000003</v>
      </c>
      <c r="O123" s="29">
        <f t="shared" si="23"/>
        <v>-1915.5500000000029</v>
      </c>
      <c r="P123" s="136" t="s">
        <v>189</v>
      </c>
      <c r="Q123" s="323" t="s">
        <v>213</v>
      </c>
      <c r="R123" s="20"/>
      <c r="S123" s="20"/>
      <c r="T123" s="54"/>
      <c r="U123" s="18"/>
      <c r="V123" s="94"/>
      <c r="W123" s="57"/>
      <c r="X123" s="20"/>
      <c r="Y123" s="18"/>
      <c r="Z123" s="18"/>
      <c r="AA123" s="18"/>
      <c r="AB123" s="18"/>
      <c r="AC123" s="18"/>
      <c r="AD123" s="18"/>
      <c r="AE123" s="18"/>
    </row>
    <row r="124" spans="1:31" ht="12.75" customHeight="1" x14ac:dyDescent="0.2">
      <c r="A124" s="116"/>
      <c r="D124" s="18"/>
      <c r="E124" s="20"/>
      <c r="F124" s="68"/>
      <c r="H124" s="110"/>
      <c r="I124" s="88" t="s">
        <v>206</v>
      </c>
      <c r="J124" s="29">
        <v>-99.8</v>
      </c>
      <c r="K124" s="185">
        <f t="shared" si="21"/>
        <v>1110.4300000000023</v>
      </c>
      <c r="L124" s="95"/>
      <c r="M124" s="75">
        <v>-324.14999999999998</v>
      </c>
      <c r="N124" s="44">
        <f t="shared" si="22"/>
        <v>-30239.700000000004</v>
      </c>
      <c r="O124" s="29">
        <f t="shared" si="23"/>
        <v>-2239.7000000000044</v>
      </c>
      <c r="P124" s="136" t="s">
        <v>76</v>
      </c>
      <c r="Q124" s="143"/>
      <c r="R124" s="20"/>
      <c r="S124" s="20"/>
      <c r="T124" s="54"/>
      <c r="U124" s="18"/>
      <c r="V124" s="94"/>
      <c r="W124" s="57"/>
      <c r="X124" s="20"/>
      <c r="Y124" s="18"/>
      <c r="Z124" s="18"/>
      <c r="AA124" s="18"/>
      <c r="AB124" s="18"/>
      <c r="AC124" s="18"/>
      <c r="AD124" s="18"/>
      <c r="AE124" s="18"/>
    </row>
    <row r="125" spans="1:31" ht="12.75" customHeight="1" x14ac:dyDescent="0.2">
      <c r="A125" s="122"/>
      <c r="B125" s="122"/>
      <c r="C125" s="122"/>
      <c r="D125" s="75"/>
      <c r="E125" s="75"/>
      <c r="F125" s="68"/>
      <c r="H125" s="110"/>
      <c r="I125" s="88" t="s">
        <v>207</v>
      </c>
      <c r="J125" s="29">
        <v>-234</v>
      </c>
      <c r="K125" s="185">
        <f t="shared" si="21"/>
        <v>876.43000000000234</v>
      </c>
      <c r="L125" s="95"/>
      <c r="M125" s="75">
        <v>-45</v>
      </c>
      <c r="N125" s="44">
        <f t="shared" si="22"/>
        <v>-30284.700000000004</v>
      </c>
      <c r="O125" s="29">
        <f t="shared" si="23"/>
        <v>-2284.7000000000044</v>
      </c>
      <c r="P125" s="136" t="s">
        <v>193</v>
      </c>
      <c r="Q125" s="143"/>
      <c r="R125" s="20"/>
      <c r="S125" s="20"/>
      <c r="T125" s="54"/>
      <c r="U125" s="18"/>
      <c r="V125" s="94"/>
      <c r="W125" s="57"/>
      <c r="X125" s="20"/>
      <c r="Y125" s="18"/>
      <c r="Z125" s="18"/>
      <c r="AA125" s="18"/>
      <c r="AB125" s="18"/>
      <c r="AC125" s="18"/>
      <c r="AD125" s="18"/>
      <c r="AE125" s="18"/>
    </row>
    <row r="126" spans="1:31" ht="12.75" customHeight="1" x14ac:dyDescent="0.2">
      <c r="A126" s="122"/>
      <c r="B126" s="122"/>
      <c r="C126" s="122"/>
      <c r="D126" s="75"/>
      <c r="E126" s="75"/>
      <c r="F126" s="68"/>
      <c r="H126" s="110"/>
      <c r="I126" s="88" t="s">
        <v>85</v>
      </c>
      <c r="J126" s="29">
        <v>-99.3</v>
      </c>
      <c r="K126" s="185">
        <f t="shared" si="21"/>
        <v>777.13000000000238</v>
      </c>
      <c r="L126" s="95"/>
      <c r="M126" s="75">
        <v>-116.7</v>
      </c>
      <c r="N126" s="44">
        <f t="shared" si="22"/>
        <v>-30401.400000000005</v>
      </c>
      <c r="O126" s="29">
        <f t="shared" si="23"/>
        <v>-2401.4000000000051</v>
      </c>
      <c r="P126" s="136" t="s">
        <v>196</v>
      </c>
      <c r="Q126" s="143"/>
      <c r="R126" s="20"/>
      <c r="S126" s="20"/>
      <c r="T126" s="54"/>
      <c r="U126" s="18"/>
      <c r="V126" s="94"/>
      <c r="W126" s="57"/>
      <c r="X126" s="20"/>
      <c r="Y126" s="18"/>
      <c r="Z126" s="18"/>
      <c r="AA126" s="18"/>
      <c r="AB126" s="18"/>
      <c r="AC126" s="18"/>
      <c r="AD126" s="18"/>
      <c r="AE126" s="18"/>
    </row>
    <row r="127" spans="1:31" ht="12.75" customHeight="1" x14ac:dyDescent="0.2">
      <c r="A127" s="122"/>
      <c r="B127" s="122"/>
      <c r="C127" s="122"/>
      <c r="D127" s="75"/>
      <c r="E127" s="75"/>
      <c r="F127" s="68"/>
      <c r="H127" s="110"/>
      <c r="I127" s="88" t="s">
        <v>208</v>
      </c>
      <c r="J127" s="29">
        <v>-165.7</v>
      </c>
      <c r="K127" s="185">
        <f t="shared" si="21"/>
        <v>611.43000000000234</v>
      </c>
      <c r="L127" s="95"/>
      <c r="M127" s="75">
        <v>-397.84</v>
      </c>
      <c r="N127" s="44">
        <f t="shared" ref="N127:N128" si="24">N126+M127</f>
        <v>-30799.240000000005</v>
      </c>
      <c r="O127" s="29">
        <f t="shared" ref="O127:O128" si="25">28000+N127</f>
        <v>-2799.2400000000052</v>
      </c>
      <c r="P127" s="136" t="s">
        <v>76</v>
      </c>
      <c r="Q127" s="143"/>
      <c r="R127" s="95"/>
      <c r="S127" s="20"/>
      <c r="T127" s="54"/>
      <c r="U127" s="18"/>
      <c r="V127" s="94"/>
      <c r="W127" s="57"/>
      <c r="X127" s="20"/>
      <c r="Y127" s="18"/>
      <c r="Z127" s="18"/>
      <c r="AA127" s="18"/>
      <c r="AB127" s="18"/>
      <c r="AC127" s="18"/>
      <c r="AD127" s="18"/>
      <c r="AE127" s="18"/>
    </row>
    <row r="128" spans="1:31" ht="12.75" customHeight="1" x14ac:dyDescent="0.2">
      <c r="A128" s="122"/>
      <c r="B128" s="122"/>
      <c r="C128" s="122"/>
      <c r="D128" s="75"/>
      <c r="E128" s="75"/>
      <c r="F128" s="68"/>
      <c r="H128" s="110"/>
      <c r="I128" s="88" t="s">
        <v>209</v>
      </c>
      <c r="J128" s="29">
        <v>-249.4</v>
      </c>
      <c r="K128" s="185">
        <f t="shared" si="21"/>
        <v>362.03000000000236</v>
      </c>
      <c r="L128" s="95"/>
      <c r="M128" s="75">
        <v>-113.5</v>
      </c>
      <c r="N128" s="44">
        <f t="shared" si="24"/>
        <v>-30912.740000000005</v>
      </c>
      <c r="O128" s="29">
        <f t="shared" si="25"/>
        <v>-2912.7400000000052</v>
      </c>
      <c r="P128" s="136" t="s">
        <v>211</v>
      </c>
      <c r="Q128" s="143"/>
      <c r="R128" s="95"/>
      <c r="S128" s="20"/>
      <c r="T128" s="54"/>
      <c r="U128" s="18"/>
      <c r="V128" s="94"/>
      <c r="W128" s="57"/>
      <c r="X128" s="20"/>
      <c r="Y128" s="18"/>
      <c r="Z128" s="18"/>
      <c r="AA128" s="18"/>
      <c r="AB128" s="18"/>
      <c r="AC128" s="18"/>
      <c r="AD128" s="18"/>
      <c r="AE128" s="18"/>
    </row>
    <row r="129" spans="1:31" ht="12.75" customHeight="1" x14ac:dyDescent="0.2">
      <c r="A129" s="122"/>
      <c r="B129" s="122"/>
      <c r="C129" s="122"/>
      <c r="D129" s="75"/>
      <c r="E129" s="75"/>
      <c r="F129" s="68"/>
      <c r="H129" s="110"/>
      <c r="I129" s="88" t="s">
        <v>210</v>
      </c>
      <c r="J129" s="29">
        <v>-107</v>
      </c>
      <c r="K129" s="185">
        <f t="shared" si="21"/>
        <v>255.03000000000236</v>
      </c>
      <c r="L129" s="95"/>
      <c r="M129" s="75">
        <f>E122</f>
        <v>1399.6899999999996</v>
      </c>
      <c r="N129" s="45">
        <f t="shared" si="22"/>
        <v>-29513.050000000007</v>
      </c>
      <c r="O129" s="29">
        <f t="shared" si="23"/>
        <v>-1513.0500000000065</v>
      </c>
      <c r="P129" s="136" t="s">
        <v>78</v>
      </c>
      <c r="Q129" s="143"/>
      <c r="R129" s="95"/>
      <c r="S129" s="20"/>
      <c r="T129" s="54"/>
      <c r="U129" s="18"/>
      <c r="V129" s="94"/>
      <c r="W129" s="57"/>
      <c r="X129" s="20"/>
      <c r="Y129" s="18"/>
      <c r="Z129" s="18"/>
      <c r="AA129" s="18"/>
      <c r="AB129" s="18"/>
      <c r="AC129" s="18"/>
      <c r="AD129" s="18"/>
      <c r="AE129" s="18"/>
    </row>
    <row r="130" spans="1:31" ht="12.75" customHeight="1" x14ac:dyDescent="0.2">
      <c r="A130" s="122"/>
      <c r="B130" s="122"/>
      <c r="C130" s="122"/>
      <c r="D130" s="75"/>
      <c r="E130" s="75"/>
      <c r="F130" s="68"/>
      <c r="H130" s="110"/>
      <c r="I130" s="88" t="s">
        <v>50</v>
      </c>
      <c r="J130" s="29">
        <f>-40.48-153.93</f>
        <v>-194.41</v>
      </c>
      <c r="K130" s="185">
        <f t="shared" si="21"/>
        <v>60.620000000002364</v>
      </c>
      <c r="L130" s="95"/>
      <c r="M130" s="41">
        <f>SUM(M117:M129)</f>
        <v>-29513.050000000007</v>
      </c>
      <c r="N130" s="107"/>
      <c r="O130" s="114"/>
      <c r="P130" s="192"/>
      <c r="Q130" s="239"/>
      <c r="R130" s="95"/>
      <c r="S130" s="20"/>
      <c r="T130" s="54"/>
      <c r="U130" s="18"/>
      <c r="V130" s="94"/>
      <c r="W130" s="57"/>
      <c r="X130" s="20"/>
      <c r="Y130" s="18"/>
      <c r="Z130" s="18"/>
      <c r="AA130" s="18"/>
      <c r="AB130" s="18"/>
      <c r="AC130" s="18"/>
      <c r="AD130" s="18"/>
      <c r="AE130" s="18"/>
    </row>
    <row r="131" spans="1:31" ht="12.75" customHeight="1" x14ac:dyDescent="0.2">
      <c r="A131" s="122"/>
      <c r="B131" s="122"/>
      <c r="C131" s="122"/>
      <c r="D131" s="75"/>
      <c r="E131" s="75"/>
      <c r="F131" s="34"/>
      <c r="H131" s="100" t="s">
        <v>59</v>
      </c>
      <c r="I131" s="102" t="s">
        <v>35</v>
      </c>
      <c r="J131" s="78">
        <f>E121</f>
        <v>9000</v>
      </c>
      <c r="K131" s="185">
        <f t="shared" si="21"/>
        <v>9060.6200000000026</v>
      </c>
      <c r="L131" s="95"/>
      <c r="M131" s="42"/>
      <c r="N131" s="107"/>
      <c r="O131" s="114"/>
      <c r="P131" s="192"/>
      <c r="Q131" s="135"/>
      <c r="R131" s="95"/>
      <c r="S131" s="20"/>
      <c r="T131" s="54"/>
      <c r="U131" s="18"/>
      <c r="V131" s="94"/>
      <c r="W131" s="57"/>
      <c r="X131" s="20"/>
      <c r="Y131" s="18"/>
      <c r="Z131" s="18"/>
      <c r="AA131" s="18"/>
      <c r="AB131" s="18"/>
      <c r="AC131" s="18"/>
      <c r="AD131" s="18"/>
      <c r="AE131" s="18"/>
    </row>
    <row r="132" spans="1:31" ht="12.75" customHeight="1" x14ac:dyDescent="0.2">
      <c r="A132" s="122"/>
      <c r="B132" s="122"/>
      <c r="C132" s="122"/>
      <c r="D132" s="75"/>
      <c r="E132" s="75"/>
      <c r="F132" s="34"/>
      <c r="H132" s="100" t="s">
        <v>59</v>
      </c>
      <c r="I132" s="292" t="s">
        <v>190</v>
      </c>
      <c r="J132" s="78">
        <v>-5000</v>
      </c>
      <c r="K132" s="185">
        <f t="shared" si="21"/>
        <v>4060.6200000000026</v>
      </c>
      <c r="L132" s="95"/>
      <c r="M132" s="42"/>
      <c r="N132" s="107"/>
      <c r="O132" s="114"/>
      <c r="P132" s="192"/>
      <c r="Q132" s="135"/>
      <c r="R132" s="95"/>
      <c r="S132" s="20"/>
      <c r="T132" s="54"/>
      <c r="U132" s="18"/>
      <c r="V132" s="94"/>
      <c r="W132" s="57"/>
      <c r="X132" s="20"/>
      <c r="Y132" s="18"/>
      <c r="Z132" s="18"/>
      <c r="AA132" s="18"/>
      <c r="AB132" s="18"/>
      <c r="AC132" s="18"/>
      <c r="AD132" s="18"/>
      <c r="AE132" s="18"/>
    </row>
    <row r="133" spans="1:31" ht="12.75" customHeight="1" x14ac:dyDescent="0.2">
      <c r="A133" s="122"/>
      <c r="B133" s="122"/>
      <c r="C133" s="122"/>
      <c r="D133" s="75"/>
      <c r="E133" s="75"/>
      <c r="F133" s="34"/>
      <c r="G133" s="259" t="s">
        <v>192</v>
      </c>
      <c r="H133" s="100" t="s">
        <v>59</v>
      </c>
      <c r="I133" s="102" t="s">
        <v>123</v>
      </c>
      <c r="J133" s="29">
        <v>-350</v>
      </c>
      <c r="K133" s="185">
        <f t="shared" si="21"/>
        <v>3710.6200000000026</v>
      </c>
      <c r="L133" s="95"/>
      <c r="M133" s="293"/>
      <c r="N133" s="307"/>
      <c r="O133" s="308"/>
      <c r="P133" s="192"/>
      <c r="Q133" s="135"/>
      <c r="R133" s="20"/>
      <c r="S133" s="20"/>
      <c r="T133" s="54"/>
      <c r="U133" s="18"/>
      <c r="V133" s="94"/>
      <c r="W133" s="57"/>
      <c r="X133" s="20"/>
      <c r="Y133" s="18"/>
      <c r="Z133" s="18"/>
      <c r="AA133" s="18"/>
      <c r="AB133" s="18"/>
      <c r="AC133" s="18"/>
      <c r="AD133" s="18"/>
      <c r="AE133" s="18"/>
    </row>
    <row r="134" spans="1:31" s="306" customFormat="1" ht="12.75" customHeight="1" x14ac:dyDescent="0.2">
      <c r="A134" s="122"/>
      <c r="B134" s="122"/>
      <c r="C134" s="122"/>
      <c r="D134" s="277"/>
      <c r="E134" s="75"/>
      <c r="F134" s="34"/>
      <c r="G134"/>
      <c r="H134" s="100" t="s">
        <v>59</v>
      </c>
      <c r="I134" s="102" t="s">
        <v>57</v>
      </c>
      <c r="J134" s="29">
        <v>-2065.2199999999998</v>
      </c>
      <c r="K134" s="185">
        <f t="shared" si="21"/>
        <v>1645.4000000000028</v>
      </c>
      <c r="L134" s="95"/>
      <c r="M134" s="42"/>
      <c r="N134" s="73"/>
      <c r="O134" s="73"/>
      <c r="P134" s="192"/>
      <c r="Q134" s="135"/>
      <c r="R134" s="309"/>
      <c r="S134" s="309"/>
      <c r="T134" s="310"/>
      <c r="U134" s="311"/>
      <c r="V134" s="312"/>
      <c r="W134" s="313"/>
      <c r="X134" s="309"/>
      <c r="Y134" s="311"/>
      <c r="Z134" s="311"/>
      <c r="AA134" s="311"/>
      <c r="AB134" s="311"/>
      <c r="AC134" s="311"/>
      <c r="AD134" s="311"/>
      <c r="AE134" s="311"/>
    </row>
    <row r="135" spans="1:31" ht="12.75" customHeight="1" x14ac:dyDescent="0.2">
      <c r="A135" s="122"/>
      <c r="B135" s="122"/>
      <c r="C135" s="122"/>
      <c r="D135" s="277"/>
      <c r="E135" s="75"/>
      <c r="F135" s="34"/>
      <c r="H135" s="100"/>
      <c r="I135" s="102" t="s">
        <v>212</v>
      </c>
      <c r="J135" s="29">
        <v>-99.9</v>
      </c>
      <c r="K135" s="185">
        <f t="shared" si="21"/>
        <v>1545.5000000000027</v>
      </c>
      <c r="L135" s="95"/>
      <c r="M135" s="42"/>
      <c r="N135" s="73"/>
      <c r="O135" s="73"/>
      <c r="P135" s="192"/>
      <c r="Q135" s="135"/>
      <c r="R135" s="20"/>
      <c r="W135" s="93"/>
    </row>
    <row r="136" spans="1:31" ht="12.75" customHeight="1" x14ac:dyDescent="0.2">
      <c r="A136" s="122"/>
      <c r="B136" s="122"/>
      <c r="C136" s="122"/>
      <c r="D136" s="277"/>
      <c r="E136" s="75"/>
      <c r="F136" s="34"/>
      <c r="H136" s="51" t="s">
        <v>59</v>
      </c>
      <c r="I136" s="102" t="s">
        <v>53</v>
      </c>
      <c r="J136" s="29">
        <v>-59</v>
      </c>
      <c r="K136" s="185">
        <f t="shared" si="21"/>
        <v>1486.5000000000027</v>
      </c>
      <c r="L136" s="95"/>
      <c r="M136" s="42"/>
      <c r="N136" s="73"/>
      <c r="O136" s="73"/>
      <c r="P136" s="192"/>
      <c r="Q136" s="135"/>
      <c r="R136" s="20"/>
      <c r="W136" s="93"/>
    </row>
    <row r="137" spans="1:31" s="48" customFormat="1" ht="12.75" customHeight="1" x14ac:dyDescent="0.2">
      <c r="A137" s="122"/>
      <c r="B137" s="122"/>
      <c r="C137" s="122"/>
      <c r="D137" s="277"/>
      <c r="E137" s="75"/>
      <c r="F137" s="34"/>
      <c r="G137" s="181"/>
      <c r="H137" s="100" t="s">
        <v>59</v>
      </c>
      <c r="I137" s="102" t="s">
        <v>41</v>
      </c>
      <c r="J137" s="29">
        <v>-599.51</v>
      </c>
      <c r="K137" s="185">
        <f t="shared" si="21"/>
        <v>886.99000000000274</v>
      </c>
      <c r="L137" s="95"/>
      <c r="M137" s="42"/>
      <c r="N137" s="73"/>
      <c r="O137" s="73"/>
      <c r="P137" s="294"/>
      <c r="Q137" s="135"/>
      <c r="R137" s="15"/>
      <c r="S137" s="15"/>
      <c r="T137" s="81"/>
      <c r="V137" s="82"/>
      <c r="W137" s="83"/>
      <c r="X137" s="15"/>
    </row>
    <row r="138" spans="1:31" ht="12.75" customHeight="1" x14ac:dyDescent="0.2">
      <c r="A138" s="122"/>
      <c r="B138" s="122"/>
      <c r="C138" s="122"/>
      <c r="D138" s="277"/>
      <c r="E138" s="75"/>
      <c r="F138" s="34"/>
      <c r="G138" s="181"/>
      <c r="H138" s="100"/>
      <c r="I138" s="102" t="s">
        <v>35</v>
      </c>
      <c r="J138" s="29">
        <v>1500</v>
      </c>
      <c r="K138" s="185">
        <f t="shared" si="21"/>
        <v>2386.9900000000025</v>
      </c>
      <c r="L138" s="95"/>
      <c r="M138" s="42"/>
      <c r="N138" s="73"/>
      <c r="O138" s="73"/>
      <c r="P138" s="294"/>
      <c r="Q138" s="135"/>
      <c r="R138" s="20"/>
      <c r="W138" s="93"/>
    </row>
    <row r="139" spans="1:31" ht="12.75" customHeight="1" x14ac:dyDescent="0.2">
      <c r="A139" s="122"/>
      <c r="B139" s="122"/>
      <c r="C139" s="122"/>
      <c r="D139" s="277"/>
      <c r="E139" s="75"/>
      <c r="F139" s="34"/>
      <c r="G139" s="182"/>
      <c r="H139" s="51" t="s">
        <v>55</v>
      </c>
      <c r="I139" s="103" t="s">
        <v>10</v>
      </c>
      <c r="J139" s="86">
        <v>-293.99</v>
      </c>
      <c r="K139" s="185">
        <f t="shared" si="21"/>
        <v>2093.0000000000027</v>
      </c>
      <c r="L139" s="95"/>
      <c r="M139" s="294"/>
      <c r="N139" s="295"/>
      <c r="O139" s="295"/>
      <c r="P139" s="294"/>
      <c r="Q139" s="314"/>
      <c r="T139" s="24"/>
      <c r="U139" s="24"/>
      <c r="V139" s="20"/>
      <c r="W139" s="291"/>
      <c r="X139" s="20"/>
      <c r="Y139" s="18"/>
      <c r="Z139" s="18"/>
      <c r="AA139" s="18"/>
      <c r="AB139" s="18"/>
      <c r="AC139" s="18"/>
      <c r="AD139" s="18"/>
      <c r="AE139" s="18"/>
    </row>
    <row r="140" spans="1:31" ht="12.75" customHeight="1" x14ac:dyDescent="0.2">
      <c r="A140" s="122"/>
      <c r="B140" s="122"/>
      <c r="C140" s="122"/>
      <c r="D140" s="276"/>
      <c r="E140" s="23"/>
      <c r="F140" s="34"/>
      <c r="G140" s="226"/>
      <c r="H140" s="100" t="s">
        <v>55</v>
      </c>
      <c r="I140" s="104" t="s">
        <v>38</v>
      </c>
      <c r="J140" s="86">
        <v>-785</v>
      </c>
      <c r="K140" s="185">
        <f t="shared" si="21"/>
        <v>1308.0000000000027</v>
      </c>
      <c r="L140" s="180"/>
      <c r="M140" s="294"/>
      <c r="N140" s="295"/>
      <c r="O140" s="295"/>
      <c r="P140" s="294"/>
      <c r="Q140" s="135"/>
      <c r="T140" s="67"/>
      <c r="U140" s="63"/>
      <c r="V140" s="66"/>
      <c r="W140" s="52"/>
      <c r="X140" s="53"/>
      <c r="Y140" s="18"/>
      <c r="Z140" s="26"/>
      <c r="AA140" s="18"/>
      <c r="AB140" s="18"/>
      <c r="AC140" s="18"/>
      <c r="AD140" s="18"/>
      <c r="AE140" s="18"/>
    </row>
    <row r="141" spans="1:31" ht="12.75" customHeight="1" x14ac:dyDescent="0.2">
      <c r="A141" s="122"/>
      <c r="B141" s="122"/>
      <c r="C141" s="122"/>
      <c r="D141" s="32"/>
      <c r="E141" s="75"/>
      <c r="F141" s="34"/>
      <c r="H141" s="100" t="s">
        <v>55</v>
      </c>
      <c r="I141" s="104" t="s">
        <v>12</v>
      </c>
      <c r="J141" s="75">
        <v>-496.18</v>
      </c>
      <c r="K141" s="234">
        <f t="shared" si="21"/>
        <v>811.82000000000266</v>
      </c>
      <c r="L141" s="180"/>
      <c r="M141" s="294"/>
      <c r="N141" s="295"/>
      <c r="O141" s="295"/>
      <c r="P141" s="192"/>
      <c r="Q141" s="135"/>
      <c r="S141" s="144"/>
      <c r="T141" s="63"/>
      <c r="U141" s="63"/>
      <c r="V141" s="29"/>
      <c r="W141" s="178"/>
      <c r="X141" s="20"/>
      <c r="Y141" s="18"/>
      <c r="Z141" s="55"/>
      <c r="AA141" s="56"/>
      <c r="AB141" s="18"/>
      <c r="AC141" s="18"/>
      <c r="AD141" s="18"/>
      <c r="AE141" s="18"/>
    </row>
    <row r="142" spans="1:31" ht="12.75" customHeight="1" x14ac:dyDescent="0.2">
      <c r="A142" s="118"/>
      <c r="B142" s="118"/>
      <c r="C142" s="118"/>
      <c r="D142" s="187"/>
      <c r="E142" s="75"/>
      <c r="F142" s="34"/>
      <c r="G142" s="256"/>
      <c r="H142" s="100" t="s">
        <v>55</v>
      </c>
      <c r="I142" s="65" t="s">
        <v>130</v>
      </c>
      <c r="J142" s="29">
        <v>-567.77</v>
      </c>
      <c r="K142" s="234">
        <f t="shared" si="21"/>
        <v>244.05000000000268</v>
      </c>
      <c r="M142" s="294"/>
      <c r="N142" s="295"/>
      <c r="O142" s="295"/>
      <c r="P142" s="294"/>
      <c r="Q142" s="135"/>
      <c r="S142" s="63"/>
      <c r="T142" s="63"/>
      <c r="U142" s="64"/>
      <c r="V142" s="36"/>
      <c r="W142" s="179"/>
      <c r="X142" s="20"/>
      <c r="Y142" s="18"/>
      <c r="Z142" s="55"/>
      <c r="AA142" s="56"/>
      <c r="AB142" s="18"/>
      <c r="AC142" s="18"/>
      <c r="AD142" s="18"/>
      <c r="AE142" s="18"/>
    </row>
    <row r="143" spans="1:31" ht="12.75" customHeight="1" x14ac:dyDescent="0.2">
      <c r="A143" s="297"/>
      <c r="B143" s="297"/>
      <c r="C143" s="297"/>
      <c r="D143" s="298"/>
      <c r="E143" s="299"/>
      <c r="F143" s="300"/>
      <c r="G143" s="301"/>
      <c r="H143" s="302" t="s">
        <v>55</v>
      </c>
      <c r="I143" s="303" t="s">
        <v>126</v>
      </c>
      <c r="J143" s="324">
        <v>-66.989999999999995</v>
      </c>
      <c r="K143" s="305">
        <f t="shared" si="21"/>
        <v>177.06000000000267</v>
      </c>
      <c r="L143" s="306"/>
      <c r="M143" s="294"/>
      <c r="N143" s="295"/>
      <c r="O143" s="295"/>
      <c r="P143" s="294"/>
      <c r="Q143" s="135"/>
      <c r="S143" s="64"/>
      <c r="T143" s="64"/>
      <c r="U143" s="64"/>
      <c r="V143" s="36"/>
      <c r="W143" s="179"/>
      <c r="X143" s="20"/>
      <c r="Y143" s="18"/>
      <c r="Z143" s="55"/>
      <c r="AA143" s="56"/>
      <c r="AB143" s="18"/>
      <c r="AC143" s="18"/>
      <c r="AD143" s="18"/>
      <c r="AE143" s="18"/>
    </row>
    <row r="144" spans="1:31" ht="12.75" customHeight="1" x14ac:dyDescent="0.2">
      <c r="F144" s="34"/>
      <c r="G144" s="183"/>
      <c r="H144" s="117" t="s">
        <v>56</v>
      </c>
      <c r="I144" s="105" t="s">
        <v>96</v>
      </c>
      <c r="J144" s="133">
        <v>-49.84</v>
      </c>
      <c r="K144" s="189">
        <f>K143+J144</f>
        <v>127.22000000000267</v>
      </c>
      <c r="L144" s="18"/>
      <c r="M144" s="294"/>
      <c r="N144" s="295"/>
      <c r="O144" s="295"/>
      <c r="P144" s="294"/>
      <c r="Q144" s="135"/>
      <c r="S144" s="61"/>
      <c r="T144" s="63"/>
      <c r="U144" s="64"/>
      <c r="V144" s="36"/>
      <c r="W144" s="179"/>
      <c r="X144" s="58"/>
      <c r="Y144" s="18"/>
      <c r="Z144" s="59"/>
      <c r="AA144" s="56"/>
      <c r="AB144" s="18"/>
      <c r="AC144" s="18"/>
      <c r="AD144" s="18"/>
      <c r="AE144" s="18"/>
    </row>
    <row r="145" spans="1:31" ht="12.75" customHeight="1" x14ac:dyDescent="0.2">
      <c r="I145" s="19"/>
      <c r="J145" s="84">
        <f>SUM(J117:J144)</f>
        <v>127.22000000000267</v>
      </c>
      <c r="K145" s="237"/>
      <c r="L145" s="18"/>
      <c r="M145" s="296"/>
      <c r="N145" s="295"/>
      <c r="O145" s="295"/>
      <c r="P145" s="294"/>
      <c r="Q145" s="135"/>
      <c r="R145" s="20"/>
      <c r="S145" s="63"/>
      <c r="T145" s="63"/>
      <c r="U145" s="64"/>
      <c r="V145" s="36"/>
      <c r="W145" s="179"/>
      <c r="X145" s="20"/>
      <c r="Y145" s="18"/>
      <c r="Z145" s="26"/>
      <c r="AA145" s="56"/>
      <c r="AB145" s="18"/>
      <c r="AC145" s="18"/>
      <c r="AD145" s="18"/>
      <c r="AE145" s="18"/>
    </row>
    <row r="146" spans="1:31" ht="12.75" customHeight="1" x14ac:dyDescent="0.2">
      <c r="A146" s="146"/>
      <c r="B146" s="146"/>
      <c r="C146" s="146"/>
      <c r="D146" s="260"/>
      <c r="E146" s="147"/>
      <c r="F146" s="148"/>
      <c r="G146" s="319"/>
      <c r="H146" s="320"/>
      <c r="I146" s="321"/>
      <c r="J146" s="322"/>
      <c r="K146" s="258"/>
      <c r="L146" s="48"/>
      <c r="M146" s="15"/>
      <c r="N146" s="15"/>
      <c r="O146" s="15"/>
      <c r="P146" s="142"/>
      <c r="Q146" s="195"/>
      <c r="R146" s="20"/>
      <c r="S146" s="18"/>
      <c r="T146" s="18"/>
      <c r="U146" s="64"/>
      <c r="V146" s="94"/>
      <c r="W146" s="57"/>
      <c r="X146" s="20"/>
      <c r="Y146" s="18"/>
      <c r="Z146" s="55"/>
      <c r="AA146" s="56"/>
      <c r="AB146" s="18"/>
      <c r="AC146" s="18"/>
      <c r="AD146" s="18"/>
      <c r="AE146" s="18"/>
    </row>
    <row r="147" spans="1:31" ht="12.75" customHeight="1" x14ac:dyDescent="0.2">
      <c r="F147" s="34"/>
      <c r="G147" s="184"/>
      <c r="H147" s="235"/>
      <c r="I147" s="92"/>
      <c r="J147" s="91"/>
      <c r="K147" s="33"/>
      <c r="L147" s="18"/>
      <c r="R147" s="20"/>
      <c r="S147" s="18"/>
      <c r="T147" s="18"/>
      <c r="U147" s="64"/>
      <c r="V147" s="94"/>
      <c r="W147" s="57"/>
      <c r="X147" s="20"/>
      <c r="Y147" s="18"/>
      <c r="Z147" s="55"/>
      <c r="AA147" s="56"/>
      <c r="AB147" s="18"/>
      <c r="AC147" s="18"/>
      <c r="AD147" s="18"/>
      <c r="AE147" s="18"/>
    </row>
    <row r="148" spans="1:31" ht="12.75" customHeight="1" x14ac:dyDescent="0.2">
      <c r="B148" s="428" t="s">
        <v>199</v>
      </c>
      <c r="C148" s="428"/>
      <c r="D148" s="428"/>
      <c r="E148" s="428"/>
      <c r="H148" s="100"/>
      <c r="I148" s="60"/>
      <c r="J148" s="426" t="s">
        <v>37</v>
      </c>
      <c r="K148" s="326"/>
      <c r="L148" s="290"/>
      <c r="M148" s="424" t="s">
        <v>34</v>
      </c>
      <c r="N148" s="423" t="s">
        <v>135</v>
      </c>
      <c r="O148" s="423"/>
      <c r="P148" s="140"/>
      <c r="R148" s="20"/>
      <c r="S148" s="18"/>
      <c r="T148" s="18"/>
      <c r="U148" s="64"/>
      <c r="V148" s="94"/>
      <c r="W148" s="57"/>
      <c r="X148" s="20"/>
      <c r="Y148" s="18"/>
      <c r="Z148" s="55"/>
      <c r="AA148" s="56"/>
      <c r="AB148" s="18"/>
      <c r="AC148" s="18"/>
      <c r="AD148" s="18"/>
      <c r="AE148" s="18"/>
    </row>
    <row r="149" spans="1:31" ht="12.75" customHeight="1" x14ac:dyDescent="0.2">
      <c r="C149" s="16" t="s">
        <v>92</v>
      </c>
      <c r="D149" s="14"/>
      <c r="E149" s="243">
        <v>9000</v>
      </c>
      <c r="H149" s="101" t="s">
        <v>58</v>
      </c>
      <c r="I149" s="80"/>
      <c r="J149" s="427"/>
      <c r="K149" s="326" t="s">
        <v>29</v>
      </c>
      <c r="L149" s="290"/>
      <c r="M149" s="425"/>
      <c r="N149" s="327" t="s">
        <v>29</v>
      </c>
      <c r="O149" s="328" t="s">
        <v>36</v>
      </c>
      <c r="P149" s="140"/>
      <c r="R149" s="20"/>
      <c r="S149" s="18"/>
      <c r="T149" s="18"/>
      <c r="U149" s="64"/>
      <c r="V149" s="94"/>
      <c r="W149" s="57"/>
      <c r="X149" s="20"/>
      <c r="Y149" s="18"/>
      <c r="Z149" s="55"/>
      <c r="AA149" s="56"/>
      <c r="AB149" s="18"/>
      <c r="AC149" s="18"/>
      <c r="AD149" s="18"/>
      <c r="AE149" s="18"/>
    </row>
    <row r="150" spans="1:31" ht="12.75" customHeight="1" x14ac:dyDescent="0.2">
      <c r="C150" s="16"/>
      <c r="D150" s="14" t="s">
        <v>13</v>
      </c>
      <c r="E150" s="35"/>
      <c r="H150" s="106"/>
      <c r="I150" s="92" t="s">
        <v>61</v>
      </c>
      <c r="J150" s="29">
        <f>$J$145</f>
        <v>127.22000000000267</v>
      </c>
      <c r="K150" s="43">
        <f>J150</f>
        <v>127.22000000000267</v>
      </c>
      <c r="L150" s="20"/>
      <c r="M150" s="29">
        <f>$N$129</f>
        <v>-29513.050000000007</v>
      </c>
      <c r="N150" s="43">
        <f>M150</f>
        <v>-29513.050000000007</v>
      </c>
      <c r="O150" s="29">
        <f>28000+N150</f>
        <v>-1513.0500000000065</v>
      </c>
      <c r="P150" s="141" t="s">
        <v>82</v>
      </c>
      <c r="Q150" s="134" t="s">
        <v>83</v>
      </c>
      <c r="R150" s="20"/>
      <c r="S150" s="18"/>
      <c r="T150" s="18"/>
      <c r="U150" s="64"/>
      <c r="V150" s="94"/>
      <c r="W150" s="57"/>
      <c r="X150" s="20"/>
      <c r="Y150" s="18"/>
      <c r="Z150" s="55"/>
      <c r="AA150" s="56"/>
      <c r="AB150" s="18"/>
      <c r="AC150" s="18"/>
      <c r="AD150" s="18"/>
      <c r="AE150" s="18"/>
    </row>
    <row r="151" spans="1:31" ht="12.75" customHeight="1" x14ac:dyDescent="0.2">
      <c r="C151" s="17" t="s">
        <v>5</v>
      </c>
      <c r="D151" s="14"/>
      <c r="E151" s="14">
        <f>SUM(E149:E150)</f>
        <v>9000</v>
      </c>
      <c r="H151" s="110"/>
      <c r="I151" s="88" t="s">
        <v>214</v>
      </c>
      <c r="J151" s="29">
        <v>1000</v>
      </c>
      <c r="K151" s="185">
        <f t="shared" ref="K151:K176" si="26">K150+J151</f>
        <v>1127.2200000000028</v>
      </c>
      <c r="L151" s="25"/>
      <c r="M151" s="75">
        <v>-377.4</v>
      </c>
      <c r="N151" s="44">
        <f>N150+M151</f>
        <v>-29890.450000000008</v>
      </c>
      <c r="O151" s="29">
        <f>28000+N151</f>
        <v>-1890.450000000008</v>
      </c>
      <c r="P151" s="136" t="s">
        <v>70</v>
      </c>
      <c r="Q151" s="143"/>
      <c r="R151" s="20"/>
      <c r="S151" s="18"/>
      <c r="T151" s="18"/>
      <c r="U151" s="64"/>
      <c r="V151" s="94"/>
      <c r="W151" s="57"/>
      <c r="X151" s="20"/>
      <c r="Y151" s="18"/>
      <c r="Z151" s="55"/>
      <c r="AA151" s="56"/>
      <c r="AB151" s="18"/>
      <c r="AC151" s="18"/>
      <c r="AD151" s="18"/>
      <c r="AE151" s="18"/>
    </row>
    <row r="152" spans="1:31" ht="12.75" customHeight="1" x14ac:dyDescent="0.2">
      <c r="A152" s="116"/>
      <c r="H152" s="110"/>
      <c r="I152" s="88" t="s">
        <v>195</v>
      </c>
      <c r="J152" s="29">
        <v>-100</v>
      </c>
      <c r="K152" s="185">
        <f t="shared" si="26"/>
        <v>1027.2200000000028</v>
      </c>
      <c r="L152" s="95"/>
      <c r="M152" s="75">
        <v>-142.97999999999999</v>
      </c>
      <c r="N152" s="44">
        <f t="shared" ref="N152:N155" si="27">N151+M152</f>
        <v>-30033.430000000008</v>
      </c>
      <c r="O152" s="29">
        <f>28000+N152</f>
        <v>-2033.4300000000076</v>
      </c>
      <c r="P152" s="136" t="s">
        <v>215</v>
      </c>
      <c r="Q152" s="143"/>
      <c r="R152" s="20"/>
      <c r="S152" s="20"/>
      <c r="T152" s="18"/>
      <c r="U152" s="64"/>
      <c r="V152" s="94"/>
      <c r="W152" s="57"/>
      <c r="X152" s="58"/>
      <c r="Y152" s="18"/>
      <c r="Z152" s="55"/>
      <c r="AA152" s="56"/>
      <c r="AB152" s="18"/>
      <c r="AC152" s="18"/>
      <c r="AD152" s="18"/>
      <c r="AE152" s="18"/>
    </row>
    <row r="153" spans="1:31" ht="12.75" customHeight="1" x14ac:dyDescent="0.2">
      <c r="A153" s="116"/>
      <c r="C153" s="49" t="s">
        <v>11</v>
      </c>
      <c r="E153" s="27"/>
      <c r="H153" s="110"/>
      <c r="I153" s="88" t="s">
        <v>84</v>
      </c>
      <c r="J153" s="29">
        <v>-305.69</v>
      </c>
      <c r="K153" s="185">
        <f t="shared" si="26"/>
        <v>721.5300000000027</v>
      </c>
      <c r="L153" s="95"/>
      <c r="M153" s="75">
        <v>-10</v>
      </c>
      <c r="N153" s="44">
        <f t="shared" si="27"/>
        <v>-30043.430000000008</v>
      </c>
      <c r="O153" s="29">
        <f>28000+N153</f>
        <v>-2043.4300000000076</v>
      </c>
      <c r="P153" s="136" t="s">
        <v>216</v>
      </c>
      <c r="Q153" s="143"/>
      <c r="R153" s="20"/>
      <c r="S153" s="20"/>
      <c r="T153" s="18"/>
      <c r="U153" s="64"/>
      <c r="V153" s="94"/>
      <c r="W153" s="57"/>
      <c r="X153" s="58"/>
      <c r="Y153" s="18"/>
      <c r="Z153" s="55"/>
      <c r="AA153" s="56"/>
      <c r="AB153" s="18"/>
      <c r="AC153" s="18"/>
      <c r="AD153" s="18"/>
      <c r="AE153" s="18"/>
    </row>
    <row r="154" spans="1:31" ht="12.75" customHeight="1" x14ac:dyDescent="0.2">
      <c r="A154" s="116"/>
      <c r="D154" s="18" t="s">
        <v>8</v>
      </c>
      <c r="E154" s="27">
        <f>E149</f>
        <v>9000</v>
      </c>
      <c r="F154" s="18"/>
      <c r="H154" s="110"/>
      <c r="I154" s="88" t="s">
        <v>84</v>
      </c>
      <c r="J154" s="29">
        <v>-81.94</v>
      </c>
      <c r="K154" s="185">
        <f t="shared" si="26"/>
        <v>639.59000000000265</v>
      </c>
      <c r="L154" s="95"/>
      <c r="M154" s="75">
        <v>700</v>
      </c>
      <c r="N154" s="44">
        <f t="shared" si="27"/>
        <v>-29343.430000000008</v>
      </c>
      <c r="O154" s="29">
        <f>28000+N154</f>
        <v>-1343.4300000000076</v>
      </c>
      <c r="P154" s="136" t="s">
        <v>219</v>
      </c>
      <c r="Q154" s="143"/>
      <c r="R154" s="20"/>
      <c r="S154" s="20"/>
      <c r="T154" s="54"/>
      <c r="U154" s="18"/>
      <c r="V154" s="94"/>
      <c r="W154" s="57"/>
      <c r="X154" s="20"/>
      <c r="Y154" s="18"/>
      <c r="Z154" s="18"/>
      <c r="AA154" s="18"/>
      <c r="AB154" s="18"/>
      <c r="AC154" s="18"/>
      <c r="AD154" s="18"/>
      <c r="AE154" s="18"/>
    </row>
    <row r="155" spans="1:31" ht="12.75" customHeight="1" x14ac:dyDescent="0.2">
      <c r="A155" s="116"/>
      <c r="D155" s="48" t="s">
        <v>7</v>
      </c>
      <c r="E155" s="176">
        <v>1700</v>
      </c>
      <c r="F155" s="175"/>
      <c r="H155" s="110" t="s">
        <v>60</v>
      </c>
      <c r="I155" s="88" t="s">
        <v>62</v>
      </c>
      <c r="J155" s="29">
        <v>-459</v>
      </c>
      <c r="K155" s="185">
        <f t="shared" si="26"/>
        <v>180.59000000000265</v>
      </c>
      <c r="L155" s="95"/>
      <c r="M155" s="75">
        <v>-21.6</v>
      </c>
      <c r="N155" s="44">
        <f t="shared" si="27"/>
        <v>-29365.030000000006</v>
      </c>
      <c r="O155" s="29">
        <f t="shared" ref="O155" si="28">28000+N155</f>
        <v>-1365.0300000000061</v>
      </c>
      <c r="P155" s="136" t="s">
        <v>221</v>
      </c>
      <c r="Q155" s="143"/>
      <c r="R155" s="20"/>
      <c r="S155" s="20"/>
      <c r="T155" s="54"/>
      <c r="U155" s="18"/>
      <c r="V155" s="94"/>
      <c r="W155" s="57"/>
      <c r="X155" s="20"/>
      <c r="Y155" s="18"/>
      <c r="Z155" s="18"/>
      <c r="AA155" s="18"/>
      <c r="AB155" s="18"/>
      <c r="AC155" s="18"/>
      <c r="AD155" s="18"/>
      <c r="AE155" s="18"/>
    </row>
    <row r="156" spans="1:31" ht="12.75" customHeight="1" x14ac:dyDescent="0.2">
      <c r="A156" s="116"/>
      <c r="D156" s="18"/>
      <c r="E156" s="186"/>
      <c r="F156" s="175"/>
      <c r="H156" s="110"/>
      <c r="I156" s="88" t="s">
        <v>217</v>
      </c>
      <c r="J156" s="29">
        <v>-150</v>
      </c>
      <c r="K156" s="185">
        <f t="shared" si="26"/>
        <v>30.590000000002647</v>
      </c>
      <c r="L156" s="95"/>
      <c r="M156" s="75">
        <v>-29.9</v>
      </c>
      <c r="N156" s="44">
        <f t="shared" ref="N156:N159" si="29">N155+M156</f>
        <v>-29394.930000000008</v>
      </c>
      <c r="O156" s="29">
        <f t="shared" ref="O156:O159" si="30">28000+N156</f>
        <v>-1394.9300000000076</v>
      </c>
      <c r="P156" s="136" t="s">
        <v>72</v>
      </c>
      <c r="Q156" s="143"/>
      <c r="R156" s="20"/>
      <c r="S156" s="20"/>
      <c r="T156" s="54"/>
      <c r="U156" s="18"/>
      <c r="V156" s="94"/>
      <c r="W156" s="57"/>
      <c r="X156" s="20"/>
      <c r="Y156" s="18"/>
      <c r="Z156" s="18"/>
      <c r="AA156" s="18"/>
      <c r="AB156" s="18"/>
      <c r="AC156" s="18"/>
      <c r="AD156" s="18"/>
      <c r="AE156" s="18"/>
    </row>
    <row r="157" spans="1:31" ht="12.75" customHeight="1" x14ac:dyDescent="0.2">
      <c r="A157" s="116"/>
      <c r="D157" s="18"/>
      <c r="E157" s="186"/>
      <c r="F157" s="175"/>
      <c r="H157" s="110"/>
      <c r="I157" s="88" t="s">
        <v>84</v>
      </c>
      <c r="J157" s="29">
        <v>-19.989999999999998</v>
      </c>
      <c r="K157" s="185">
        <f t="shared" si="26"/>
        <v>10.600000000002648</v>
      </c>
      <c r="L157" s="95"/>
      <c r="M157" s="75">
        <v>-26.9</v>
      </c>
      <c r="N157" s="44">
        <f t="shared" si="29"/>
        <v>-29421.830000000009</v>
      </c>
      <c r="O157" s="29">
        <f t="shared" si="30"/>
        <v>-1421.830000000009</v>
      </c>
      <c r="P157" s="136" t="s">
        <v>222</v>
      </c>
      <c r="Q157" s="143"/>
      <c r="R157" s="20"/>
      <c r="S157" s="20"/>
      <c r="T157" s="54"/>
      <c r="U157" s="18"/>
      <c r="V157" s="94"/>
      <c r="W157" s="57"/>
      <c r="X157" s="20"/>
      <c r="Y157" s="18"/>
      <c r="Z157" s="18"/>
      <c r="AA157" s="18"/>
      <c r="AB157" s="18"/>
      <c r="AC157" s="18"/>
      <c r="AD157" s="18"/>
      <c r="AE157" s="18"/>
    </row>
    <row r="158" spans="1:31" ht="12.75" customHeight="1" x14ac:dyDescent="0.2">
      <c r="A158" s="116"/>
      <c r="D158" s="18"/>
      <c r="E158" s="186"/>
      <c r="F158" s="175"/>
      <c r="H158" s="110"/>
      <c r="I158" s="88" t="s">
        <v>223</v>
      </c>
      <c r="J158" s="29">
        <v>3000</v>
      </c>
      <c r="K158" s="185">
        <f t="shared" si="26"/>
        <v>3010.6000000000026</v>
      </c>
      <c r="L158" s="95"/>
      <c r="M158" s="75">
        <v>-98</v>
      </c>
      <c r="N158" s="44">
        <f t="shared" si="29"/>
        <v>-29519.830000000009</v>
      </c>
      <c r="O158" s="29">
        <f t="shared" si="30"/>
        <v>-1519.830000000009</v>
      </c>
      <c r="P158" s="136" t="s">
        <v>226</v>
      </c>
      <c r="Q158" s="143"/>
      <c r="R158" s="95"/>
      <c r="S158" s="20"/>
      <c r="T158" s="54"/>
      <c r="U158" s="18"/>
      <c r="V158" s="94"/>
      <c r="W158" s="57"/>
      <c r="X158" s="20"/>
      <c r="Y158" s="18"/>
      <c r="Z158" s="18"/>
      <c r="AA158" s="18"/>
      <c r="AB158" s="18"/>
      <c r="AC158" s="18"/>
      <c r="AD158" s="18"/>
      <c r="AE158" s="18"/>
    </row>
    <row r="159" spans="1:31" ht="12.75" customHeight="1" x14ac:dyDescent="0.2">
      <c r="A159" s="116"/>
      <c r="D159" s="18"/>
      <c r="E159" s="186"/>
      <c r="F159" s="175"/>
      <c r="H159" s="110"/>
      <c r="I159" s="65" t="s">
        <v>224</v>
      </c>
      <c r="J159" s="29">
        <f>-115-211.5-145-215.41-179.5-300-230-52-87.46-325.7-400-49.08</f>
        <v>-2310.6499999999996</v>
      </c>
      <c r="K159" s="185">
        <f t="shared" si="26"/>
        <v>699.950000000003</v>
      </c>
      <c r="L159" s="95"/>
      <c r="M159" s="75">
        <v>1700</v>
      </c>
      <c r="N159" s="45">
        <f t="shared" si="29"/>
        <v>-27819.830000000009</v>
      </c>
      <c r="O159" s="29">
        <f t="shared" si="30"/>
        <v>180.16999999999098</v>
      </c>
      <c r="P159" s="136" t="s">
        <v>227</v>
      </c>
      <c r="Q159" s="143"/>
      <c r="R159" s="95"/>
      <c r="S159" s="20"/>
      <c r="T159" s="54"/>
      <c r="U159" s="18"/>
      <c r="V159" s="94"/>
      <c r="W159" s="57"/>
      <c r="X159" s="20"/>
      <c r="Y159" s="18"/>
      <c r="Z159" s="18"/>
      <c r="AA159" s="18"/>
      <c r="AB159" s="18"/>
      <c r="AC159" s="18"/>
      <c r="AD159" s="18"/>
      <c r="AE159" s="18"/>
    </row>
    <row r="160" spans="1:31" ht="12.75" customHeight="1" x14ac:dyDescent="0.2">
      <c r="A160" s="116"/>
      <c r="D160" s="18"/>
      <c r="E160" s="186"/>
      <c r="F160" s="175"/>
      <c r="H160" s="110"/>
      <c r="I160" s="88" t="s">
        <v>225</v>
      </c>
      <c r="J160" s="29">
        <f>-7.45-6.7</f>
        <v>-14.15</v>
      </c>
      <c r="K160" s="185">
        <f t="shared" si="26"/>
        <v>685.80000000000302</v>
      </c>
      <c r="L160" s="95"/>
      <c r="M160" s="41">
        <f>SUM(M150:M159)</f>
        <v>-27819.830000000009</v>
      </c>
      <c r="N160" s="107"/>
      <c r="O160" s="114"/>
      <c r="P160" s="192"/>
      <c r="Q160" s="135"/>
      <c r="R160" s="95"/>
      <c r="S160" s="20"/>
      <c r="T160" s="54"/>
      <c r="U160" s="18"/>
      <c r="V160" s="94"/>
      <c r="W160" s="57"/>
      <c r="X160" s="20"/>
      <c r="Y160" s="18"/>
      <c r="Z160" s="18"/>
      <c r="AA160" s="18"/>
      <c r="AB160" s="18"/>
      <c r="AC160" s="18"/>
      <c r="AD160" s="18"/>
      <c r="AE160" s="18"/>
    </row>
    <row r="161" spans="1:31" ht="12.75" customHeight="1" x14ac:dyDescent="0.2">
      <c r="A161" s="122"/>
      <c r="B161" s="122"/>
      <c r="C161" s="122"/>
      <c r="D161" s="75"/>
      <c r="E161" s="75"/>
      <c r="F161" s="68"/>
      <c r="H161" s="110"/>
      <c r="I161" s="88" t="s">
        <v>85</v>
      </c>
      <c r="J161" s="29">
        <v>-63.5</v>
      </c>
      <c r="K161" s="185">
        <f t="shared" si="26"/>
        <v>622.30000000000302</v>
      </c>
      <c r="L161" s="95"/>
      <c r="M161" s="42"/>
      <c r="N161" s="107"/>
      <c r="O161" s="114"/>
      <c r="P161" s="192"/>
      <c r="Q161" s="135"/>
      <c r="R161" s="95"/>
      <c r="S161" s="20"/>
      <c r="T161" s="54"/>
      <c r="U161" s="18"/>
      <c r="V161" s="94"/>
      <c r="W161" s="57"/>
      <c r="X161" s="20"/>
      <c r="Y161" s="18"/>
      <c r="Z161" s="18"/>
      <c r="AA161" s="18"/>
      <c r="AB161" s="18"/>
      <c r="AC161" s="18"/>
      <c r="AD161" s="18"/>
      <c r="AE161" s="18"/>
    </row>
    <row r="162" spans="1:31" ht="12.75" customHeight="1" x14ac:dyDescent="0.2">
      <c r="A162" s="122"/>
      <c r="B162" s="122"/>
      <c r="C162" s="122"/>
      <c r="D162" s="75"/>
      <c r="E162" s="75"/>
      <c r="F162" s="68"/>
      <c r="H162" s="110"/>
      <c r="I162" s="88" t="s">
        <v>84</v>
      </c>
      <c r="J162" s="29">
        <v>-346.23</v>
      </c>
      <c r="K162" s="185">
        <f t="shared" si="26"/>
        <v>276.07000000000301</v>
      </c>
      <c r="L162" s="95"/>
      <c r="M162" s="42"/>
      <c r="N162" s="107"/>
      <c r="O162" s="114"/>
      <c r="P162" s="192"/>
      <c r="Q162" s="135"/>
      <c r="R162" s="95"/>
      <c r="S162" s="20"/>
      <c r="T162" s="54"/>
      <c r="U162" s="18"/>
      <c r="V162" s="94"/>
      <c r="W162" s="57"/>
      <c r="X162" s="20"/>
      <c r="Y162" s="18"/>
      <c r="Z162" s="18"/>
      <c r="AA162" s="18"/>
      <c r="AB162" s="18"/>
      <c r="AC162" s="18"/>
      <c r="AD162" s="18"/>
      <c r="AE162" s="18"/>
    </row>
    <row r="163" spans="1:31" ht="12.75" customHeight="1" x14ac:dyDescent="0.2">
      <c r="A163" s="122"/>
      <c r="B163" s="122"/>
      <c r="C163" s="122"/>
      <c r="D163" s="75"/>
      <c r="E163" s="75"/>
      <c r="F163" s="34"/>
      <c r="H163" s="100" t="s">
        <v>59</v>
      </c>
      <c r="I163" s="102" t="s">
        <v>35</v>
      </c>
      <c r="J163" s="78">
        <f>E154</f>
        <v>9000</v>
      </c>
      <c r="K163" s="185">
        <f t="shared" si="26"/>
        <v>9276.0700000000033</v>
      </c>
      <c r="L163" s="95"/>
      <c r="M163" s="42"/>
      <c r="N163" s="107"/>
      <c r="O163" s="114"/>
      <c r="P163" s="192"/>
      <c r="Q163" s="135"/>
      <c r="R163" s="95"/>
      <c r="S163" s="20"/>
      <c r="T163" s="54"/>
      <c r="U163" s="18"/>
      <c r="V163" s="94"/>
      <c r="W163" s="57"/>
      <c r="X163" s="20"/>
      <c r="Y163" s="18"/>
      <c r="Z163" s="18"/>
      <c r="AA163" s="18"/>
      <c r="AB163" s="18"/>
      <c r="AC163" s="18"/>
      <c r="AD163" s="18"/>
      <c r="AE163" s="18"/>
    </row>
    <row r="164" spans="1:31" ht="12.75" customHeight="1" x14ac:dyDescent="0.2">
      <c r="A164" s="122"/>
      <c r="B164" s="122"/>
      <c r="C164" s="122"/>
      <c r="D164" s="75"/>
      <c r="E164" s="75"/>
      <c r="F164" s="34"/>
      <c r="H164" s="100" t="s">
        <v>59</v>
      </c>
      <c r="I164" s="292" t="s">
        <v>190</v>
      </c>
      <c r="J164" s="78">
        <v>-5000</v>
      </c>
      <c r="K164" s="185">
        <f t="shared" si="26"/>
        <v>4276.0700000000033</v>
      </c>
      <c r="L164" s="95"/>
      <c r="M164" s="293"/>
      <c r="N164" s="307"/>
      <c r="O164" s="308"/>
      <c r="P164" s="192"/>
      <c r="Q164" s="135"/>
      <c r="R164" s="20"/>
      <c r="S164" s="20"/>
      <c r="T164" s="54"/>
      <c r="U164" s="18"/>
      <c r="V164" s="94"/>
      <c r="W164" s="57"/>
      <c r="X164" s="20"/>
      <c r="Y164" s="18"/>
      <c r="Z164" s="18"/>
      <c r="AA164" s="18"/>
      <c r="AB164" s="18"/>
      <c r="AC164" s="18"/>
      <c r="AD164" s="18"/>
      <c r="AE164" s="18"/>
    </row>
    <row r="165" spans="1:31" ht="12.75" customHeight="1" x14ac:dyDescent="0.2">
      <c r="A165" s="122"/>
      <c r="B165" s="122"/>
      <c r="C165" s="122"/>
      <c r="D165" s="75"/>
      <c r="E165" s="75"/>
      <c r="F165" s="34"/>
      <c r="G165" s="259" t="s">
        <v>218</v>
      </c>
      <c r="H165" s="100" t="s">
        <v>59</v>
      </c>
      <c r="I165" s="102" t="s">
        <v>123</v>
      </c>
      <c r="J165" s="29">
        <v>-475</v>
      </c>
      <c r="K165" s="185">
        <f t="shared" si="26"/>
        <v>3801.0700000000033</v>
      </c>
      <c r="L165" s="95"/>
      <c r="M165" s="42"/>
      <c r="N165" s="73"/>
      <c r="O165" s="73"/>
      <c r="P165" s="192"/>
      <c r="Q165" s="135"/>
      <c r="R165" s="20"/>
      <c r="S165" s="20"/>
      <c r="T165" s="54"/>
      <c r="U165" s="18"/>
      <c r="V165" s="94"/>
      <c r="W165" s="57"/>
      <c r="X165" s="20"/>
      <c r="Y165" s="18"/>
      <c r="Z165" s="18"/>
      <c r="AA165" s="18"/>
      <c r="AB165" s="18"/>
      <c r="AC165" s="18"/>
      <c r="AD165" s="18"/>
      <c r="AE165" s="18"/>
    </row>
    <row r="166" spans="1:31" s="306" customFormat="1" ht="12.75" customHeight="1" x14ac:dyDescent="0.2">
      <c r="A166" s="122"/>
      <c r="B166" s="122"/>
      <c r="C166" s="122"/>
      <c r="D166" s="277"/>
      <c r="E166" s="75"/>
      <c r="F166" s="34"/>
      <c r="G166"/>
      <c r="H166" s="100" t="s">
        <v>59</v>
      </c>
      <c r="I166" s="102" t="s">
        <v>57</v>
      </c>
      <c r="J166" s="29">
        <v>-2065.2199999999998</v>
      </c>
      <c r="K166" s="185">
        <f t="shared" si="26"/>
        <v>1735.8500000000035</v>
      </c>
      <c r="L166" s="95"/>
      <c r="M166" s="42"/>
      <c r="N166" s="73"/>
      <c r="O166" s="73"/>
      <c r="P166" s="192"/>
      <c r="Q166" s="135"/>
      <c r="R166" s="309"/>
      <c r="S166" s="309"/>
      <c r="T166" s="310"/>
      <c r="U166" s="311"/>
      <c r="V166" s="312"/>
      <c r="W166" s="313"/>
      <c r="X166" s="309"/>
      <c r="Y166" s="311"/>
      <c r="Z166" s="311"/>
      <c r="AA166" s="311"/>
      <c r="AB166" s="311"/>
      <c r="AC166" s="311"/>
      <c r="AD166" s="311"/>
      <c r="AE166" s="311"/>
    </row>
    <row r="167" spans="1:31" ht="12.75" customHeight="1" x14ac:dyDescent="0.2">
      <c r="A167" s="122"/>
      <c r="B167" s="122"/>
      <c r="C167" s="122"/>
      <c r="D167" s="277"/>
      <c r="E167" s="75"/>
      <c r="F167" s="34"/>
      <c r="H167" s="51" t="s">
        <v>59</v>
      </c>
      <c r="I167" s="102" t="s">
        <v>53</v>
      </c>
      <c r="J167" s="29">
        <v>-59</v>
      </c>
      <c r="K167" s="185">
        <f t="shared" si="26"/>
        <v>1676.8500000000035</v>
      </c>
      <c r="L167" s="95"/>
      <c r="M167" s="42"/>
      <c r="N167" s="73"/>
      <c r="O167" s="73"/>
      <c r="P167" s="294"/>
      <c r="Q167" s="314"/>
      <c r="R167" s="20"/>
      <c r="W167" s="93"/>
    </row>
    <row r="168" spans="1:31" ht="12.75" customHeight="1" x14ac:dyDescent="0.2">
      <c r="A168" s="122"/>
      <c r="B168" s="122"/>
      <c r="C168" s="122"/>
      <c r="D168" s="277"/>
      <c r="E168" s="75"/>
      <c r="F168" s="34"/>
      <c r="G168" s="181"/>
      <c r="H168" s="100" t="s">
        <v>59</v>
      </c>
      <c r="I168" s="102" t="s">
        <v>41</v>
      </c>
      <c r="J168" s="29">
        <v>-588.51</v>
      </c>
      <c r="K168" s="185">
        <f t="shared" si="26"/>
        <v>1088.3400000000036</v>
      </c>
      <c r="L168" s="95"/>
      <c r="M168" s="42"/>
      <c r="N168" s="73"/>
      <c r="O168" s="73"/>
      <c r="P168" s="294"/>
      <c r="Q168" s="314"/>
      <c r="R168" s="20"/>
      <c r="W168" s="93"/>
    </row>
    <row r="169" spans="1:31" s="48" customFormat="1" ht="12.75" customHeight="1" x14ac:dyDescent="0.2">
      <c r="A169" s="122"/>
      <c r="B169" s="122"/>
      <c r="C169" s="122"/>
      <c r="D169" s="277"/>
      <c r="E169" s="75"/>
      <c r="F169" s="34"/>
      <c r="G169" s="181"/>
      <c r="H169" s="100" t="s">
        <v>59</v>
      </c>
      <c r="I169" s="102" t="s">
        <v>212</v>
      </c>
      <c r="J169" s="29">
        <v>-19</v>
      </c>
      <c r="K169" s="185">
        <f t="shared" si="26"/>
        <v>1069.3400000000036</v>
      </c>
      <c r="L169" s="95"/>
      <c r="M169" s="294"/>
      <c r="N169" s="295"/>
      <c r="O169" s="295"/>
      <c r="P169" s="294"/>
      <c r="Q169" s="135"/>
      <c r="R169" s="15"/>
      <c r="S169" s="15"/>
      <c r="T169" s="81"/>
      <c r="V169" s="82"/>
      <c r="W169" s="83"/>
      <c r="X169" s="15"/>
    </row>
    <row r="170" spans="1:31" ht="12.75" customHeight="1" x14ac:dyDescent="0.2">
      <c r="A170" s="122"/>
      <c r="B170" s="122"/>
      <c r="C170" s="122"/>
      <c r="D170" s="277"/>
      <c r="E170" s="75"/>
      <c r="F170" s="34"/>
      <c r="G170" s="182"/>
      <c r="H170" s="51" t="s">
        <v>55</v>
      </c>
      <c r="I170" s="103" t="s">
        <v>10</v>
      </c>
      <c r="J170" s="86">
        <v>-130.02000000000001</v>
      </c>
      <c r="K170" s="185">
        <f t="shared" si="26"/>
        <v>939.32000000000357</v>
      </c>
      <c r="L170" s="95"/>
      <c r="M170" s="294"/>
      <c r="N170" s="295"/>
      <c r="O170" s="295"/>
      <c r="P170" s="294"/>
      <c r="Q170" s="135"/>
      <c r="R170" s="20"/>
      <c r="W170" s="93"/>
    </row>
    <row r="171" spans="1:31" ht="12.75" customHeight="1" x14ac:dyDescent="0.2">
      <c r="A171" s="122"/>
      <c r="B171" s="122"/>
      <c r="C171" s="122"/>
      <c r="D171" s="276"/>
      <c r="E171" s="23"/>
      <c r="F171" s="34"/>
      <c r="G171" s="226"/>
      <c r="H171" s="100" t="s">
        <v>55</v>
      </c>
      <c r="I171" s="104" t="s">
        <v>38</v>
      </c>
      <c r="J171" s="86">
        <v>-805</v>
      </c>
      <c r="K171" s="185">
        <f t="shared" si="26"/>
        <v>134.32000000000357</v>
      </c>
      <c r="L171" s="180"/>
      <c r="M171" s="294"/>
      <c r="N171" s="295"/>
      <c r="O171" s="295"/>
      <c r="P171" s="192"/>
      <c r="Q171" s="135"/>
      <c r="T171" s="24"/>
      <c r="U171" s="24"/>
      <c r="V171" s="20"/>
      <c r="W171" s="291"/>
      <c r="X171" s="20"/>
      <c r="Y171" s="18"/>
      <c r="Z171" s="18"/>
      <c r="AA171" s="18"/>
      <c r="AB171" s="18"/>
      <c r="AC171" s="18"/>
      <c r="AD171" s="18"/>
      <c r="AE171" s="18"/>
    </row>
    <row r="172" spans="1:31" ht="12.75" customHeight="1" x14ac:dyDescent="0.2">
      <c r="A172" s="122"/>
      <c r="B172" s="122"/>
      <c r="C172" s="122"/>
      <c r="D172" s="32"/>
      <c r="E172" s="75"/>
      <c r="F172" s="34"/>
      <c r="H172" s="100" t="s">
        <v>55</v>
      </c>
      <c r="I172" s="104" t="s">
        <v>12</v>
      </c>
      <c r="J172" s="75">
        <v>-533.73</v>
      </c>
      <c r="K172" s="185">
        <f t="shared" si="26"/>
        <v>-399.40999999999644</v>
      </c>
      <c r="L172" s="180"/>
      <c r="M172" s="294"/>
      <c r="N172" s="295"/>
      <c r="O172" s="295"/>
      <c r="P172" s="294"/>
      <c r="Q172" s="135"/>
      <c r="T172" s="67"/>
      <c r="U172" s="63"/>
      <c r="V172" s="66"/>
      <c r="W172" s="52"/>
      <c r="X172" s="53"/>
      <c r="Y172" s="18"/>
      <c r="Z172" s="26"/>
      <c r="AA172" s="18"/>
      <c r="AB172" s="18"/>
      <c r="AC172" s="18"/>
      <c r="AD172" s="18"/>
      <c r="AE172" s="18"/>
    </row>
    <row r="173" spans="1:31" ht="12.75" customHeight="1" x14ac:dyDescent="0.2">
      <c r="A173" s="118"/>
      <c r="B173" s="118"/>
      <c r="C173" s="118"/>
      <c r="D173" s="187"/>
      <c r="E173" s="75"/>
      <c r="F173" s="34"/>
      <c r="G173" s="256"/>
      <c r="H173" s="100" t="s">
        <v>55</v>
      </c>
      <c r="I173" s="65" t="s">
        <v>130</v>
      </c>
      <c r="J173" s="29">
        <v>-567.77</v>
      </c>
      <c r="K173" s="185">
        <f t="shared" si="26"/>
        <v>-967.17999999999643</v>
      </c>
      <c r="M173" s="294"/>
      <c r="N173" s="295"/>
      <c r="O173" s="295"/>
      <c r="P173" s="294"/>
      <c r="Q173" s="135"/>
      <c r="S173" s="144"/>
      <c r="T173" s="63"/>
      <c r="U173" s="63"/>
      <c r="V173" s="29"/>
      <c r="W173" s="178"/>
      <c r="X173" s="20"/>
      <c r="Y173" s="18"/>
      <c r="Z173" s="55"/>
      <c r="AA173" s="56"/>
      <c r="AB173" s="18"/>
      <c r="AC173" s="18"/>
      <c r="AD173" s="18"/>
      <c r="AE173" s="18"/>
    </row>
    <row r="174" spans="1:31" ht="12.75" customHeight="1" x14ac:dyDescent="0.2">
      <c r="A174" s="118"/>
      <c r="B174" s="118"/>
      <c r="C174" s="118"/>
      <c r="D174" s="187"/>
      <c r="E174" s="75"/>
      <c r="F174" s="34"/>
      <c r="G174" s="256"/>
      <c r="H174" s="100"/>
      <c r="I174" s="65" t="s">
        <v>230</v>
      </c>
      <c r="J174" s="29">
        <v>1600</v>
      </c>
      <c r="K174" s="185">
        <f t="shared" si="26"/>
        <v>632.82000000000357</v>
      </c>
      <c r="M174" s="294"/>
      <c r="N174" s="295"/>
      <c r="O174" s="295"/>
      <c r="P174" s="294"/>
      <c r="Q174" s="135"/>
      <c r="S174" s="63"/>
      <c r="T174" s="63"/>
      <c r="U174" s="64"/>
      <c r="V174" s="36"/>
      <c r="W174" s="179"/>
      <c r="X174" s="20"/>
      <c r="Y174" s="18"/>
      <c r="Z174" s="55"/>
      <c r="AA174" s="56"/>
      <c r="AB174" s="18"/>
      <c r="AC174" s="18"/>
      <c r="AD174" s="18"/>
      <c r="AE174" s="18"/>
    </row>
    <row r="175" spans="1:31" ht="12.75" customHeight="1" x14ac:dyDescent="0.2">
      <c r="A175" s="297"/>
      <c r="B175" s="297"/>
      <c r="C175" s="297"/>
      <c r="D175" s="298"/>
      <c r="E175" s="299"/>
      <c r="F175" s="300"/>
      <c r="G175" s="301"/>
      <c r="H175" s="302" t="s">
        <v>55</v>
      </c>
      <c r="I175" s="303" t="s">
        <v>126</v>
      </c>
      <c r="J175" s="324">
        <v>-66.989999999999995</v>
      </c>
      <c r="K175" s="185">
        <f t="shared" si="26"/>
        <v>565.83000000000357</v>
      </c>
      <c r="L175" s="306"/>
      <c r="M175" s="294"/>
      <c r="N175" s="295"/>
      <c r="O175" s="295"/>
      <c r="P175" s="294"/>
      <c r="Q175" s="135"/>
      <c r="S175" s="64"/>
      <c r="T175" s="64"/>
      <c r="U175" s="64"/>
      <c r="V175" s="36"/>
      <c r="W175" s="179"/>
      <c r="X175" s="20"/>
      <c r="Y175" s="18"/>
      <c r="Z175" s="55"/>
      <c r="AA175" s="56"/>
      <c r="AB175" s="18"/>
      <c r="AC175" s="18"/>
      <c r="AD175" s="18"/>
      <c r="AE175" s="18"/>
    </row>
    <row r="176" spans="1:31" ht="12.75" customHeight="1" x14ac:dyDescent="0.2">
      <c r="F176" s="34"/>
      <c r="G176" s="183"/>
      <c r="H176" s="117" t="s">
        <v>56</v>
      </c>
      <c r="I176" s="105" t="s">
        <v>96</v>
      </c>
      <c r="J176" s="133">
        <v>-49.84</v>
      </c>
      <c r="K176" s="318">
        <f t="shared" si="26"/>
        <v>515.99000000000353</v>
      </c>
      <c r="L176" s="18"/>
      <c r="M176" s="296"/>
      <c r="N176" s="295"/>
      <c r="O176" s="295"/>
      <c r="P176" s="294"/>
      <c r="Q176" s="135"/>
      <c r="S176" s="61"/>
      <c r="T176" s="63"/>
      <c r="U176" s="64"/>
      <c r="V176" s="36"/>
      <c r="W176" s="179"/>
      <c r="X176" s="58"/>
      <c r="Y176" s="18"/>
      <c r="Z176" s="59"/>
      <c r="AA176" s="56"/>
      <c r="AB176" s="18"/>
      <c r="AC176" s="18"/>
      <c r="AD176" s="18"/>
      <c r="AE176" s="18"/>
    </row>
    <row r="177" spans="1:31" ht="12.75" customHeight="1" x14ac:dyDescent="0.2">
      <c r="I177" s="19"/>
      <c r="J177" s="84">
        <f>SUM(J150:J176)</f>
        <v>515.99000000000353</v>
      </c>
      <c r="K177" s="237"/>
      <c r="L177" s="18"/>
      <c r="R177" s="20"/>
      <c r="S177" s="63"/>
      <c r="T177" s="63"/>
      <c r="U177" s="64"/>
      <c r="V177" s="36"/>
      <c r="W177" s="179"/>
      <c r="X177" s="20"/>
      <c r="Y177" s="18"/>
      <c r="Z177" s="26"/>
      <c r="AA177" s="56"/>
      <c r="AB177" s="18"/>
      <c r="AC177" s="18"/>
      <c r="AD177" s="18"/>
      <c r="AE177" s="18"/>
    </row>
    <row r="178" spans="1:31" ht="12.75" customHeight="1" x14ac:dyDescent="0.2">
      <c r="A178" s="146"/>
      <c r="B178" s="146"/>
      <c r="C178" s="146"/>
      <c r="D178" s="260"/>
      <c r="E178" s="147"/>
      <c r="F178" s="148"/>
      <c r="G178" s="319"/>
      <c r="H178" s="320"/>
      <c r="I178" s="329"/>
      <c r="J178" s="196"/>
      <c r="K178" s="258"/>
      <c r="L178" s="48"/>
      <c r="M178" s="15"/>
      <c r="N178" s="15"/>
      <c r="O178" s="15"/>
      <c r="P178" s="142"/>
      <c r="Q178" s="48"/>
      <c r="R178" s="20"/>
      <c r="S178" s="18"/>
      <c r="T178" s="18"/>
      <c r="U178" s="64"/>
      <c r="V178" s="94"/>
      <c r="W178" s="57"/>
      <c r="X178" s="20"/>
      <c r="Y178" s="18"/>
      <c r="Z178" s="55"/>
      <c r="AA178" s="56"/>
      <c r="AB178" s="18"/>
      <c r="AC178" s="18"/>
      <c r="AD178" s="18"/>
      <c r="AE178" s="18"/>
    </row>
    <row r="179" spans="1:31" ht="12.75" customHeight="1" x14ac:dyDescent="0.2">
      <c r="F179" s="34"/>
      <c r="H179" s="98"/>
      <c r="I179" s="18"/>
      <c r="J179" s="20"/>
      <c r="L179" s="18"/>
      <c r="R179" s="20"/>
      <c r="S179" s="18"/>
      <c r="T179" s="18"/>
      <c r="U179" s="64"/>
      <c r="V179" s="94"/>
      <c r="W179" s="57"/>
      <c r="X179" s="20"/>
      <c r="Y179" s="18"/>
      <c r="Z179" s="55"/>
      <c r="AA179" s="56"/>
      <c r="AB179" s="18"/>
      <c r="AC179" s="18"/>
      <c r="AD179" s="18"/>
      <c r="AE179" s="18"/>
    </row>
    <row r="180" spans="1:31" ht="12.75" customHeight="1" x14ac:dyDescent="0.2">
      <c r="B180" s="428" t="s">
        <v>228</v>
      </c>
      <c r="C180" s="428"/>
      <c r="D180" s="428"/>
      <c r="E180" s="428"/>
      <c r="H180" s="100"/>
      <c r="I180" s="60"/>
      <c r="J180" s="426" t="s">
        <v>37</v>
      </c>
      <c r="K180" s="335"/>
      <c r="L180" s="290"/>
      <c r="M180" s="424" t="s">
        <v>34</v>
      </c>
      <c r="N180" s="423" t="s">
        <v>135</v>
      </c>
      <c r="O180" s="423"/>
      <c r="P180" s="140"/>
      <c r="R180" s="20"/>
      <c r="S180" s="18"/>
      <c r="T180" s="18"/>
      <c r="U180" s="64"/>
      <c r="V180" s="94"/>
      <c r="W180" s="57"/>
      <c r="X180" s="20"/>
      <c r="Y180" s="18"/>
      <c r="Z180" s="55"/>
      <c r="AA180" s="56"/>
      <c r="AB180" s="18"/>
      <c r="AC180" s="18"/>
      <c r="AD180" s="18"/>
      <c r="AE180" s="18"/>
    </row>
    <row r="181" spans="1:31" ht="12.75" customHeight="1" x14ac:dyDescent="0.2">
      <c r="C181" s="16" t="s">
        <v>92</v>
      </c>
      <c r="D181" s="14"/>
      <c r="E181" s="243">
        <v>9000</v>
      </c>
      <c r="H181" s="101" t="s">
        <v>58</v>
      </c>
      <c r="I181" s="80"/>
      <c r="J181" s="427"/>
      <c r="K181" s="335" t="s">
        <v>29</v>
      </c>
      <c r="L181" s="290"/>
      <c r="M181" s="425"/>
      <c r="N181" s="333" t="s">
        <v>29</v>
      </c>
      <c r="O181" s="334" t="s">
        <v>36</v>
      </c>
      <c r="P181" s="140"/>
      <c r="R181" s="20"/>
      <c r="S181" s="18"/>
      <c r="T181" s="18"/>
      <c r="U181" s="64"/>
      <c r="V181" s="94"/>
      <c r="W181" s="57"/>
      <c r="X181" s="20"/>
      <c r="Y181" s="18"/>
      <c r="Z181" s="55"/>
      <c r="AA181" s="56"/>
      <c r="AB181" s="18"/>
      <c r="AC181" s="18"/>
      <c r="AD181" s="18"/>
      <c r="AE181" s="18"/>
    </row>
    <row r="182" spans="1:31" ht="12.75" customHeight="1" x14ac:dyDescent="0.2">
      <c r="C182" s="16"/>
      <c r="D182" s="14" t="s">
        <v>13</v>
      </c>
      <c r="E182" s="35"/>
      <c r="H182" s="106"/>
      <c r="I182" s="92" t="s">
        <v>61</v>
      </c>
      <c r="J182" s="29">
        <f>$J$177</f>
        <v>515.99000000000353</v>
      </c>
      <c r="K182" s="43">
        <f>J182</f>
        <v>515.99000000000353</v>
      </c>
      <c r="L182" s="20"/>
      <c r="M182" s="29">
        <f>$N$159</f>
        <v>-27819.830000000009</v>
      </c>
      <c r="N182" s="43">
        <f>M182</f>
        <v>-27819.830000000009</v>
      </c>
      <c r="O182" s="29">
        <f>28000+N182</f>
        <v>180.16999999999098</v>
      </c>
      <c r="P182" s="141" t="s">
        <v>82</v>
      </c>
      <c r="Q182" s="134" t="s">
        <v>83</v>
      </c>
      <c r="R182" s="20"/>
      <c r="S182" s="18"/>
      <c r="T182" s="18"/>
      <c r="U182" s="64"/>
      <c r="V182" s="94"/>
      <c r="W182" s="57"/>
      <c r="X182" s="20"/>
      <c r="Y182" s="18"/>
      <c r="Z182" s="55"/>
      <c r="AA182" s="56"/>
      <c r="AB182" s="18"/>
      <c r="AC182" s="18"/>
      <c r="AD182" s="18"/>
      <c r="AE182" s="18"/>
    </row>
    <row r="183" spans="1:31" ht="12.75" customHeight="1" x14ac:dyDescent="0.2">
      <c r="C183" s="17" t="s">
        <v>5</v>
      </c>
      <c r="D183" s="14"/>
      <c r="E183" s="14">
        <f>SUM(E181:E182)</f>
        <v>9000</v>
      </c>
      <c r="H183" s="110"/>
      <c r="I183" s="88" t="s">
        <v>208</v>
      </c>
      <c r="J183" s="29">
        <v>-57.8</v>
      </c>
      <c r="K183" s="185">
        <f t="shared" ref="K183:K206" si="31">K182+J183</f>
        <v>458.19000000000352</v>
      </c>
      <c r="L183" s="25"/>
      <c r="M183" s="75">
        <v>-397.92</v>
      </c>
      <c r="N183" s="44">
        <f>N182+M183</f>
        <v>-28217.750000000007</v>
      </c>
      <c r="O183" s="29">
        <f>28000+N183</f>
        <v>-217.75000000000728</v>
      </c>
      <c r="P183" s="136" t="s">
        <v>70</v>
      </c>
      <c r="Q183" s="143"/>
      <c r="R183" s="20"/>
      <c r="S183" s="18"/>
      <c r="T183" s="18"/>
      <c r="U183" s="64"/>
      <c r="V183" s="94"/>
      <c r="W183" s="57"/>
      <c r="X183" s="20"/>
      <c r="Y183" s="18"/>
      <c r="Z183" s="55"/>
      <c r="AA183" s="56"/>
      <c r="AB183" s="18"/>
      <c r="AC183" s="18"/>
      <c r="AD183" s="18"/>
      <c r="AE183" s="18"/>
    </row>
    <row r="184" spans="1:31" ht="12.75" customHeight="1" x14ac:dyDescent="0.2">
      <c r="A184" s="116"/>
      <c r="H184" s="110"/>
      <c r="I184" s="88" t="s">
        <v>35</v>
      </c>
      <c r="J184" s="29">
        <v>1000</v>
      </c>
      <c r="K184" s="185">
        <f t="shared" si="31"/>
        <v>1458.1900000000035</v>
      </c>
      <c r="L184" s="95"/>
      <c r="M184" s="75">
        <v>1000</v>
      </c>
      <c r="N184" s="44">
        <f t="shared" ref="N184:N196" si="32">N183+M184</f>
        <v>-27217.750000000007</v>
      </c>
      <c r="O184" s="29">
        <f>28000+N184</f>
        <v>782.24999999999272</v>
      </c>
      <c r="P184" s="136" t="s">
        <v>227</v>
      </c>
      <c r="Q184" s="143"/>
      <c r="R184" s="20"/>
      <c r="S184" s="18"/>
      <c r="T184" s="18"/>
      <c r="U184" s="64"/>
      <c r="V184" s="94"/>
      <c r="W184" s="57"/>
      <c r="X184" s="20"/>
      <c r="Y184" s="18"/>
      <c r="Z184" s="55"/>
      <c r="AA184" s="56"/>
      <c r="AB184" s="18"/>
      <c r="AC184" s="18"/>
      <c r="AD184" s="18"/>
      <c r="AE184" s="18"/>
    </row>
    <row r="185" spans="1:31" ht="12.75" customHeight="1" x14ac:dyDescent="0.2">
      <c r="A185" s="116"/>
      <c r="C185" s="49" t="s">
        <v>11</v>
      </c>
      <c r="E185" s="27"/>
      <c r="H185" s="110" t="s">
        <v>60</v>
      </c>
      <c r="I185" s="88" t="s">
        <v>62</v>
      </c>
      <c r="J185" s="29">
        <v>-459</v>
      </c>
      <c r="K185" s="185">
        <f t="shared" si="31"/>
        <v>999.19000000000347</v>
      </c>
      <c r="L185" s="95"/>
      <c r="M185" s="75">
        <v>-100</v>
      </c>
      <c r="N185" s="44">
        <f t="shared" si="32"/>
        <v>-27317.750000000007</v>
      </c>
      <c r="O185" s="29">
        <f>28000+N185</f>
        <v>682.24999999999272</v>
      </c>
      <c r="P185" s="136" t="s">
        <v>236</v>
      </c>
      <c r="Q185" s="143"/>
      <c r="R185" s="20"/>
      <c r="S185" s="20"/>
      <c r="T185" s="18"/>
      <c r="U185" s="64"/>
      <c r="V185" s="94"/>
      <c r="W185" s="57"/>
      <c r="X185" s="58"/>
      <c r="Y185" s="18"/>
      <c r="Z185" s="55"/>
      <c r="AA185" s="56"/>
      <c r="AB185" s="18"/>
      <c r="AC185" s="18"/>
      <c r="AD185" s="18"/>
      <c r="AE185" s="18"/>
    </row>
    <row r="186" spans="1:31" ht="12.75" customHeight="1" x14ac:dyDescent="0.2">
      <c r="A186" s="116"/>
      <c r="D186" s="18" t="s">
        <v>8</v>
      </c>
      <c r="E186" s="27">
        <f>E181</f>
        <v>9000</v>
      </c>
      <c r="F186" s="18"/>
      <c r="H186" s="110"/>
      <c r="I186" s="88" t="s">
        <v>235</v>
      </c>
      <c r="J186" s="29">
        <v>-350</v>
      </c>
      <c r="K186" s="185">
        <f t="shared" si="31"/>
        <v>649.19000000000347</v>
      </c>
      <c r="L186" s="95"/>
      <c r="M186" s="75">
        <v>-343.44</v>
      </c>
      <c r="N186" s="44">
        <f t="shared" si="32"/>
        <v>-27661.190000000006</v>
      </c>
      <c r="O186" s="29">
        <f>28000+N186</f>
        <v>338.80999999999403</v>
      </c>
      <c r="P186" s="136" t="s">
        <v>237</v>
      </c>
      <c r="Q186" s="143"/>
      <c r="R186" s="20"/>
      <c r="S186" s="20"/>
      <c r="T186" s="18"/>
      <c r="U186" s="64"/>
      <c r="V186" s="94"/>
      <c r="W186" s="57"/>
      <c r="X186" s="58"/>
      <c r="Y186" s="18"/>
      <c r="Z186" s="55"/>
      <c r="AA186" s="56"/>
      <c r="AB186" s="18"/>
      <c r="AC186" s="18"/>
      <c r="AD186" s="18"/>
      <c r="AE186" s="18"/>
    </row>
    <row r="187" spans="1:31" ht="12.75" customHeight="1" x14ac:dyDescent="0.2">
      <c r="A187" s="116"/>
      <c r="D187" s="48" t="s">
        <v>7</v>
      </c>
      <c r="E187" s="176"/>
      <c r="F187" s="175"/>
      <c r="H187" s="110"/>
      <c r="I187" s="88" t="s">
        <v>241</v>
      </c>
      <c r="J187" s="29">
        <v>-600</v>
      </c>
      <c r="K187" s="185">
        <f t="shared" si="31"/>
        <v>49.190000000003465</v>
      </c>
      <c r="L187" s="95"/>
      <c r="M187" s="75">
        <v>-5.5</v>
      </c>
      <c r="N187" s="44">
        <f t="shared" si="32"/>
        <v>-27666.690000000006</v>
      </c>
      <c r="O187" s="29">
        <f t="shared" ref="O187:O196" si="33">28000+N187</f>
        <v>333.30999999999403</v>
      </c>
      <c r="P187" s="136" t="s">
        <v>238</v>
      </c>
      <c r="Q187" s="143"/>
      <c r="R187" s="20"/>
      <c r="S187" s="20"/>
      <c r="T187" s="18"/>
      <c r="U187" s="64"/>
      <c r="V187" s="94"/>
      <c r="W187" s="57"/>
      <c r="X187" s="58"/>
      <c r="Y187" s="18"/>
      <c r="Z187" s="55"/>
      <c r="AA187" s="56"/>
      <c r="AB187" s="18"/>
      <c r="AC187" s="18"/>
      <c r="AD187" s="18"/>
      <c r="AE187" s="18"/>
    </row>
    <row r="188" spans="1:31" ht="12.75" customHeight="1" x14ac:dyDescent="0.2">
      <c r="A188" s="116"/>
      <c r="D188" s="18"/>
      <c r="E188" s="186"/>
      <c r="F188" s="175"/>
      <c r="H188" s="110"/>
      <c r="I188" s="88" t="s">
        <v>85</v>
      </c>
      <c r="J188" s="29">
        <v>-29.5</v>
      </c>
      <c r="K188" s="185">
        <f t="shared" si="31"/>
        <v>19.690000000003465</v>
      </c>
      <c r="L188" s="95"/>
      <c r="M188" s="75">
        <v>-176.85</v>
      </c>
      <c r="N188" s="44">
        <f t="shared" si="32"/>
        <v>-27843.540000000005</v>
      </c>
      <c r="O188" s="29">
        <f t="shared" si="33"/>
        <v>156.45999999999549</v>
      </c>
      <c r="P188" s="136" t="s">
        <v>73</v>
      </c>
      <c r="Q188" s="143"/>
      <c r="R188" s="20"/>
      <c r="S188" s="20"/>
      <c r="T188" s="54"/>
      <c r="U188" s="18"/>
      <c r="V188" s="94"/>
      <c r="W188" s="57"/>
      <c r="X188" s="20"/>
      <c r="Y188" s="18"/>
      <c r="Z188" s="18"/>
      <c r="AA188" s="18"/>
      <c r="AB188" s="18"/>
      <c r="AC188" s="18"/>
      <c r="AD188" s="18"/>
      <c r="AE188" s="18"/>
    </row>
    <row r="189" spans="1:31" ht="12.75" customHeight="1" x14ac:dyDescent="0.2">
      <c r="A189" s="116"/>
      <c r="D189" s="18"/>
      <c r="E189" s="186"/>
      <c r="F189" s="175"/>
      <c r="H189" s="110"/>
      <c r="I189" s="88" t="s">
        <v>250</v>
      </c>
      <c r="J189" s="29">
        <v>-12</v>
      </c>
      <c r="K189" s="185">
        <f t="shared" si="31"/>
        <v>7.6900000000034652</v>
      </c>
      <c r="L189" s="95"/>
      <c r="M189" s="75">
        <v>-64.400000000000006</v>
      </c>
      <c r="N189" s="44">
        <f t="shared" si="32"/>
        <v>-27907.940000000006</v>
      </c>
      <c r="O189" s="29">
        <f t="shared" si="33"/>
        <v>92.059999999994034</v>
      </c>
      <c r="P189" s="136" t="s">
        <v>142</v>
      </c>
      <c r="Q189" s="143"/>
      <c r="R189" s="20"/>
      <c r="S189" s="20"/>
      <c r="T189" s="54"/>
      <c r="U189" s="18"/>
      <c r="V189" s="94"/>
      <c r="W189" s="57"/>
      <c r="X189" s="20"/>
      <c r="Y189" s="18"/>
      <c r="Z189" s="18"/>
      <c r="AA189" s="18"/>
      <c r="AB189" s="18"/>
      <c r="AC189" s="18"/>
      <c r="AD189" s="18"/>
      <c r="AE189" s="18"/>
    </row>
    <row r="190" spans="1:31" ht="12.75" customHeight="1" x14ac:dyDescent="0.2">
      <c r="A190" s="116"/>
      <c r="D190" s="18"/>
      <c r="E190" s="186"/>
      <c r="F190" s="175"/>
      <c r="H190" s="110"/>
      <c r="I190" s="88" t="s">
        <v>251</v>
      </c>
      <c r="J190" s="29">
        <v>1000</v>
      </c>
      <c r="K190" s="185">
        <f t="shared" si="31"/>
        <v>1007.6900000000035</v>
      </c>
      <c r="L190" s="95"/>
      <c r="M190" s="75">
        <v>-159.99</v>
      </c>
      <c r="N190" s="44">
        <f t="shared" si="32"/>
        <v>-28067.930000000008</v>
      </c>
      <c r="O190" s="29">
        <f t="shared" si="33"/>
        <v>-67.930000000007567</v>
      </c>
      <c r="P190" s="136" t="s">
        <v>240</v>
      </c>
      <c r="Q190" s="143"/>
      <c r="R190" s="20"/>
      <c r="S190" s="20"/>
      <c r="T190" s="54"/>
      <c r="U190" s="18"/>
      <c r="V190" s="94"/>
      <c r="W190" s="57"/>
      <c r="X190" s="20"/>
      <c r="Y190" s="18"/>
      <c r="Z190" s="18"/>
      <c r="AA190" s="18"/>
      <c r="AB190" s="18"/>
      <c r="AC190" s="18"/>
      <c r="AD190" s="18"/>
      <c r="AE190" s="18"/>
    </row>
    <row r="191" spans="1:31" ht="12.75" customHeight="1" x14ac:dyDescent="0.2">
      <c r="A191" s="116"/>
      <c r="D191" s="18"/>
      <c r="E191" s="186"/>
      <c r="F191" s="175"/>
      <c r="H191" s="110"/>
      <c r="I191" s="88" t="s">
        <v>250</v>
      </c>
      <c r="J191" s="29">
        <v>-160</v>
      </c>
      <c r="K191" s="185">
        <f t="shared" si="31"/>
        <v>847.69000000000347</v>
      </c>
      <c r="L191" s="95"/>
      <c r="M191" s="75">
        <v>-71.5</v>
      </c>
      <c r="N191" s="44">
        <f t="shared" si="32"/>
        <v>-28139.430000000008</v>
      </c>
      <c r="O191" s="29">
        <f t="shared" si="33"/>
        <v>-139.43000000000757</v>
      </c>
      <c r="P191" s="136" t="s">
        <v>142</v>
      </c>
      <c r="Q191" s="143"/>
      <c r="R191" s="20"/>
      <c r="S191" s="20"/>
      <c r="T191" s="54"/>
      <c r="U191" s="18"/>
      <c r="V191" s="94"/>
      <c r="W191" s="57"/>
      <c r="X191" s="20"/>
      <c r="Y191" s="18"/>
      <c r="Z191" s="18"/>
      <c r="AA191" s="18"/>
      <c r="AB191" s="18"/>
      <c r="AC191" s="18"/>
      <c r="AD191" s="18"/>
      <c r="AE191" s="18"/>
    </row>
    <row r="192" spans="1:31" ht="12.75" customHeight="1" x14ac:dyDescent="0.2">
      <c r="A192" s="116"/>
      <c r="D192" s="18"/>
      <c r="E192" s="186"/>
      <c r="F192" s="175"/>
      <c r="H192" s="110"/>
      <c r="I192" s="88" t="s">
        <v>253</v>
      </c>
      <c r="J192" s="29">
        <v>-5</v>
      </c>
      <c r="K192" s="185">
        <f t="shared" si="31"/>
        <v>842.69000000000347</v>
      </c>
      <c r="L192" s="95"/>
      <c r="M192" s="75">
        <v>1000</v>
      </c>
      <c r="N192" s="44">
        <f t="shared" si="32"/>
        <v>-27139.430000000008</v>
      </c>
      <c r="O192" s="29">
        <f t="shared" si="33"/>
        <v>860.56999999999243</v>
      </c>
      <c r="P192" s="136" t="s">
        <v>227</v>
      </c>
      <c r="Q192" s="143"/>
      <c r="R192" s="20"/>
      <c r="S192" s="20"/>
      <c r="T192" s="54"/>
      <c r="U192" s="18"/>
      <c r="V192" s="94"/>
      <c r="W192" s="57"/>
      <c r="X192" s="20"/>
      <c r="Y192" s="18"/>
      <c r="Z192" s="18"/>
      <c r="AA192" s="18"/>
      <c r="AB192" s="18"/>
      <c r="AC192" s="18"/>
      <c r="AD192" s="18"/>
      <c r="AE192" s="18"/>
    </row>
    <row r="193" spans="1:31" ht="12.75" customHeight="1" x14ac:dyDescent="0.2">
      <c r="A193" s="116"/>
      <c r="D193" s="18"/>
      <c r="E193" s="186"/>
      <c r="F193" s="175"/>
      <c r="H193" s="100" t="s">
        <v>59</v>
      </c>
      <c r="I193" s="102" t="s">
        <v>35</v>
      </c>
      <c r="J193" s="78">
        <f>E186</f>
        <v>9000</v>
      </c>
      <c r="K193" s="185">
        <f t="shared" si="31"/>
        <v>9842.6900000000041</v>
      </c>
      <c r="L193" s="95"/>
      <c r="M193" s="75">
        <v>1000</v>
      </c>
      <c r="N193" s="44">
        <f t="shared" si="32"/>
        <v>-26139.430000000008</v>
      </c>
      <c r="O193" s="29">
        <f t="shared" si="33"/>
        <v>1860.5699999999924</v>
      </c>
      <c r="P193" s="136" t="s">
        <v>227</v>
      </c>
      <c r="Q193" s="143"/>
      <c r="R193" s="95"/>
      <c r="S193" s="20"/>
      <c r="T193" s="54"/>
      <c r="U193" s="18"/>
      <c r="V193" s="94"/>
      <c r="W193" s="57"/>
      <c r="X193" s="20"/>
      <c r="Y193" s="18"/>
      <c r="Z193" s="18"/>
      <c r="AA193" s="18"/>
      <c r="AB193" s="18"/>
      <c r="AC193" s="18"/>
      <c r="AD193" s="18"/>
      <c r="AE193" s="18"/>
    </row>
    <row r="194" spans="1:31" ht="12.75" customHeight="1" x14ac:dyDescent="0.2">
      <c r="A194" s="122"/>
      <c r="B194" s="122"/>
      <c r="C194" s="122"/>
      <c r="D194" s="75"/>
      <c r="E194" s="75"/>
      <c r="F194" s="68"/>
      <c r="H194" s="100" t="s">
        <v>59</v>
      </c>
      <c r="I194" s="292" t="s">
        <v>229</v>
      </c>
      <c r="J194" s="78">
        <v>-5000</v>
      </c>
      <c r="K194" s="185">
        <f t="shared" si="31"/>
        <v>4842.6900000000041</v>
      </c>
      <c r="L194" s="95"/>
      <c r="M194" s="75">
        <v>-1190</v>
      </c>
      <c r="N194" s="44">
        <f t="shared" si="32"/>
        <v>-27329.430000000008</v>
      </c>
      <c r="O194" s="29">
        <f t="shared" si="33"/>
        <v>670.56999999999243</v>
      </c>
      <c r="P194" s="136" t="s">
        <v>246</v>
      </c>
      <c r="Q194" s="143"/>
      <c r="R194" s="95"/>
      <c r="S194" s="20"/>
      <c r="T194" s="54"/>
      <c r="U194" s="18"/>
      <c r="V194" s="94"/>
      <c r="W194" s="57"/>
      <c r="X194" s="20"/>
      <c r="Y194" s="18"/>
      <c r="Z194" s="18"/>
      <c r="AA194" s="18"/>
      <c r="AB194" s="18"/>
      <c r="AC194" s="18"/>
      <c r="AD194" s="18"/>
      <c r="AE194" s="18"/>
    </row>
    <row r="195" spans="1:31" ht="12.75" customHeight="1" x14ac:dyDescent="0.2">
      <c r="A195" s="122"/>
      <c r="B195" s="122"/>
      <c r="C195" s="122"/>
      <c r="D195" s="75"/>
      <c r="E195" s="75"/>
      <c r="F195" s="68"/>
      <c r="H195" s="100" t="s">
        <v>59</v>
      </c>
      <c r="I195" s="102" t="s">
        <v>123</v>
      </c>
      <c r="J195" s="29">
        <v>-475</v>
      </c>
      <c r="K195" s="185">
        <f t="shared" si="31"/>
        <v>4367.6900000000041</v>
      </c>
      <c r="L195" s="95"/>
      <c r="M195" s="75">
        <v>-116</v>
      </c>
      <c r="N195" s="44">
        <f t="shared" si="32"/>
        <v>-27445.430000000008</v>
      </c>
      <c r="O195" s="29">
        <f t="shared" si="33"/>
        <v>554.56999999999243</v>
      </c>
      <c r="P195" s="136" t="s">
        <v>247</v>
      </c>
      <c r="Q195" s="143" t="s">
        <v>122</v>
      </c>
      <c r="R195" s="95"/>
      <c r="S195" s="20"/>
      <c r="T195" s="54"/>
      <c r="U195" s="18"/>
      <c r="V195" s="94"/>
      <c r="W195" s="57"/>
      <c r="X195" s="20"/>
      <c r="Y195" s="18"/>
      <c r="Z195" s="18"/>
      <c r="AA195" s="18"/>
      <c r="AB195" s="18"/>
      <c r="AC195" s="18"/>
      <c r="AD195" s="18"/>
      <c r="AE195" s="18"/>
    </row>
    <row r="196" spans="1:31" ht="12.75" customHeight="1" x14ac:dyDescent="0.2">
      <c r="A196" s="122"/>
      <c r="B196" s="122"/>
      <c r="C196" s="122"/>
      <c r="D196" s="75"/>
      <c r="E196" s="75"/>
      <c r="F196" s="68"/>
      <c r="H196" s="100"/>
      <c r="I196" s="102" t="s">
        <v>245</v>
      </c>
      <c r="J196" s="29">
        <v>-35</v>
      </c>
      <c r="K196" s="185">
        <f t="shared" si="31"/>
        <v>4332.6900000000041</v>
      </c>
      <c r="L196" s="95"/>
      <c r="M196" s="75">
        <v>-460.35</v>
      </c>
      <c r="N196" s="45">
        <f t="shared" si="32"/>
        <v>-27905.780000000006</v>
      </c>
      <c r="O196" s="29">
        <f t="shared" si="33"/>
        <v>94.219999999993888</v>
      </c>
      <c r="P196" s="136" t="s">
        <v>76</v>
      </c>
      <c r="Q196" s="143"/>
      <c r="R196" s="95"/>
      <c r="S196" s="20"/>
      <c r="T196" s="54"/>
      <c r="U196" s="18"/>
      <c r="V196" s="94"/>
      <c r="W196" s="57"/>
      <c r="X196" s="20"/>
      <c r="Y196" s="18"/>
      <c r="Z196" s="18"/>
      <c r="AA196" s="18"/>
      <c r="AB196" s="18"/>
      <c r="AC196" s="18"/>
      <c r="AD196" s="18"/>
      <c r="AE196" s="18"/>
    </row>
    <row r="197" spans="1:31" ht="12.75" customHeight="1" x14ac:dyDescent="0.2">
      <c r="A197" s="122"/>
      <c r="B197" s="122"/>
      <c r="C197" s="122"/>
      <c r="D197" s="75"/>
      <c r="E197" s="75"/>
      <c r="F197" s="34"/>
      <c r="H197" s="100" t="s">
        <v>59</v>
      </c>
      <c r="I197" s="102" t="s">
        <v>57</v>
      </c>
      <c r="J197" s="29">
        <v>-2065.2199999999998</v>
      </c>
      <c r="K197" s="185">
        <f t="shared" si="31"/>
        <v>2267.4700000000043</v>
      </c>
      <c r="L197" s="95"/>
      <c r="M197" s="41">
        <f>SUM(M182:M196)</f>
        <v>-27905.780000000006</v>
      </c>
      <c r="N197" s="107"/>
      <c r="O197" s="114"/>
      <c r="P197" s="192"/>
      <c r="Q197" s="135"/>
      <c r="R197" s="95"/>
      <c r="S197" s="20"/>
      <c r="T197" s="54"/>
      <c r="U197" s="18"/>
      <c r="V197" s="94"/>
      <c r="W197" s="57"/>
      <c r="X197" s="20"/>
      <c r="Y197" s="18"/>
      <c r="Z197" s="18"/>
      <c r="AA197" s="18"/>
      <c r="AB197" s="18"/>
      <c r="AC197" s="18"/>
      <c r="AD197" s="18"/>
      <c r="AE197" s="18"/>
    </row>
    <row r="198" spans="1:31" ht="12.75" customHeight="1" x14ac:dyDescent="0.2">
      <c r="A198" s="122"/>
      <c r="B198" s="122"/>
      <c r="C198" s="122"/>
      <c r="D198" s="75"/>
      <c r="E198" s="75"/>
      <c r="F198" s="34"/>
      <c r="H198" s="51" t="s">
        <v>59</v>
      </c>
      <c r="I198" s="102" t="s">
        <v>53</v>
      </c>
      <c r="J198" s="29">
        <v>-59</v>
      </c>
      <c r="K198" s="185">
        <f t="shared" si="31"/>
        <v>2208.4700000000043</v>
      </c>
      <c r="L198" s="95"/>
      <c r="M198" s="42"/>
      <c r="N198" s="107"/>
      <c r="O198" s="114"/>
      <c r="P198" s="192"/>
      <c r="Q198" s="135"/>
      <c r="R198" s="95"/>
      <c r="S198" s="20"/>
      <c r="T198" s="54"/>
      <c r="U198" s="18"/>
      <c r="V198" s="94"/>
      <c r="W198" s="57"/>
      <c r="X198" s="20"/>
      <c r="Y198" s="18"/>
      <c r="Z198" s="18"/>
      <c r="AA198" s="18"/>
      <c r="AB198" s="18"/>
      <c r="AC198" s="18"/>
      <c r="AD198" s="18"/>
      <c r="AE198" s="18"/>
    </row>
    <row r="199" spans="1:31" s="48" customFormat="1" ht="12.75" customHeight="1" x14ac:dyDescent="0.2">
      <c r="A199" s="122"/>
      <c r="B199" s="122"/>
      <c r="C199" s="122"/>
      <c r="D199" s="75"/>
      <c r="E199" s="75"/>
      <c r="F199" s="34"/>
      <c r="G199" s="259" t="s">
        <v>239</v>
      </c>
      <c r="H199" s="100" t="s">
        <v>59</v>
      </c>
      <c r="I199" s="102" t="s">
        <v>41</v>
      </c>
      <c r="J199" s="29">
        <v>-588.51</v>
      </c>
      <c r="K199" s="185">
        <f t="shared" si="31"/>
        <v>1619.9600000000044</v>
      </c>
      <c r="L199" s="95"/>
      <c r="M199" s="42"/>
      <c r="N199" s="107"/>
      <c r="O199" s="114"/>
      <c r="P199" s="192"/>
      <c r="Q199" s="135"/>
      <c r="R199" s="15"/>
      <c r="V199" s="15"/>
      <c r="W199" s="72"/>
      <c r="X199" s="15"/>
    </row>
    <row r="200" spans="1:31" x14ac:dyDescent="0.2">
      <c r="A200" s="122"/>
      <c r="B200" s="122"/>
      <c r="C200" s="122"/>
      <c r="D200" s="75"/>
      <c r="E200" s="75"/>
      <c r="F200" s="34"/>
      <c r="G200" s="259"/>
      <c r="H200" s="100" t="s">
        <v>59</v>
      </c>
      <c r="I200" s="102" t="s">
        <v>212</v>
      </c>
      <c r="J200" s="29">
        <v>-19</v>
      </c>
      <c r="K200" s="185">
        <f t="shared" si="31"/>
        <v>1600.9600000000044</v>
      </c>
      <c r="L200" s="95"/>
      <c r="M200" s="42"/>
      <c r="N200" s="107"/>
      <c r="O200" s="114"/>
      <c r="P200" s="192"/>
      <c r="Q200" s="135"/>
    </row>
    <row r="201" spans="1:31" ht="12.75" customHeight="1" x14ac:dyDescent="0.2">
      <c r="A201" s="122"/>
      <c r="B201" s="122"/>
      <c r="C201" s="122"/>
      <c r="D201" s="277"/>
      <c r="E201" s="75"/>
      <c r="F201" s="34"/>
      <c r="H201" s="51" t="s">
        <v>55</v>
      </c>
      <c r="I201" s="103" t="s">
        <v>10</v>
      </c>
      <c r="J201" s="86">
        <v>-123.99</v>
      </c>
      <c r="K201" s="185">
        <f t="shared" si="31"/>
        <v>1476.9700000000043</v>
      </c>
      <c r="L201" s="95"/>
      <c r="M201" s="42"/>
      <c r="N201" s="107"/>
      <c r="O201" s="114"/>
      <c r="P201" s="192"/>
      <c r="Q201" s="135"/>
      <c r="T201" s="24"/>
      <c r="U201" s="24"/>
      <c r="V201" s="20"/>
      <c r="W201" s="291"/>
      <c r="X201" s="20"/>
      <c r="Y201" s="18"/>
      <c r="Z201" s="18"/>
      <c r="AA201" s="18"/>
      <c r="AB201" s="18"/>
      <c r="AC201" s="18"/>
      <c r="AD201" s="18"/>
      <c r="AE201" s="18"/>
    </row>
    <row r="202" spans="1:31" ht="12.75" customHeight="1" x14ac:dyDescent="0.2">
      <c r="A202" s="122"/>
      <c r="B202" s="122"/>
      <c r="C202" s="122"/>
      <c r="D202" s="277"/>
      <c r="E202" s="75"/>
      <c r="F202" s="34"/>
      <c r="H202" s="100" t="s">
        <v>55</v>
      </c>
      <c r="I202" s="104" t="s">
        <v>38</v>
      </c>
      <c r="J202" s="86">
        <v>-805</v>
      </c>
      <c r="K202" s="185">
        <f t="shared" si="31"/>
        <v>671.97000000000435</v>
      </c>
      <c r="L202" s="95"/>
      <c r="M202" s="42"/>
      <c r="N202" s="107"/>
      <c r="O202" s="114"/>
      <c r="P202" s="192"/>
      <c r="Q202" s="135"/>
      <c r="T202" s="67"/>
      <c r="U202" s="63"/>
      <c r="V202" s="66"/>
      <c r="W202" s="52"/>
      <c r="X202" s="53"/>
      <c r="Y202" s="18"/>
      <c r="Z202" s="26"/>
      <c r="AA202" s="18"/>
      <c r="AB202" s="18"/>
      <c r="AC202" s="18"/>
      <c r="AD202" s="18"/>
      <c r="AE202" s="18"/>
    </row>
    <row r="203" spans="1:31" ht="12.75" customHeight="1" x14ac:dyDescent="0.2">
      <c r="A203" s="122"/>
      <c r="B203" s="122"/>
      <c r="C203" s="122"/>
      <c r="D203" s="277"/>
      <c r="E203" s="75"/>
      <c r="F203" s="34"/>
      <c r="G203" s="181"/>
      <c r="H203" s="100" t="s">
        <v>55</v>
      </c>
      <c r="I203" s="104" t="s">
        <v>12</v>
      </c>
      <c r="J203" s="75">
        <v>-504.29</v>
      </c>
      <c r="K203" s="185">
        <f t="shared" si="31"/>
        <v>167.68000000000433</v>
      </c>
      <c r="L203" s="95"/>
      <c r="M203" s="42"/>
      <c r="N203" s="107"/>
      <c r="O203" s="114"/>
      <c r="P203" s="192"/>
      <c r="Q203" s="135"/>
      <c r="S203" s="144"/>
      <c r="T203" s="63"/>
      <c r="U203" s="63"/>
      <c r="V203" s="29"/>
      <c r="W203" s="178"/>
      <c r="X203" s="20"/>
      <c r="Y203" s="18"/>
      <c r="Z203" s="55"/>
      <c r="AA203" s="56"/>
      <c r="AB203" s="18"/>
      <c r="AC203" s="18"/>
      <c r="AD203" s="18"/>
      <c r="AE203" s="18"/>
    </row>
    <row r="204" spans="1:31" ht="12.75" customHeight="1" x14ac:dyDescent="0.2">
      <c r="A204" s="122"/>
      <c r="B204" s="122"/>
      <c r="C204" s="122"/>
      <c r="D204" s="277"/>
      <c r="E204" s="75"/>
      <c r="F204" s="34"/>
      <c r="G204" s="181"/>
      <c r="H204" s="100" t="s">
        <v>55</v>
      </c>
      <c r="I204" s="65" t="s">
        <v>130</v>
      </c>
      <c r="J204" s="29">
        <v>-567.77</v>
      </c>
      <c r="K204" s="185">
        <f t="shared" si="31"/>
        <v>-400.08999999999565</v>
      </c>
      <c r="L204" s="95"/>
      <c r="M204" s="42"/>
      <c r="N204" s="107"/>
      <c r="O204" s="114"/>
      <c r="P204" s="192"/>
      <c r="Q204" s="135"/>
      <c r="S204" s="63"/>
      <c r="T204" s="63"/>
      <c r="U204" s="64"/>
      <c r="V204" s="36"/>
      <c r="W204" s="179"/>
      <c r="X204" s="20"/>
      <c r="Y204" s="18"/>
      <c r="Z204" s="55"/>
      <c r="AA204" s="56"/>
      <c r="AB204" s="18"/>
      <c r="AC204" s="18"/>
      <c r="AD204" s="18"/>
      <c r="AE204" s="18"/>
    </row>
    <row r="205" spans="1:31" ht="12.75" customHeight="1" x14ac:dyDescent="0.2">
      <c r="A205" s="122"/>
      <c r="B205" s="122"/>
      <c r="C205" s="122"/>
      <c r="D205" s="277"/>
      <c r="E205" s="75"/>
      <c r="F205" s="34"/>
      <c r="G205" s="182"/>
      <c r="H205" s="302" t="s">
        <v>55</v>
      </c>
      <c r="I205" s="303" t="s">
        <v>126</v>
      </c>
      <c r="J205" s="324">
        <v>-70.28</v>
      </c>
      <c r="K205" s="305">
        <f t="shared" si="31"/>
        <v>-470.36999999999568</v>
      </c>
      <c r="L205" s="95"/>
      <c r="M205" s="42"/>
      <c r="N205" s="73"/>
      <c r="O205" s="73"/>
      <c r="P205" s="192"/>
      <c r="Q205" s="135"/>
      <c r="S205" s="64"/>
      <c r="T205" s="64"/>
      <c r="U205" s="64"/>
      <c r="V205" s="36"/>
      <c r="W205" s="179"/>
      <c r="X205" s="20"/>
      <c r="Y205" s="18"/>
      <c r="Z205" s="55"/>
      <c r="AA205" s="56"/>
      <c r="AB205" s="18"/>
      <c r="AC205" s="18"/>
      <c r="AD205" s="18"/>
      <c r="AE205" s="18"/>
    </row>
    <row r="206" spans="1:31" ht="12.75" customHeight="1" x14ac:dyDescent="0.2">
      <c r="A206" s="122"/>
      <c r="B206" s="122"/>
      <c r="C206" s="122"/>
      <c r="D206" s="276"/>
      <c r="E206" s="23"/>
      <c r="F206" s="34"/>
      <c r="G206" s="226"/>
      <c r="H206" s="117" t="s">
        <v>56</v>
      </c>
      <c r="I206" s="105" t="s">
        <v>96</v>
      </c>
      <c r="J206" s="133">
        <v>-49.84</v>
      </c>
      <c r="K206" s="318">
        <f t="shared" si="31"/>
        <v>-520.20999999999572</v>
      </c>
      <c r="L206" s="180"/>
      <c r="M206" s="42"/>
      <c r="N206" s="73"/>
      <c r="O206" s="73"/>
      <c r="P206" s="294"/>
      <c r="Q206" s="314"/>
      <c r="S206" s="61"/>
      <c r="T206" s="63"/>
      <c r="U206" s="64"/>
      <c r="V206" s="36"/>
      <c r="W206" s="179"/>
      <c r="X206" s="58"/>
      <c r="Y206" s="18"/>
      <c r="Z206" s="59"/>
      <c r="AA206" s="56"/>
      <c r="AB206" s="18"/>
      <c r="AC206" s="18"/>
      <c r="AD206" s="18"/>
      <c r="AE206" s="18"/>
    </row>
    <row r="207" spans="1:31" ht="12.75" customHeight="1" x14ac:dyDescent="0.2">
      <c r="A207" s="122"/>
      <c r="B207" s="122"/>
      <c r="C207" s="122"/>
      <c r="D207" s="32"/>
      <c r="E207" s="75"/>
      <c r="F207" s="34"/>
      <c r="I207" s="19"/>
      <c r="J207" s="84">
        <f>SUM(J182:J206)</f>
        <v>-520.20999999999572</v>
      </c>
      <c r="K207" s="237"/>
      <c r="L207" s="180"/>
      <c r="M207" s="330"/>
      <c r="N207" s="429"/>
      <c r="O207" s="429"/>
      <c r="P207" s="73"/>
      <c r="Q207" s="314"/>
      <c r="R207" s="20"/>
      <c r="S207" s="63"/>
      <c r="T207" s="63"/>
      <c r="U207" s="64"/>
      <c r="V207" s="36"/>
      <c r="W207" s="179"/>
      <c r="X207" s="20"/>
      <c r="Y207" s="18"/>
      <c r="Z207" s="26"/>
      <c r="AA207" s="56"/>
      <c r="AB207" s="18"/>
      <c r="AC207" s="18"/>
      <c r="AD207" s="18"/>
      <c r="AE207" s="18"/>
    </row>
    <row r="208" spans="1:31" ht="12.75" customHeight="1" x14ac:dyDescent="0.2">
      <c r="A208" s="48"/>
      <c r="B208" s="48"/>
      <c r="C208" s="48"/>
      <c r="D208" s="48"/>
      <c r="E208" s="15"/>
      <c r="F208" s="48"/>
      <c r="G208" s="48"/>
      <c r="H208" s="99"/>
      <c r="I208" s="48"/>
      <c r="J208" s="15"/>
      <c r="K208" s="48"/>
      <c r="L208" s="48"/>
      <c r="M208" s="15"/>
      <c r="N208" s="15"/>
      <c r="O208" s="15"/>
      <c r="P208" s="142"/>
      <c r="Q208" s="48"/>
      <c r="R208" s="20"/>
      <c r="S208" s="18"/>
      <c r="T208" s="18"/>
      <c r="U208" s="64"/>
      <c r="V208" s="94"/>
      <c r="W208" s="57"/>
      <c r="X208" s="20"/>
      <c r="Y208" s="18"/>
      <c r="Z208" s="55"/>
      <c r="AA208" s="56"/>
      <c r="AB208" s="18"/>
      <c r="AC208" s="18"/>
      <c r="AD208" s="18"/>
      <c r="AE208" s="18"/>
    </row>
    <row r="209" spans="1:31" ht="12.75" customHeight="1" x14ac:dyDescent="0.2">
      <c r="R209" s="20"/>
      <c r="S209" s="18"/>
      <c r="T209" s="18"/>
      <c r="U209" s="64"/>
      <c r="V209" s="94"/>
      <c r="W209" s="57"/>
      <c r="X209" s="20"/>
      <c r="Y209" s="18"/>
      <c r="Z209" s="55"/>
      <c r="AA209" s="56"/>
      <c r="AB209" s="18"/>
      <c r="AC209" s="18"/>
      <c r="AD209" s="18"/>
      <c r="AE209" s="18"/>
    </row>
    <row r="210" spans="1:31" ht="12.75" customHeight="1" x14ac:dyDescent="0.2">
      <c r="B210" s="428" t="s">
        <v>248</v>
      </c>
      <c r="C210" s="428"/>
      <c r="D210" s="428"/>
      <c r="E210" s="428"/>
      <c r="H210" s="100"/>
      <c r="I210" s="60"/>
      <c r="J210" s="426" t="s">
        <v>37</v>
      </c>
      <c r="K210" s="342"/>
      <c r="L210" s="290"/>
      <c r="M210" s="424" t="s">
        <v>34</v>
      </c>
      <c r="N210" s="423" t="s">
        <v>135</v>
      </c>
      <c r="O210" s="423"/>
      <c r="P210" s="140"/>
      <c r="R210" s="20"/>
      <c r="S210" s="18"/>
      <c r="T210" s="18"/>
      <c r="U210" s="64"/>
      <c r="V210" s="94"/>
      <c r="W210" s="57"/>
      <c r="X210" s="20"/>
      <c r="Y210" s="18"/>
      <c r="Z210" s="55"/>
      <c r="AA210" s="56"/>
      <c r="AB210" s="18"/>
      <c r="AC210" s="18"/>
      <c r="AD210" s="18"/>
      <c r="AE210" s="18"/>
    </row>
    <row r="211" spans="1:31" ht="12.75" customHeight="1" x14ac:dyDescent="0.2">
      <c r="C211" s="16" t="s">
        <v>92</v>
      </c>
      <c r="D211" s="14"/>
      <c r="E211" s="243">
        <v>9000</v>
      </c>
      <c r="H211" s="101" t="s">
        <v>58</v>
      </c>
      <c r="I211" s="80"/>
      <c r="J211" s="427"/>
      <c r="K211" s="342" t="s">
        <v>29</v>
      </c>
      <c r="L211" s="290"/>
      <c r="M211" s="425"/>
      <c r="N211" s="343" t="s">
        <v>29</v>
      </c>
      <c r="O211" s="344" t="s">
        <v>36</v>
      </c>
      <c r="P211" s="140"/>
      <c r="R211" s="20"/>
      <c r="S211" s="18"/>
      <c r="T211" s="18"/>
      <c r="U211" s="64"/>
      <c r="V211" s="94"/>
      <c r="W211" s="57"/>
      <c r="X211" s="20"/>
      <c r="Y211" s="18"/>
      <c r="Z211" s="55"/>
      <c r="AA211" s="56"/>
      <c r="AB211" s="18"/>
      <c r="AC211" s="18"/>
      <c r="AD211" s="18"/>
      <c r="AE211" s="18"/>
    </row>
    <row r="212" spans="1:31" ht="12.75" customHeight="1" x14ac:dyDescent="0.2">
      <c r="C212" s="16"/>
      <c r="D212" s="14" t="s">
        <v>13</v>
      </c>
      <c r="E212" s="35">
        <f>'[1]SEP ''15'!$C$81</f>
        <v>1188.5</v>
      </c>
      <c r="H212" s="106"/>
      <c r="I212" s="92" t="s">
        <v>61</v>
      </c>
      <c r="J212" s="29">
        <f>$J$207</f>
        <v>-520.20999999999572</v>
      </c>
      <c r="K212" s="43">
        <f>J212</f>
        <v>-520.20999999999572</v>
      </c>
      <c r="L212" s="20"/>
      <c r="M212" s="29">
        <f>$N$196</f>
        <v>-27905.780000000006</v>
      </c>
      <c r="N212" s="43">
        <f>M212</f>
        <v>-27905.780000000006</v>
      </c>
      <c r="O212" s="29">
        <f t="shared" ref="O212:O217" si="34">28000+N212</f>
        <v>94.219999999993888</v>
      </c>
      <c r="P212" s="141" t="s">
        <v>82</v>
      </c>
      <c r="Q212" s="134" t="s">
        <v>83</v>
      </c>
      <c r="R212" s="20"/>
      <c r="S212" s="18"/>
      <c r="T212" s="18"/>
      <c r="U212" s="64"/>
      <c r="V212" s="94"/>
      <c r="W212" s="57"/>
      <c r="X212" s="20"/>
      <c r="Y212" s="18"/>
      <c r="Z212" s="55"/>
      <c r="AA212" s="56"/>
      <c r="AB212" s="18"/>
      <c r="AC212" s="18"/>
      <c r="AD212" s="18"/>
      <c r="AE212" s="18"/>
    </row>
    <row r="213" spans="1:31" ht="12.75" customHeight="1" x14ac:dyDescent="0.2">
      <c r="C213" s="17" t="s">
        <v>5</v>
      </c>
      <c r="D213" s="14"/>
      <c r="E213" s="14">
        <f>SUM(E211:E212)</f>
        <v>10188.5</v>
      </c>
      <c r="H213" s="110"/>
      <c r="I213" s="88" t="s">
        <v>251</v>
      </c>
      <c r="J213" s="29">
        <v>1000</v>
      </c>
      <c r="K213" s="185">
        <f t="shared" ref="K213:K244" si="35">K212+J213</f>
        <v>479.79000000000428</v>
      </c>
      <c r="L213" s="25"/>
      <c r="M213" s="75">
        <v>-59.6</v>
      </c>
      <c r="N213" s="44">
        <f>N212+M213</f>
        <v>-27965.380000000005</v>
      </c>
      <c r="O213" s="29">
        <f t="shared" si="34"/>
        <v>34.619999999995343</v>
      </c>
      <c r="P213" s="136" t="s">
        <v>254</v>
      </c>
      <c r="Q213" s="143"/>
      <c r="R213" s="20"/>
      <c r="S213" s="20"/>
      <c r="T213" s="18"/>
      <c r="U213" s="64"/>
      <c r="V213" s="94"/>
      <c r="W213" s="57"/>
      <c r="X213" s="58"/>
      <c r="Y213" s="18"/>
      <c r="Z213" s="55"/>
      <c r="AA213" s="56"/>
      <c r="AB213" s="18"/>
      <c r="AC213" s="18"/>
      <c r="AD213" s="18"/>
      <c r="AE213" s="18"/>
    </row>
    <row r="214" spans="1:31" ht="12.75" customHeight="1" x14ac:dyDescent="0.2">
      <c r="A214" s="116"/>
      <c r="H214" s="110"/>
      <c r="I214" s="88" t="s">
        <v>136</v>
      </c>
      <c r="J214" s="29">
        <v>-5</v>
      </c>
      <c r="K214" s="185">
        <f t="shared" si="35"/>
        <v>474.79000000000428</v>
      </c>
      <c r="L214" s="95"/>
      <c r="M214" s="75">
        <v>-350.86</v>
      </c>
      <c r="N214" s="44">
        <f t="shared" ref="N214:N217" si="36">N213+M214</f>
        <v>-28316.240000000005</v>
      </c>
      <c r="O214" s="29">
        <f t="shared" si="34"/>
        <v>-316.24000000000524</v>
      </c>
      <c r="P214" s="136" t="s">
        <v>70</v>
      </c>
      <c r="Q214" s="143"/>
      <c r="R214" s="20"/>
      <c r="S214" s="20"/>
      <c r="T214" s="18"/>
      <c r="U214" s="64"/>
      <c r="V214" s="94"/>
      <c r="W214" s="57"/>
      <c r="X214" s="58"/>
      <c r="Y214" s="18"/>
      <c r="Z214" s="55"/>
      <c r="AA214" s="56"/>
      <c r="AB214" s="18"/>
      <c r="AC214" s="18"/>
      <c r="AD214" s="18"/>
      <c r="AE214" s="18"/>
    </row>
    <row r="215" spans="1:31" ht="12.75" customHeight="1" x14ac:dyDescent="0.2">
      <c r="A215" s="116"/>
      <c r="B215" s="18"/>
      <c r="C215" s="54"/>
      <c r="D215" s="18"/>
      <c r="E215" s="27"/>
      <c r="H215" s="110"/>
      <c r="I215" s="88" t="s">
        <v>136</v>
      </c>
      <c r="J215" s="29">
        <v>-5</v>
      </c>
      <c r="K215" s="185">
        <f t="shared" si="35"/>
        <v>469.79000000000428</v>
      </c>
      <c r="L215" s="95"/>
      <c r="M215" s="75">
        <v>-199.96</v>
      </c>
      <c r="N215" s="44">
        <f t="shared" si="36"/>
        <v>-28516.200000000004</v>
      </c>
      <c r="O215" s="29">
        <f t="shared" si="34"/>
        <v>-516.20000000000437</v>
      </c>
      <c r="P215" s="136" t="s">
        <v>76</v>
      </c>
      <c r="Q215" s="143"/>
      <c r="R215" s="20"/>
      <c r="S215" s="20"/>
      <c r="T215" s="18"/>
      <c r="U215" s="64"/>
      <c r="V215" s="94"/>
      <c r="W215" s="57"/>
      <c r="X215" s="58"/>
      <c r="Y215" s="18"/>
      <c r="Z215" s="55"/>
      <c r="AA215" s="56"/>
      <c r="AB215" s="18"/>
      <c r="AC215" s="18"/>
      <c r="AD215" s="18"/>
      <c r="AE215" s="18"/>
    </row>
    <row r="216" spans="1:31" ht="12.75" customHeight="1" x14ac:dyDescent="0.2">
      <c r="A216" s="116"/>
      <c r="B216" s="18"/>
      <c r="C216" s="18"/>
      <c r="D216" s="18"/>
      <c r="E216" s="27"/>
      <c r="F216" s="18"/>
      <c r="H216" s="110" t="s">
        <v>60</v>
      </c>
      <c r="I216" s="88" t="s">
        <v>62</v>
      </c>
      <c r="J216" s="29">
        <v>-459</v>
      </c>
      <c r="K216" s="185">
        <f t="shared" si="35"/>
        <v>10.790000000004284</v>
      </c>
      <c r="L216" s="95"/>
      <c r="M216" s="75">
        <v>-124.51</v>
      </c>
      <c r="N216" s="44">
        <f t="shared" si="36"/>
        <v>-28640.710000000003</v>
      </c>
      <c r="O216" s="29">
        <f t="shared" si="34"/>
        <v>-640.71000000000276</v>
      </c>
      <c r="P216" s="136" t="s">
        <v>262</v>
      </c>
      <c r="Q216" s="143"/>
      <c r="R216" s="20"/>
      <c r="S216" s="20"/>
      <c r="T216" s="18"/>
      <c r="U216" s="64"/>
      <c r="V216" s="94"/>
      <c r="W216" s="57"/>
      <c r="X216" s="58"/>
      <c r="Y216" s="18"/>
      <c r="Z216" s="55"/>
      <c r="AA216" s="56"/>
      <c r="AB216" s="18"/>
      <c r="AC216" s="18"/>
      <c r="AD216" s="18"/>
      <c r="AE216" s="18"/>
    </row>
    <row r="217" spans="1:31" ht="12.75" customHeight="1" x14ac:dyDescent="0.2">
      <c r="A217" s="116"/>
      <c r="B217" s="18"/>
      <c r="C217" s="18"/>
      <c r="D217" s="18"/>
      <c r="E217" s="186"/>
      <c r="F217" s="175"/>
      <c r="H217" s="110"/>
      <c r="I217" s="88" t="s">
        <v>255</v>
      </c>
      <c r="J217" s="29">
        <v>900</v>
      </c>
      <c r="K217" s="185">
        <f t="shared" si="35"/>
        <v>910.79000000000428</v>
      </c>
      <c r="L217" s="95"/>
      <c r="M217" s="33">
        <f>E212</f>
        <v>1188.5</v>
      </c>
      <c r="N217" s="45">
        <f t="shared" si="36"/>
        <v>-27452.210000000003</v>
      </c>
      <c r="O217" s="29">
        <f t="shared" si="34"/>
        <v>547.78999999999724</v>
      </c>
      <c r="P217" s="136"/>
      <c r="Q217" s="239"/>
      <c r="R217" s="20"/>
      <c r="S217" s="20"/>
      <c r="T217" s="18"/>
      <c r="U217" s="64"/>
      <c r="V217" s="94"/>
      <c r="W217" s="57"/>
      <c r="X217" s="58"/>
      <c r="Y217" s="18"/>
      <c r="Z217" s="55"/>
      <c r="AA217" s="56"/>
      <c r="AB217" s="18"/>
      <c r="AC217" s="18"/>
      <c r="AD217" s="18"/>
      <c r="AE217" s="18"/>
    </row>
    <row r="218" spans="1:31" ht="12.75" customHeight="1" x14ac:dyDescent="0.2">
      <c r="A218" s="116"/>
      <c r="D218" s="18"/>
      <c r="E218" s="186"/>
      <c r="F218" s="175"/>
      <c r="H218" s="110"/>
      <c r="I218" s="88" t="s">
        <v>136</v>
      </c>
      <c r="J218" s="29">
        <v>-5</v>
      </c>
      <c r="K218" s="185">
        <f t="shared" si="35"/>
        <v>905.79000000000428</v>
      </c>
      <c r="L218" s="95"/>
      <c r="M218" s="41">
        <f>SUM(M212:M217)</f>
        <v>-27452.210000000003</v>
      </c>
      <c r="N218" s="107"/>
      <c r="O218" s="114"/>
      <c r="P218" s="192"/>
      <c r="Q218" s="135"/>
      <c r="R218" s="20"/>
      <c r="S218" s="20"/>
      <c r="T218" s="18"/>
      <c r="U218" s="64"/>
      <c r="V218" s="94"/>
      <c r="W218" s="57"/>
      <c r="X218" s="58"/>
      <c r="Y218" s="18"/>
      <c r="Z218" s="55"/>
      <c r="AA218" s="56"/>
      <c r="AB218" s="18"/>
      <c r="AC218" s="18"/>
      <c r="AD218" s="18"/>
      <c r="AE218" s="18"/>
    </row>
    <row r="219" spans="1:31" ht="12.75" customHeight="1" x14ac:dyDescent="0.2">
      <c r="A219" s="116"/>
      <c r="D219" s="18"/>
      <c r="E219" s="186"/>
      <c r="F219" s="175"/>
      <c r="H219" s="110"/>
      <c r="I219" s="88" t="s">
        <v>35</v>
      </c>
      <c r="J219" s="29">
        <v>5100</v>
      </c>
      <c r="K219" s="185">
        <f t="shared" si="35"/>
        <v>6005.7900000000045</v>
      </c>
      <c r="L219" s="95"/>
      <c r="M219" s="42"/>
      <c r="N219" s="107"/>
      <c r="O219" s="114"/>
      <c r="P219" s="192"/>
      <c r="Q219" s="135"/>
      <c r="R219" s="20"/>
      <c r="S219" s="20"/>
      <c r="T219" s="18"/>
      <c r="U219" s="64"/>
      <c r="V219" s="94"/>
      <c r="W219" s="57"/>
      <c r="X219" s="58"/>
      <c r="Y219" s="18"/>
      <c r="Z219" s="55"/>
      <c r="AA219" s="56"/>
      <c r="AB219" s="18"/>
      <c r="AC219" s="18"/>
      <c r="AD219" s="18"/>
      <c r="AE219" s="18"/>
    </row>
    <row r="220" spans="1:31" ht="12.75" customHeight="1" x14ac:dyDescent="0.2">
      <c r="A220" s="116"/>
      <c r="D220" s="18"/>
      <c r="E220" s="186"/>
      <c r="F220" s="175"/>
      <c r="H220" s="110"/>
      <c r="I220" s="88" t="s">
        <v>256</v>
      </c>
      <c r="J220" s="29">
        <v>-5574</v>
      </c>
      <c r="K220" s="185">
        <f t="shared" si="35"/>
        <v>431.79000000000451</v>
      </c>
      <c r="L220" s="95"/>
      <c r="M220" s="42"/>
      <c r="N220" s="73"/>
      <c r="O220" s="73"/>
      <c r="P220" s="192"/>
      <c r="Q220" s="135"/>
      <c r="R220" s="20"/>
      <c r="S220" s="20"/>
      <c r="T220" s="18"/>
      <c r="U220" s="64"/>
      <c r="V220" s="94"/>
      <c r="W220" s="57"/>
      <c r="X220" s="58"/>
      <c r="Y220" s="18"/>
      <c r="Z220" s="55"/>
      <c r="AA220" s="56"/>
      <c r="AB220" s="18"/>
      <c r="AC220" s="18"/>
      <c r="AD220" s="18"/>
      <c r="AE220" s="18"/>
    </row>
    <row r="221" spans="1:31" ht="12.75" customHeight="1" x14ac:dyDescent="0.2">
      <c r="A221" s="116"/>
      <c r="D221" s="18"/>
      <c r="E221" s="186"/>
      <c r="F221" s="175"/>
      <c r="H221" s="110"/>
      <c r="I221" s="88" t="s">
        <v>84</v>
      </c>
      <c r="J221" s="29">
        <v>-366.06</v>
      </c>
      <c r="K221" s="185">
        <f t="shared" si="35"/>
        <v>65.730000000004509</v>
      </c>
      <c r="L221" s="95"/>
      <c r="M221" s="42"/>
      <c r="N221" s="73"/>
      <c r="O221" s="73"/>
      <c r="P221" s="294"/>
      <c r="Q221" s="314"/>
      <c r="R221" s="20"/>
      <c r="S221" s="20"/>
      <c r="T221" s="54"/>
      <c r="U221" s="18"/>
      <c r="V221" s="94"/>
      <c r="W221" s="57"/>
      <c r="X221" s="20"/>
      <c r="Y221" s="18"/>
      <c r="Z221" s="18"/>
      <c r="AA221" s="18"/>
      <c r="AB221" s="18"/>
      <c r="AC221" s="18"/>
      <c r="AD221" s="18"/>
      <c r="AE221" s="18"/>
    </row>
    <row r="222" spans="1:31" ht="12.75" customHeight="1" x14ac:dyDescent="0.2">
      <c r="A222" s="122"/>
      <c r="B222" s="122"/>
      <c r="C222" s="122"/>
      <c r="D222" s="75"/>
      <c r="E222" s="75"/>
      <c r="F222" s="68"/>
      <c r="H222" s="100" t="s">
        <v>59</v>
      </c>
      <c r="I222" s="102" t="s">
        <v>35</v>
      </c>
      <c r="J222" s="78">
        <f>E211</f>
        <v>9000</v>
      </c>
      <c r="K222" s="185">
        <f t="shared" si="35"/>
        <v>9065.730000000005</v>
      </c>
      <c r="L222" s="95"/>
      <c r="M222" s="42"/>
      <c r="N222" s="73"/>
      <c r="O222" s="73"/>
      <c r="P222" s="294"/>
      <c r="Q222" s="314"/>
      <c r="R222" s="20"/>
      <c r="S222" s="20"/>
      <c r="T222" s="54"/>
      <c r="U222" s="18"/>
      <c r="V222" s="94"/>
      <c r="W222" s="57"/>
      <c r="X222" s="20"/>
      <c r="Y222" s="18"/>
      <c r="Z222" s="18"/>
      <c r="AA222" s="18"/>
      <c r="AB222" s="18"/>
      <c r="AC222" s="18"/>
      <c r="AD222" s="18"/>
      <c r="AE222" s="18"/>
    </row>
    <row r="223" spans="1:31" ht="12.75" customHeight="1" x14ac:dyDescent="0.2">
      <c r="A223" s="122"/>
      <c r="B223" s="122"/>
      <c r="C223" s="122"/>
      <c r="D223" s="75"/>
      <c r="E223" s="75"/>
      <c r="F223" s="68"/>
      <c r="H223" s="100"/>
      <c r="I223" s="102" t="s">
        <v>267</v>
      </c>
      <c r="J223" s="78">
        <v>-490</v>
      </c>
      <c r="K223" s="185">
        <f t="shared" si="35"/>
        <v>8575.730000000005</v>
      </c>
      <c r="L223" s="95"/>
      <c r="M223" s="42"/>
      <c r="N223" s="73"/>
      <c r="O223" s="73"/>
      <c r="P223" s="294"/>
      <c r="Q223" s="314"/>
      <c r="R223" s="20"/>
      <c r="S223" s="20"/>
      <c r="T223" s="54"/>
      <c r="U223" s="18"/>
      <c r="V223" s="94"/>
      <c r="W223" s="57"/>
      <c r="X223" s="20"/>
      <c r="Y223" s="18"/>
      <c r="Z223" s="18"/>
      <c r="AA223" s="18"/>
      <c r="AB223" s="18"/>
      <c r="AC223" s="18"/>
      <c r="AD223" s="18"/>
      <c r="AE223" s="18"/>
    </row>
    <row r="224" spans="1:31" ht="12.75" customHeight="1" x14ac:dyDescent="0.2">
      <c r="A224" s="122"/>
      <c r="B224" s="122"/>
      <c r="C224" s="122"/>
      <c r="D224" s="75"/>
      <c r="E224" s="75"/>
      <c r="F224" s="68"/>
      <c r="H224" s="100"/>
      <c r="I224" s="102" t="s">
        <v>206</v>
      </c>
      <c r="J224" s="78">
        <v>-73.900000000000006</v>
      </c>
      <c r="K224" s="185">
        <f t="shared" si="35"/>
        <v>8501.8300000000054</v>
      </c>
      <c r="L224" s="95"/>
      <c r="M224" s="42"/>
      <c r="N224" s="73"/>
      <c r="O224" s="73"/>
      <c r="P224" s="294"/>
      <c r="Q224" s="314"/>
      <c r="R224" s="20"/>
      <c r="S224" s="20"/>
      <c r="T224" s="54"/>
      <c r="U224" s="18"/>
      <c r="V224" s="94"/>
      <c r="W224" s="57"/>
      <c r="X224" s="20"/>
      <c r="Y224" s="18"/>
      <c r="Z224" s="18"/>
      <c r="AA224" s="18"/>
      <c r="AB224" s="18"/>
      <c r="AC224" s="18"/>
      <c r="AD224" s="18"/>
      <c r="AE224" s="18"/>
    </row>
    <row r="225" spans="1:31" ht="12.75" customHeight="1" x14ac:dyDescent="0.2">
      <c r="A225" s="122"/>
      <c r="B225" s="122"/>
      <c r="C225" s="122"/>
      <c r="D225" s="75"/>
      <c r="E225" s="75"/>
      <c r="F225" s="68"/>
      <c r="H225" s="100"/>
      <c r="I225" s="102" t="s">
        <v>268</v>
      </c>
      <c r="J225" s="78">
        <v>-1610.74</v>
      </c>
      <c r="K225" s="185">
        <f t="shared" si="35"/>
        <v>6891.0900000000056</v>
      </c>
      <c r="L225" s="95"/>
      <c r="M225" s="42"/>
      <c r="N225" s="73"/>
      <c r="O225" s="73"/>
      <c r="P225" s="294"/>
      <c r="Q225" s="314"/>
      <c r="R225" s="20"/>
      <c r="S225" s="20"/>
      <c r="T225" s="54"/>
      <c r="U225" s="18"/>
      <c r="V225" s="94"/>
      <c r="W225" s="57"/>
      <c r="X225" s="20"/>
      <c r="Y225" s="18"/>
      <c r="Z225" s="18"/>
      <c r="AA225" s="18"/>
      <c r="AB225" s="18"/>
      <c r="AC225" s="18"/>
      <c r="AD225" s="18"/>
      <c r="AE225" s="18"/>
    </row>
    <row r="226" spans="1:31" ht="12.75" customHeight="1" x14ac:dyDescent="0.2">
      <c r="A226" s="122"/>
      <c r="B226" s="122"/>
      <c r="C226" s="122"/>
      <c r="D226" s="75"/>
      <c r="E226" s="75"/>
      <c r="F226" s="68"/>
      <c r="H226" s="100"/>
      <c r="I226" s="102" t="s">
        <v>269</v>
      </c>
      <c r="J226" s="78">
        <f>-SUM(J223:J225)</f>
        <v>2174.64</v>
      </c>
      <c r="K226" s="185">
        <f t="shared" si="35"/>
        <v>9065.730000000005</v>
      </c>
      <c r="L226" s="95"/>
      <c r="M226" s="42"/>
      <c r="N226" s="73"/>
      <c r="O226" s="73"/>
      <c r="P226" s="294"/>
      <c r="Q226" s="314"/>
      <c r="R226" s="20"/>
      <c r="S226" s="20"/>
      <c r="T226" s="54"/>
      <c r="U226" s="18"/>
      <c r="V226" s="94"/>
      <c r="W226" s="57"/>
      <c r="X226" s="20"/>
      <c r="Y226" s="18"/>
      <c r="Z226" s="18"/>
      <c r="AA226" s="18"/>
      <c r="AB226" s="18"/>
      <c r="AC226" s="18"/>
      <c r="AD226" s="18"/>
      <c r="AE226" s="18"/>
    </row>
    <row r="227" spans="1:31" ht="12.75" customHeight="1" x14ac:dyDescent="0.2">
      <c r="A227" s="122"/>
      <c r="B227" s="122"/>
      <c r="C227" s="122"/>
      <c r="D227" s="75"/>
      <c r="E227" s="75"/>
      <c r="F227" s="68"/>
      <c r="H227" s="100"/>
      <c r="I227" s="102" t="s">
        <v>270</v>
      </c>
      <c r="J227" s="78">
        <v>-565.65</v>
      </c>
      <c r="K227" s="185">
        <f t="shared" si="35"/>
        <v>8500.0800000000054</v>
      </c>
      <c r="L227" s="95"/>
      <c r="M227" s="330"/>
      <c r="N227" s="429"/>
      <c r="O227" s="429"/>
      <c r="P227" s="73"/>
      <c r="Q227" s="314"/>
      <c r="R227" s="20"/>
      <c r="S227" s="20"/>
      <c r="T227" s="54"/>
      <c r="U227" s="18"/>
      <c r="V227" s="94"/>
      <c r="W227" s="57"/>
      <c r="X227" s="20"/>
      <c r="Y227" s="18"/>
      <c r="Z227" s="18"/>
      <c r="AA227" s="18"/>
      <c r="AB227" s="18"/>
      <c r="AC227" s="18"/>
      <c r="AD227" s="18"/>
      <c r="AE227" s="18"/>
    </row>
    <row r="228" spans="1:31" ht="12.75" customHeight="1" x14ac:dyDescent="0.2">
      <c r="A228" s="122"/>
      <c r="B228" s="122"/>
      <c r="C228" s="122"/>
      <c r="D228" s="75"/>
      <c r="E228" s="75"/>
      <c r="F228" s="68"/>
      <c r="H228" s="100"/>
      <c r="I228" s="104" t="s">
        <v>197</v>
      </c>
      <c r="J228" s="86">
        <v>6900</v>
      </c>
      <c r="K228" s="185">
        <f t="shared" si="35"/>
        <v>15400.080000000005</v>
      </c>
      <c r="L228" s="95"/>
      <c r="M228" s="60"/>
      <c r="N228" s="60"/>
      <c r="O228" s="60"/>
      <c r="P228" s="295"/>
      <c r="Q228" s="135"/>
      <c r="R228" s="20"/>
      <c r="S228" s="20"/>
      <c r="T228" s="54"/>
      <c r="U228" s="18"/>
      <c r="V228" s="94"/>
      <c r="W228" s="57"/>
      <c r="X228" s="20"/>
      <c r="Y228" s="18"/>
      <c r="Z228" s="18"/>
      <c r="AA228" s="18"/>
      <c r="AB228" s="18"/>
      <c r="AC228" s="18"/>
      <c r="AD228" s="18"/>
      <c r="AE228" s="18"/>
    </row>
    <row r="229" spans="1:31" ht="12.75" customHeight="1" x14ac:dyDescent="0.2">
      <c r="A229" s="122"/>
      <c r="B229" s="122"/>
      <c r="C229" s="122"/>
      <c r="D229" s="75"/>
      <c r="E229" s="75"/>
      <c r="F229" s="68"/>
      <c r="H229" s="100" t="s">
        <v>59</v>
      </c>
      <c r="I229" s="292" t="s">
        <v>252</v>
      </c>
      <c r="J229" s="78">
        <v>-5300</v>
      </c>
      <c r="K229" s="185">
        <f t="shared" si="35"/>
        <v>10100.080000000005</v>
      </c>
      <c r="L229" s="95"/>
      <c r="M229" s="294"/>
      <c r="N229" s="60"/>
      <c r="O229" s="295"/>
      <c r="P229" s="295"/>
      <c r="Q229" s="135"/>
      <c r="R229" s="95"/>
      <c r="S229" s="20"/>
      <c r="T229" s="54"/>
      <c r="U229" s="18"/>
      <c r="V229" s="94"/>
      <c r="W229" s="57"/>
      <c r="X229" s="20"/>
      <c r="Y229" s="18"/>
      <c r="Z229" s="18"/>
      <c r="AA229" s="18"/>
      <c r="AB229" s="18"/>
      <c r="AC229" s="18"/>
      <c r="AD229" s="18"/>
      <c r="AE229" s="18"/>
    </row>
    <row r="230" spans="1:31" ht="12.75" customHeight="1" x14ac:dyDescent="0.2">
      <c r="A230" s="122"/>
      <c r="B230" s="122"/>
      <c r="C230" s="122"/>
      <c r="D230" s="75"/>
      <c r="E230" s="75"/>
      <c r="F230" s="34"/>
      <c r="H230" s="100"/>
      <c r="I230" s="102" t="s">
        <v>259</v>
      </c>
      <c r="J230" s="29">
        <v>0</v>
      </c>
      <c r="K230" s="185">
        <f t="shared" si="35"/>
        <v>10100.080000000005</v>
      </c>
      <c r="L230" s="95"/>
      <c r="M230" s="294"/>
      <c r="N230" s="60"/>
      <c r="O230" s="295"/>
      <c r="P230" s="295"/>
      <c r="Q230" s="135"/>
      <c r="R230" s="95"/>
      <c r="S230" s="20"/>
      <c r="T230" s="54"/>
      <c r="U230" s="18"/>
      <c r="V230" s="94"/>
      <c r="W230" s="57"/>
      <c r="X230" s="20"/>
      <c r="Y230" s="18"/>
      <c r="Z230" s="18"/>
      <c r="AA230" s="18"/>
      <c r="AB230" s="18"/>
      <c r="AC230" s="18"/>
      <c r="AD230" s="18"/>
      <c r="AE230" s="18"/>
    </row>
    <row r="231" spans="1:31" ht="12.75" customHeight="1" x14ac:dyDescent="0.2">
      <c r="A231" s="122"/>
      <c r="B231" s="122"/>
      <c r="C231" s="122"/>
      <c r="D231" s="75"/>
      <c r="E231" s="75"/>
      <c r="F231" s="34"/>
      <c r="G231" s="337" t="s">
        <v>258</v>
      </c>
      <c r="H231" s="100" t="s">
        <v>59</v>
      </c>
      <c r="I231" s="102" t="s">
        <v>123</v>
      </c>
      <c r="J231" s="29">
        <v>-570</v>
      </c>
      <c r="K231" s="185">
        <f t="shared" si="35"/>
        <v>9530.0800000000054</v>
      </c>
      <c r="L231" s="95"/>
      <c r="R231" s="95"/>
      <c r="S231" s="20"/>
      <c r="T231" s="54"/>
      <c r="U231" s="18"/>
      <c r="V231" s="94"/>
      <c r="W231" s="57"/>
      <c r="X231" s="20"/>
      <c r="Y231" s="18"/>
      <c r="Z231" s="18"/>
      <c r="AA231" s="18"/>
      <c r="AB231" s="18"/>
      <c r="AC231" s="18"/>
      <c r="AD231" s="18"/>
      <c r="AE231" s="18"/>
    </row>
    <row r="232" spans="1:31" ht="12.75" customHeight="1" x14ac:dyDescent="0.2">
      <c r="A232" s="122"/>
      <c r="B232" s="122"/>
      <c r="C232" s="122"/>
      <c r="D232" s="75"/>
      <c r="E232" s="75"/>
      <c r="F232" s="34"/>
      <c r="H232" s="100"/>
      <c r="I232" s="102" t="s">
        <v>245</v>
      </c>
      <c r="J232" s="29">
        <v>-55</v>
      </c>
      <c r="K232" s="185">
        <f t="shared" si="35"/>
        <v>9475.0800000000054</v>
      </c>
      <c r="L232" s="95"/>
      <c r="R232" s="95"/>
      <c r="S232" s="20"/>
      <c r="T232" s="54"/>
      <c r="U232" s="18"/>
      <c r="V232" s="94"/>
      <c r="W232" s="57"/>
      <c r="X232" s="20"/>
      <c r="Y232" s="18"/>
      <c r="Z232" s="18"/>
      <c r="AA232" s="18"/>
      <c r="AB232" s="18"/>
      <c r="AC232" s="18"/>
      <c r="AD232" s="18"/>
      <c r="AE232" s="18"/>
    </row>
    <row r="233" spans="1:31" ht="12.75" customHeight="1" x14ac:dyDescent="0.2">
      <c r="A233" s="122"/>
      <c r="B233" s="122"/>
      <c r="C233" s="122"/>
      <c r="D233" s="75"/>
      <c r="E233" s="75"/>
      <c r="F233" s="34"/>
      <c r="H233" s="100"/>
      <c r="I233" s="102" t="s">
        <v>272</v>
      </c>
      <c r="J233" s="29">
        <v>-1900</v>
      </c>
      <c r="K233" s="185">
        <f t="shared" si="35"/>
        <v>7575.0800000000054</v>
      </c>
      <c r="L233" s="95"/>
      <c r="R233" s="95"/>
      <c r="S233" s="20"/>
      <c r="T233" s="54"/>
      <c r="U233" s="18"/>
      <c r="V233" s="94"/>
      <c r="W233" s="57"/>
      <c r="X233" s="20"/>
      <c r="Y233" s="18"/>
      <c r="Z233" s="18"/>
      <c r="AA233" s="18"/>
      <c r="AB233" s="18"/>
      <c r="AC233" s="18"/>
      <c r="AD233" s="18"/>
      <c r="AE233" s="18"/>
    </row>
    <row r="234" spans="1:31" ht="12.75" customHeight="1" x14ac:dyDescent="0.2">
      <c r="A234" s="122"/>
      <c r="B234" s="122"/>
      <c r="C234" s="122"/>
      <c r="D234" s="75"/>
      <c r="E234" s="75"/>
      <c r="F234" s="34"/>
      <c r="H234" s="100" t="s">
        <v>59</v>
      </c>
      <c r="I234" s="102" t="s">
        <v>57</v>
      </c>
      <c r="J234" s="29">
        <v>-2065.2199999999998</v>
      </c>
      <c r="K234" s="185">
        <f t="shared" si="35"/>
        <v>5509.860000000006</v>
      </c>
      <c r="L234" s="95"/>
      <c r="R234" s="95"/>
      <c r="S234" s="20"/>
      <c r="T234" s="54"/>
      <c r="U234" s="18"/>
      <c r="V234" s="94"/>
      <c r="W234" s="57"/>
      <c r="X234" s="20"/>
      <c r="Y234" s="18"/>
      <c r="Z234" s="18"/>
      <c r="AA234" s="18"/>
      <c r="AB234" s="18"/>
      <c r="AC234" s="18"/>
      <c r="AD234" s="18"/>
      <c r="AE234" s="18"/>
    </row>
    <row r="235" spans="1:31" ht="12.75" customHeight="1" x14ac:dyDescent="0.2">
      <c r="A235" s="122"/>
      <c r="B235" s="122"/>
      <c r="C235" s="122"/>
      <c r="D235" s="75"/>
      <c r="E235" s="75"/>
      <c r="F235" s="34"/>
      <c r="H235" s="51" t="s">
        <v>59</v>
      </c>
      <c r="I235" s="102" t="s">
        <v>53</v>
      </c>
      <c r="J235" s="29">
        <v>-59</v>
      </c>
      <c r="K235" s="185">
        <f t="shared" si="35"/>
        <v>5450.860000000006</v>
      </c>
      <c r="L235" s="95"/>
      <c r="R235" s="20"/>
      <c r="S235" s="20"/>
      <c r="T235" s="54"/>
      <c r="U235" s="18"/>
      <c r="V235" s="94"/>
      <c r="W235" s="57"/>
      <c r="X235" s="20"/>
      <c r="Y235" s="18"/>
      <c r="Z235" s="18"/>
      <c r="AA235" s="18"/>
      <c r="AB235" s="18"/>
      <c r="AC235" s="18"/>
      <c r="AD235" s="18"/>
      <c r="AE235" s="18"/>
    </row>
    <row r="236" spans="1:31" s="306" customFormat="1" ht="12.75" customHeight="1" x14ac:dyDescent="0.2">
      <c r="A236" s="122"/>
      <c r="B236" s="122"/>
      <c r="C236" s="122"/>
      <c r="D236" s="277"/>
      <c r="E236" s="75"/>
      <c r="F236" s="34"/>
      <c r="G236" s="259"/>
      <c r="H236" s="100" t="s">
        <v>59</v>
      </c>
      <c r="I236" s="102" t="s">
        <v>41</v>
      </c>
      <c r="J236" s="29">
        <v>-588.51</v>
      </c>
      <c r="K236" s="185">
        <f t="shared" si="35"/>
        <v>4862.3500000000058</v>
      </c>
      <c r="L236" s="95"/>
      <c r="M236" s="14"/>
      <c r="N236" s="14"/>
      <c r="O236" s="14"/>
      <c r="P236" s="137"/>
      <c r="Q236"/>
      <c r="R236" s="309"/>
      <c r="S236" s="309"/>
      <c r="T236" s="310"/>
      <c r="U236" s="311"/>
      <c r="V236" s="312"/>
      <c r="W236" s="313"/>
      <c r="X236" s="309"/>
      <c r="Y236" s="311"/>
      <c r="Z236" s="311"/>
      <c r="AA236" s="311"/>
      <c r="AB236" s="311"/>
      <c r="AC236" s="311"/>
      <c r="AD236" s="311"/>
      <c r="AE236" s="311"/>
    </row>
    <row r="237" spans="1:31" s="48" customFormat="1" ht="12.75" customHeight="1" x14ac:dyDescent="0.2">
      <c r="A237" s="122"/>
      <c r="B237" s="122"/>
      <c r="C237" s="122"/>
      <c r="D237" s="277"/>
      <c r="E237" s="75"/>
      <c r="F237" s="34"/>
      <c r="G237" s="259"/>
      <c r="H237" s="100" t="s">
        <v>59</v>
      </c>
      <c r="I237" s="102" t="s">
        <v>212</v>
      </c>
      <c r="J237" s="29">
        <v>-19</v>
      </c>
      <c r="K237" s="185">
        <f t="shared" si="35"/>
        <v>4843.3500000000058</v>
      </c>
      <c r="L237" s="95"/>
      <c r="M237" s="14"/>
      <c r="N237" s="14"/>
      <c r="O237" s="14"/>
      <c r="P237" s="137"/>
      <c r="Q237"/>
      <c r="R237" s="15"/>
      <c r="V237" s="15"/>
      <c r="W237" s="72"/>
      <c r="X237" s="15"/>
    </row>
    <row r="238" spans="1:31" x14ac:dyDescent="0.2">
      <c r="A238" s="122"/>
      <c r="B238" s="122"/>
      <c r="C238" s="122"/>
      <c r="D238" s="277"/>
      <c r="E238" s="75"/>
      <c r="F238" s="34"/>
      <c r="G238" s="259"/>
      <c r="H238" s="100"/>
      <c r="I238" s="102" t="s">
        <v>271</v>
      </c>
      <c r="J238" s="29">
        <v>-97.25</v>
      </c>
      <c r="K238" s="185">
        <f t="shared" si="35"/>
        <v>4746.1000000000058</v>
      </c>
      <c r="L238" s="95"/>
    </row>
    <row r="239" spans="1:31" ht="12.75" customHeight="1" x14ac:dyDescent="0.2">
      <c r="A239" s="122"/>
      <c r="B239" s="122"/>
      <c r="C239" s="122"/>
      <c r="D239" s="277"/>
      <c r="E239" s="75"/>
      <c r="F239" s="34"/>
      <c r="H239" s="51" t="s">
        <v>55</v>
      </c>
      <c r="I239" s="103" t="s">
        <v>10</v>
      </c>
      <c r="J239" s="86">
        <v>-123.99</v>
      </c>
      <c r="K239" s="185">
        <f t="shared" si="35"/>
        <v>4622.110000000006</v>
      </c>
      <c r="L239" s="95"/>
      <c r="T239" s="24"/>
      <c r="U239" s="24"/>
      <c r="V239" s="20"/>
      <c r="W239" s="291"/>
      <c r="X239" s="20"/>
      <c r="Y239" s="18"/>
      <c r="Z239" s="18"/>
      <c r="AA239" s="18"/>
      <c r="AB239" s="18"/>
      <c r="AC239" s="18"/>
      <c r="AD239" s="18"/>
      <c r="AE239" s="18"/>
    </row>
    <row r="240" spans="1:31" ht="12.75" customHeight="1" x14ac:dyDescent="0.2">
      <c r="A240" s="122"/>
      <c r="B240" s="122"/>
      <c r="C240" s="122"/>
      <c r="D240" s="277"/>
      <c r="E240" s="75"/>
      <c r="F240" s="34"/>
      <c r="H240" s="100" t="s">
        <v>55</v>
      </c>
      <c r="I240" s="104" t="s">
        <v>38</v>
      </c>
      <c r="J240" s="86">
        <v>-805</v>
      </c>
      <c r="K240" s="185">
        <f t="shared" si="35"/>
        <v>3817.110000000006</v>
      </c>
      <c r="L240" s="180"/>
      <c r="T240" s="67"/>
      <c r="U240" s="63"/>
      <c r="V240" s="66"/>
      <c r="W240" s="52"/>
      <c r="X240" s="53"/>
      <c r="Y240" s="18"/>
      <c r="Z240" s="26"/>
      <c r="AA240" s="18"/>
      <c r="AB240" s="18"/>
      <c r="AC240" s="18"/>
      <c r="AD240" s="18"/>
      <c r="AE240" s="18"/>
    </row>
    <row r="241" spans="1:31" ht="12.75" customHeight="1" x14ac:dyDescent="0.2">
      <c r="A241" s="122"/>
      <c r="B241" s="122"/>
      <c r="C241" s="122"/>
      <c r="D241" s="277"/>
      <c r="E241" s="75"/>
      <c r="F241" s="34"/>
      <c r="G241" s="181"/>
      <c r="H241" s="100" t="s">
        <v>55</v>
      </c>
      <c r="I241" s="104" t="s">
        <v>12</v>
      </c>
      <c r="J241" s="75">
        <v>-476.58</v>
      </c>
      <c r="K241" s="185">
        <f t="shared" si="35"/>
        <v>3340.5300000000061</v>
      </c>
      <c r="L241" s="180"/>
      <c r="S241" s="144"/>
      <c r="T241" s="63"/>
      <c r="U241" s="63"/>
      <c r="V241" s="29"/>
      <c r="W241" s="178"/>
      <c r="X241" s="20"/>
      <c r="Y241" s="18"/>
      <c r="Z241" s="55"/>
      <c r="AA241" s="56"/>
      <c r="AB241" s="18"/>
      <c r="AC241" s="18"/>
      <c r="AD241" s="18"/>
      <c r="AE241" s="18"/>
    </row>
    <row r="242" spans="1:31" ht="12.75" customHeight="1" x14ac:dyDescent="0.2">
      <c r="A242" s="122"/>
      <c r="B242" s="122"/>
      <c r="C242" s="122"/>
      <c r="D242" s="276"/>
      <c r="E242" s="23"/>
      <c r="F242" s="34"/>
      <c r="G242" s="181"/>
      <c r="H242" s="100" t="s">
        <v>55</v>
      </c>
      <c r="I242" s="65" t="s">
        <v>130</v>
      </c>
      <c r="J242" s="29">
        <v>-567.77</v>
      </c>
      <c r="K242" s="185">
        <f t="shared" si="35"/>
        <v>2772.7600000000061</v>
      </c>
      <c r="S242" s="63"/>
      <c r="T242" s="63"/>
      <c r="U242" s="64"/>
      <c r="V242" s="36"/>
      <c r="W242" s="179"/>
      <c r="X242" s="20"/>
      <c r="Y242" s="18"/>
      <c r="Z242" s="55"/>
      <c r="AA242" s="56"/>
      <c r="AB242" s="18"/>
      <c r="AC242" s="18"/>
      <c r="AD242" s="18"/>
      <c r="AE242" s="18"/>
    </row>
    <row r="243" spans="1:31" ht="12.75" customHeight="1" x14ac:dyDescent="0.2">
      <c r="A243" s="122"/>
      <c r="B243" s="122"/>
      <c r="C243" s="122"/>
      <c r="D243" s="32"/>
      <c r="E243" s="75"/>
      <c r="F243" s="34"/>
      <c r="G243" s="182"/>
      <c r="H243" s="302" t="s">
        <v>55</v>
      </c>
      <c r="I243" s="303" t="s">
        <v>126</v>
      </c>
      <c r="J243" s="324">
        <v>-70.28</v>
      </c>
      <c r="K243" s="185">
        <f t="shared" si="35"/>
        <v>2702.4800000000059</v>
      </c>
      <c r="L243" s="306"/>
      <c r="S243" s="64"/>
      <c r="T243" s="64"/>
      <c r="U243" s="64"/>
      <c r="V243" s="36"/>
      <c r="W243" s="179"/>
      <c r="X243" s="20"/>
      <c r="Y243" s="18"/>
      <c r="Z243" s="55"/>
      <c r="AA243" s="56"/>
      <c r="AB243" s="18"/>
      <c r="AC243" s="18"/>
      <c r="AD243" s="18"/>
      <c r="AE243" s="18"/>
    </row>
    <row r="244" spans="1:31" ht="12.75" customHeight="1" x14ac:dyDescent="0.2">
      <c r="A244" s="118"/>
      <c r="B244" s="118"/>
      <c r="C244" s="118"/>
      <c r="D244" s="187"/>
      <c r="E244" s="75"/>
      <c r="F244" s="34"/>
      <c r="G244" s="226"/>
      <c r="H244" s="117" t="s">
        <v>56</v>
      </c>
      <c r="I244" s="105" t="s">
        <v>96</v>
      </c>
      <c r="J244" s="133">
        <v>-49.84</v>
      </c>
      <c r="K244" s="318">
        <f t="shared" si="35"/>
        <v>2652.6400000000058</v>
      </c>
      <c r="L244" s="18"/>
      <c r="S244" s="61"/>
      <c r="T244" s="63"/>
      <c r="U244" s="64"/>
      <c r="V244" s="36"/>
      <c r="W244" s="179"/>
      <c r="X244" s="58"/>
      <c r="Y244" s="18"/>
      <c r="Z244" s="59"/>
      <c r="AA244" s="56"/>
      <c r="AB244" s="18"/>
      <c r="AC244" s="18"/>
      <c r="AD244" s="18"/>
      <c r="AE244" s="18"/>
    </row>
    <row r="245" spans="1:31" ht="12.75" customHeight="1" x14ac:dyDescent="0.2">
      <c r="A245" s="297"/>
      <c r="B245" s="297"/>
      <c r="C245" s="297"/>
      <c r="D245" s="298"/>
      <c r="E245" s="299"/>
      <c r="F245" s="300"/>
      <c r="I245" s="19"/>
      <c r="J245" s="189">
        <f>SUM(J212:J244)</f>
        <v>2652.6400000000058</v>
      </c>
      <c r="K245" s="347"/>
      <c r="R245" s="20"/>
      <c r="S245" s="63"/>
      <c r="T245" s="63"/>
      <c r="U245" s="64"/>
      <c r="V245" s="36"/>
      <c r="W245" s="179"/>
      <c r="X245" s="20"/>
      <c r="Y245" s="18"/>
      <c r="Z245" s="26"/>
      <c r="AA245" s="56"/>
      <c r="AB245" s="18"/>
      <c r="AC245" s="18"/>
      <c r="AD245" s="18"/>
      <c r="AE245" s="18"/>
    </row>
    <row r="246" spans="1:31" ht="12.75" customHeight="1" x14ac:dyDescent="0.2">
      <c r="A246" s="48"/>
      <c r="B246" s="48"/>
      <c r="C246" s="48"/>
      <c r="D246" s="48"/>
      <c r="E246" s="15"/>
      <c r="F246" s="148"/>
      <c r="G246" s="48"/>
      <c r="H246" s="99"/>
      <c r="I246" s="48"/>
      <c r="J246" s="15"/>
      <c r="K246" s="48"/>
      <c r="L246" s="48"/>
      <c r="M246" s="15"/>
      <c r="N246" s="15"/>
      <c r="O246" s="15"/>
      <c r="P246" s="142"/>
      <c r="Q246" s="48"/>
      <c r="R246" s="20"/>
      <c r="S246" s="18"/>
      <c r="T246" s="18"/>
      <c r="U246" s="64"/>
      <c r="V246" s="94"/>
      <c r="W246" s="57"/>
      <c r="X246" s="20"/>
      <c r="Y246" s="18"/>
      <c r="Z246" s="55"/>
      <c r="AA246" s="56"/>
      <c r="AB246" s="18"/>
      <c r="AC246" s="18"/>
      <c r="AD246" s="18"/>
      <c r="AE246" s="18"/>
    </row>
    <row r="247" spans="1:31" ht="12.75" customHeight="1" x14ac:dyDescent="0.2">
      <c r="R247" s="20"/>
      <c r="S247" s="18"/>
      <c r="T247" s="18"/>
      <c r="U247" s="64"/>
      <c r="V247" s="94"/>
      <c r="W247" s="57"/>
      <c r="X247" s="20"/>
      <c r="Y247" s="18"/>
      <c r="Z247" s="55"/>
      <c r="AA247" s="56"/>
      <c r="AB247" s="18"/>
      <c r="AC247" s="18"/>
      <c r="AD247" s="18"/>
      <c r="AE247" s="18"/>
    </row>
    <row r="248" spans="1:31" ht="12.75" customHeight="1" x14ac:dyDescent="0.2">
      <c r="B248" s="428" t="s">
        <v>263</v>
      </c>
      <c r="C248" s="428"/>
      <c r="D248" s="428"/>
      <c r="E248" s="428"/>
      <c r="H248" s="100"/>
      <c r="I248" s="60"/>
      <c r="J248" s="426" t="s">
        <v>37</v>
      </c>
      <c r="K248" s="348"/>
      <c r="L248" s="290"/>
      <c r="M248" s="424" t="s">
        <v>34</v>
      </c>
      <c r="N248" s="423" t="s">
        <v>135</v>
      </c>
      <c r="O248" s="423"/>
      <c r="P248" s="140"/>
      <c r="R248" s="20"/>
      <c r="S248" s="18"/>
      <c r="T248" s="18"/>
      <c r="U248" s="64"/>
      <c r="V248" s="94"/>
      <c r="W248" s="57"/>
      <c r="X248" s="20"/>
      <c r="Y248" s="18"/>
      <c r="Z248" s="55"/>
      <c r="AA248" s="56"/>
      <c r="AB248" s="18"/>
      <c r="AC248" s="18"/>
      <c r="AD248" s="18"/>
      <c r="AE248" s="18"/>
    </row>
    <row r="249" spans="1:31" ht="12.75" customHeight="1" x14ac:dyDescent="0.2">
      <c r="C249" s="16" t="s">
        <v>92</v>
      </c>
      <c r="D249" s="14"/>
      <c r="E249" s="243">
        <v>9000</v>
      </c>
      <c r="H249" s="101" t="s">
        <v>58</v>
      </c>
      <c r="I249" s="80"/>
      <c r="J249" s="427"/>
      <c r="K249" s="348" t="s">
        <v>29</v>
      </c>
      <c r="L249" s="290"/>
      <c r="M249" s="425"/>
      <c r="N249" s="349" t="s">
        <v>29</v>
      </c>
      <c r="O249" s="350" t="s">
        <v>36</v>
      </c>
      <c r="P249" s="140"/>
      <c r="R249" s="20"/>
      <c r="S249" s="20"/>
      <c r="T249" s="18"/>
      <c r="U249" s="64"/>
      <c r="V249" s="94"/>
      <c r="W249" s="57"/>
      <c r="X249" s="58"/>
      <c r="Y249" s="18"/>
      <c r="Z249" s="55"/>
      <c r="AA249" s="56"/>
      <c r="AB249" s="18"/>
      <c r="AC249" s="18"/>
      <c r="AD249" s="18"/>
      <c r="AE249" s="18"/>
    </row>
    <row r="250" spans="1:31" ht="12.75" customHeight="1" x14ac:dyDescent="0.2">
      <c r="C250" s="16"/>
      <c r="D250" s="14" t="s">
        <v>13</v>
      </c>
      <c r="E250" s="35">
        <f>'[1]OCT ''15'!$C$49</f>
        <v>1647.0100000000011</v>
      </c>
      <c r="H250" s="106"/>
      <c r="I250" s="92" t="s">
        <v>61</v>
      </c>
      <c r="J250" s="29">
        <f>$J$245</f>
        <v>2652.6400000000058</v>
      </c>
      <c r="K250" s="43">
        <f>J250</f>
        <v>2652.6400000000058</v>
      </c>
      <c r="L250" s="20"/>
      <c r="M250" s="29">
        <f>$N$217</f>
        <v>-27452.210000000003</v>
      </c>
      <c r="N250" s="43">
        <f>M250</f>
        <v>-27452.210000000003</v>
      </c>
      <c r="O250" s="29">
        <f>28000+N250</f>
        <v>547.78999999999724</v>
      </c>
      <c r="P250" s="141" t="s">
        <v>82</v>
      </c>
      <c r="Q250" s="134" t="s">
        <v>83</v>
      </c>
      <c r="R250" s="20"/>
      <c r="S250" s="20"/>
      <c r="T250" s="18"/>
      <c r="U250" s="64"/>
      <c r="V250" s="94"/>
      <c r="W250" s="57"/>
      <c r="X250" s="58"/>
      <c r="Y250" s="18"/>
      <c r="Z250" s="55"/>
      <c r="AA250" s="56"/>
      <c r="AB250" s="18"/>
      <c r="AC250" s="18"/>
      <c r="AD250" s="18"/>
      <c r="AE250" s="18"/>
    </row>
    <row r="251" spans="1:31" ht="12.75" customHeight="1" x14ac:dyDescent="0.2">
      <c r="C251" s="17" t="s">
        <v>5</v>
      </c>
      <c r="D251" s="14"/>
      <c r="E251" s="14">
        <f>SUM(E249:E250)</f>
        <v>10647.010000000002</v>
      </c>
      <c r="H251" s="110"/>
      <c r="I251" s="88" t="s">
        <v>273</v>
      </c>
      <c r="J251" s="29">
        <v>-82.5</v>
      </c>
      <c r="K251" s="185">
        <f t="shared" ref="K251:K305" si="37">K250+J251</f>
        <v>2570.1400000000058</v>
      </c>
      <c r="L251" s="25"/>
      <c r="M251" s="75">
        <v>-406.26</v>
      </c>
      <c r="N251" s="44">
        <f>N250+M251</f>
        <v>-27858.47</v>
      </c>
      <c r="O251" s="29">
        <f>28000+N251</f>
        <v>141.52999999999884</v>
      </c>
      <c r="P251" s="136" t="s">
        <v>70</v>
      </c>
      <c r="Q251" s="143"/>
      <c r="R251" s="20"/>
      <c r="S251" s="20"/>
      <c r="T251" s="18"/>
      <c r="U251" s="64"/>
      <c r="V251" s="94"/>
      <c r="W251" s="57"/>
      <c r="X251" s="58"/>
      <c r="Y251" s="18"/>
      <c r="Z251" s="55"/>
      <c r="AA251" s="56"/>
      <c r="AB251" s="18"/>
      <c r="AC251" s="18"/>
      <c r="AD251" s="18"/>
      <c r="AE251" s="18"/>
    </row>
    <row r="252" spans="1:31" ht="12.75" customHeight="1" x14ac:dyDescent="0.2">
      <c r="A252" s="116"/>
      <c r="H252" s="110"/>
      <c r="I252" s="88" t="s">
        <v>274</v>
      </c>
      <c r="J252" s="29">
        <v>-1050</v>
      </c>
      <c r="K252" s="185">
        <f t="shared" si="37"/>
        <v>1520.1400000000058</v>
      </c>
      <c r="L252" s="95"/>
      <c r="M252" s="75">
        <v>-9</v>
      </c>
      <c r="N252" s="44">
        <f t="shared" ref="N252:N258" si="38">N251+M252</f>
        <v>-27867.47</v>
      </c>
      <c r="O252" s="29">
        <f>28000+N252</f>
        <v>132.52999999999884</v>
      </c>
      <c r="P252" s="136" t="s">
        <v>288</v>
      </c>
      <c r="Q252" s="143"/>
      <c r="R252" s="20"/>
      <c r="S252" s="20"/>
      <c r="T252" s="18"/>
      <c r="U252" s="64"/>
      <c r="V252" s="94"/>
      <c r="W252" s="57"/>
      <c r="X252" s="58"/>
      <c r="Y252" s="18"/>
      <c r="Z252" s="55"/>
      <c r="AA252" s="56"/>
      <c r="AB252" s="18"/>
      <c r="AC252" s="18"/>
      <c r="AD252" s="18"/>
      <c r="AE252" s="18"/>
    </row>
    <row r="253" spans="1:31" ht="12.75" customHeight="1" x14ac:dyDescent="0.2">
      <c r="A253" s="116"/>
      <c r="C253" s="49" t="s">
        <v>11</v>
      </c>
      <c r="E253" s="27"/>
      <c r="H253" s="110"/>
      <c r="I253" s="88" t="s">
        <v>84</v>
      </c>
      <c r="J253" s="29">
        <v>-468.29</v>
      </c>
      <c r="K253" s="185">
        <f t="shared" si="37"/>
        <v>1051.8500000000058</v>
      </c>
      <c r="L253" s="95"/>
      <c r="M253" s="75">
        <v>-9</v>
      </c>
      <c r="N253" s="44">
        <f t="shared" si="38"/>
        <v>-27876.47</v>
      </c>
      <c r="O253" s="29">
        <f>28000+N253</f>
        <v>123.52999999999884</v>
      </c>
      <c r="P253" s="136" t="s">
        <v>288</v>
      </c>
      <c r="Q253" s="143"/>
      <c r="R253" s="20"/>
      <c r="S253" s="20"/>
      <c r="T253" s="18"/>
      <c r="U253" s="64"/>
      <c r="V253" s="94"/>
      <c r="W253" s="57"/>
      <c r="X253" s="58"/>
      <c r="Y253" s="18"/>
      <c r="Z253" s="55"/>
      <c r="AA253" s="56"/>
      <c r="AB253" s="18"/>
      <c r="AC253" s="18"/>
      <c r="AD253" s="18"/>
      <c r="AE253" s="18"/>
    </row>
    <row r="254" spans="1:31" ht="12.75" customHeight="1" x14ac:dyDescent="0.2">
      <c r="A254" s="116"/>
      <c r="D254" s="18" t="s">
        <v>8</v>
      </c>
      <c r="E254" s="27">
        <f>E249</f>
        <v>9000</v>
      </c>
      <c r="F254" s="18"/>
      <c r="H254" s="110"/>
      <c r="I254" s="88" t="s">
        <v>275</v>
      </c>
      <c r="J254" s="29">
        <v>-46.95</v>
      </c>
      <c r="K254" s="185">
        <f t="shared" si="37"/>
        <v>1004.9000000000058</v>
      </c>
      <c r="L254" s="95"/>
      <c r="M254" s="75">
        <v>-10</v>
      </c>
      <c r="N254" s="44">
        <f t="shared" si="38"/>
        <v>-27886.47</v>
      </c>
      <c r="O254" s="29">
        <f>28000+N254</f>
        <v>113.52999999999884</v>
      </c>
      <c r="P254" s="136" t="s">
        <v>216</v>
      </c>
      <c r="Q254" s="143"/>
      <c r="R254" s="20"/>
      <c r="S254" s="20"/>
      <c r="T254" s="18"/>
      <c r="U254" s="64"/>
      <c r="V254" s="94"/>
      <c r="W254" s="57"/>
      <c r="X254" s="58"/>
      <c r="Y254" s="18"/>
      <c r="Z254" s="55"/>
      <c r="AA254" s="56"/>
      <c r="AB254" s="18"/>
      <c r="AC254" s="18"/>
      <c r="AD254" s="18"/>
      <c r="AE254" s="18"/>
    </row>
    <row r="255" spans="1:31" ht="12.75" customHeight="1" x14ac:dyDescent="0.2">
      <c r="A255" s="116"/>
      <c r="D255" s="48" t="s">
        <v>7</v>
      </c>
      <c r="E255" s="176"/>
      <c r="F255" s="175"/>
      <c r="H255" s="110"/>
      <c r="I255" s="88" t="s">
        <v>276</v>
      </c>
      <c r="J255" s="29">
        <v>-1</v>
      </c>
      <c r="K255" s="185">
        <f t="shared" si="37"/>
        <v>1003.9000000000058</v>
      </c>
      <c r="L255" s="95"/>
      <c r="M255" s="75">
        <f>-J271</f>
        <v>1000</v>
      </c>
      <c r="N255" s="44">
        <f t="shared" si="38"/>
        <v>-26886.47</v>
      </c>
      <c r="O255" s="29">
        <f t="shared" ref="O255:O257" si="39">28000+N255</f>
        <v>1113.5299999999988</v>
      </c>
      <c r="P255" s="136" t="s">
        <v>67</v>
      </c>
      <c r="Q255" s="143"/>
      <c r="R255" s="20"/>
      <c r="S255" s="20"/>
      <c r="T255" s="18"/>
      <c r="U255" s="64"/>
      <c r="V255" s="94"/>
      <c r="W255" s="57"/>
      <c r="X255" s="58"/>
      <c r="Y255" s="18"/>
      <c r="Z255" s="55"/>
      <c r="AA255" s="56"/>
      <c r="AB255" s="18"/>
      <c r="AC255" s="18"/>
      <c r="AD255" s="18"/>
      <c r="AE255" s="18"/>
    </row>
    <row r="256" spans="1:31" ht="12.75" customHeight="1" x14ac:dyDescent="0.2">
      <c r="A256" s="116"/>
      <c r="D256" s="18"/>
      <c r="E256" s="186"/>
      <c r="F256" s="175"/>
      <c r="H256" s="110" t="s">
        <v>60</v>
      </c>
      <c r="I256" s="88" t="s">
        <v>62</v>
      </c>
      <c r="J256" s="29">
        <v>-255</v>
      </c>
      <c r="K256" s="185">
        <f t="shared" si="37"/>
        <v>748.90000000000578</v>
      </c>
      <c r="L256" s="95"/>
      <c r="M256" s="75">
        <v>-4.5</v>
      </c>
      <c r="N256" s="44">
        <f t="shared" si="38"/>
        <v>-26890.97</v>
      </c>
      <c r="O256" s="29">
        <f t="shared" si="39"/>
        <v>1109.0299999999988</v>
      </c>
      <c r="P256" s="136" t="s">
        <v>216</v>
      </c>
      <c r="Q256" s="143"/>
      <c r="R256" s="20"/>
      <c r="S256" s="20"/>
      <c r="T256" s="18"/>
      <c r="U256" s="64"/>
      <c r="V256" s="94"/>
      <c r="W256" s="57"/>
      <c r="X256" s="58"/>
      <c r="Y256" s="18"/>
      <c r="Z256" s="55"/>
      <c r="AA256" s="56"/>
      <c r="AB256" s="18"/>
      <c r="AC256" s="18"/>
      <c r="AD256" s="18"/>
      <c r="AE256" s="18"/>
    </row>
    <row r="257" spans="1:31" ht="12.75" customHeight="1" x14ac:dyDescent="0.2">
      <c r="A257" s="116"/>
      <c r="D257" s="18"/>
      <c r="E257" s="186"/>
      <c r="F257" s="175"/>
      <c r="H257" s="110"/>
      <c r="I257" s="88" t="s">
        <v>277</v>
      </c>
      <c r="J257" s="29">
        <v>-500</v>
      </c>
      <c r="K257" s="185">
        <f t="shared" si="37"/>
        <v>248.90000000000578</v>
      </c>
      <c r="L257" s="95"/>
      <c r="M257" s="75">
        <v>1000</v>
      </c>
      <c r="N257" s="44">
        <f t="shared" si="38"/>
        <v>-25890.97</v>
      </c>
      <c r="O257" s="29">
        <f t="shared" si="39"/>
        <v>2109.0299999999988</v>
      </c>
      <c r="P257" s="136" t="s">
        <v>78</v>
      </c>
      <c r="Q257" s="143"/>
      <c r="R257" s="20"/>
      <c r="S257" s="20"/>
      <c r="T257" s="18"/>
      <c r="U257" s="64"/>
      <c r="V257" s="94"/>
      <c r="W257" s="57"/>
      <c r="X257" s="58"/>
      <c r="Y257" s="18"/>
      <c r="Z257" s="55"/>
      <c r="AA257" s="56"/>
      <c r="AB257" s="18"/>
      <c r="AC257" s="18"/>
      <c r="AD257" s="18"/>
      <c r="AE257" s="18"/>
    </row>
    <row r="258" spans="1:31" ht="12.75" customHeight="1" x14ac:dyDescent="0.2">
      <c r="A258" s="122"/>
      <c r="B258" s="122"/>
      <c r="C258" s="122"/>
      <c r="D258" s="75"/>
      <c r="E258" s="75"/>
      <c r="F258" s="68"/>
      <c r="H258" s="110"/>
      <c r="I258" s="88" t="s">
        <v>289</v>
      </c>
      <c r="J258" s="29">
        <v>-138.36000000000001</v>
      </c>
      <c r="K258" s="185">
        <f t="shared" si="37"/>
        <v>110.54000000000576</v>
      </c>
      <c r="L258" s="95"/>
      <c r="M258" s="75">
        <f>E250</f>
        <v>1647.0100000000011</v>
      </c>
      <c r="N258" s="45">
        <f t="shared" si="38"/>
        <v>-24243.96</v>
      </c>
      <c r="O258" s="29">
        <f t="shared" ref="O258" si="40">28000+N258</f>
        <v>3756.0400000000009</v>
      </c>
      <c r="P258" s="136" t="s">
        <v>78</v>
      </c>
      <c r="Q258" s="239"/>
      <c r="R258" s="20"/>
      <c r="S258" s="20"/>
      <c r="T258" s="18"/>
      <c r="U258" s="64"/>
      <c r="V258" s="94"/>
      <c r="W258" s="57"/>
      <c r="X258" s="58"/>
      <c r="Y258" s="18"/>
      <c r="Z258" s="55"/>
      <c r="AA258" s="56"/>
      <c r="AB258" s="18"/>
      <c r="AC258" s="18"/>
      <c r="AD258" s="18"/>
      <c r="AE258" s="18"/>
    </row>
    <row r="259" spans="1:31" ht="12.75" customHeight="1" x14ac:dyDescent="0.2">
      <c r="A259" s="122"/>
      <c r="B259" s="122"/>
      <c r="C259" s="122"/>
      <c r="D259" s="75"/>
      <c r="E259" s="75"/>
      <c r="F259" s="68"/>
      <c r="H259" s="110"/>
      <c r="I259" s="88" t="s">
        <v>290</v>
      </c>
      <c r="J259" s="29">
        <v>-105</v>
      </c>
      <c r="K259" s="185">
        <f t="shared" si="37"/>
        <v>5.5400000000057616</v>
      </c>
      <c r="L259" s="95"/>
      <c r="M259" s="41">
        <f>SUM(M250:M258)</f>
        <v>-24243.96</v>
      </c>
      <c r="N259" s="107"/>
      <c r="O259" s="114"/>
      <c r="P259" s="192"/>
      <c r="Q259" s="135"/>
      <c r="R259" s="20"/>
      <c r="S259" s="20"/>
      <c r="T259" s="18"/>
      <c r="U259" s="64"/>
      <c r="V259" s="94"/>
      <c r="W259" s="57"/>
      <c r="X259" s="58"/>
      <c r="Y259" s="18"/>
      <c r="Z259" s="55"/>
      <c r="AA259" s="56"/>
      <c r="AB259" s="18"/>
      <c r="AC259" s="18"/>
      <c r="AD259" s="18"/>
      <c r="AE259" s="18"/>
    </row>
    <row r="260" spans="1:31" ht="12.75" customHeight="1" x14ac:dyDescent="0.2">
      <c r="A260" s="122"/>
      <c r="B260" s="122"/>
      <c r="C260" s="122"/>
      <c r="D260" s="75"/>
      <c r="E260" s="75"/>
      <c r="F260" s="68"/>
      <c r="H260" s="110"/>
      <c r="I260" s="88" t="s">
        <v>197</v>
      </c>
      <c r="J260" s="29">
        <v>12500</v>
      </c>
      <c r="K260" s="185">
        <f t="shared" si="37"/>
        <v>12505.540000000006</v>
      </c>
      <c r="L260" s="95"/>
      <c r="M260" s="42"/>
      <c r="N260" s="107"/>
      <c r="O260" s="114"/>
      <c r="P260" s="192"/>
      <c r="Q260" s="135"/>
      <c r="R260" s="20"/>
      <c r="S260" s="20"/>
      <c r="T260" s="18"/>
      <c r="U260" s="64"/>
      <c r="V260" s="94"/>
      <c r="W260" s="57"/>
      <c r="X260" s="58"/>
      <c r="Y260" s="18"/>
      <c r="Z260" s="55"/>
      <c r="AA260" s="56"/>
      <c r="AB260" s="18"/>
      <c r="AC260" s="18"/>
      <c r="AD260" s="18"/>
      <c r="AE260" s="18"/>
    </row>
    <row r="261" spans="1:31" ht="12.75" customHeight="1" x14ac:dyDescent="0.2">
      <c r="A261" s="122"/>
      <c r="B261" s="122"/>
      <c r="C261" s="122"/>
      <c r="D261" s="75"/>
      <c r="E261" s="75"/>
      <c r="F261" s="68"/>
      <c r="H261" s="110"/>
      <c r="I261" s="88" t="s">
        <v>292</v>
      </c>
      <c r="J261" s="29">
        <v>1000</v>
      </c>
      <c r="K261" s="185">
        <f t="shared" si="37"/>
        <v>13505.540000000006</v>
      </c>
      <c r="L261" s="95"/>
      <c r="M261" s="42"/>
      <c r="N261" s="107"/>
      <c r="O261" s="114"/>
      <c r="P261" s="192"/>
      <c r="Q261" s="135"/>
      <c r="R261" s="20"/>
      <c r="S261" s="20"/>
      <c r="T261" s="18"/>
      <c r="U261" s="64"/>
      <c r="V261" s="94"/>
      <c r="W261" s="57"/>
      <c r="X261" s="58"/>
      <c r="Y261" s="18"/>
      <c r="Z261" s="55"/>
      <c r="AA261" s="56"/>
      <c r="AB261" s="18"/>
      <c r="AC261" s="18"/>
      <c r="AD261" s="18"/>
      <c r="AE261" s="18"/>
    </row>
    <row r="262" spans="1:31" ht="12.75" customHeight="1" x14ac:dyDescent="0.2">
      <c r="A262" s="122"/>
      <c r="B262" s="122"/>
      <c r="C262" s="122"/>
      <c r="D262" s="75"/>
      <c r="E262" s="75"/>
      <c r="F262" s="68"/>
      <c r="H262" s="110"/>
      <c r="I262" s="88" t="s">
        <v>293</v>
      </c>
      <c r="J262" s="29">
        <v>-12750</v>
      </c>
      <c r="K262" s="185">
        <f t="shared" si="37"/>
        <v>755.54000000000633</v>
      </c>
      <c r="L262" s="95"/>
      <c r="M262" s="42"/>
      <c r="N262" s="107"/>
      <c r="O262" s="114"/>
      <c r="P262" s="192"/>
      <c r="Q262" s="135"/>
      <c r="R262" s="20"/>
      <c r="S262" s="20"/>
      <c r="T262" s="18"/>
      <c r="U262" s="64"/>
      <c r="V262" s="94"/>
      <c r="W262" s="57"/>
      <c r="X262" s="58"/>
      <c r="Y262" s="18"/>
      <c r="Z262" s="55"/>
      <c r="AA262" s="56"/>
      <c r="AB262" s="18"/>
      <c r="AC262" s="18"/>
      <c r="AD262" s="18"/>
      <c r="AE262" s="18"/>
    </row>
    <row r="263" spans="1:31" ht="12.75" customHeight="1" x14ac:dyDescent="0.2">
      <c r="A263" s="122"/>
      <c r="B263" s="122"/>
      <c r="C263" s="122"/>
      <c r="D263" s="75"/>
      <c r="E263" s="75"/>
      <c r="F263" s="68"/>
      <c r="H263" s="110"/>
      <c r="I263" s="88" t="s">
        <v>271</v>
      </c>
      <c r="J263" s="29">
        <v>-167.25</v>
      </c>
      <c r="K263" s="185">
        <f t="shared" si="37"/>
        <v>588.29000000000633</v>
      </c>
      <c r="L263" s="95"/>
      <c r="M263" s="42"/>
      <c r="N263" s="107"/>
      <c r="O263" s="114"/>
      <c r="P263" s="192"/>
      <c r="Q263" s="135"/>
      <c r="R263" s="20"/>
      <c r="S263" s="20"/>
      <c r="T263" s="18"/>
      <c r="U263" s="64"/>
      <c r="V263" s="94"/>
      <c r="W263" s="57"/>
      <c r="X263" s="58"/>
      <c r="Y263" s="18"/>
      <c r="Z263" s="55"/>
      <c r="AA263" s="56"/>
      <c r="AB263" s="18"/>
      <c r="AC263" s="18"/>
      <c r="AD263" s="18"/>
      <c r="AE263" s="18"/>
    </row>
    <row r="264" spans="1:31" ht="12.75" customHeight="1" x14ac:dyDescent="0.2">
      <c r="A264" s="122"/>
      <c r="B264" s="122"/>
      <c r="C264" s="122"/>
      <c r="D264" s="75"/>
      <c r="E264" s="75"/>
      <c r="F264" s="68"/>
      <c r="H264" s="110"/>
      <c r="I264" s="88" t="s">
        <v>294</v>
      </c>
      <c r="J264" s="29">
        <v>-50</v>
      </c>
      <c r="K264" s="185">
        <f t="shared" si="37"/>
        <v>538.29000000000633</v>
      </c>
      <c r="L264" s="95"/>
      <c r="M264" s="42"/>
      <c r="N264" s="107"/>
      <c r="O264" s="114"/>
      <c r="P264" s="192"/>
      <c r="Q264" s="135"/>
      <c r="R264" s="20"/>
      <c r="S264" s="20"/>
      <c r="T264" s="18"/>
      <c r="U264" s="64"/>
      <c r="V264" s="94"/>
      <c r="W264" s="57"/>
      <c r="X264" s="58"/>
      <c r="Y264" s="18"/>
      <c r="Z264" s="55"/>
      <c r="AA264" s="56"/>
      <c r="AB264" s="18"/>
      <c r="AC264" s="18"/>
      <c r="AD264" s="18"/>
      <c r="AE264" s="18"/>
    </row>
    <row r="265" spans="1:31" ht="12.75" customHeight="1" x14ac:dyDescent="0.2">
      <c r="A265" s="122"/>
      <c r="B265" s="122"/>
      <c r="C265" s="122"/>
      <c r="D265" s="75"/>
      <c r="E265" s="75"/>
      <c r="F265" s="68"/>
      <c r="H265" s="110"/>
      <c r="I265" s="88" t="s">
        <v>136</v>
      </c>
      <c r="J265" s="29">
        <v>-5</v>
      </c>
      <c r="K265" s="185">
        <f t="shared" si="37"/>
        <v>533.29000000000633</v>
      </c>
      <c r="L265" s="95"/>
      <c r="M265" s="42"/>
      <c r="N265" s="107"/>
      <c r="O265" s="114"/>
      <c r="P265" s="192"/>
      <c r="Q265" s="135"/>
      <c r="R265" s="20"/>
      <c r="S265" s="20"/>
      <c r="T265" s="18"/>
      <c r="U265" s="64"/>
      <c r="V265" s="94"/>
      <c r="W265" s="57"/>
      <c r="X265" s="58"/>
      <c r="Y265" s="18"/>
      <c r="Z265" s="55"/>
      <c r="AA265" s="56"/>
      <c r="AB265" s="18"/>
      <c r="AC265" s="18"/>
      <c r="AD265" s="18"/>
      <c r="AE265" s="18"/>
    </row>
    <row r="266" spans="1:31" ht="12.75" customHeight="1" x14ac:dyDescent="0.2">
      <c r="A266" s="122"/>
      <c r="B266" s="122"/>
      <c r="C266" s="122"/>
      <c r="D266" s="75"/>
      <c r="E266" s="75"/>
      <c r="F266" s="68"/>
      <c r="H266" s="110"/>
      <c r="I266" s="88" t="s">
        <v>292</v>
      </c>
      <c r="J266" s="29">
        <v>3866.02</v>
      </c>
      <c r="K266" s="185">
        <f t="shared" si="37"/>
        <v>4399.3100000000068</v>
      </c>
      <c r="L266" s="95"/>
      <c r="M266" s="42"/>
      <c r="N266" s="73"/>
      <c r="O266" s="73"/>
      <c r="P266" s="192"/>
      <c r="Q266" s="135"/>
      <c r="R266" s="20"/>
      <c r="S266" s="20"/>
      <c r="T266" s="18"/>
      <c r="U266" s="64"/>
      <c r="V266" s="94"/>
      <c r="W266" s="57"/>
      <c r="X266" s="58"/>
      <c r="Y266" s="18"/>
      <c r="Z266" s="55"/>
      <c r="AA266" s="56"/>
      <c r="AB266" s="18"/>
      <c r="AC266" s="18"/>
      <c r="AD266" s="18"/>
      <c r="AE266" s="18"/>
    </row>
    <row r="267" spans="1:31" ht="12.75" customHeight="1" x14ac:dyDescent="0.2">
      <c r="A267" s="122"/>
      <c r="B267" s="122"/>
      <c r="C267" s="122"/>
      <c r="D267" s="75"/>
      <c r="E267" s="75"/>
      <c r="F267" s="68"/>
      <c r="H267" s="110"/>
      <c r="I267" s="88" t="s">
        <v>295</v>
      </c>
      <c r="J267" s="29">
        <v>-4000</v>
      </c>
      <c r="K267" s="185">
        <f t="shared" si="37"/>
        <v>399.31000000000677</v>
      </c>
      <c r="L267" s="95"/>
      <c r="M267" s="42"/>
      <c r="N267" s="73"/>
      <c r="O267" s="73"/>
      <c r="P267" s="192"/>
      <c r="Q267" s="135"/>
      <c r="R267" s="20"/>
      <c r="S267" s="20"/>
      <c r="T267" s="18"/>
      <c r="U267" s="64"/>
      <c r="V267" s="94"/>
      <c r="W267" s="57"/>
      <c r="X267" s="58"/>
      <c r="Y267" s="18"/>
      <c r="Z267" s="55"/>
      <c r="AA267" s="56"/>
      <c r="AB267" s="18"/>
      <c r="AC267" s="18"/>
      <c r="AD267" s="18"/>
      <c r="AE267" s="18"/>
    </row>
    <row r="268" spans="1:31" ht="12.75" customHeight="1" x14ac:dyDescent="0.2">
      <c r="A268" s="122"/>
      <c r="B268" s="122"/>
      <c r="C268" s="122"/>
      <c r="D268" s="75"/>
      <c r="E268" s="75"/>
      <c r="F268" s="68"/>
      <c r="H268" s="110"/>
      <c r="I268" s="88" t="s">
        <v>298</v>
      </c>
      <c r="J268" s="29">
        <v>700</v>
      </c>
      <c r="K268" s="185">
        <f t="shared" si="37"/>
        <v>1099.3100000000068</v>
      </c>
      <c r="L268" s="95"/>
      <c r="M268" s="42"/>
      <c r="N268" s="73"/>
      <c r="O268" s="73"/>
      <c r="P268" s="192"/>
      <c r="Q268" s="135"/>
      <c r="R268" s="20"/>
      <c r="S268" s="20"/>
      <c r="T268" s="18"/>
      <c r="U268" s="64"/>
      <c r="V268" s="94"/>
      <c r="W268" s="57"/>
      <c r="X268" s="58"/>
      <c r="Y268" s="18"/>
      <c r="Z268" s="55"/>
      <c r="AA268" s="56"/>
      <c r="AB268" s="18"/>
      <c r="AC268" s="18"/>
      <c r="AD268" s="18"/>
      <c r="AE268" s="18"/>
    </row>
    <row r="269" spans="1:31" ht="12.75" customHeight="1" x14ac:dyDescent="0.2">
      <c r="A269" s="122"/>
      <c r="B269" s="122"/>
      <c r="C269" s="122"/>
      <c r="D269" s="75"/>
      <c r="E269" s="75"/>
      <c r="F269" s="68"/>
      <c r="H269" s="110"/>
      <c r="I269" s="88" t="s">
        <v>296</v>
      </c>
      <c r="J269" s="29">
        <v>-228</v>
      </c>
      <c r="K269" s="185">
        <f t="shared" si="37"/>
        <v>871.31000000000677</v>
      </c>
      <c r="L269" s="95"/>
      <c r="M269" s="42"/>
      <c r="N269" s="73"/>
      <c r="O269" s="73"/>
      <c r="P269" s="192"/>
      <c r="Q269" s="135"/>
      <c r="R269" s="20"/>
      <c r="S269" s="20"/>
      <c r="T269" s="18"/>
      <c r="U269" s="64"/>
      <c r="V269" s="94"/>
      <c r="W269" s="57"/>
      <c r="X269" s="58"/>
      <c r="Y269" s="18"/>
      <c r="Z269" s="55"/>
      <c r="AA269" s="56"/>
      <c r="AB269" s="18"/>
      <c r="AC269" s="18"/>
      <c r="AD269" s="18"/>
      <c r="AE269" s="18"/>
    </row>
    <row r="270" spans="1:31" ht="12.75" customHeight="1" x14ac:dyDescent="0.2">
      <c r="A270" s="122"/>
      <c r="B270" s="122"/>
      <c r="C270" s="122"/>
      <c r="D270" s="75"/>
      <c r="E270" s="75"/>
      <c r="F270" s="68"/>
      <c r="H270" s="110"/>
      <c r="I270" s="88" t="s">
        <v>297</v>
      </c>
      <c r="J270" s="29">
        <v>1000</v>
      </c>
      <c r="K270" s="185">
        <f t="shared" si="37"/>
        <v>1871.3100000000068</v>
      </c>
      <c r="L270" s="95"/>
      <c r="M270" s="42"/>
      <c r="N270" s="73"/>
      <c r="O270" s="73"/>
      <c r="P270" s="192"/>
      <c r="Q270" s="135"/>
      <c r="R270" s="20"/>
      <c r="S270" s="20"/>
      <c r="T270" s="18"/>
      <c r="U270" s="64"/>
      <c r="V270" s="94"/>
      <c r="W270" s="57"/>
      <c r="X270" s="58"/>
      <c r="Y270" s="18"/>
      <c r="Z270" s="55"/>
      <c r="AA270" s="56"/>
      <c r="AB270" s="18"/>
      <c r="AC270" s="18"/>
      <c r="AD270" s="18"/>
      <c r="AE270" s="18"/>
    </row>
    <row r="271" spans="1:31" ht="12.75" customHeight="1" x14ac:dyDescent="0.2">
      <c r="A271" s="122"/>
      <c r="B271" s="122"/>
      <c r="C271" s="122"/>
      <c r="D271" s="75"/>
      <c r="E271" s="75"/>
      <c r="F271" s="68"/>
      <c r="H271" s="110"/>
      <c r="I271" s="88" t="s">
        <v>43</v>
      </c>
      <c r="J271" s="29">
        <v>-1000</v>
      </c>
      <c r="K271" s="185">
        <f t="shared" si="37"/>
        <v>871.31000000000677</v>
      </c>
      <c r="L271" s="95"/>
      <c r="M271" s="42"/>
      <c r="N271" s="73"/>
      <c r="O271" s="73"/>
      <c r="P271" s="192"/>
      <c r="Q271" s="135"/>
      <c r="R271" s="20"/>
      <c r="S271" s="20"/>
      <c r="T271" s="18"/>
      <c r="U271" s="64"/>
      <c r="V271" s="94"/>
      <c r="W271" s="57"/>
      <c r="X271" s="58"/>
      <c r="Y271" s="18"/>
      <c r="Z271" s="55"/>
      <c r="AA271" s="56"/>
      <c r="AB271" s="18"/>
      <c r="AC271" s="18"/>
      <c r="AD271" s="18"/>
      <c r="AE271" s="18"/>
    </row>
    <row r="272" spans="1:31" ht="12.75" customHeight="1" x14ac:dyDescent="0.2">
      <c r="A272" s="122"/>
      <c r="B272" s="122"/>
      <c r="C272" s="122"/>
      <c r="D272" s="75"/>
      <c r="E272" s="75"/>
      <c r="F272" s="68"/>
      <c r="H272" s="110"/>
      <c r="I272" s="88" t="s">
        <v>57</v>
      </c>
      <c r="J272" s="29">
        <v>21154.15</v>
      </c>
      <c r="K272" s="185">
        <f t="shared" si="37"/>
        <v>22025.460000000006</v>
      </c>
      <c r="L272" s="95"/>
      <c r="M272" s="42"/>
      <c r="N272" s="73"/>
      <c r="O272" s="73"/>
      <c r="P272" s="192"/>
      <c r="Q272" s="135"/>
      <c r="R272" s="20"/>
      <c r="S272" s="20"/>
      <c r="T272" s="18"/>
      <c r="U272" s="64"/>
      <c r="V272" s="94"/>
      <c r="W272" s="57"/>
      <c r="X272" s="58"/>
      <c r="Y272" s="18"/>
      <c r="Z272" s="55"/>
      <c r="AA272" s="56"/>
      <c r="AB272" s="18"/>
      <c r="AC272" s="18"/>
      <c r="AD272" s="18"/>
      <c r="AE272" s="18"/>
    </row>
    <row r="273" spans="1:31" ht="12.75" customHeight="1" x14ac:dyDescent="0.2">
      <c r="A273" s="122"/>
      <c r="B273" s="122"/>
      <c r="C273" s="122"/>
      <c r="D273" s="75"/>
      <c r="E273" s="75"/>
      <c r="F273" s="68"/>
      <c r="H273" s="110"/>
      <c r="I273" s="88" t="s">
        <v>302</v>
      </c>
      <c r="J273" s="29">
        <v>-385.02</v>
      </c>
      <c r="K273" s="185">
        <f t="shared" si="37"/>
        <v>21640.440000000006</v>
      </c>
      <c r="L273" s="95"/>
      <c r="M273" s="42"/>
      <c r="N273" s="73"/>
      <c r="O273" s="73"/>
      <c r="P273" s="192"/>
      <c r="Q273" s="135"/>
      <c r="R273" s="20"/>
      <c r="S273" s="20"/>
      <c r="T273" s="18"/>
      <c r="U273" s="64"/>
      <c r="V273" s="94"/>
      <c r="W273" s="57"/>
      <c r="X273" s="58"/>
      <c r="Y273" s="18"/>
      <c r="Z273" s="55"/>
      <c r="AA273" s="56"/>
      <c r="AB273" s="18"/>
      <c r="AC273" s="18"/>
      <c r="AD273" s="18"/>
      <c r="AE273" s="18"/>
    </row>
    <row r="274" spans="1:31" ht="12.75" customHeight="1" x14ac:dyDescent="0.2">
      <c r="A274" s="122"/>
      <c r="B274" s="122"/>
      <c r="C274" s="122"/>
      <c r="D274" s="75"/>
      <c r="E274" s="75"/>
      <c r="F274" s="68"/>
      <c r="H274" s="110"/>
      <c r="I274" s="88" t="s">
        <v>84</v>
      </c>
      <c r="J274" s="29">
        <v>-545.20000000000005</v>
      </c>
      <c r="K274" s="185">
        <f t="shared" si="37"/>
        <v>21095.240000000005</v>
      </c>
      <c r="L274" s="95"/>
      <c r="M274" s="42"/>
      <c r="N274" s="73"/>
      <c r="O274" s="73"/>
      <c r="P274" s="192"/>
      <c r="Q274" s="135"/>
      <c r="R274" s="20"/>
      <c r="S274" s="20"/>
      <c r="T274" s="18"/>
      <c r="U274" s="64"/>
      <c r="V274" s="94"/>
      <c r="W274" s="57"/>
      <c r="X274" s="58"/>
      <c r="Y274" s="18"/>
      <c r="Z274" s="55"/>
      <c r="AA274" s="56"/>
      <c r="AB274" s="18"/>
      <c r="AC274" s="18"/>
      <c r="AD274" s="18"/>
      <c r="AE274" s="18"/>
    </row>
    <row r="275" spans="1:31" ht="12.75" customHeight="1" x14ac:dyDescent="0.2">
      <c r="A275" s="122"/>
      <c r="B275" s="122"/>
      <c r="C275" s="122"/>
      <c r="D275" s="75"/>
      <c r="E275" s="75"/>
      <c r="F275" s="68"/>
      <c r="H275" s="110"/>
      <c r="I275" s="88" t="s">
        <v>300</v>
      </c>
      <c r="J275" s="29">
        <v>-212.31</v>
      </c>
      <c r="K275" s="185">
        <f t="shared" si="37"/>
        <v>20882.930000000004</v>
      </c>
      <c r="L275" s="95"/>
      <c r="M275" s="42"/>
      <c r="N275" s="73"/>
      <c r="O275" s="73"/>
      <c r="P275" s="192"/>
      <c r="Q275" s="135"/>
      <c r="R275" s="20"/>
      <c r="S275" s="20"/>
      <c r="T275" s="18"/>
      <c r="U275" s="64"/>
      <c r="V275" s="94"/>
      <c r="W275" s="57"/>
      <c r="X275" s="58"/>
      <c r="Y275" s="18"/>
      <c r="Z275" s="55"/>
      <c r="AA275" s="56"/>
      <c r="AB275" s="18"/>
      <c r="AC275" s="18"/>
      <c r="AD275" s="18"/>
      <c r="AE275" s="18"/>
    </row>
    <row r="276" spans="1:31" ht="12.75" customHeight="1" x14ac:dyDescent="0.2">
      <c r="A276" s="122"/>
      <c r="B276" s="122"/>
      <c r="C276" s="122"/>
      <c r="D276" s="75"/>
      <c r="E276" s="75"/>
      <c r="F276" s="68"/>
      <c r="H276" s="110"/>
      <c r="I276" s="88" t="s">
        <v>301</v>
      </c>
      <c r="J276" s="29">
        <v>-1500</v>
      </c>
      <c r="K276" s="185">
        <f t="shared" si="37"/>
        <v>19382.930000000004</v>
      </c>
      <c r="L276" s="95"/>
      <c r="M276" s="42"/>
      <c r="N276" s="73"/>
      <c r="O276" s="73"/>
      <c r="P276" s="294"/>
      <c r="Q276" s="314"/>
      <c r="R276" s="20"/>
      <c r="S276" s="20"/>
      <c r="T276" s="18"/>
      <c r="U276" s="64"/>
      <c r="V276" s="94"/>
      <c r="W276" s="57"/>
      <c r="X276" s="58"/>
      <c r="Y276" s="18"/>
      <c r="Z276" s="55"/>
      <c r="AA276" s="56"/>
      <c r="AB276" s="18"/>
      <c r="AC276" s="18"/>
      <c r="AD276" s="18"/>
      <c r="AE276" s="18"/>
    </row>
    <row r="277" spans="1:31" ht="12.75" customHeight="1" x14ac:dyDescent="0.2">
      <c r="A277" s="122"/>
      <c r="B277" s="122"/>
      <c r="C277" s="122"/>
      <c r="D277" s="75"/>
      <c r="E277" s="75"/>
      <c r="F277" s="68"/>
      <c r="H277" s="110"/>
      <c r="I277" s="88" t="s">
        <v>293</v>
      </c>
      <c r="J277" s="29">
        <v>-2080</v>
      </c>
      <c r="K277" s="185">
        <f t="shared" si="37"/>
        <v>17302.930000000004</v>
      </c>
      <c r="L277" s="95"/>
      <c r="M277" s="330"/>
      <c r="N277" s="429"/>
      <c r="O277" s="429"/>
      <c r="P277" s="73"/>
      <c r="Q277" s="314"/>
      <c r="R277" s="20"/>
      <c r="S277" s="20"/>
      <c r="T277" s="18"/>
      <c r="U277" s="64"/>
      <c r="V277" s="94"/>
      <c r="W277" s="57"/>
      <c r="X277" s="58"/>
      <c r="Y277" s="18"/>
      <c r="Z277" s="55"/>
      <c r="AA277" s="56"/>
      <c r="AB277" s="18"/>
      <c r="AC277" s="18"/>
      <c r="AD277" s="18"/>
      <c r="AE277" s="18"/>
    </row>
    <row r="278" spans="1:31" ht="12.75" customHeight="1" x14ac:dyDescent="0.2">
      <c r="A278" s="122"/>
      <c r="B278" s="122"/>
      <c r="C278" s="122"/>
      <c r="D278" s="75"/>
      <c r="E278" s="75"/>
      <c r="F278" s="68"/>
      <c r="H278" s="110"/>
      <c r="I278" s="88" t="s">
        <v>299</v>
      </c>
      <c r="J278" s="29">
        <v>-6200</v>
      </c>
      <c r="K278" s="185">
        <f t="shared" si="37"/>
        <v>11102.930000000004</v>
      </c>
      <c r="L278" s="95"/>
      <c r="M278" s="60"/>
      <c r="N278" s="60"/>
      <c r="O278" s="60"/>
      <c r="P278" s="295"/>
      <c r="Q278" s="135"/>
      <c r="R278" s="20"/>
      <c r="S278" s="20"/>
      <c r="T278" s="18"/>
      <c r="U278" s="64"/>
      <c r="V278" s="94"/>
      <c r="W278" s="57"/>
      <c r="X278" s="58"/>
      <c r="Y278" s="18"/>
      <c r="Z278" s="55"/>
      <c r="AA278" s="56"/>
      <c r="AB278" s="18"/>
      <c r="AC278" s="18"/>
      <c r="AD278" s="18"/>
      <c r="AE278" s="18"/>
    </row>
    <row r="279" spans="1:31" ht="12.75" customHeight="1" x14ac:dyDescent="0.2">
      <c r="A279" s="122"/>
      <c r="B279" s="122"/>
      <c r="C279" s="122"/>
      <c r="D279" s="75"/>
      <c r="E279" s="75"/>
      <c r="F279" s="68"/>
      <c r="H279" s="110"/>
      <c r="I279" s="88" t="s">
        <v>300</v>
      </c>
      <c r="J279" s="29">
        <v>-309.56</v>
      </c>
      <c r="K279" s="185">
        <f t="shared" si="37"/>
        <v>10793.370000000004</v>
      </c>
      <c r="L279" s="95"/>
      <c r="M279" s="294"/>
      <c r="N279" s="60"/>
      <c r="O279" s="295"/>
      <c r="P279" s="295"/>
      <c r="Q279" s="135"/>
      <c r="R279" s="20"/>
      <c r="S279" s="20"/>
      <c r="T279" s="18"/>
      <c r="U279" s="64"/>
      <c r="V279" s="94"/>
      <c r="W279" s="57"/>
      <c r="X279" s="58"/>
      <c r="Y279" s="18"/>
      <c r="Z279" s="55"/>
      <c r="AA279" s="56"/>
      <c r="AB279" s="18"/>
      <c r="AC279" s="18"/>
      <c r="AD279" s="18"/>
      <c r="AE279" s="18"/>
    </row>
    <row r="280" spans="1:31" ht="12.75" customHeight="1" x14ac:dyDescent="0.2">
      <c r="A280" s="122"/>
      <c r="B280" s="122"/>
      <c r="C280" s="122"/>
      <c r="D280" s="75"/>
      <c r="E280" s="75"/>
      <c r="F280" s="68"/>
      <c r="H280" s="110"/>
      <c r="I280" s="88" t="s">
        <v>308</v>
      </c>
      <c r="J280" s="29">
        <v>-4625</v>
      </c>
      <c r="K280" s="185">
        <f t="shared" si="37"/>
        <v>6168.3700000000044</v>
      </c>
      <c r="L280" s="95"/>
      <c r="M280" s="294"/>
      <c r="N280" s="295"/>
      <c r="O280" s="295"/>
      <c r="P280" s="295"/>
      <c r="Q280" s="135"/>
      <c r="R280" s="20"/>
      <c r="S280" s="20"/>
      <c r="T280" s="18"/>
      <c r="U280" s="64"/>
      <c r="V280" s="94"/>
      <c r="W280" s="57"/>
      <c r="X280" s="58"/>
      <c r="Y280" s="18"/>
      <c r="Z280" s="55"/>
      <c r="AA280" s="56"/>
      <c r="AB280" s="18"/>
      <c r="AC280" s="18"/>
      <c r="AD280" s="18"/>
      <c r="AE280" s="18"/>
    </row>
    <row r="281" spans="1:31" ht="12.75" customHeight="1" x14ac:dyDescent="0.2">
      <c r="A281" s="122"/>
      <c r="B281" s="122"/>
      <c r="C281" s="122"/>
      <c r="D281" s="75"/>
      <c r="E281" s="75"/>
      <c r="F281" s="68"/>
      <c r="H281" s="110"/>
      <c r="I281" s="88" t="s">
        <v>309</v>
      </c>
      <c r="J281" s="29">
        <f>6167.37-K280</f>
        <v>-1.0000000000045475</v>
      </c>
      <c r="K281" s="185">
        <f t="shared" si="37"/>
        <v>6167.37</v>
      </c>
      <c r="L281" s="95"/>
      <c r="M281" s="294"/>
      <c r="N281" s="295"/>
      <c r="O281" s="295"/>
      <c r="P281" s="295"/>
      <c r="Q281" s="135"/>
      <c r="R281" s="20"/>
      <c r="S281" s="20"/>
      <c r="T281" s="18"/>
      <c r="U281" s="64"/>
      <c r="V281" s="94"/>
      <c r="W281" s="57"/>
      <c r="X281" s="58"/>
      <c r="Y281" s="18"/>
      <c r="Z281" s="55"/>
      <c r="AA281" s="56"/>
      <c r="AB281" s="18"/>
      <c r="AC281" s="18"/>
      <c r="AD281" s="18"/>
      <c r="AE281" s="18"/>
    </row>
    <row r="282" spans="1:31" ht="12.75" customHeight="1" x14ac:dyDescent="0.2">
      <c r="A282" s="122"/>
      <c r="B282" s="122"/>
      <c r="C282" s="122"/>
      <c r="D282" s="75"/>
      <c r="E282" s="75"/>
      <c r="F282" s="68"/>
      <c r="H282" s="110"/>
      <c r="I282" s="88" t="s">
        <v>310</v>
      </c>
      <c r="J282" s="29">
        <v>-2000</v>
      </c>
      <c r="K282" s="185">
        <f t="shared" si="37"/>
        <v>4167.37</v>
      </c>
      <c r="L282" s="95"/>
      <c r="M282" s="294"/>
      <c r="N282" s="60"/>
      <c r="O282" s="295"/>
      <c r="P282" s="295"/>
      <c r="Q282" s="135"/>
      <c r="R282" s="20"/>
      <c r="S282" s="20"/>
      <c r="T282" s="18"/>
      <c r="U282" s="64"/>
      <c r="V282" s="94"/>
      <c r="W282" s="57"/>
      <c r="X282" s="58"/>
      <c r="Y282" s="18"/>
      <c r="Z282" s="55"/>
      <c r="AA282" s="56"/>
      <c r="AB282" s="18"/>
      <c r="AC282" s="18"/>
      <c r="AD282" s="18"/>
      <c r="AE282" s="18"/>
    </row>
    <row r="283" spans="1:31" ht="12.75" customHeight="1" x14ac:dyDescent="0.2">
      <c r="A283" s="122"/>
      <c r="B283" s="122"/>
      <c r="C283" s="122"/>
      <c r="D283" s="75"/>
      <c r="E283" s="75"/>
      <c r="F283" s="68"/>
      <c r="H283" s="110"/>
      <c r="I283" s="88" t="s">
        <v>311</v>
      </c>
      <c r="J283" s="29">
        <v>-104.5</v>
      </c>
      <c r="K283" s="185">
        <f t="shared" si="37"/>
        <v>4062.87</v>
      </c>
      <c r="L283" s="95"/>
      <c r="M283" s="294"/>
      <c r="N283" s="60"/>
      <c r="O283" s="295"/>
      <c r="P283" s="295"/>
      <c r="Q283" s="135"/>
      <c r="R283" s="20"/>
      <c r="S283" s="20"/>
      <c r="T283" s="54"/>
      <c r="U283" s="18"/>
      <c r="V283" s="94"/>
      <c r="W283" s="57"/>
      <c r="X283" s="20"/>
      <c r="Y283" s="18"/>
      <c r="Z283" s="18"/>
      <c r="AA283" s="18"/>
      <c r="AB283" s="18"/>
      <c r="AC283" s="18"/>
      <c r="AD283" s="18"/>
      <c r="AE283" s="18"/>
    </row>
    <row r="284" spans="1:31" ht="12.75" customHeight="1" x14ac:dyDescent="0.2">
      <c r="A284" s="122"/>
      <c r="B284" s="122"/>
      <c r="C284" s="122"/>
      <c r="D284" s="75"/>
      <c r="E284" s="75"/>
      <c r="F284" s="68"/>
      <c r="H284" s="110"/>
      <c r="I284" s="88" t="s">
        <v>312</v>
      </c>
      <c r="J284" s="29">
        <v>841.71</v>
      </c>
      <c r="K284" s="185">
        <f t="shared" si="37"/>
        <v>4904.58</v>
      </c>
      <c r="L284" s="95"/>
      <c r="M284" s="294"/>
      <c r="N284" s="60"/>
      <c r="O284" s="295"/>
      <c r="P284" s="295"/>
      <c r="Q284" s="135"/>
      <c r="R284" s="20"/>
      <c r="S284" s="20"/>
      <c r="T284" s="54"/>
      <c r="U284" s="18"/>
      <c r="V284" s="94"/>
      <c r="W284" s="57"/>
      <c r="X284" s="20"/>
      <c r="Y284" s="18"/>
      <c r="Z284" s="18"/>
      <c r="AA284" s="18"/>
      <c r="AB284" s="18"/>
      <c r="AC284" s="18"/>
      <c r="AD284" s="18"/>
      <c r="AE284" s="18"/>
    </row>
    <row r="285" spans="1:31" ht="12.75" customHeight="1" x14ac:dyDescent="0.2">
      <c r="A285" s="122"/>
      <c r="B285" s="122"/>
      <c r="C285" s="122"/>
      <c r="D285" s="75"/>
      <c r="E285" s="75"/>
      <c r="F285" s="68"/>
      <c r="H285" s="110"/>
      <c r="I285" s="88" t="s">
        <v>301</v>
      </c>
      <c r="J285" s="29">
        <v>1500</v>
      </c>
      <c r="K285" s="185">
        <f t="shared" si="37"/>
        <v>6404.58</v>
      </c>
      <c r="L285" s="95"/>
      <c r="M285" s="294"/>
      <c r="N285" s="60"/>
      <c r="O285" s="295"/>
      <c r="P285" s="295"/>
      <c r="Q285" s="135"/>
      <c r="R285" s="20"/>
      <c r="S285" s="20"/>
      <c r="T285" s="54"/>
      <c r="U285" s="18"/>
      <c r="V285" s="94"/>
      <c r="W285" s="57"/>
      <c r="X285" s="20"/>
      <c r="Y285" s="18"/>
      <c r="Z285" s="18"/>
      <c r="AA285" s="18"/>
      <c r="AB285" s="18"/>
      <c r="AC285" s="18"/>
      <c r="AD285" s="18"/>
      <c r="AE285" s="18"/>
    </row>
    <row r="286" spans="1:31" ht="12.75" customHeight="1" x14ac:dyDescent="0.2">
      <c r="A286" s="122"/>
      <c r="B286" s="122"/>
      <c r="C286" s="122"/>
      <c r="D286" s="75"/>
      <c r="E286" s="75"/>
      <c r="F286" s="68"/>
      <c r="H286" s="110"/>
      <c r="I286" s="88" t="s">
        <v>313</v>
      </c>
      <c r="J286" s="29">
        <v>-980</v>
      </c>
      <c r="K286" s="185">
        <f t="shared" si="37"/>
        <v>5424.58</v>
      </c>
      <c r="L286" s="95"/>
      <c r="M286" s="294"/>
      <c r="N286" s="60"/>
      <c r="O286" s="295"/>
      <c r="P286" s="295"/>
      <c r="Q286" s="135"/>
      <c r="R286" s="20"/>
      <c r="S286" s="20"/>
      <c r="T286" s="54"/>
      <c r="U286" s="18"/>
      <c r="V286" s="94"/>
      <c r="W286" s="57"/>
      <c r="X286" s="20"/>
      <c r="Y286" s="18"/>
      <c r="Z286" s="18"/>
      <c r="AA286" s="18"/>
      <c r="AB286" s="18"/>
      <c r="AC286" s="18"/>
      <c r="AD286" s="18"/>
      <c r="AE286" s="18"/>
    </row>
    <row r="287" spans="1:31" ht="12.75" customHeight="1" x14ac:dyDescent="0.2">
      <c r="A287" s="122"/>
      <c r="B287" s="122"/>
      <c r="C287" s="122"/>
      <c r="D287" s="75"/>
      <c r="E287" s="75"/>
      <c r="F287" s="68"/>
      <c r="H287" s="110"/>
      <c r="I287" s="88" t="s">
        <v>315</v>
      </c>
      <c r="J287" s="29">
        <v>-991.36</v>
      </c>
      <c r="K287" s="185">
        <f t="shared" si="37"/>
        <v>4433.22</v>
      </c>
      <c r="L287" s="95"/>
      <c r="M287" s="294"/>
      <c r="N287" s="60"/>
      <c r="O287" s="295"/>
      <c r="P287" s="295"/>
      <c r="Q287" s="135"/>
      <c r="R287" s="20"/>
      <c r="S287" s="20"/>
      <c r="T287" s="54"/>
      <c r="U287" s="18"/>
      <c r="V287" s="94"/>
      <c r="W287" s="57"/>
      <c r="X287" s="20"/>
      <c r="Y287" s="18"/>
      <c r="Z287" s="18"/>
      <c r="AA287" s="18"/>
      <c r="AB287" s="18"/>
      <c r="AC287" s="18"/>
      <c r="AD287" s="18"/>
      <c r="AE287" s="18"/>
    </row>
    <row r="288" spans="1:31" ht="12.75" customHeight="1" x14ac:dyDescent="0.2">
      <c r="A288" s="122"/>
      <c r="B288" s="122"/>
      <c r="C288" s="122"/>
      <c r="D288" s="75"/>
      <c r="E288" s="75"/>
      <c r="F288" s="68"/>
      <c r="H288" s="110"/>
      <c r="I288" s="88" t="s">
        <v>314</v>
      </c>
      <c r="J288" s="29">
        <v>-443.92</v>
      </c>
      <c r="K288" s="185">
        <f t="shared" si="37"/>
        <v>3989.3</v>
      </c>
      <c r="L288" s="95"/>
      <c r="M288" s="294"/>
      <c r="N288" s="60"/>
      <c r="O288" s="295"/>
      <c r="P288" s="295"/>
      <c r="Q288" s="135"/>
      <c r="R288" s="20"/>
      <c r="S288" s="20"/>
      <c r="T288" s="54"/>
      <c r="U288" s="18"/>
      <c r="V288" s="94"/>
      <c r="W288" s="57"/>
      <c r="X288" s="20"/>
      <c r="Y288" s="18"/>
      <c r="Z288" s="18"/>
      <c r="AA288" s="18"/>
      <c r="AB288" s="18"/>
      <c r="AC288" s="18"/>
      <c r="AD288" s="18"/>
      <c r="AE288" s="18"/>
    </row>
    <row r="289" spans="1:31" ht="12.75" customHeight="1" x14ac:dyDescent="0.2">
      <c r="A289" s="122"/>
      <c r="B289" s="122"/>
      <c r="C289" s="122"/>
      <c r="D289" s="75"/>
      <c r="E289" s="75"/>
      <c r="F289" s="68"/>
      <c r="H289" s="110"/>
      <c r="I289" s="88" t="s">
        <v>275</v>
      </c>
      <c r="J289" s="29">
        <v>-314.60000000000002</v>
      </c>
      <c r="K289" s="185">
        <f t="shared" si="37"/>
        <v>3674.7000000000003</v>
      </c>
      <c r="L289" s="95"/>
      <c r="M289" s="294"/>
      <c r="N289" s="60"/>
      <c r="O289" s="295"/>
      <c r="P289" s="295"/>
      <c r="Q289" s="135"/>
      <c r="R289" s="95"/>
      <c r="S289" s="20"/>
      <c r="T289" s="54"/>
      <c r="U289" s="18"/>
      <c r="V289" s="94"/>
      <c r="W289" s="57"/>
      <c r="X289" s="20"/>
      <c r="Y289" s="18"/>
      <c r="Z289" s="18"/>
      <c r="AA289" s="18"/>
      <c r="AB289" s="18"/>
      <c r="AC289" s="18"/>
      <c r="AD289" s="18"/>
      <c r="AE289" s="18"/>
    </row>
    <row r="290" spans="1:31" ht="12.75" customHeight="1" x14ac:dyDescent="0.2">
      <c r="A290" s="122"/>
      <c r="B290" s="122"/>
      <c r="C290" s="122"/>
      <c r="D290" s="75"/>
      <c r="E290" s="75"/>
      <c r="F290" s="68"/>
      <c r="H290" s="110"/>
      <c r="I290" s="88" t="s">
        <v>316</v>
      </c>
      <c r="J290" s="29">
        <v>-300</v>
      </c>
      <c r="K290" s="185">
        <f t="shared" si="37"/>
        <v>3374.7000000000003</v>
      </c>
      <c r="L290" s="95"/>
      <c r="M290" s="294"/>
      <c r="N290" s="60"/>
      <c r="O290" s="295"/>
      <c r="P290" s="295"/>
      <c r="Q290" s="135"/>
      <c r="R290" s="95"/>
      <c r="S290" s="20"/>
      <c r="T290" s="54"/>
      <c r="U290" s="18"/>
      <c r="V290" s="94"/>
      <c r="W290" s="57"/>
      <c r="X290" s="20"/>
      <c r="Y290" s="18"/>
      <c r="Z290" s="18"/>
      <c r="AA290" s="18"/>
      <c r="AB290" s="18"/>
      <c r="AC290" s="18"/>
      <c r="AD290" s="18"/>
      <c r="AE290" s="18"/>
    </row>
    <row r="291" spans="1:31" ht="12.75" customHeight="1" x14ac:dyDescent="0.2">
      <c r="A291" s="122"/>
      <c r="B291" s="122"/>
      <c r="C291" s="122"/>
      <c r="D291" s="346"/>
      <c r="E291" s="346"/>
      <c r="F291" s="68"/>
      <c r="H291" s="100" t="s">
        <v>59</v>
      </c>
      <c r="I291" s="102" t="s">
        <v>35</v>
      </c>
      <c r="J291" s="78">
        <f>E254</f>
        <v>9000</v>
      </c>
      <c r="K291" s="185">
        <f t="shared" si="37"/>
        <v>12374.7</v>
      </c>
      <c r="L291" s="95"/>
      <c r="M291" s="294"/>
      <c r="N291" s="60"/>
      <c r="O291" s="295"/>
      <c r="P291" s="295"/>
      <c r="Q291" s="135"/>
      <c r="R291" s="95"/>
      <c r="S291" s="20"/>
      <c r="T291" s="54"/>
      <c r="U291" s="18"/>
      <c r="V291" s="94"/>
      <c r="W291" s="57"/>
      <c r="X291" s="20"/>
      <c r="Y291" s="18"/>
      <c r="Z291" s="18"/>
      <c r="AA291" s="18"/>
      <c r="AB291" s="18"/>
      <c r="AC291" s="18"/>
      <c r="AD291" s="18"/>
      <c r="AE291" s="18"/>
    </row>
    <row r="292" spans="1:31" ht="12.75" customHeight="1" x14ac:dyDescent="0.2">
      <c r="A292" s="122"/>
      <c r="B292" s="122"/>
      <c r="C292" s="122"/>
      <c r="D292" s="75"/>
      <c r="E292" s="75"/>
      <c r="F292" s="34"/>
      <c r="H292" s="100" t="s">
        <v>59</v>
      </c>
      <c r="I292" s="292" t="s">
        <v>264</v>
      </c>
      <c r="J292" s="78">
        <v>-5300</v>
      </c>
      <c r="K292" s="185">
        <f t="shared" si="37"/>
        <v>7074.7000000000007</v>
      </c>
      <c r="L292" s="95"/>
      <c r="M292" s="294"/>
      <c r="N292" s="60"/>
      <c r="O292" s="295"/>
      <c r="P292" s="295"/>
      <c r="Q292" s="135"/>
      <c r="R292" s="95"/>
      <c r="S292" s="20"/>
      <c r="T292" s="54"/>
      <c r="U292" s="18"/>
      <c r="V292" s="94"/>
      <c r="W292" s="57"/>
      <c r="X292" s="20"/>
      <c r="Y292" s="18"/>
      <c r="Z292" s="18"/>
      <c r="AA292" s="18"/>
      <c r="AB292" s="18"/>
      <c r="AC292" s="18"/>
      <c r="AD292" s="18"/>
      <c r="AE292" s="18"/>
    </row>
    <row r="293" spans="1:31" ht="12.75" customHeight="1" x14ac:dyDescent="0.2">
      <c r="A293" s="122"/>
      <c r="B293" s="122"/>
      <c r="C293" s="122"/>
      <c r="D293" s="75"/>
      <c r="E293" s="75"/>
      <c r="F293" s="34"/>
      <c r="H293" s="100"/>
      <c r="I293" s="102" t="s">
        <v>259</v>
      </c>
      <c r="J293" s="29">
        <v>0</v>
      </c>
      <c r="K293" s="185">
        <f t="shared" si="37"/>
        <v>7074.7000000000007</v>
      </c>
      <c r="L293" s="95"/>
      <c r="M293" s="294"/>
      <c r="N293" s="60"/>
      <c r="O293" s="295"/>
      <c r="P293" s="295"/>
      <c r="Q293" s="135"/>
      <c r="R293" s="95"/>
      <c r="S293" s="20"/>
      <c r="T293" s="54"/>
      <c r="U293" s="18"/>
      <c r="V293" s="94"/>
      <c r="W293" s="57"/>
      <c r="X293" s="20"/>
      <c r="Y293" s="18"/>
      <c r="Z293" s="18"/>
      <c r="AA293" s="18"/>
      <c r="AB293" s="18"/>
      <c r="AC293" s="18"/>
      <c r="AD293" s="18"/>
      <c r="AE293" s="18"/>
    </row>
    <row r="294" spans="1:31" ht="12.75" customHeight="1" x14ac:dyDescent="0.2">
      <c r="A294" s="122"/>
      <c r="B294" s="122"/>
      <c r="C294" s="122"/>
      <c r="D294" s="75"/>
      <c r="E294" s="75"/>
      <c r="F294" s="34"/>
      <c r="G294" s="337" t="s">
        <v>291</v>
      </c>
      <c r="H294" s="100" t="s">
        <v>59</v>
      </c>
      <c r="I294" s="102" t="s">
        <v>123</v>
      </c>
      <c r="J294" s="29">
        <v>-675</v>
      </c>
      <c r="K294" s="185">
        <f t="shared" si="37"/>
        <v>6399.7000000000007</v>
      </c>
      <c r="L294" s="95"/>
      <c r="M294" s="294"/>
      <c r="N294" s="60"/>
      <c r="O294" s="295"/>
      <c r="P294" s="295"/>
      <c r="Q294" s="135"/>
      <c r="R294" s="95"/>
      <c r="S294" s="20"/>
      <c r="T294" s="54"/>
      <c r="U294" s="18"/>
      <c r="V294" s="94"/>
      <c r="W294" s="57"/>
      <c r="X294" s="20"/>
      <c r="Y294" s="18"/>
      <c r="Z294" s="18"/>
      <c r="AA294" s="18"/>
      <c r="AB294" s="18"/>
      <c r="AC294" s="18"/>
      <c r="AD294" s="18"/>
      <c r="AE294" s="18"/>
    </row>
    <row r="295" spans="1:31" ht="12.75" customHeight="1" x14ac:dyDescent="0.2">
      <c r="A295" s="122"/>
      <c r="B295" s="122"/>
      <c r="C295" s="122"/>
      <c r="D295" s="75"/>
      <c r="E295" s="75"/>
      <c r="F295" s="34"/>
      <c r="H295" s="100"/>
      <c r="I295" s="102" t="s">
        <v>245</v>
      </c>
      <c r="J295" s="29">
        <v>-55</v>
      </c>
      <c r="K295" s="185">
        <f t="shared" si="37"/>
        <v>6344.7000000000007</v>
      </c>
      <c r="L295" s="95"/>
      <c r="M295" s="294"/>
      <c r="N295" s="60"/>
      <c r="O295" s="295"/>
      <c r="P295" s="295"/>
      <c r="Q295" s="135"/>
      <c r="R295" s="20"/>
      <c r="S295" s="20"/>
      <c r="T295" s="54"/>
      <c r="U295" s="18"/>
      <c r="V295" s="94"/>
      <c r="W295" s="57"/>
      <c r="X295" s="20"/>
      <c r="Y295" s="18"/>
      <c r="Z295" s="18"/>
      <c r="AA295" s="18"/>
      <c r="AB295" s="18"/>
      <c r="AC295" s="18"/>
      <c r="AD295" s="18"/>
      <c r="AE295" s="18"/>
    </row>
    <row r="296" spans="1:31" s="306" customFormat="1" ht="12.75" customHeight="1" x14ac:dyDescent="0.2">
      <c r="A296" s="122"/>
      <c r="B296" s="122"/>
      <c r="C296" s="122"/>
      <c r="D296" s="75"/>
      <c r="E296" s="75"/>
      <c r="F296" s="34"/>
      <c r="G296"/>
      <c r="H296" s="100" t="s">
        <v>59</v>
      </c>
      <c r="I296" s="102" t="s">
        <v>57</v>
      </c>
      <c r="J296" s="91">
        <v>0</v>
      </c>
      <c r="K296" s="185">
        <f t="shared" si="37"/>
        <v>6344.7000000000007</v>
      </c>
      <c r="L296" s="95"/>
      <c r="M296" s="294"/>
      <c r="N296" s="60"/>
      <c r="O296" s="295"/>
      <c r="P296" s="295"/>
      <c r="Q296" s="135"/>
      <c r="R296" s="309"/>
      <c r="S296" s="309"/>
      <c r="T296" s="310"/>
      <c r="U296" s="311"/>
      <c r="V296" s="312"/>
      <c r="W296" s="313"/>
      <c r="X296" s="309"/>
      <c r="Y296" s="311"/>
      <c r="Z296" s="311"/>
      <c r="AA296" s="311"/>
      <c r="AB296" s="311"/>
      <c r="AC296" s="311"/>
      <c r="AD296" s="311"/>
      <c r="AE296" s="311"/>
    </row>
    <row r="297" spans="1:31" ht="12.75" customHeight="1" x14ac:dyDescent="0.2">
      <c r="A297" s="122"/>
      <c r="B297" s="122"/>
      <c r="C297" s="122"/>
      <c r="D297" s="277"/>
      <c r="E297" s="75"/>
      <c r="F297" s="34"/>
      <c r="H297" s="51" t="s">
        <v>59</v>
      </c>
      <c r="I297" s="102" t="s">
        <v>53</v>
      </c>
      <c r="J297" s="29">
        <v>-59</v>
      </c>
      <c r="K297" s="185">
        <f t="shared" si="37"/>
        <v>6285.7000000000007</v>
      </c>
      <c r="L297" s="95"/>
      <c r="M297" s="294"/>
      <c r="N297" s="60"/>
      <c r="O297" s="295"/>
      <c r="P297" s="295"/>
      <c r="Q297" s="135"/>
      <c r="R297" s="20"/>
      <c r="W297" s="93"/>
    </row>
    <row r="298" spans="1:31" s="48" customFormat="1" x14ac:dyDescent="0.2">
      <c r="A298" s="122"/>
      <c r="B298" s="122"/>
      <c r="C298" s="122"/>
      <c r="D298" s="277"/>
      <c r="E298" s="75"/>
      <c r="F298" s="34"/>
      <c r="G298" s="259"/>
      <c r="H298" s="100" t="s">
        <v>59</v>
      </c>
      <c r="I298" s="102" t="s">
        <v>41</v>
      </c>
      <c r="J298" s="29">
        <v>-588.51</v>
      </c>
      <c r="K298" s="185">
        <f t="shared" si="37"/>
        <v>5697.1900000000005</v>
      </c>
      <c r="L298" s="95"/>
      <c r="M298" s="14"/>
      <c r="N298" s="14"/>
      <c r="O298" s="14"/>
      <c r="P298" s="137"/>
      <c r="Q298"/>
      <c r="V298" s="15"/>
      <c r="W298" s="72"/>
      <c r="X298" s="15"/>
    </row>
    <row r="299" spans="1:31" x14ac:dyDescent="0.2">
      <c r="A299" s="122"/>
      <c r="B299" s="122"/>
      <c r="C299" s="122"/>
      <c r="D299" s="277"/>
      <c r="E299" s="75"/>
      <c r="F299" s="34"/>
      <c r="G299" s="259"/>
      <c r="H299" s="100" t="s">
        <v>59</v>
      </c>
      <c r="I299" s="102" t="s">
        <v>212</v>
      </c>
      <c r="J299" s="29">
        <v>-19</v>
      </c>
      <c r="K299" s="185">
        <f t="shared" si="37"/>
        <v>5678.1900000000005</v>
      </c>
      <c r="L299" s="95"/>
    </row>
    <row r="300" spans="1:31" ht="12.75" customHeight="1" x14ac:dyDescent="0.2">
      <c r="A300" s="122"/>
      <c r="B300" s="122"/>
      <c r="C300" s="122"/>
      <c r="D300" s="277"/>
      <c r="E300" s="75"/>
      <c r="F300" s="34"/>
      <c r="H300" s="51" t="s">
        <v>55</v>
      </c>
      <c r="I300" s="103" t="s">
        <v>10</v>
      </c>
      <c r="J300" s="86">
        <v>-189.99</v>
      </c>
      <c r="K300" s="185">
        <f t="shared" si="37"/>
        <v>5488.2000000000007</v>
      </c>
      <c r="L300" s="95"/>
      <c r="T300" s="24"/>
      <c r="U300" s="24"/>
      <c r="V300" s="20"/>
      <c r="W300" s="291"/>
      <c r="X300" s="20"/>
      <c r="Y300" s="18"/>
      <c r="Z300" s="18"/>
      <c r="AA300" s="18"/>
      <c r="AB300" s="18"/>
      <c r="AC300" s="18"/>
      <c r="AD300" s="18"/>
      <c r="AE300" s="18"/>
    </row>
    <row r="301" spans="1:31" ht="12.75" customHeight="1" x14ac:dyDescent="0.2">
      <c r="A301" s="122"/>
      <c r="B301" s="122"/>
      <c r="C301" s="122"/>
      <c r="D301" s="277"/>
      <c r="E301" s="75"/>
      <c r="F301" s="34"/>
      <c r="H301" s="100" t="s">
        <v>55</v>
      </c>
      <c r="I301" s="104" t="s">
        <v>38</v>
      </c>
      <c r="J301" s="86">
        <v>-805</v>
      </c>
      <c r="K301" s="185">
        <f t="shared" si="37"/>
        <v>4683.2000000000007</v>
      </c>
      <c r="L301" s="95"/>
      <c r="T301" s="67"/>
      <c r="U301" s="63"/>
      <c r="V301" s="66"/>
      <c r="W301" s="52"/>
      <c r="X301" s="53"/>
      <c r="Y301" s="18"/>
      <c r="Z301" s="26"/>
      <c r="AA301" s="18"/>
      <c r="AB301" s="18"/>
      <c r="AC301" s="18"/>
      <c r="AD301" s="18"/>
      <c r="AE301" s="18"/>
    </row>
    <row r="302" spans="1:31" ht="12.75" customHeight="1" x14ac:dyDescent="0.2">
      <c r="A302" s="122"/>
      <c r="B302" s="122"/>
      <c r="C302" s="122"/>
      <c r="D302" s="276"/>
      <c r="E302" s="23"/>
      <c r="F302" s="34"/>
      <c r="G302" s="181"/>
      <c r="H302" s="100" t="s">
        <v>55</v>
      </c>
      <c r="I302" s="104" t="s">
        <v>12</v>
      </c>
      <c r="J302" s="75">
        <v>-482.43</v>
      </c>
      <c r="K302" s="185">
        <f t="shared" si="37"/>
        <v>4200.7700000000004</v>
      </c>
      <c r="L302" s="180"/>
      <c r="S302" s="144"/>
      <c r="T302" s="63"/>
      <c r="U302" s="63"/>
      <c r="V302" s="29"/>
      <c r="W302" s="178"/>
      <c r="X302" s="20"/>
      <c r="Y302" s="18"/>
      <c r="Z302" s="55"/>
      <c r="AA302" s="56"/>
      <c r="AB302" s="18"/>
      <c r="AC302" s="18"/>
      <c r="AD302" s="18"/>
      <c r="AE302" s="18"/>
    </row>
    <row r="303" spans="1:31" ht="12.75" customHeight="1" x14ac:dyDescent="0.2">
      <c r="A303" s="122"/>
      <c r="B303" s="122"/>
      <c r="C303" s="122"/>
      <c r="D303" s="32"/>
      <c r="E303" s="75"/>
      <c r="F303" s="34"/>
      <c r="G303" s="181"/>
      <c r="H303" s="100" t="s">
        <v>55</v>
      </c>
      <c r="I303" s="65" t="s">
        <v>130</v>
      </c>
      <c r="J303" s="29">
        <v>-567.77</v>
      </c>
      <c r="K303" s="185">
        <f t="shared" si="37"/>
        <v>3633.0000000000005</v>
      </c>
      <c r="L303" s="180"/>
      <c r="S303" s="63"/>
      <c r="T303" s="63"/>
      <c r="U303" s="64"/>
      <c r="V303" s="36"/>
      <c r="W303" s="179"/>
      <c r="X303" s="20"/>
      <c r="Y303" s="18"/>
      <c r="Z303" s="55"/>
      <c r="AA303" s="56"/>
      <c r="AB303" s="18"/>
      <c r="AC303" s="18"/>
      <c r="AD303" s="18"/>
      <c r="AE303" s="18"/>
    </row>
    <row r="304" spans="1:31" ht="12.75" customHeight="1" x14ac:dyDescent="0.2">
      <c r="A304" s="118"/>
      <c r="B304" s="118"/>
      <c r="C304" s="118"/>
      <c r="D304" s="187"/>
      <c r="E304" s="75"/>
      <c r="F304" s="34"/>
      <c r="G304" s="182"/>
      <c r="H304" s="302" t="s">
        <v>55</v>
      </c>
      <c r="I304" s="303" t="s">
        <v>126</v>
      </c>
      <c r="J304" s="304">
        <v>-70.28</v>
      </c>
      <c r="K304" s="305">
        <f t="shared" si="37"/>
        <v>3562.7200000000003</v>
      </c>
      <c r="S304" s="64"/>
      <c r="T304" s="64"/>
      <c r="U304" s="64"/>
      <c r="V304" s="36"/>
      <c r="W304" s="179"/>
      <c r="X304" s="20"/>
      <c r="Y304" s="18"/>
      <c r="Z304" s="55"/>
      <c r="AA304" s="56"/>
      <c r="AB304" s="18"/>
      <c r="AC304" s="18"/>
      <c r="AD304" s="18"/>
      <c r="AE304" s="18"/>
    </row>
    <row r="305" spans="1:31" ht="12.75" customHeight="1" x14ac:dyDescent="0.2">
      <c r="A305" s="297"/>
      <c r="B305" s="297"/>
      <c r="C305" s="297"/>
      <c r="D305" s="298"/>
      <c r="E305" s="299"/>
      <c r="F305" s="300"/>
      <c r="G305" s="226"/>
      <c r="H305" s="117" t="s">
        <v>56</v>
      </c>
      <c r="I305" s="105" t="s">
        <v>96</v>
      </c>
      <c r="J305" s="133">
        <v>-49.84</v>
      </c>
      <c r="K305" s="318">
        <f t="shared" si="37"/>
        <v>3512.88</v>
      </c>
      <c r="L305" s="306"/>
      <c r="S305" s="61"/>
      <c r="T305" s="63"/>
      <c r="U305" s="64"/>
      <c r="V305" s="36"/>
      <c r="W305" s="179"/>
      <c r="X305" s="58"/>
      <c r="Y305" s="18"/>
      <c r="Z305" s="59"/>
      <c r="AA305" s="56"/>
      <c r="AB305" s="18"/>
      <c r="AC305" s="18"/>
      <c r="AD305" s="18"/>
      <c r="AE305" s="18"/>
    </row>
    <row r="306" spans="1:31" ht="12.75" customHeight="1" x14ac:dyDescent="0.2">
      <c r="F306" s="34"/>
      <c r="I306" s="19"/>
      <c r="J306" s="84">
        <f>SUM(J250:J305)</f>
        <v>3512.88</v>
      </c>
      <c r="K306" s="237"/>
      <c r="L306" s="18"/>
      <c r="R306" s="20"/>
      <c r="S306" s="63"/>
      <c r="T306" s="63"/>
      <c r="U306" s="64"/>
      <c r="V306" s="36"/>
      <c r="W306" s="179"/>
      <c r="X306" s="20"/>
      <c r="Y306" s="18"/>
      <c r="Z306" s="26"/>
      <c r="AA306" s="56"/>
      <c r="AB306" s="18"/>
      <c r="AC306" s="18"/>
      <c r="AD306" s="18"/>
      <c r="AE306" s="18"/>
    </row>
    <row r="307" spans="1:31" ht="12.75" customHeight="1" x14ac:dyDescent="0.2">
      <c r="A307" s="48"/>
      <c r="B307" s="48"/>
      <c r="C307" s="48"/>
      <c r="D307" s="48"/>
      <c r="E307" s="15"/>
      <c r="F307" s="48"/>
      <c r="G307" s="48"/>
      <c r="H307" s="99"/>
      <c r="I307" s="48"/>
      <c r="J307" s="15"/>
      <c r="K307" s="48"/>
      <c r="L307" s="48"/>
      <c r="M307" s="15"/>
      <c r="N307" s="15"/>
      <c r="O307" s="15"/>
      <c r="P307" s="142"/>
      <c r="Q307" s="48"/>
      <c r="R307" s="20"/>
      <c r="S307" s="18"/>
      <c r="T307" s="18"/>
      <c r="U307" s="64"/>
      <c r="V307" s="94"/>
      <c r="W307" s="57"/>
      <c r="X307" s="20"/>
      <c r="Y307" s="18"/>
      <c r="Z307" s="55"/>
      <c r="AA307" s="56"/>
      <c r="AB307" s="18"/>
      <c r="AC307" s="18"/>
      <c r="AD307" s="18"/>
      <c r="AE307" s="18"/>
    </row>
    <row r="308" spans="1:31" ht="12.75" customHeight="1" x14ac:dyDescent="0.2">
      <c r="R308" s="20"/>
      <c r="S308" s="18"/>
      <c r="T308" s="18"/>
      <c r="U308" s="64"/>
      <c r="V308" s="94"/>
      <c r="W308" s="57"/>
      <c r="X308" s="20"/>
      <c r="Y308" s="18"/>
      <c r="Z308" s="55"/>
      <c r="AA308" s="56"/>
      <c r="AB308" s="18"/>
      <c r="AC308" s="18"/>
      <c r="AD308" s="18"/>
      <c r="AE308" s="18"/>
    </row>
    <row r="309" spans="1:31" ht="12.75" customHeight="1" x14ac:dyDescent="0.2">
      <c r="B309" s="428" t="s">
        <v>284</v>
      </c>
      <c r="C309" s="428"/>
      <c r="D309" s="428"/>
      <c r="E309" s="428"/>
      <c r="H309" s="100"/>
      <c r="I309" s="60"/>
      <c r="J309" s="426" t="s">
        <v>37</v>
      </c>
      <c r="K309" s="353"/>
      <c r="L309" s="290"/>
      <c r="M309" s="424" t="s">
        <v>34</v>
      </c>
      <c r="N309" s="423" t="s">
        <v>135</v>
      </c>
      <c r="O309" s="423"/>
      <c r="P309" s="140"/>
      <c r="R309" s="20"/>
      <c r="S309" s="18"/>
      <c r="T309" s="18"/>
      <c r="U309" s="64"/>
      <c r="V309" s="94"/>
      <c r="W309" s="57"/>
      <c r="X309" s="20"/>
      <c r="Y309" s="18"/>
      <c r="Z309" s="55"/>
      <c r="AA309" s="56"/>
      <c r="AB309" s="18"/>
      <c r="AC309" s="18"/>
      <c r="AD309" s="18"/>
      <c r="AE309" s="18"/>
    </row>
    <row r="310" spans="1:31" ht="12.75" customHeight="1" x14ac:dyDescent="0.2">
      <c r="C310" s="16" t="s">
        <v>92</v>
      </c>
      <c r="D310" s="14"/>
      <c r="E310" s="243">
        <v>9000</v>
      </c>
      <c r="H310" s="101" t="s">
        <v>58</v>
      </c>
      <c r="I310" s="80"/>
      <c r="J310" s="427"/>
      <c r="K310" s="353" t="s">
        <v>29</v>
      </c>
      <c r="L310" s="290"/>
      <c r="M310" s="425"/>
      <c r="N310" s="354" t="s">
        <v>29</v>
      </c>
      <c r="O310" s="355" t="s">
        <v>36</v>
      </c>
      <c r="P310" s="140"/>
      <c r="R310" s="20"/>
      <c r="S310" s="20"/>
      <c r="T310" s="18"/>
      <c r="U310" s="64"/>
      <c r="V310" s="94"/>
      <c r="W310" s="57"/>
      <c r="X310" s="58"/>
      <c r="Y310" s="18"/>
      <c r="Z310" s="55"/>
      <c r="AA310" s="56"/>
      <c r="AB310" s="18"/>
      <c r="AC310" s="18"/>
      <c r="AD310" s="18"/>
      <c r="AE310" s="18"/>
    </row>
    <row r="311" spans="1:31" ht="12.75" customHeight="1" x14ac:dyDescent="0.2">
      <c r="C311" s="16"/>
      <c r="D311" s="14" t="s">
        <v>13</v>
      </c>
      <c r="E311" s="35"/>
      <c r="H311" s="106"/>
      <c r="I311" s="92" t="s">
        <v>61</v>
      </c>
      <c r="J311" s="29">
        <f>$J$306</f>
        <v>3512.88</v>
      </c>
      <c r="K311" s="43">
        <f>J311</f>
        <v>3512.88</v>
      </c>
      <c r="L311" s="20"/>
      <c r="M311" s="29">
        <f>$N$258</f>
        <v>-24243.96</v>
      </c>
      <c r="N311" s="43">
        <f>M311</f>
        <v>-24243.96</v>
      </c>
      <c r="O311" s="29">
        <f>28000+N311</f>
        <v>3756.0400000000009</v>
      </c>
      <c r="P311" s="141" t="s">
        <v>82</v>
      </c>
      <c r="Q311" s="134" t="s">
        <v>83</v>
      </c>
      <c r="R311" s="20"/>
      <c r="S311" s="20"/>
      <c r="T311" s="18"/>
      <c r="U311" s="64"/>
      <c r="V311" s="94"/>
      <c r="W311" s="57"/>
      <c r="X311" s="58"/>
      <c r="Y311" s="18"/>
      <c r="Z311" s="55"/>
      <c r="AA311" s="56"/>
      <c r="AB311" s="18"/>
      <c r="AC311" s="18"/>
      <c r="AD311" s="18"/>
      <c r="AE311" s="18"/>
    </row>
    <row r="312" spans="1:31" ht="12.75" customHeight="1" x14ac:dyDescent="0.2">
      <c r="C312" s="17" t="s">
        <v>5</v>
      </c>
      <c r="D312" s="14"/>
      <c r="E312" s="14">
        <f>SUM(E310:E311)</f>
        <v>9000</v>
      </c>
      <c r="H312" s="110"/>
      <c r="I312" s="88" t="s">
        <v>317</v>
      </c>
      <c r="J312" s="29">
        <v>530</v>
      </c>
      <c r="K312" s="185">
        <f t="shared" ref="K312:K372" si="41">K311+J312</f>
        <v>4042.88</v>
      </c>
      <c r="L312" s="25"/>
      <c r="M312" s="351">
        <v>-350.57</v>
      </c>
      <c r="N312" s="44">
        <f>N311+M312</f>
        <v>-24594.53</v>
      </c>
      <c r="O312" s="29">
        <f>28000+N312</f>
        <v>3405.4700000000012</v>
      </c>
      <c r="P312" s="136" t="s">
        <v>70</v>
      </c>
      <c r="Q312" s="143"/>
      <c r="R312" s="20"/>
      <c r="S312" s="20"/>
      <c r="T312" s="18"/>
      <c r="U312" s="64"/>
      <c r="V312" s="94"/>
      <c r="W312" s="57"/>
      <c r="X312" s="58"/>
      <c r="Y312" s="18"/>
      <c r="Z312" s="55"/>
      <c r="AA312" s="56"/>
      <c r="AB312" s="18"/>
      <c r="AC312" s="18"/>
      <c r="AD312" s="18"/>
      <c r="AE312" s="18"/>
    </row>
    <row r="313" spans="1:31" ht="12.75" customHeight="1" x14ac:dyDescent="0.2">
      <c r="A313" s="116"/>
      <c r="H313" s="110"/>
      <c r="I313" s="88" t="s">
        <v>197</v>
      </c>
      <c r="J313" s="29">
        <v>20000</v>
      </c>
      <c r="K313" s="185">
        <f t="shared" si="41"/>
        <v>24042.880000000001</v>
      </c>
      <c r="L313" s="95"/>
      <c r="M313" s="75">
        <v>-1477.9</v>
      </c>
      <c r="N313" s="44">
        <f t="shared" ref="N313:N332" si="42">N312+M313</f>
        <v>-26072.43</v>
      </c>
      <c r="O313" s="29">
        <f t="shared" ref="O313:O332" si="43">28000+N313</f>
        <v>1927.5699999999997</v>
      </c>
      <c r="P313" s="136" t="s">
        <v>319</v>
      </c>
      <c r="Q313" s="143"/>
      <c r="R313" s="20"/>
      <c r="S313" s="20"/>
      <c r="T313" s="18"/>
      <c r="U313" s="64"/>
      <c r="V313" s="94"/>
      <c r="W313" s="57"/>
      <c r="X313" s="58"/>
      <c r="Y313" s="18"/>
      <c r="Z313" s="55"/>
      <c r="AA313" s="56"/>
      <c r="AB313" s="18"/>
      <c r="AC313" s="18"/>
      <c r="AD313" s="18"/>
      <c r="AE313" s="18"/>
    </row>
    <row r="314" spans="1:31" ht="12.75" customHeight="1" x14ac:dyDescent="0.2">
      <c r="A314" s="116"/>
      <c r="C314" s="49" t="s">
        <v>11</v>
      </c>
      <c r="E314" s="27"/>
      <c r="H314" s="110"/>
      <c r="I314" s="88" t="s">
        <v>318</v>
      </c>
      <c r="J314" s="29">
        <v>-571.49</v>
      </c>
      <c r="K314" s="185">
        <f t="shared" si="41"/>
        <v>23471.39</v>
      </c>
      <c r="L314" s="95"/>
      <c r="M314" s="75">
        <v>-452.96</v>
      </c>
      <c r="N314" s="44">
        <f t="shared" si="42"/>
        <v>-26525.39</v>
      </c>
      <c r="O314" s="29">
        <f t="shared" si="43"/>
        <v>1474.6100000000006</v>
      </c>
      <c r="P314" s="136" t="s">
        <v>329</v>
      </c>
      <c r="Q314" s="143"/>
      <c r="R314" s="20"/>
      <c r="S314" s="20"/>
      <c r="T314" s="18"/>
      <c r="U314" s="64"/>
      <c r="V314" s="94"/>
      <c r="W314" s="57"/>
      <c r="X314" s="58"/>
      <c r="Y314" s="18"/>
      <c r="Z314" s="55"/>
      <c r="AA314" s="56"/>
      <c r="AB314" s="18"/>
      <c r="AC314" s="18"/>
      <c r="AD314" s="18"/>
      <c r="AE314" s="18"/>
    </row>
    <row r="315" spans="1:31" ht="12.75" customHeight="1" x14ac:dyDescent="0.2">
      <c r="A315" s="116"/>
      <c r="D315" s="18" t="s">
        <v>8</v>
      </c>
      <c r="E315" s="27">
        <f>E310</f>
        <v>9000</v>
      </c>
      <c r="F315" s="18"/>
      <c r="H315" s="110"/>
      <c r="I315" s="88" t="s">
        <v>85</v>
      </c>
      <c r="J315" s="29">
        <v>-559.25</v>
      </c>
      <c r="K315" s="185">
        <f t="shared" si="41"/>
        <v>22912.14</v>
      </c>
      <c r="L315" s="95"/>
      <c r="M315" s="75">
        <v>-193.88</v>
      </c>
      <c r="N315" s="44">
        <f t="shared" si="42"/>
        <v>-26719.27</v>
      </c>
      <c r="O315" s="29">
        <f t="shared" si="43"/>
        <v>1280.7299999999996</v>
      </c>
      <c r="P315" s="136" t="s">
        <v>154</v>
      </c>
      <c r="Q315" s="143"/>
      <c r="R315" s="20"/>
      <c r="S315" s="20"/>
      <c r="T315" s="18"/>
      <c r="U315" s="64"/>
      <c r="V315" s="94"/>
      <c r="W315" s="57"/>
      <c r="X315" s="58"/>
      <c r="Y315" s="18"/>
      <c r="Z315" s="55"/>
      <c r="AA315" s="56"/>
      <c r="AB315" s="18"/>
      <c r="AC315" s="18"/>
      <c r="AD315" s="18"/>
      <c r="AE315" s="18"/>
    </row>
    <row r="316" spans="1:31" ht="12.75" customHeight="1" x14ac:dyDescent="0.2">
      <c r="A316" s="116"/>
      <c r="D316" s="48" t="s">
        <v>7</v>
      </c>
      <c r="E316" s="176"/>
      <c r="F316" s="175"/>
      <c r="H316" s="110"/>
      <c r="I316" s="88" t="s">
        <v>320</v>
      </c>
      <c r="J316" s="29">
        <v>-3125</v>
      </c>
      <c r="K316" s="185">
        <f t="shared" si="41"/>
        <v>19787.14</v>
      </c>
      <c r="L316" s="95"/>
      <c r="M316" s="75">
        <v>-169.44</v>
      </c>
      <c r="N316" s="44">
        <f t="shared" si="42"/>
        <v>-26888.71</v>
      </c>
      <c r="O316" s="29">
        <f t="shared" si="43"/>
        <v>1111.2900000000009</v>
      </c>
      <c r="P316" s="136" t="s">
        <v>76</v>
      </c>
      <c r="Q316" s="143"/>
      <c r="R316" s="20"/>
      <c r="S316" s="20"/>
      <c r="T316" s="18"/>
      <c r="U316" s="64"/>
      <c r="V316" s="94"/>
      <c r="W316" s="57"/>
      <c r="X316" s="58"/>
      <c r="Y316" s="18"/>
      <c r="Z316" s="55"/>
      <c r="AA316" s="56"/>
      <c r="AB316" s="18"/>
      <c r="AC316" s="18"/>
      <c r="AD316" s="18"/>
      <c r="AE316" s="18"/>
    </row>
    <row r="317" spans="1:31" ht="12.75" customHeight="1" x14ac:dyDescent="0.2">
      <c r="A317" s="116"/>
      <c r="D317" s="18"/>
      <c r="E317" s="186"/>
      <c r="F317" s="175"/>
      <c r="H317" s="110"/>
      <c r="I317" s="88" t="s">
        <v>321</v>
      </c>
      <c r="J317" s="29">
        <v>-129.62</v>
      </c>
      <c r="K317" s="185">
        <f t="shared" si="41"/>
        <v>19657.52</v>
      </c>
      <c r="L317" s="95"/>
      <c r="M317" s="75">
        <v>-210.92</v>
      </c>
      <c r="N317" s="44">
        <f t="shared" si="42"/>
        <v>-27099.629999999997</v>
      </c>
      <c r="O317" s="29">
        <f t="shared" si="43"/>
        <v>900.37000000000262</v>
      </c>
      <c r="P317" s="136" t="s">
        <v>335</v>
      </c>
      <c r="Q317" s="143"/>
      <c r="R317" s="20"/>
      <c r="S317" s="20"/>
      <c r="T317" s="18"/>
      <c r="U317" s="64"/>
      <c r="V317" s="94"/>
      <c r="W317" s="57"/>
      <c r="X317" s="58"/>
      <c r="Y317" s="18"/>
      <c r="Z317" s="55"/>
      <c r="AA317" s="56"/>
      <c r="AB317" s="18"/>
      <c r="AC317" s="18"/>
      <c r="AD317" s="18"/>
      <c r="AE317" s="18"/>
    </row>
    <row r="318" spans="1:31" ht="12.75" customHeight="1" x14ac:dyDescent="0.2">
      <c r="A318" s="116"/>
      <c r="D318" s="18"/>
      <c r="E318" s="186"/>
      <c r="F318" s="175"/>
      <c r="H318" s="110"/>
      <c r="I318" s="88" t="s">
        <v>322</v>
      </c>
      <c r="J318" s="29">
        <v>-65</v>
      </c>
      <c r="K318" s="185">
        <f t="shared" si="41"/>
        <v>19592.52</v>
      </c>
      <c r="L318" s="95"/>
      <c r="M318" s="75">
        <v>-1000</v>
      </c>
      <c r="N318" s="44">
        <f t="shared" si="42"/>
        <v>-28099.629999999997</v>
      </c>
      <c r="O318" s="29">
        <f t="shared" si="43"/>
        <v>-99.629999999997381</v>
      </c>
      <c r="P318" s="136" t="s">
        <v>336</v>
      </c>
      <c r="Q318" s="143"/>
      <c r="R318" s="20"/>
      <c r="S318" s="20"/>
      <c r="T318" s="18"/>
      <c r="U318" s="64"/>
      <c r="V318" s="94"/>
      <c r="W318" s="57"/>
      <c r="X318" s="58"/>
      <c r="Y318" s="18"/>
      <c r="Z318" s="55"/>
      <c r="AA318" s="56"/>
      <c r="AB318" s="18"/>
      <c r="AC318" s="18"/>
      <c r="AD318" s="18"/>
      <c r="AE318" s="18"/>
    </row>
    <row r="319" spans="1:31" ht="12" customHeight="1" x14ac:dyDescent="0.2">
      <c r="A319" s="122"/>
      <c r="B319" s="122"/>
      <c r="C319" s="122"/>
      <c r="D319" s="75"/>
      <c r="E319" s="75"/>
      <c r="F319" s="68"/>
      <c r="H319" s="110"/>
      <c r="I319" s="88" t="s">
        <v>323</v>
      </c>
      <c r="J319" s="29">
        <v>-174</v>
      </c>
      <c r="K319" s="185">
        <f t="shared" si="41"/>
        <v>19418.52</v>
      </c>
      <c r="L319" s="95"/>
      <c r="M319" s="75">
        <v>-300</v>
      </c>
      <c r="N319" s="44">
        <f t="shared" si="42"/>
        <v>-28399.629999999997</v>
      </c>
      <c r="O319" s="29">
        <f t="shared" si="43"/>
        <v>-399.62999999999738</v>
      </c>
      <c r="P319" s="136" t="s">
        <v>337</v>
      </c>
      <c r="Q319" s="143"/>
      <c r="R319" s="20"/>
      <c r="S319" s="20"/>
      <c r="T319" s="18"/>
      <c r="U319" s="64"/>
      <c r="V319" s="94"/>
      <c r="W319" s="57"/>
      <c r="X319" s="58"/>
      <c r="Y319" s="18"/>
      <c r="Z319" s="55"/>
      <c r="AA319" s="56"/>
      <c r="AB319" s="18"/>
      <c r="AC319" s="18"/>
      <c r="AD319" s="18"/>
      <c r="AE319" s="18"/>
    </row>
    <row r="320" spans="1:31" ht="12.75" customHeight="1" x14ac:dyDescent="0.2">
      <c r="A320" s="122"/>
      <c r="B320" s="122"/>
      <c r="C320" s="122"/>
      <c r="D320" s="75"/>
      <c r="E320" s="75"/>
      <c r="F320" s="68"/>
      <c r="H320" s="110"/>
      <c r="I320" s="88" t="s">
        <v>310</v>
      </c>
      <c r="J320" s="29">
        <v>-2000</v>
      </c>
      <c r="K320" s="185">
        <f t="shared" si="41"/>
        <v>17418.52</v>
      </c>
      <c r="L320" s="95"/>
      <c r="M320" s="75">
        <v>-300</v>
      </c>
      <c r="N320" s="44">
        <f t="shared" si="42"/>
        <v>-28699.629999999997</v>
      </c>
      <c r="O320" s="29">
        <f t="shared" si="43"/>
        <v>-699.62999999999738</v>
      </c>
      <c r="P320" s="136" t="s">
        <v>338</v>
      </c>
      <c r="Q320" s="143"/>
      <c r="R320" s="20"/>
      <c r="S320" s="20"/>
      <c r="T320" s="18"/>
      <c r="U320" s="64"/>
      <c r="V320" s="94"/>
      <c r="W320" s="57"/>
      <c r="X320" s="58"/>
      <c r="Y320" s="18"/>
      <c r="Z320" s="55"/>
      <c r="AA320" s="56"/>
      <c r="AB320" s="18"/>
      <c r="AC320" s="18"/>
      <c r="AD320" s="18"/>
      <c r="AE320" s="18"/>
    </row>
    <row r="321" spans="1:31" ht="12.75" customHeight="1" x14ac:dyDescent="0.2">
      <c r="A321" s="122"/>
      <c r="B321" s="122"/>
      <c r="C321" s="122"/>
      <c r="D321" s="75"/>
      <c r="E321" s="75"/>
      <c r="F321" s="68"/>
      <c r="H321" s="110"/>
      <c r="I321" s="88" t="s">
        <v>324</v>
      </c>
      <c r="J321" s="29">
        <v>-296.24</v>
      </c>
      <c r="K321" s="185">
        <f t="shared" si="41"/>
        <v>17122.28</v>
      </c>
      <c r="L321" s="95"/>
      <c r="M321" s="75">
        <v>-10</v>
      </c>
      <c r="N321" s="44">
        <f t="shared" si="42"/>
        <v>-28709.629999999997</v>
      </c>
      <c r="O321" s="29">
        <f t="shared" si="43"/>
        <v>-709.62999999999738</v>
      </c>
      <c r="P321" s="136" t="s">
        <v>339</v>
      </c>
      <c r="Q321" s="143"/>
      <c r="R321" s="20"/>
      <c r="S321" s="20"/>
      <c r="T321" s="18"/>
      <c r="U321" s="64"/>
      <c r="V321" s="94"/>
      <c r="W321" s="57"/>
      <c r="X321" s="58"/>
      <c r="Y321" s="18"/>
      <c r="Z321" s="55"/>
      <c r="AA321" s="56"/>
      <c r="AB321" s="18"/>
      <c r="AC321" s="18"/>
      <c r="AD321" s="18"/>
      <c r="AE321" s="18"/>
    </row>
    <row r="322" spans="1:31" ht="12.75" customHeight="1" x14ac:dyDescent="0.2">
      <c r="A322" s="122"/>
      <c r="B322" s="122"/>
      <c r="C322" s="122"/>
      <c r="D322" s="75"/>
      <c r="E322" s="75"/>
      <c r="F322" s="68"/>
      <c r="H322" s="110"/>
      <c r="I322" s="88" t="s">
        <v>317</v>
      </c>
      <c r="J322" s="29">
        <f>200+110</f>
        <v>310</v>
      </c>
      <c r="K322" s="185">
        <f t="shared" si="41"/>
        <v>17432.28</v>
      </c>
      <c r="L322" s="95"/>
      <c r="M322" s="75">
        <v>1000</v>
      </c>
      <c r="N322" s="44">
        <f t="shared" si="42"/>
        <v>-27709.629999999997</v>
      </c>
      <c r="O322" s="29">
        <f t="shared" si="43"/>
        <v>290.37000000000262</v>
      </c>
      <c r="P322" s="136" t="s">
        <v>78</v>
      </c>
      <c r="Q322" s="143"/>
      <c r="R322" s="20"/>
      <c r="S322" s="20"/>
      <c r="T322" s="18"/>
      <c r="U322" s="64"/>
      <c r="V322" s="94"/>
      <c r="W322" s="57"/>
      <c r="X322" s="58"/>
      <c r="Y322" s="18"/>
      <c r="Z322" s="55"/>
      <c r="AA322" s="56"/>
      <c r="AB322" s="18"/>
      <c r="AC322" s="18"/>
      <c r="AD322" s="18"/>
      <c r="AE322" s="18"/>
    </row>
    <row r="323" spans="1:31" ht="12.75" customHeight="1" x14ac:dyDescent="0.2">
      <c r="A323" s="122"/>
      <c r="B323" s="122"/>
      <c r="C323" s="122"/>
      <c r="D323" s="75"/>
      <c r="E323" s="75"/>
      <c r="F323" s="68"/>
      <c r="H323" s="110"/>
      <c r="I323" s="88" t="s">
        <v>136</v>
      </c>
      <c r="J323" s="29">
        <v>-5</v>
      </c>
      <c r="K323" s="185">
        <f t="shared" si="41"/>
        <v>17427.28</v>
      </c>
      <c r="L323" s="95"/>
      <c r="M323" s="75">
        <v>-69.42</v>
      </c>
      <c r="N323" s="44">
        <f t="shared" si="42"/>
        <v>-27779.049999999996</v>
      </c>
      <c r="O323" s="29">
        <f t="shared" si="43"/>
        <v>220.95000000000437</v>
      </c>
      <c r="P323" s="136" t="s">
        <v>76</v>
      </c>
      <c r="Q323" s="143"/>
      <c r="R323" s="20"/>
      <c r="S323" s="20"/>
      <c r="T323" s="18"/>
      <c r="U323" s="64"/>
      <c r="V323" s="94"/>
      <c r="W323" s="57"/>
      <c r="X323" s="58"/>
      <c r="Y323" s="18"/>
      <c r="Z323" s="55"/>
      <c r="AA323" s="56"/>
      <c r="AB323" s="18"/>
      <c r="AC323" s="18"/>
      <c r="AD323" s="18"/>
      <c r="AE323" s="18"/>
    </row>
    <row r="324" spans="1:31" ht="12.75" customHeight="1" x14ac:dyDescent="0.2">
      <c r="A324" s="122"/>
      <c r="B324" s="122"/>
      <c r="C324" s="122"/>
      <c r="D324" s="75"/>
      <c r="E324" s="75"/>
      <c r="F324" s="68"/>
      <c r="H324" s="110"/>
      <c r="I324" s="88"/>
      <c r="J324" s="29">
        <v>-481.6</v>
      </c>
      <c r="K324" s="185">
        <f t="shared" si="41"/>
        <v>16945.68</v>
      </c>
      <c r="L324" s="95"/>
      <c r="M324" s="75">
        <v>-790.7</v>
      </c>
      <c r="N324" s="44">
        <f t="shared" si="42"/>
        <v>-28569.749999999996</v>
      </c>
      <c r="O324" s="29">
        <f t="shared" si="43"/>
        <v>-569.74999999999636</v>
      </c>
      <c r="P324" s="136" t="s">
        <v>340</v>
      </c>
      <c r="Q324" s="143"/>
      <c r="R324" s="20"/>
      <c r="S324" s="20"/>
      <c r="T324" s="18"/>
      <c r="U324" s="64"/>
      <c r="V324" s="94"/>
      <c r="W324" s="57"/>
      <c r="X324" s="58"/>
      <c r="Y324" s="18"/>
      <c r="Z324" s="55"/>
      <c r="AA324" s="56"/>
      <c r="AB324" s="18"/>
      <c r="AC324" s="18"/>
      <c r="AD324" s="18"/>
      <c r="AE324" s="18"/>
    </row>
    <row r="325" spans="1:31" ht="12.75" customHeight="1" x14ac:dyDescent="0.2">
      <c r="A325" s="122"/>
      <c r="B325" s="122"/>
      <c r="C325" s="122"/>
      <c r="D325" s="75"/>
      <c r="E325" s="75"/>
      <c r="F325" s="68"/>
      <c r="H325" s="110"/>
      <c r="I325" s="88" t="s">
        <v>85</v>
      </c>
      <c r="J325" s="29">
        <v>-587.16</v>
      </c>
      <c r="K325" s="185">
        <f t="shared" si="41"/>
        <v>16358.52</v>
      </c>
      <c r="L325" s="95"/>
      <c r="M325" s="75">
        <v>1000</v>
      </c>
      <c r="N325" s="44">
        <f t="shared" si="42"/>
        <v>-27569.749999999996</v>
      </c>
      <c r="O325" s="29">
        <f t="shared" si="43"/>
        <v>430.25000000000364</v>
      </c>
      <c r="P325" s="136" t="s">
        <v>78</v>
      </c>
      <c r="Q325" s="143"/>
      <c r="R325" s="20"/>
      <c r="S325" s="20"/>
      <c r="T325" s="18"/>
      <c r="U325" s="64"/>
      <c r="V325" s="94"/>
      <c r="W325" s="57"/>
      <c r="X325" s="58"/>
      <c r="Y325" s="18"/>
      <c r="Z325" s="55"/>
      <c r="AA325" s="56"/>
      <c r="AB325" s="18"/>
      <c r="AC325" s="18"/>
      <c r="AD325" s="18"/>
      <c r="AE325" s="18"/>
    </row>
    <row r="326" spans="1:31" ht="12.75" customHeight="1" x14ac:dyDescent="0.2">
      <c r="A326" s="122"/>
      <c r="B326" s="122"/>
      <c r="C326" s="122"/>
      <c r="D326" s="75"/>
      <c r="E326" s="75"/>
      <c r="F326" s="68"/>
      <c r="H326" s="110"/>
      <c r="I326" s="88" t="s">
        <v>35</v>
      </c>
      <c r="J326" s="29">
        <v>10000</v>
      </c>
      <c r="K326" s="185">
        <f t="shared" si="41"/>
        <v>26358.52</v>
      </c>
      <c r="L326" s="95"/>
      <c r="M326" s="75">
        <v>-74.37</v>
      </c>
      <c r="N326" s="44">
        <f t="shared" si="42"/>
        <v>-27644.119999999995</v>
      </c>
      <c r="O326" s="29">
        <f t="shared" si="43"/>
        <v>355.88000000000466</v>
      </c>
      <c r="P326" s="136" t="s">
        <v>345</v>
      </c>
      <c r="Q326" s="143"/>
      <c r="R326" s="20"/>
      <c r="S326" s="20"/>
      <c r="T326" s="18"/>
      <c r="U326" s="64"/>
      <c r="V326" s="94"/>
      <c r="W326" s="57"/>
      <c r="X326" s="58"/>
      <c r="Y326" s="18"/>
      <c r="Z326" s="55"/>
      <c r="AA326" s="56"/>
      <c r="AB326" s="18"/>
      <c r="AC326" s="18"/>
      <c r="AD326" s="18"/>
      <c r="AE326" s="18"/>
    </row>
    <row r="327" spans="1:31" ht="12.75" customHeight="1" x14ac:dyDescent="0.2">
      <c r="A327" s="122"/>
      <c r="B327" s="122"/>
      <c r="C327" s="122"/>
      <c r="D327" s="75"/>
      <c r="E327" s="75"/>
      <c r="F327" s="68"/>
      <c r="H327" s="110"/>
      <c r="I327" s="88" t="s">
        <v>293</v>
      </c>
      <c r="J327" s="29">
        <v>-15000</v>
      </c>
      <c r="K327" s="185">
        <f t="shared" si="41"/>
        <v>11358.52</v>
      </c>
      <c r="L327" s="95"/>
      <c r="M327" s="75">
        <v>-88.5</v>
      </c>
      <c r="N327" s="44">
        <f t="shared" si="42"/>
        <v>-27732.619999999995</v>
      </c>
      <c r="O327" s="29">
        <f t="shared" si="43"/>
        <v>267.38000000000466</v>
      </c>
      <c r="P327" s="136" t="s">
        <v>101</v>
      </c>
      <c r="Q327" s="143"/>
      <c r="R327" s="20"/>
      <c r="S327" s="20"/>
      <c r="T327" s="18"/>
      <c r="U327" s="64"/>
      <c r="V327" s="94"/>
      <c r="W327" s="57"/>
      <c r="X327" s="58"/>
      <c r="Y327" s="18"/>
      <c r="Z327" s="55"/>
      <c r="AA327" s="56"/>
      <c r="AB327" s="18"/>
      <c r="AC327" s="18"/>
      <c r="AD327" s="18"/>
      <c r="AE327" s="18"/>
    </row>
    <row r="328" spans="1:31" ht="12.75" customHeight="1" x14ac:dyDescent="0.2">
      <c r="A328" s="122"/>
      <c r="B328" s="122"/>
      <c r="C328" s="122"/>
      <c r="D328" s="75"/>
      <c r="E328" s="75"/>
      <c r="F328" s="68"/>
      <c r="H328" s="110"/>
      <c r="I328" s="88" t="s">
        <v>301</v>
      </c>
      <c r="J328" s="29">
        <v>600</v>
      </c>
      <c r="K328" s="185">
        <f t="shared" si="41"/>
        <v>11958.52</v>
      </c>
      <c r="L328" s="95"/>
      <c r="M328" s="75">
        <v>-120</v>
      </c>
      <c r="N328" s="44">
        <f t="shared" si="42"/>
        <v>-27852.619999999995</v>
      </c>
      <c r="O328" s="29">
        <f t="shared" si="43"/>
        <v>147.38000000000466</v>
      </c>
      <c r="P328" s="136" t="s">
        <v>346</v>
      </c>
      <c r="Q328" s="143"/>
      <c r="R328" s="20"/>
      <c r="S328" s="20"/>
      <c r="T328" s="18"/>
      <c r="U328" s="64"/>
      <c r="V328" s="94"/>
      <c r="W328" s="57"/>
      <c r="X328" s="58"/>
      <c r="Y328" s="18"/>
      <c r="Z328" s="55"/>
      <c r="AA328" s="56"/>
      <c r="AB328" s="18"/>
      <c r="AC328" s="18"/>
      <c r="AD328" s="18"/>
      <c r="AE328" s="18"/>
    </row>
    <row r="329" spans="1:31" ht="12.75" customHeight="1" x14ac:dyDescent="0.2">
      <c r="A329" s="122"/>
      <c r="B329" s="122"/>
      <c r="C329" s="122"/>
      <c r="D329" s="75"/>
      <c r="E329" s="75"/>
      <c r="F329" s="68"/>
      <c r="H329" s="110"/>
      <c r="I329" s="88" t="s">
        <v>310</v>
      </c>
      <c r="J329" s="29">
        <v>-1000</v>
      </c>
      <c r="K329" s="185">
        <f t="shared" si="41"/>
        <v>10958.52</v>
      </c>
      <c r="L329" s="95"/>
      <c r="M329" s="75">
        <v>-335.19</v>
      </c>
      <c r="N329" s="44">
        <f t="shared" si="42"/>
        <v>-28187.809999999994</v>
      </c>
      <c r="O329" s="29">
        <f t="shared" si="43"/>
        <v>-187.80999999999403</v>
      </c>
      <c r="P329" s="136" t="s">
        <v>79</v>
      </c>
      <c r="Q329" s="143"/>
      <c r="R329" s="20"/>
      <c r="S329" s="20"/>
      <c r="T329" s="18"/>
      <c r="U329" s="64"/>
      <c r="V329" s="94"/>
      <c r="W329" s="57"/>
      <c r="X329" s="58"/>
      <c r="Y329" s="18"/>
      <c r="Z329" s="55"/>
      <c r="AA329" s="56"/>
      <c r="AB329" s="18"/>
      <c r="AC329" s="18"/>
      <c r="AD329" s="18"/>
      <c r="AE329" s="18"/>
    </row>
    <row r="330" spans="1:31" ht="12.75" customHeight="1" x14ac:dyDescent="0.2">
      <c r="A330" s="122"/>
      <c r="B330" s="122"/>
      <c r="C330" s="122"/>
      <c r="D330" s="75"/>
      <c r="E330" s="75"/>
      <c r="F330" s="68"/>
      <c r="H330" s="110"/>
      <c r="I330" s="88" t="s">
        <v>327</v>
      </c>
      <c r="J330" s="29">
        <v>-6105</v>
      </c>
      <c r="K330" s="185">
        <f t="shared" si="41"/>
        <v>4853.5200000000004</v>
      </c>
      <c r="L330" s="95"/>
      <c r="M330" s="75">
        <v>-61.1</v>
      </c>
      <c r="N330" s="44">
        <f t="shared" si="42"/>
        <v>-28248.909999999993</v>
      </c>
      <c r="O330" s="29">
        <f t="shared" si="43"/>
        <v>-248.90999999999258</v>
      </c>
      <c r="P330" s="136" t="s">
        <v>142</v>
      </c>
      <c r="Q330" s="143"/>
      <c r="R330" s="20"/>
      <c r="S330" s="20"/>
      <c r="T330" s="18"/>
      <c r="U330" s="64"/>
      <c r="V330" s="94"/>
      <c r="W330" s="57"/>
      <c r="X330" s="58"/>
      <c r="Y330" s="18"/>
      <c r="Z330" s="55"/>
      <c r="AA330" s="56"/>
      <c r="AB330" s="18"/>
      <c r="AC330" s="18"/>
      <c r="AD330" s="18"/>
      <c r="AE330" s="18"/>
    </row>
    <row r="331" spans="1:31" ht="12.75" customHeight="1" x14ac:dyDescent="0.2">
      <c r="A331" s="122"/>
      <c r="B331" s="122"/>
      <c r="C331" s="122"/>
      <c r="D331" s="75"/>
      <c r="E331" s="75"/>
      <c r="F331" s="68"/>
      <c r="H331" s="110"/>
      <c r="I331" s="88" t="s">
        <v>225</v>
      </c>
      <c r="J331" s="29">
        <v>-6.7</v>
      </c>
      <c r="K331" s="185">
        <f t="shared" si="41"/>
        <v>4846.8200000000006</v>
      </c>
      <c r="L331" s="95"/>
      <c r="M331" s="75">
        <v>-9</v>
      </c>
      <c r="N331" s="44">
        <f t="shared" si="42"/>
        <v>-28257.909999999993</v>
      </c>
      <c r="O331" s="29">
        <f t="shared" si="43"/>
        <v>-257.90999999999258</v>
      </c>
      <c r="P331" s="136" t="s">
        <v>216</v>
      </c>
      <c r="Q331" s="143"/>
      <c r="R331" s="20"/>
      <c r="S331" s="20"/>
      <c r="T331" s="18"/>
      <c r="U331" s="64"/>
      <c r="V331" s="94"/>
      <c r="W331" s="57"/>
      <c r="X331" s="58"/>
      <c r="Y331" s="18"/>
      <c r="Z331" s="55"/>
      <c r="AA331" s="56"/>
      <c r="AB331" s="18"/>
      <c r="AC331" s="18"/>
      <c r="AD331" s="18"/>
      <c r="AE331" s="18"/>
    </row>
    <row r="332" spans="1:31" ht="12.75" customHeight="1" x14ac:dyDescent="0.2">
      <c r="A332" s="122"/>
      <c r="B332" s="122"/>
      <c r="C332" s="122"/>
      <c r="D332" s="75"/>
      <c r="E332" s="75"/>
      <c r="F332" s="68"/>
      <c r="H332" s="110"/>
      <c r="I332" s="88" t="s">
        <v>62</v>
      </c>
      <c r="J332" s="29">
        <v>-255</v>
      </c>
      <c r="K332" s="185">
        <f t="shared" si="41"/>
        <v>4591.8200000000006</v>
      </c>
      <c r="L332" s="95"/>
      <c r="M332" s="75">
        <v>-10</v>
      </c>
      <c r="N332" s="45">
        <f t="shared" si="42"/>
        <v>-28267.909999999993</v>
      </c>
      <c r="O332" s="29">
        <f t="shared" si="43"/>
        <v>-267.90999999999258</v>
      </c>
      <c r="P332" s="136" t="s">
        <v>357</v>
      </c>
      <c r="Q332" s="143"/>
      <c r="R332" s="20"/>
      <c r="S332" s="20"/>
      <c r="T332" s="18"/>
      <c r="U332" s="64"/>
      <c r="V332" s="94"/>
      <c r="W332" s="57"/>
      <c r="X332" s="58"/>
      <c r="Y332" s="18"/>
      <c r="Z332" s="55"/>
      <c r="AA332" s="56"/>
      <c r="AB332" s="18"/>
      <c r="AC332" s="18"/>
      <c r="AD332" s="18"/>
      <c r="AE332" s="18"/>
    </row>
    <row r="333" spans="1:31" ht="12.75" customHeight="1" x14ac:dyDescent="0.2">
      <c r="A333" s="122"/>
      <c r="B333" s="122"/>
      <c r="C333" s="122"/>
      <c r="D333" s="75"/>
      <c r="E333" s="75"/>
      <c r="F333" s="68"/>
      <c r="H333" s="110"/>
      <c r="I333" s="88" t="s">
        <v>293</v>
      </c>
      <c r="J333" s="29">
        <v>-2825</v>
      </c>
      <c r="K333" s="185">
        <f t="shared" si="41"/>
        <v>1766.8200000000006</v>
      </c>
      <c r="L333" s="95"/>
      <c r="M333" s="41">
        <f>SUM(M311:M332)</f>
        <v>-28267.909999999993</v>
      </c>
      <c r="N333" s="107"/>
      <c r="O333" s="114"/>
      <c r="P333" s="192"/>
      <c r="Q333" s="135"/>
      <c r="R333" s="20"/>
      <c r="S333" s="20"/>
      <c r="T333" s="18"/>
      <c r="U333" s="64"/>
      <c r="V333" s="94"/>
      <c r="W333" s="57"/>
      <c r="X333" s="58"/>
      <c r="Y333" s="18"/>
      <c r="Z333" s="55"/>
      <c r="AA333" s="56"/>
      <c r="AB333" s="18"/>
      <c r="AC333" s="18"/>
      <c r="AD333" s="18"/>
      <c r="AE333" s="18"/>
    </row>
    <row r="334" spans="1:31" ht="12.75" customHeight="1" x14ac:dyDescent="0.2">
      <c r="A334" s="122"/>
      <c r="B334" s="122"/>
      <c r="C334" s="122"/>
      <c r="D334" s="75"/>
      <c r="E334" s="75"/>
      <c r="F334" s="68"/>
      <c r="H334" s="110"/>
      <c r="I334" s="88" t="s">
        <v>334</v>
      </c>
      <c r="J334" s="29">
        <v>-15.5</v>
      </c>
      <c r="K334" s="185">
        <f t="shared" si="41"/>
        <v>1751.3200000000006</v>
      </c>
      <c r="L334" s="95"/>
      <c r="M334" s="42"/>
      <c r="N334" s="107"/>
      <c r="O334" s="114"/>
      <c r="P334" s="192"/>
      <c r="Q334" s="135"/>
      <c r="R334" s="20"/>
      <c r="S334" s="20"/>
      <c r="T334" s="18"/>
      <c r="U334" s="64"/>
      <c r="V334" s="94"/>
      <c r="W334" s="57"/>
      <c r="X334" s="58"/>
      <c r="Y334" s="18"/>
      <c r="Z334" s="55"/>
      <c r="AA334" s="56"/>
      <c r="AB334" s="18"/>
      <c r="AC334" s="18"/>
      <c r="AD334" s="18"/>
      <c r="AE334" s="18"/>
    </row>
    <row r="335" spans="1:31" ht="12.75" customHeight="1" x14ac:dyDescent="0.2">
      <c r="A335" s="122"/>
      <c r="B335" s="122"/>
      <c r="C335" s="122"/>
      <c r="D335" s="75"/>
      <c r="E335" s="75"/>
      <c r="F335" s="68"/>
      <c r="H335" s="110"/>
      <c r="I335" s="88" t="s">
        <v>49</v>
      </c>
      <c r="J335" s="29">
        <v>1240</v>
      </c>
      <c r="K335" s="185">
        <f t="shared" si="41"/>
        <v>2991.3200000000006</v>
      </c>
      <c r="L335" s="95"/>
      <c r="M335" s="42"/>
      <c r="N335" s="73"/>
      <c r="O335" s="73"/>
      <c r="P335" s="192"/>
      <c r="Q335" s="135"/>
      <c r="R335" s="20"/>
      <c r="S335" s="20"/>
      <c r="T335" s="18"/>
      <c r="U335" s="64"/>
      <c r="V335" s="94"/>
      <c r="W335" s="57"/>
      <c r="X335" s="58"/>
      <c r="Y335" s="18"/>
      <c r="Z335" s="55"/>
      <c r="AA335" s="56"/>
      <c r="AB335" s="18"/>
      <c r="AC335" s="18"/>
      <c r="AD335" s="18"/>
      <c r="AE335" s="18"/>
    </row>
    <row r="336" spans="1:31" ht="12.75" customHeight="1" x14ac:dyDescent="0.2">
      <c r="A336" s="122"/>
      <c r="B336" s="122"/>
      <c r="C336" s="122"/>
      <c r="D336" s="75"/>
      <c r="E336" s="75"/>
      <c r="F336" s="68"/>
      <c r="H336" s="110"/>
      <c r="I336" s="88" t="s">
        <v>325</v>
      </c>
      <c r="J336" s="29">
        <v>-770.54</v>
      </c>
      <c r="K336" s="185">
        <f t="shared" si="41"/>
        <v>2220.7800000000007</v>
      </c>
      <c r="L336" s="95"/>
      <c r="M336" s="42"/>
      <c r="N336" s="73"/>
      <c r="O336" s="73"/>
      <c r="P336" s="294"/>
      <c r="Q336" s="314"/>
      <c r="R336" s="20"/>
      <c r="S336" s="20"/>
      <c r="T336" s="18"/>
      <c r="U336" s="64"/>
      <c r="V336" s="94"/>
      <c r="W336" s="57"/>
      <c r="X336" s="58"/>
      <c r="Y336" s="18"/>
      <c r="Z336" s="55"/>
      <c r="AA336" s="56"/>
      <c r="AB336" s="18"/>
      <c r="AC336" s="18"/>
      <c r="AD336" s="18"/>
      <c r="AE336" s="18"/>
    </row>
    <row r="337" spans="1:31" ht="12.75" customHeight="1" x14ac:dyDescent="0.2">
      <c r="A337" s="122"/>
      <c r="B337" s="122"/>
      <c r="C337" s="122"/>
      <c r="D337" s="75"/>
      <c r="E337" s="75"/>
      <c r="F337" s="68"/>
      <c r="H337" s="110"/>
      <c r="I337" s="88" t="s">
        <v>326</v>
      </c>
      <c r="J337" s="29">
        <v>-161.25</v>
      </c>
      <c r="K337" s="185">
        <f t="shared" si="41"/>
        <v>2059.5300000000007</v>
      </c>
      <c r="L337" s="95"/>
      <c r="M337" s="330"/>
      <c r="N337" s="429"/>
      <c r="O337" s="429"/>
      <c r="P337" s="73"/>
      <c r="Q337" s="314"/>
      <c r="R337" s="20"/>
      <c r="S337" s="20"/>
      <c r="T337" s="18"/>
      <c r="U337" s="64"/>
      <c r="V337" s="94"/>
      <c r="W337" s="57"/>
      <c r="X337" s="58"/>
      <c r="Y337" s="18"/>
      <c r="Z337" s="55"/>
      <c r="AA337" s="56"/>
      <c r="AB337" s="18"/>
      <c r="AC337" s="18"/>
      <c r="AD337" s="18"/>
      <c r="AE337" s="18"/>
    </row>
    <row r="338" spans="1:31" ht="12.75" customHeight="1" x14ac:dyDescent="0.2">
      <c r="A338" s="122"/>
      <c r="B338" s="122"/>
      <c r="C338" s="122"/>
      <c r="D338" s="75"/>
      <c r="E338" s="75"/>
      <c r="F338" s="68"/>
      <c r="H338" s="110"/>
      <c r="I338" s="88" t="s">
        <v>300</v>
      </c>
      <c r="J338" s="29">
        <v>-644.95000000000005</v>
      </c>
      <c r="K338" s="185">
        <f t="shared" si="41"/>
        <v>1414.5800000000006</v>
      </c>
      <c r="L338" s="95"/>
      <c r="M338" s="60"/>
      <c r="N338" s="60"/>
      <c r="O338" s="60"/>
      <c r="P338" s="295"/>
      <c r="Q338" s="135"/>
      <c r="R338" s="20"/>
      <c r="S338" s="20"/>
      <c r="T338" s="18"/>
      <c r="U338" s="64"/>
      <c r="V338" s="94"/>
      <c r="W338" s="57"/>
      <c r="X338" s="58"/>
      <c r="Y338" s="18"/>
      <c r="Z338" s="55"/>
      <c r="AA338" s="56"/>
      <c r="AB338" s="18"/>
      <c r="AC338" s="18"/>
      <c r="AD338" s="18"/>
      <c r="AE338" s="18"/>
    </row>
    <row r="339" spans="1:31" ht="12.75" customHeight="1" x14ac:dyDescent="0.2">
      <c r="A339" s="122"/>
      <c r="B339" s="122"/>
      <c r="C339" s="122"/>
      <c r="D339" s="75"/>
      <c r="E339" s="75"/>
      <c r="F339" s="68"/>
      <c r="H339" s="110"/>
      <c r="I339" s="88" t="s">
        <v>328</v>
      </c>
      <c r="J339" s="29">
        <v>-314.68</v>
      </c>
      <c r="K339" s="185">
        <f t="shared" si="41"/>
        <v>1099.9000000000005</v>
      </c>
      <c r="L339" s="95"/>
      <c r="M339" s="294"/>
      <c r="N339" s="60"/>
      <c r="O339" s="295"/>
      <c r="P339" s="295"/>
      <c r="Q339" s="135"/>
      <c r="R339" s="20"/>
      <c r="S339" s="20"/>
      <c r="T339" s="18"/>
      <c r="U339" s="64"/>
      <c r="V339" s="94"/>
      <c r="W339" s="57"/>
      <c r="X339" s="58"/>
      <c r="Y339" s="18"/>
      <c r="Z339" s="55"/>
      <c r="AA339" s="56"/>
      <c r="AB339" s="18"/>
      <c r="AC339" s="18"/>
      <c r="AD339" s="18"/>
      <c r="AE339" s="18"/>
    </row>
    <row r="340" spans="1:31" ht="12.75" customHeight="1" x14ac:dyDescent="0.2">
      <c r="A340" s="122"/>
      <c r="B340" s="122"/>
      <c r="C340" s="122"/>
      <c r="D340" s="75"/>
      <c r="E340" s="75"/>
      <c r="F340" s="68"/>
      <c r="H340" s="110"/>
      <c r="I340" s="88" t="s">
        <v>300</v>
      </c>
      <c r="J340" s="29">
        <v>-263.83</v>
      </c>
      <c r="K340" s="185">
        <f t="shared" si="41"/>
        <v>836.07000000000062</v>
      </c>
      <c r="L340" s="95"/>
      <c r="M340" s="294"/>
      <c r="N340" s="295"/>
      <c r="O340" s="295"/>
      <c r="P340" s="295"/>
      <c r="Q340" s="135"/>
      <c r="R340" s="20"/>
      <c r="S340" s="20"/>
      <c r="T340" s="18"/>
      <c r="U340" s="64"/>
      <c r="V340" s="94"/>
      <c r="W340" s="57"/>
      <c r="X340" s="58"/>
      <c r="Y340" s="18"/>
      <c r="Z340" s="55"/>
      <c r="AA340" s="56"/>
      <c r="AB340" s="18"/>
      <c r="AC340" s="18"/>
      <c r="AD340" s="18"/>
      <c r="AE340" s="18"/>
    </row>
    <row r="341" spans="1:31" ht="12.75" customHeight="1" x14ac:dyDescent="0.2">
      <c r="A341" s="122"/>
      <c r="B341" s="122"/>
      <c r="C341" s="122"/>
      <c r="D341" s="75"/>
      <c r="E341" s="75"/>
      <c r="F341" s="68"/>
      <c r="H341" s="110"/>
      <c r="I341" s="88" t="s">
        <v>330</v>
      </c>
      <c r="J341" s="29">
        <v>-1</v>
      </c>
      <c r="K341" s="185">
        <f t="shared" si="41"/>
        <v>835.07000000000062</v>
      </c>
      <c r="L341" s="95"/>
      <c r="M341" s="294"/>
      <c r="N341" s="60"/>
      <c r="O341" s="295"/>
      <c r="P341" s="295"/>
      <c r="Q341" s="135"/>
      <c r="R341" s="20"/>
      <c r="S341" s="20"/>
      <c r="T341" s="18"/>
      <c r="U341" s="64"/>
      <c r="V341" s="94"/>
      <c r="W341" s="57"/>
      <c r="X341" s="58"/>
      <c r="Y341" s="18"/>
      <c r="Z341" s="55"/>
      <c r="AA341" s="56"/>
      <c r="AB341" s="18"/>
      <c r="AC341" s="18"/>
      <c r="AD341" s="18"/>
      <c r="AE341" s="18"/>
    </row>
    <row r="342" spans="1:31" ht="12.75" customHeight="1" x14ac:dyDescent="0.2">
      <c r="A342" s="122"/>
      <c r="B342" s="122"/>
      <c r="C342" s="122"/>
      <c r="D342" s="75"/>
      <c r="E342" s="75"/>
      <c r="F342" s="68"/>
      <c r="H342" s="110"/>
      <c r="I342" s="88" t="s">
        <v>331</v>
      </c>
      <c r="J342" s="29">
        <v>5000</v>
      </c>
      <c r="K342" s="185">
        <f t="shared" si="41"/>
        <v>5835.0700000000006</v>
      </c>
      <c r="L342" s="95"/>
      <c r="M342" s="294"/>
      <c r="N342" s="60"/>
      <c r="O342" s="295"/>
      <c r="P342" s="295"/>
      <c r="Q342" s="135"/>
      <c r="R342" s="20"/>
      <c r="S342" s="20"/>
      <c r="T342" s="18"/>
      <c r="U342" s="64"/>
      <c r="V342" s="94"/>
      <c r="W342" s="57"/>
      <c r="X342" s="58"/>
      <c r="Y342" s="18"/>
      <c r="Z342" s="55"/>
      <c r="AA342" s="56"/>
      <c r="AB342" s="18"/>
      <c r="AC342" s="18"/>
      <c r="AD342" s="18"/>
      <c r="AE342" s="18"/>
    </row>
    <row r="343" spans="1:31" ht="12.75" customHeight="1" x14ac:dyDescent="0.2">
      <c r="A343" s="122"/>
      <c r="B343" s="122"/>
      <c r="C343" s="122"/>
      <c r="D343" s="75"/>
      <c r="E343" s="75"/>
      <c r="F343" s="68"/>
      <c r="H343" s="110"/>
      <c r="I343" s="88" t="s">
        <v>85</v>
      </c>
      <c r="J343" s="29">
        <v>-200</v>
      </c>
      <c r="K343" s="185">
        <f t="shared" si="41"/>
        <v>5635.0700000000006</v>
      </c>
      <c r="L343" s="95"/>
      <c r="M343" s="294"/>
      <c r="N343" s="60"/>
      <c r="O343" s="295"/>
      <c r="P343" s="295"/>
      <c r="Q343" s="135"/>
      <c r="R343" s="20"/>
      <c r="S343" s="20"/>
      <c r="T343" s="18"/>
      <c r="U343" s="64"/>
      <c r="V343" s="94"/>
      <c r="W343" s="57"/>
      <c r="X343" s="58"/>
      <c r="Y343" s="18"/>
      <c r="Z343" s="55"/>
      <c r="AA343" s="56"/>
      <c r="AB343" s="18"/>
      <c r="AC343" s="18"/>
      <c r="AD343" s="18"/>
      <c r="AE343" s="18"/>
    </row>
    <row r="344" spans="1:31" ht="12.75" customHeight="1" x14ac:dyDescent="0.2">
      <c r="A344" s="122"/>
      <c r="B344" s="122"/>
      <c r="C344" s="122"/>
      <c r="D344" s="75"/>
      <c r="E344" s="75"/>
      <c r="F344" s="68"/>
      <c r="H344" s="110"/>
      <c r="I344" s="88" t="s">
        <v>332</v>
      </c>
      <c r="J344" s="29">
        <v>-472.7</v>
      </c>
      <c r="K344" s="185">
        <f t="shared" si="41"/>
        <v>5162.3700000000008</v>
      </c>
      <c r="L344" s="95"/>
      <c r="M344" s="294"/>
      <c r="N344" s="60"/>
      <c r="O344" s="295"/>
      <c r="P344" s="295"/>
      <c r="Q344" s="135"/>
      <c r="R344" s="20"/>
      <c r="S344" s="20"/>
      <c r="T344" s="18"/>
      <c r="U344" s="64"/>
      <c r="V344" s="94"/>
      <c r="W344" s="57"/>
      <c r="X344" s="58"/>
      <c r="Y344" s="18"/>
      <c r="Z344" s="55"/>
      <c r="AA344" s="56"/>
      <c r="AB344" s="18"/>
      <c r="AC344" s="18"/>
      <c r="AD344" s="18"/>
      <c r="AE344" s="18"/>
    </row>
    <row r="345" spans="1:31" ht="12.75" customHeight="1" x14ac:dyDescent="0.2">
      <c r="A345" s="122"/>
      <c r="B345" s="122"/>
      <c r="C345" s="122"/>
      <c r="D345" s="75"/>
      <c r="E345" s="75"/>
      <c r="F345" s="68"/>
      <c r="H345" s="110"/>
      <c r="I345" s="88" t="s">
        <v>318</v>
      </c>
      <c r="J345" s="29">
        <v>-300</v>
      </c>
      <c r="K345" s="185">
        <f t="shared" si="41"/>
        <v>4862.3700000000008</v>
      </c>
      <c r="L345" s="95"/>
      <c r="M345" s="294"/>
      <c r="N345" s="60"/>
      <c r="O345" s="295"/>
      <c r="P345" s="295"/>
      <c r="Q345" s="135"/>
      <c r="R345" s="20"/>
      <c r="S345" s="20"/>
      <c r="T345" s="18"/>
      <c r="U345" s="64"/>
      <c r="V345" s="94"/>
      <c r="W345" s="57"/>
      <c r="X345" s="58"/>
      <c r="Y345" s="18"/>
      <c r="Z345" s="55"/>
      <c r="AA345" s="56"/>
      <c r="AB345" s="18"/>
      <c r="AC345" s="18"/>
      <c r="AD345" s="18"/>
      <c r="AE345" s="18"/>
    </row>
    <row r="346" spans="1:31" ht="12.75" customHeight="1" x14ac:dyDescent="0.2">
      <c r="A346" s="122"/>
      <c r="B346" s="122"/>
      <c r="C346" s="122"/>
      <c r="D346" s="75"/>
      <c r="E346" s="75"/>
      <c r="F346" s="68"/>
      <c r="H346" s="110"/>
      <c r="I346" s="88" t="s">
        <v>333</v>
      </c>
      <c r="J346" s="29">
        <v>-1000</v>
      </c>
      <c r="K346" s="185">
        <f t="shared" si="41"/>
        <v>3862.3700000000008</v>
      </c>
      <c r="L346" s="95"/>
      <c r="M346" s="294"/>
      <c r="N346" s="60"/>
      <c r="O346" s="295"/>
      <c r="P346" s="295"/>
      <c r="Q346" s="135"/>
      <c r="R346" s="20"/>
      <c r="S346" s="20"/>
      <c r="T346" s="18"/>
      <c r="U346" s="64"/>
      <c r="V346" s="94"/>
      <c r="W346" s="57"/>
      <c r="X346" s="58"/>
      <c r="Y346" s="18"/>
      <c r="Z346" s="55"/>
      <c r="AA346" s="56"/>
      <c r="AB346" s="18"/>
      <c r="AC346" s="18"/>
      <c r="AD346" s="18"/>
      <c r="AE346" s="18"/>
    </row>
    <row r="347" spans="1:31" ht="12.75" customHeight="1" x14ac:dyDescent="0.2">
      <c r="A347" s="122"/>
      <c r="B347" s="122"/>
      <c r="C347" s="122"/>
      <c r="D347" s="75"/>
      <c r="E347" s="75"/>
      <c r="F347" s="68"/>
      <c r="H347" s="110"/>
      <c r="I347" s="88" t="s">
        <v>300</v>
      </c>
      <c r="J347" s="29">
        <v>-175.3</v>
      </c>
      <c r="K347" s="185">
        <f t="shared" si="41"/>
        <v>3687.0700000000006</v>
      </c>
      <c r="L347" s="95"/>
      <c r="M347" s="294"/>
      <c r="N347" s="60"/>
      <c r="O347" s="295"/>
      <c r="P347" s="295"/>
      <c r="Q347" s="135"/>
      <c r="R347" s="20"/>
      <c r="S347" s="20"/>
      <c r="T347" s="18"/>
      <c r="U347" s="64"/>
      <c r="V347" s="94"/>
      <c r="W347" s="57"/>
      <c r="X347" s="58"/>
      <c r="Y347" s="18"/>
      <c r="Z347" s="55"/>
      <c r="AA347" s="56"/>
      <c r="AB347" s="18"/>
      <c r="AC347" s="18"/>
      <c r="AD347" s="18"/>
      <c r="AE347" s="18"/>
    </row>
    <row r="348" spans="1:31" ht="12.75" customHeight="1" x14ac:dyDescent="0.2">
      <c r="A348" s="122"/>
      <c r="B348" s="122"/>
      <c r="C348" s="122"/>
      <c r="D348" s="75"/>
      <c r="E348" s="75"/>
      <c r="F348" s="68"/>
      <c r="H348" s="110"/>
      <c r="I348" s="88" t="s">
        <v>295</v>
      </c>
      <c r="J348" s="29">
        <v>-50</v>
      </c>
      <c r="K348" s="185">
        <f t="shared" si="41"/>
        <v>3637.0700000000006</v>
      </c>
      <c r="L348" s="95"/>
      <c r="M348" s="294"/>
      <c r="N348" s="60"/>
      <c r="O348" s="295"/>
      <c r="P348" s="295"/>
      <c r="Q348" s="135"/>
      <c r="R348" s="20"/>
      <c r="S348" s="20"/>
      <c r="T348" s="18"/>
      <c r="U348" s="64"/>
      <c r="V348" s="94"/>
      <c r="W348" s="57"/>
      <c r="X348" s="58"/>
      <c r="Y348" s="18"/>
      <c r="Z348" s="55"/>
      <c r="AA348" s="56"/>
      <c r="AB348" s="18"/>
      <c r="AC348" s="18"/>
      <c r="AD348" s="18"/>
      <c r="AE348" s="18"/>
    </row>
    <row r="349" spans="1:31" ht="12.75" customHeight="1" x14ac:dyDescent="0.2">
      <c r="A349" s="122"/>
      <c r="B349" s="122"/>
      <c r="C349" s="122"/>
      <c r="D349" s="75"/>
      <c r="E349" s="75"/>
      <c r="F349" s="68"/>
      <c r="H349" s="110"/>
      <c r="I349" s="88" t="s">
        <v>300</v>
      </c>
      <c r="J349" s="29">
        <v>-42.4</v>
      </c>
      <c r="K349" s="185">
        <f t="shared" si="41"/>
        <v>3594.6700000000005</v>
      </c>
      <c r="L349" s="95"/>
      <c r="M349" s="294"/>
      <c r="N349" s="60"/>
      <c r="O349" s="295"/>
      <c r="P349" s="295"/>
      <c r="Q349" s="135"/>
      <c r="R349" s="20"/>
      <c r="S349" s="20"/>
      <c r="T349" s="18"/>
      <c r="U349" s="64"/>
      <c r="V349" s="94"/>
      <c r="W349" s="57"/>
      <c r="X349" s="58"/>
      <c r="Y349" s="18"/>
      <c r="Z349" s="55"/>
      <c r="AA349" s="56"/>
      <c r="AB349" s="18"/>
      <c r="AC349" s="18"/>
      <c r="AD349" s="18"/>
      <c r="AE349" s="18"/>
    </row>
    <row r="350" spans="1:31" ht="12.75" customHeight="1" x14ac:dyDescent="0.2">
      <c r="A350" s="122"/>
      <c r="B350" s="122"/>
      <c r="C350" s="122"/>
      <c r="D350" s="75"/>
      <c r="E350" s="75"/>
      <c r="F350" s="68"/>
      <c r="H350" s="110"/>
      <c r="I350" s="88" t="s">
        <v>85</v>
      </c>
      <c r="J350" s="29">
        <v>-200</v>
      </c>
      <c r="K350" s="185">
        <f t="shared" si="41"/>
        <v>3394.6700000000005</v>
      </c>
      <c r="L350" s="95"/>
      <c r="M350" s="294"/>
      <c r="N350" s="60"/>
      <c r="O350" s="295"/>
      <c r="P350" s="295"/>
      <c r="Q350" s="135"/>
      <c r="R350" s="20"/>
      <c r="S350" s="20"/>
      <c r="T350" s="18"/>
      <c r="U350" s="64"/>
      <c r="V350" s="94"/>
      <c r="W350" s="57"/>
      <c r="X350" s="58"/>
      <c r="Y350" s="18"/>
      <c r="Z350" s="55"/>
      <c r="AA350" s="56"/>
      <c r="AB350" s="18"/>
      <c r="AC350" s="18"/>
      <c r="AD350" s="18"/>
      <c r="AE350" s="18"/>
    </row>
    <row r="351" spans="1:31" ht="12.75" customHeight="1" x14ac:dyDescent="0.2">
      <c r="A351" s="122"/>
      <c r="B351" s="122"/>
      <c r="C351" s="122"/>
      <c r="D351" s="75"/>
      <c r="E351" s="75"/>
      <c r="F351" s="68"/>
      <c r="H351" s="110"/>
      <c r="I351" s="88" t="s">
        <v>341</v>
      </c>
      <c r="J351" s="29">
        <v>-119.9</v>
      </c>
      <c r="K351" s="185">
        <f t="shared" si="41"/>
        <v>3274.7700000000004</v>
      </c>
      <c r="L351" s="95"/>
      <c r="M351" s="294"/>
      <c r="N351" s="60"/>
      <c r="O351" s="295"/>
      <c r="P351" s="295"/>
      <c r="Q351" s="135"/>
      <c r="R351" s="20"/>
      <c r="S351" s="20"/>
      <c r="T351" s="54"/>
      <c r="U351" s="18"/>
      <c r="V351" s="94"/>
      <c r="W351" s="57"/>
      <c r="X351" s="20"/>
      <c r="Y351" s="18"/>
      <c r="Z351" s="18"/>
      <c r="AA351" s="18"/>
      <c r="AB351" s="18"/>
      <c r="AC351" s="18"/>
      <c r="AD351" s="18"/>
      <c r="AE351" s="18"/>
    </row>
    <row r="352" spans="1:31" ht="12.75" customHeight="1" x14ac:dyDescent="0.2">
      <c r="A352" s="122"/>
      <c r="B352" s="122"/>
      <c r="C352" s="122"/>
      <c r="D352" s="75"/>
      <c r="E352" s="75"/>
      <c r="F352" s="68"/>
      <c r="H352" s="110"/>
      <c r="I352" s="88" t="s">
        <v>85</v>
      </c>
      <c r="J352" s="29">
        <v>-200</v>
      </c>
      <c r="K352" s="185">
        <f t="shared" si="41"/>
        <v>3074.7700000000004</v>
      </c>
      <c r="L352" s="95"/>
      <c r="M352" s="294"/>
      <c r="N352" s="60"/>
      <c r="O352" s="295"/>
      <c r="P352" s="295"/>
      <c r="Q352" s="135"/>
      <c r="R352" s="20"/>
      <c r="S352" s="20"/>
      <c r="T352" s="54"/>
      <c r="U352" s="18"/>
      <c r="V352" s="94"/>
      <c r="W352" s="57"/>
      <c r="X352" s="20"/>
      <c r="Y352" s="18"/>
      <c r="Z352" s="18"/>
      <c r="AA352" s="18"/>
      <c r="AB352" s="18"/>
      <c r="AC352" s="18"/>
      <c r="AD352" s="18"/>
      <c r="AE352" s="18"/>
    </row>
    <row r="353" spans="1:31" ht="12.75" customHeight="1" x14ac:dyDescent="0.2">
      <c r="A353" s="122"/>
      <c r="B353" s="122"/>
      <c r="C353" s="122"/>
      <c r="D353" s="75"/>
      <c r="E353" s="75"/>
      <c r="F353" s="68"/>
      <c r="H353" s="110"/>
      <c r="I353" s="88" t="s">
        <v>342</v>
      </c>
      <c r="J353" s="29">
        <v>1000</v>
      </c>
      <c r="K353" s="185">
        <f t="shared" si="41"/>
        <v>4074.7700000000004</v>
      </c>
      <c r="L353" s="95"/>
      <c r="M353" s="294"/>
      <c r="N353" s="60"/>
      <c r="O353" s="295"/>
      <c r="P353" s="295"/>
      <c r="Q353" s="135"/>
      <c r="R353" s="20"/>
      <c r="S353" s="20"/>
      <c r="T353" s="54"/>
      <c r="U353" s="18"/>
      <c r="V353" s="94"/>
      <c r="W353" s="57"/>
      <c r="X353" s="20"/>
      <c r="Y353" s="18"/>
      <c r="Z353" s="18"/>
      <c r="AA353" s="18"/>
      <c r="AB353" s="18"/>
      <c r="AC353" s="18"/>
      <c r="AD353" s="18"/>
      <c r="AE353" s="18"/>
    </row>
    <row r="354" spans="1:31" ht="12.75" customHeight="1" x14ac:dyDescent="0.2">
      <c r="A354" s="122"/>
      <c r="B354" s="122"/>
      <c r="C354" s="122"/>
      <c r="D354" s="75"/>
      <c r="E354" s="75"/>
      <c r="F354" s="68"/>
      <c r="H354" s="110"/>
      <c r="I354" s="88" t="s">
        <v>343</v>
      </c>
      <c r="J354" s="29">
        <v>-200.1</v>
      </c>
      <c r="K354" s="185">
        <f t="shared" si="41"/>
        <v>3874.6700000000005</v>
      </c>
      <c r="L354" s="95"/>
      <c r="M354" s="294"/>
      <c r="N354" s="60"/>
      <c r="O354" s="295"/>
      <c r="P354" s="295"/>
      <c r="Q354" s="135"/>
      <c r="R354" s="20"/>
      <c r="S354" s="20"/>
      <c r="T354" s="54"/>
      <c r="U354" s="18"/>
      <c r="V354" s="94"/>
      <c r="W354" s="57"/>
      <c r="X354" s="20"/>
      <c r="Y354" s="18"/>
      <c r="Z354" s="18"/>
      <c r="AA354" s="18"/>
      <c r="AB354" s="18"/>
      <c r="AC354" s="18"/>
      <c r="AD354" s="18"/>
      <c r="AE354" s="18"/>
    </row>
    <row r="355" spans="1:31" ht="12.75" customHeight="1" x14ac:dyDescent="0.2">
      <c r="A355" s="122"/>
      <c r="B355" s="122"/>
      <c r="C355" s="122"/>
      <c r="D355" s="75"/>
      <c r="E355" s="75"/>
      <c r="F355" s="68"/>
      <c r="H355" s="110"/>
      <c r="I355" s="88" t="s">
        <v>344</v>
      </c>
      <c r="J355" s="29">
        <v>-39.6</v>
      </c>
      <c r="K355" s="185">
        <f t="shared" si="41"/>
        <v>3835.0700000000006</v>
      </c>
      <c r="L355" s="95"/>
      <c r="M355" s="294"/>
      <c r="N355" s="60"/>
      <c r="O355" s="295"/>
      <c r="P355" s="295"/>
      <c r="Q355" s="135"/>
      <c r="R355" s="20"/>
      <c r="S355" s="20"/>
      <c r="T355" s="54"/>
      <c r="U355" s="18"/>
      <c r="V355" s="94"/>
      <c r="W355" s="57"/>
      <c r="X355" s="20"/>
      <c r="Y355" s="18"/>
      <c r="Z355" s="18"/>
      <c r="AA355" s="18"/>
      <c r="AB355" s="18"/>
      <c r="AC355" s="18"/>
      <c r="AD355" s="18"/>
      <c r="AE355" s="18"/>
    </row>
    <row r="356" spans="1:31" ht="12.75" customHeight="1" x14ac:dyDescent="0.2">
      <c r="A356" s="122"/>
      <c r="B356" s="122"/>
      <c r="C356" s="122"/>
      <c r="D356" s="75"/>
      <c r="E356" s="75"/>
      <c r="F356" s="68"/>
      <c r="H356" s="110"/>
      <c r="I356" s="88" t="s">
        <v>347</v>
      </c>
      <c r="J356" s="29">
        <v>-60.95</v>
      </c>
      <c r="K356" s="185">
        <f t="shared" si="41"/>
        <v>3774.1200000000008</v>
      </c>
      <c r="L356" s="95"/>
      <c r="M356" s="294"/>
      <c r="N356" s="60"/>
      <c r="O356" s="295"/>
      <c r="P356" s="295"/>
      <c r="Q356" s="135"/>
      <c r="R356" s="95"/>
      <c r="S356" s="20"/>
      <c r="T356" s="54"/>
      <c r="U356" s="18"/>
      <c r="V356" s="94"/>
      <c r="W356" s="57"/>
      <c r="X356" s="20"/>
      <c r="Y356" s="18"/>
      <c r="Z356" s="18"/>
      <c r="AA356" s="18"/>
      <c r="AB356" s="18"/>
      <c r="AC356" s="18"/>
      <c r="AD356" s="18"/>
      <c r="AE356" s="18"/>
    </row>
    <row r="357" spans="1:31" ht="12.75" customHeight="1" x14ac:dyDescent="0.2">
      <c r="A357" s="122"/>
      <c r="B357" s="122"/>
      <c r="C357" s="122"/>
      <c r="D357" s="75"/>
      <c r="E357" s="75"/>
      <c r="F357" s="68"/>
      <c r="H357" s="110"/>
      <c r="I357" s="88" t="s">
        <v>348</v>
      </c>
      <c r="J357" s="29">
        <v>-600</v>
      </c>
      <c r="K357" s="185">
        <f t="shared" si="41"/>
        <v>3174.1200000000008</v>
      </c>
      <c r="L357" s="95"/>
      <c r="M357" s="294"/>
      <c r="N357" s="60"/>
      <c r="O357" s="295"/>
      <c r="P357" s="295"/>
      <c r="Q357" s="135"/>
      <c r="R357" s="95"/>
      <c r="S357" s="20"/>
      <c r="T357" s="54"/>
      <c r="U357" s="18"/>
      <c r="V357" s="94"/>
      <c r="W357" s="57"/>
      <c r="X357" s="20"/>
      <c r="Y357" s="18"/>
      <c r="Z357" s="18"/>
      <c r="AA357" s="18"/>
      <c r="AB357" s="18"/>
      <c r="AC357" s="18"/>
      <c r="AD357" s="18"/>
      <c r="AE357" s="18"/>
    </row>
    <row r="358" spans="1:31" ht="12.75" customHeight="1" x14ac:dyDescent="0.2">
      <c r="A358" s="122"/>
      <c r="B358" s="122"/>
      <c r="C358" s="122"/>
      <c r="D358" s="75"/>
      <c r="E358" s="75"/>
      <c r="F358" s="68"/>
      <c r="H358" s="110"/>
      <c r="I358" s="88" t="s">
        <v>209</v>
      </c>
      <c r="J358" s="358">
        <v>-139.99</v>
      </c>
      <c r="K358" s="185">
        <f t="shared" si="41"/>
        <v>3034.130000000001</v>
      </c>
      <c r="L358" s="95"/>
      <c r="M358" s="294"/>
      <c r="N358" s="60"/>
      <c r="O358" s="295"/>
      <c r="P358" s="295"/>
      <c r="Q358" s="135"/>
      <c r="R358" s="95"/>
      <c r="S358" s="20"/>
      <c r="T358" s="54"/>
      <c r="U358" s="18"/>
      <c r="V358" s="94"/>
      <c r="W358" s="57"/>
      <c r="X358" s="20"/>
      <c r="Y358" s="18"/>
      <c r="Z358" s="18"/>
      <c r="AA358" s="18"/>
      <c r="AB358" s="18"/>
      <c r="AC358" s="18"/>
      <c r="AD358" s="18"/>
      <c r="AE358" s="18"/>
    </row>
    <row r="359" spans="1:31" ht="12.75" customHeight="1" x14ac:dyDescent="0.2">
      <c r="A359" s="122"/>
      <c r="B359" s="122"/>
      <c r="C359" s="122"/>
      <c r="D359" s="346"/>
      <c r="E359" s="346"/>
      <c r="F359" s="68"/>
      <c r="H359" s="100" t="s">
        <v>59</v>
      </c>
      <c r="I359" s="102" t="s">
        <v>35</v>
      </c>
      <c r="J359" s="359">
        <f>E315</f>
        <v>9000</v>
      </c>
      <c r="K359" s="185">
        <f t="shared" si="41"/>
        <v>12034.130000000001</v>
      </c>
      <c r="L359" s="95"/>
      <c r="M359" s="294"/>
      <c r="N359" s="60"/>
      <c r="O359" s="295"/>
      <c r="P359" s="295"/>
      <c r="Q359" s="135"/>
      <c r="R359" s="95"/>
      <c r="S359" s="20"/>
      <c r="T359" s="54"/>
      <c r="U359" s="18"/>
      <c r="V359" s="94"/>
      <c r="W359" s="57"/>
      <c r="X359" s="20"/>
      <c r="Y359" s="18"/>
      <c r="Z359" s="18"/>
      <c r="AA359" s="18"/>
      <c r="AB359" s="18"/>
      <c r="AC359" s="18"/>
      <c r="AD359" s="18"/>
      <c r="AE359" s="18"/>
    </row>
    <row r="360" spans="1:31" ht="12.75" customHeight="1" x14ac:dyDescent="0.2">
      <c r="A360" s="122"/>
      <c r="B360" s="122"/>
      <c r="C360" s="122"/>
      <c r="D360" s="75"/>
      <c r="E360" s="75"/>
      <c r="F360" s="34"/>
      <c r="H360" s="100" t="s">
        <v>59</v>
      </c>
      <c r="I360" s="292" t="s">
        <v>306</v>
      </c>
      <c r="J360" s="78">
        <v>-5300</v>
      </c>
      <c r="K360" s="185">
        <f t="shared" si="41"/>
        <v>6734.130000000001</v>
      </c>
      <c r="L360" s="95"/>
      <c r="M360" s="294"/>
      <c r="N360" s="60"/>
      <c r="O360" s="295"/>
      <c r="P360" s="295"/>
      <c r="Q360" s="135"/>
      <c r="R360" s="95"/>
      <c r="S360" s="20"/>
      <c r="T360" s="54"/>
      <c r="U360" s="18"/>
      <c r="V360" s="94"/>
      <c r="W360" s="57"/>
      <c r="X360" s="20"/>
      <c r="Y360" s="18"/>
      <c r="Z360" s="18"/>
      <c r="AA360" s="18"/>
      <c r="AB360" s="18"/>
      <c r="AC360" s="18"/>
      <c r="AD360" s="18"/>
      <c r="AE360" s="18"/>
    </row>
    <row r="361" spans="1:31" ht="12.75" customHeight="1" x14ac:dyDescent="0.2">
      <c r="A361" s="122"/>
      <c r="B361" s="122"/>
      <c r="C361" s="122"/>
      <c r="D361" s="75"/>
      <c r="E361" s="75"/>
      <c r="F361" s="34"/>
      <c r="G361" s="337"/>
      <c r="H361" s="100" t="s">
        <v>59</v>
      </c>
      <c r="I361" s="102" t="s">
        <v>123</v>
      </c>
      <c r="J361" s="29">
        <v>-660</v>
      </c>
      <c r="K361" s="185">
        <f t="shared" si="41"/>
        <v>6074.130000000001</v>
      </c>
      <c r="L361" s="95"/>
      <c r="M361" s="294"/>
      <c r="N361" s="60"/>
      <c r="O361" s="295"/>
      <c r="P361" s="295"/>
      <c r="Q361" s="135"/>
      <c r="R361" s="95"/>
      <c r="S361" s="20"/>
      <c r="T361" s="54"/>
      <c r="U361" s="18"/>
      <c r="V361" s="94"/>
      <c r="W361" s="57"/>
      <c r="X361" s="20"/>
      <c r="Y361" s="18"/>
      <c r="Z361" s="18"/>
      <c r="AA361" s="18"/>
      <c r="AB361" s="18"/>
      <c r="AC361" s="18"/>
      <c r="AD361" s="18"/>
      <c r="AE361" s="18"/>
    </row>
    <row r="362" spans="1:31" ht="12.75" customHeight="1" x14ac:dyDescent="0.2">
      <c r="A362" s="122"/>
      <c r="B362" s="122"/>
      <c r="C362" s="122"/>
      <c r="D362" s="75"/>
      <c r="E362" s="75"/>
      <c r="F362" s="34"/>
      <c r="H362" s="100" t="s">
        <v>59</v>
      </c>
      <c r="I362" s="102" t="s">
        <v>245</v>
      </c>
      <c r="J362" s="29">
        <v>-205</v>
      </c>
      <c r="K362" s="185">
        <f t="shared" si="41"/>
        <v>5869.130000000001</v>
      </c>
      <c r="L362" s="95"/>
      <c r="M362" s="294"/>
      <c r="N362" s="60"/>
      <c r="O362" s="295"/>
      <c r="P362" s="295"/>
      <c r="Q362" s="135"/>
      <c r="R362" s="20"/>
      <c r="S362" s="20"/>
      <c r="T362" s="54"/>
      <c r="U362" s="18"/>
      <c r="V362" s="94"/>
      <c r="W362" s="57"/>
      <c r="X362" s="20"/>
      <c r="Y362" s="18"/>
      <c r="Z362" s="18"/>
      <c r="AA362" s="18"/>
      <c r="AB362" s="18"/>
      <c r="AC362" s="18"/>
      <c r="AD362" s="18"/>
      <c r="AE362" s="18"/>
    </row>
    <row r="363" spans="1:31" s="306" customFormat="1" ht="12.75" customHeight="1" x14ac:dyDescent="0.2">
      <c r="A363" s="122"/>
      <c r="B363" s="122"/>
      <c r="C363" s="122"/>
      <c r="D363" s="75"/>
      <c r="E363" s="75"/>
      <c r="F363" s="34"/>
      <c r="G363"/>
      <c r="H363" s="100" t="s">
        <v>59</v>
      </c>
      <c r="I363" s="102" t="s">
        <v>57</v>
      </c>
      <c r="J363" s="358">
        <v>-2409.34</v>
      </c>
      <c r="K363" s="185">
        <f t="shared" si="41"/>
        <v>3459.7900000000009</v>
      </c>
      <c r="L363" s="95"/>
      <c r="M363" s="294"/>
      <c r="N363" s="60"/>
      <c r="O363" s="295"/>
      <c r="P363" s="295"/>
      <c r="Q363" s="135"/>
      <c r="R363" s="309"/>
      <c r="S363" s="309"/>
      <c r="T363" s="310"/>
      <c r="U363" s="311"/>
      <c r="V363" s="312"/>
      <c r="W363" s="313"/>
      <c r="X363" s="309"/>
      <c r="Y363" s="311"/>
      <c r="Z363" s="311"/>
      <c r="AA363" s="311"/>
      <c r="AB363" s="311"/>
      <c r="AC363" s="311"/>
      <c r="AD363" s="311"/>
      <c r="AE363" s="311"/>
    </row>
    <row r="364" spans="1:31" ht="12.75" customHeight="1" x14ac:dyDescent="0.2">
      <c r="A364" s="122"/>
      <c r="B364" s="122"/>
      <c r="C364" s="122"/>
      <c r="D364" s="277"/>
      <c r="E364" s="75"/>
      <c r="F364" s="34"/>
      <c r="H364" s="51" t="s">
        <v>59</v>
      </c>
      <c r="I364" s="102" t="s">
        <v>53</v>
      </c>
      <c r="J364" s="29">
        <v>-59</v>
      </c>
      <c r="K364" s="185">
        <f t="shared" si="41"/>
        <v>3400.7900000000009</v>
      </c>
      <c r="L364" s="95"/>
      <c r="M364" s="294"/>
      <c r="N364" s="60"/>
      <c r="O364" s="295"/>
      <c r="P364" s="295"/>
      <c r="Q364" s="135"/>
      <c r="R364" s="20"/>
      <c r="W364" s="93"/>
    </row>
    <row r="365" spans="1:31" s="48" customFormat="1" x14ac:dyDescent="0.2">
      <c r="A365" s="122"/>
      <c r="B365" s="122"/>
      <c r="C365" s="122"/>
      <c r="D365" s="277"/>
      <c r="E365" s="75"/>
      <c r="F365" s="34"/>
      <c r="G365" s="259"/>
      <c r="H365" s="100" t="s">
        <v>59</v>
      </c>
      <c r="I365" s="102" t="s">
        <v>41</v>
      </c>
      <c r="J365" s="29">
        <v>-588.51</v>
      </c>
      <c r="K365" s="185">
        <f t="shared" si="41"/>
        <v>2812.2800000000007</v>
      </c>
      <c r="L365" s="95"/>
      <c r="M365" s="294"/>
      <c r="N365" s="60"/>
      <c r="O365" s="295"/>
      <c r="P365" s="295"/>
      <c r="Q365" s="135"/>
      <c r="V365" s="15"/>
      <c r="W365" s="72"/>
      <c r="X365" s="15"/>
    </row>
    <row r="366" spans="1:31" x14ac:dyDescent="0.2">
      <c r="A366" s="122"/>
      <c r="B366" s="122"/>
      <c r="C366" s="122"/>
      <c r="D366" s="277"/>
      <c r="E366" s="75"/>
      <c r="F366" s="34"/>
      <c r="G366" s="259"/>
      <c r="H366" s="100" t="s">
        <v>59</v>
      </c>
      <c r="I366" s="102" t="s">
        <v>212</v>
      </c>
      <c r="J366" s="29">
        <v>-19</v>
      </c>
      <c r="K366" s="185">
        <f t="shared" si="41"/>
        <v>2793.2800000000007</v>
      </c>
      <c r="L366" s="95"/>
      <c r="M366" s="294"/>
      <c r="N366" s="60"/>
      <c r="O366" s="295"/>
      <c r="P366" s="295"/>
      <c r="Q366" s="135"/>
    </row>
    <row r="367" spans="1:31" x14ac:dyDescent="0.2">
      <c r="A367" s="122"/>
      <c r="B367" s="122"/>
      <c r="C367" s="122"/>
      <c r="D367" s="277"/>
      <c r="E367" s="75"/>
      <c r="F367" s="34"/>
      <c r="H367" s="51" t="s">
        <v>55</v>
      </c>
      <c r="I367" s="103" t="s">
        <v>10</v>
      </c>
      <c r="J367" s="86">
        <v>-233.99</v>
      </c>
      <c r="K367" s="185">
        <f t="shared" si="41"/>
        <v>2559.2900000000009</v>
      </c>
      <c r="L367" s="95"/>
      <c r="M367" s="294"/>
      <c r="N367" s="60"/>
      <c r="O367" s="295"/>
      <c r="P367" s="295"/>
      <c r="Q367" s="135"/>
    </row>
    <row r="368" spans="1:31" x14ac:dyDescent="0.2">
      <c r="A368" s="122"/>
      <c r="B368" s="122"/>
      <c r="C368" s="122"/>
      <c r="D368" s="277"/>
      <c r="E368" s="75"/>
      <c r="F368" s="34"/>
      <c r="H368" s="100" t="s">
        <v>55</v>
      </c>
      <c r="I368" s="104" t="s">
        <v>38</v>
      </c>
      <c r="J368" s="86">
        <v>-805</v>
      </c>
      <c r="K368" s="185">
        <f t="shared" si="41"/>
        <v>1754.2900000000009</v>
      </c>
      <c r="L368" s="95"/>
      <c r="M368" s="294"/>
      <c r="N368" s="60"/>
      <c r="O368" s="295"/>
      <c r="P368" s="295"/>
      <c r="Q368" s="135"/>
    </row>
    <row r="369" spans="1:31" x14ac:dyDescent="0.2">
      <c r="A369" s="122"/>
      <c r="B369" s="122"/>
      <c r="C369" s="122"/>
      <c r="D369" s="276"/>
      <c r="E369" s="23"/>
      <c r="F369" s="34"/>
      <c r="G369" s="181"/>
      <c r="H369" s="100" t="s">
        <v>55</v>
      </c>
      <c r="I369" s="104" t="s">
        <v>12</v>
      </c>
      <c r="J369" s="75">
        <v>-536.89</v>
      </c>
      <c r="K369" s="185">
        <f t="shared" si="41"/>
        <v>1217.400000000001</v>
      </c>
      <c r="L369" s="180"/>
      <c r="M369" s="294"/>
      <c r="N369" s="60"/>
      <c r="O369" s="295"/>
      <c r="P369" s="295"/>
      <c r="Q369" s="135"/>
    </row>
    <row r="370" spans="1:31" x14ac:dyDescent="0.2">
      <c r="A370" s="122"/>
      <c r="B370" s="122"/>
      <c r="C370" s="122"/>
      <c r="D370" s="32"/>
      <c r="E370" s="75"/>
      <c r="F370" s="34"/>
      <c r="G370" s="181"/>
      <c r="H370" s="100" t="s">
        <v>55</v>
      </c>
      <c r="I370" s="65" t="s">
        <v>130</v>
      </c>
      <c r="J370" s="29">
        <v>-567.77</v>
      </c>
      <c r="K370" s="185">
        <f t="shared" si="41"/>
        <v>649.63000000000102</v>
      </c>
      <c r="L370" s="180"/>
      <c r="M370" s="294"/>
      <c r="N370" s="60"/>
      <c r="O370" s="295"/>
      <c r="P370" s="295"/>
      <c r="Q370" s="135"/>
    </row>
    <row r="371" spans="1:31" x14ac:dyDescent="0.2">
      <c r="A371" s="118"/>
      <c r="B371" s="118"/>
      <c r="C371" s="118"/>
      <c r="D371" s="187"/>
      <c r="E371" s="75"/>
      <c r="F371" s="34"/>
      <c r="G371" s="182"/>
      <c r="H371" s="302" t="s">
        <v>55</v>
      </c>
      <c r="I371" s="303" t="s">
        <v>126</v>
      </c>
      <c r="J371" s="324">
        <v>-70.28</v>
      </c>
      <c r="K371" s="305">
        <f t="shared" si="41"/>
        <v>579.35000000000105</v>
      </c>
      <c r="M371" s="294"/>
      <c r="N371" s="60"/>
      <c r="O371" s="295"/>
      <c r="P371" s="295"/>
      <c r="Q371" s="135"/>
    </row>
    <row r="372" spans="1:31" x14ac:dyDescent="0.2">
      <c r="A372" s="297"/>
      <c r="B372" s="297"/>
      <c r="C372" s="297"/>
      <c r="D372" s="298"/>
      <c r="E372" s="299"/>
      <c r="F372" s="300"/>
      <c r="G372" s="226"/>
      <c r="H372" s="117" t="s">
        <v>56</v>
      </c>
      <c r="I372" s="105" t="s">
        <v>96</v>
      </c>
      <c r="J372" s="133">
        <v>-49.84</v>
      </c>
      <c r="K372" s="318">
        <f t="shared" si="41"/>
        <v>529.51000000000101</v>
      </c>
      <c r="L372" s="306"/>
      <c r="M372" s="294"/>
      <c r="N372" s="60"/>
      <c r="O372" s="295"/>
      <c r="P372" s="295"/>
      <c r="Q372" s="135"/>
    </row>
    <row r="373" spans="1:31" x14ac:dyDescent="0.2">
      <c r="F373" s="34"/>
      <c r="I373" s="19"/>
      <c r="J373" s="84">
        <f>SUM(J311:J372)</f>
        <v>529.51000000000101</v>
      </c>
      <c r="K373" s="237"/>
      <c r="L373" s="18"/>
      <c r="M373" s="294"/>
      <c r="N373" s="60"/>
      <c r="O373" s="295"/>
      <c r="P373" s="295"/>
      <c r="Q373" s="135"/>
    </row>
    <row r="374" spans="1:31" x14ac:dyDescent="0.2">
      <c r="A374" s="48"/>
      <c r="B374" s="48"/>
      <c r="C374" s="48"/>
      <c r="D374" s="48"/>
      <c r="E374" s="15"/>
      <c r="F374" s="48"/>
      <c r="G374" s="48"/>
      <c r="H374" s="99"/>
      <c r="I374" s="48"/>
      <c r="J374" s="15"/>
      <c r="K374" s="48"/>
      <c r="L374" s="48"/>
      <c r="M374" s="15"/>
      <c r="N374" s="15"/>
      <c r="O374" s="15"/>
      <c r="P374" s="142"/>
      <c r="Q374" s="48"/>
    </row>
    <row r="376" spans="1:31" ht="12.75" customHeight="1" x14ac:dyDescent="0.2">
      <c r="B376" s="428" t="s">
        <v>350</v>
      </c>
      <c r="C376" s="428"/>
      <c r="D376" s="428"/>
      <c r="E376" s="428"/>
      <c r="H376" s="100"/>
      <c r="I376" s="60"/>
      <c r="J376" s="426" t="s">
        <v>37</v>
      </c>
      <c r="K376" s="368"/>
      <c r="L376" s="290"/>
      <c r="M376" s="424" t="s">
        <v>34</v>
      </c>
      <c r="N376" s="423" t="s">
        <v>135</v>
      </c>
      <c r="O376" s="423"/>
      <c r="P376" s="140"/>
      <c r="T376" s="24"/>
      <c r="U376" s="24"/>
      <c r="V376" s="20"/>
      <c r="W376" s="291"/>
      <c r="X376" s="20"/>
      <c r="Y376" s="18"/>
      <c r="Z376" s="18"/>
      <c r="AA376" s="18"/>
      <c r="AB376" s="18"/>
      <c r="AC376" s="18"/>
      <c r="AD376" s="18"/>
      <c r="AE376" s="18"/>
    </row>
    <row r="377" spans="1:31" ht="12.75" customHeight="1" x14ac:dyDescent="0.2">
      <c r="C377" s="16" t="s">
        <v>92</v>
      </c>
      <c r="D377" s="14"/>
      <c r="E377" s="243">
        <v>9000</v>
      </c>
      <c r="H377" s="101" t="s">
        <v>58</v>
      </c>
      <c r="I377" s="80"/>
      <c r="J377" s="427"/>
      <c r="K377" s="368" t="s">
        <v>29</v>
      </c>
      <c r="L377" s="290"/>
      <c r="M377" s="425"/>
      <c r="N377" s="369" t="s">
        <v>29</v>
      </c>
      <c r="O377" s="370" t="s">
        <v>36</v>
      </c>
      <c r="P377" s="140"/>
      <c r="T377" s="67"/>
      <c r="U377" s="63"/>
      <c r="V377" s="66"/>
      <c r="W377" s="52"/>
      <c r="X377" s="53"/>
      <c r="Y377" s="18"/>
      <c r="Z377" s="26"/>
      <c r="AA377" s="18"/>
      <c r="AB377" s="18"/>
      <c r="AC377" s="18"/>
      <c r="AD377" s="18"/>
      <c r="AE377" s="18"/>
    </row>
    <row r="378" spans="1:31" ht="12.75" customHeight="1" x14ac:dyDescent="0.2">
      <c r="C378" s="16"/>
      <c r="D378" s="14" t="s">
        <v>13</v>
      </c>
      <c r="E378" s="35"/>
      <c r="H378" s="106"/>
      <c r="I378" s="92" t="s">
        <v>61</v>
      </c>
      <c r="J378" s="29">
        <f>$J$373</f>
        <v>529.51000000000101</v>
      </c>
      <c r="K378" s="43">
        <f>J378</f>
        <v>529.51000000000101</v>
      </c>
      <c r="L378" s="20"/>
      <c r="M378" s="29">
        <f>$N$332</f>
        <v>-28267.909999999993</v>
      </c>
      <c r="N378" s="43">
        <f>M378</f>
        <v>-28267.909999999993</v>
      </c>
      <c r="O378" s="29">
        <f>28000+N378</f>
        <v>-267.90999999999258</v>
      </c>
      <c r="P378" s="141" t="s">
        <v>82</v>
      </c>
      <c r="Q378" s="134" t="s">
        <v>83</v>
      </c>
      <c r="S378" s="144"/>
      <c r="T378" s="63"/>
      <c r="U378" s="63"/>
      <c r="V378" s="29"/>
      <c r="W378" s="178"/>
      <c r="X378" s="20"/>
      <c r="Y378" s="18"/>
      <c r="Z378" s="55"/>
      <c r="AA378" s="56"/>
      <c r="AB378" s="18"/>
      <c r="AC378" s="18"/>
      <c r="AD378" s="18"/>
      <c r="AE378" s="18"/>
    </row>
    <row r="379" spans="1:31" ht="12.75" customHeight="1" x14ac:dyDescent="0.2">
      <c r="C379" s="17" t="s">
        <v>5</v>
      </c>
      <c r="D379" s="14"/>
      <c r="E379" s="14">
        <f>SUM(E377:E378)</f>
        <v>9000</v>
      </c>
      <c r="H379" s="110"/>
      <c r="I379" s="88" t="s">
        <v>62</v>
      </c>
      <c r="J379" s="29">
        <v>-255</v>
      </c>
      <c r="K379" s="185">
        <f t="shared" ref="K379:K439" si="44">K378+J379</f>
        <v>274.51000000000101</v>
      </c>
      <c r="L379" s="25"/>
      <c r="M379" s="75">
        <v>-315.68</v>
      </c>
      <c r="N379" s="44">
        <f>N378+M379</f>
        <v>-28583.589999999993</v>
      </c>
      <c r="O379" s="29">
        <f>28000+N379</f>
        <v>-583.58999999999287</v>
      </c>
      <c r="P379" s="136" t="s">
        <v>70</v>
      </c>
      <c r="Q379" s="143"/>
      <c r="S379" s="63"/>
      <c r="T379" s="63"/>
      <c r="U379" s="64"/>
      <c r="V379" s="36"/>
      <c r="W379" s="179"/>
      <c r="X379" s="20"/>
      <c r="Y379" s="18"/>
      <c r="Z379" s="55"/>
      <c r="AA379" s="56"/>
      <c r="AB379" s="18"/>
      <c r="AC379" s="18"/>
      <c r="AD379" s="18"/>
      <c r="AE379" s="18"/>
    </row>
    <row r="380" spans="1:31" ht="12.75" customHeight="1" x14ac:dyDescent="0.2">
      <c r="A380" s="116"/>
      <c r="H380" s="110"/>
      <c r="I380" s="88" t="s">
        <v>50</v>
      </c>
      <c r="J380" s="29">
        <v>-84.44</v>
      </c>
      <c r="K380" s="185">
        <f t="shared" si="44"/>
        <v>190.07000000000102</v>
      </c>
      <c r="L380" s="95"/>
      <c r="M380" s="75">
        <v>1500</v>
      </c>
      <c r="N380" s="44">
        <f>N379+M380</f>
        <v>-27083.589999999993</v>
      </c>
      <c r="O380" s="29">
        <f>28000+N380</f>
        <v>916.41000000000713</v>
      </c>
      <c r="P380" s="136" t="s">
        <v>360</v>
      </c>
      <c r="Q380" s="143"/>
      <c r="S380" s="64"/>
      <c r="T380" s="64"/>
      <c r="U380" s="64"/>
      <c r="V380" s="36"/>
      <c r="W380" s="179"/>
      <c r="X380" s="20"/>
      <c r="Y380" s="18"/>
      <c r="Z380" s="55"/>
      <c r="AA380" s="56"/>
      <c r="AB380" s="18"/>
      <c r="AC380" s="18"/>
      <c r="AD380" s="18"/>
      <c r="AE380" s="18"/>
    </row>
    <row r="381" spans="1:31" ht="12.75" customHeight="1" x14ac:dyDescent="0.2">
      <c r="A381" s="116"/>
      <c r="C381" s="49" t="s">
        <v>11</v>
      </c>
      <c r="E381" s="27"/>
      <c r="H381" s="110"/>
      <c r="I381" s="88" t="s">
        <v>50</v>
      </c>
      <c r="J381" s="29">
        <v>-89.95</v>
      </c>
      <c r="K381" s="185">
        <f t="shared" si="44"/>
        <v>100.12000000000101</v>
      </c>
      <c r="L381" s="95"/>
      <c r="M381" s="75">
        <v>-134.22999999999999</v>
      </c>
      <c r="N381" s="44">
        <f>N380+M381</f>
        <v>-27217.819999999992</v>
      </c>
      <c r="O381" s="29">
        <f>28000+N381</f>
        <v>782.18000000000757</v>
      </c>
      <c r="P381" s="136" t="s">
        <v>361</v>
      </c>
      <c r="Q381" s="143" t="s">
        <v>122</v>
      </c>
      <c r="R381" s="20"/>
      <c r="S381" s="61"/>
      <c r="T381" s="63"/>
      <c r="U381" s="64"/>
      <c r="V381" s="36"/>
      <c r="W381" s="179"/>
      <c r="X381" s="58"/>
      <c r="Y381" s="18"/>
      <c r="Z381" s="59"/>
      <c r="AA381" s="56"/>
      <c r="AB381" s="18"/>
      <c r="AC381" s="18"/>
      <c r="AD381" s="18"/>
      <c r="AE381" s="18"/>
    </row>
    <row r="382" spans="1:31" ht="12.75" customHeight="1" x14ac:dyDescent="0.2">
      <c r="A382" s="116"/>
      <c r="D382" s="18" t="s">
        <v>8</v>
      </c>
      <c r="E382" s="27">
        <f>E377</f>
        <v>9000</v>
      </c>
      <c r="F382" s="18"/>
      <c r="H382" s="110"/>
      <c r="I382" s="88" t="s">
        <v>380</v>
      </c>
      <c r="J382" s="29">
        <v>-10</v>
      </c>
      <c r="K382" s="185">
        <f t="shared" si="44"/>
        <v>90.120000000001014</v>
      </c>
      <c r="L382" s="95"/>
      <c r="M382" s="75">
        <v>-96</v>
      </c>
      <c r="N382" s="371">
        <f t="shared" ref="N382:N420" si="45">N381+M382</f>
        <v>-27313.819999999992</v>
      </c>
      <c r="O382" s="358">
        <f t="shared" ref="O382:O420" si="46">28000+N382</f>
        <v>686.18000000000757</v>
      </c>
      <c r="P382" s="136" t="s">
        <v>362</v>
      </c>
      <c r="Q382" s="143" t="s">
        <v>122</v>
      </c>
      <c r="R382" s="20"/>
      <c r="S382" s="63"/>
      <c r="T382" s="63"/>
      <c r="U382" s="64"/>
      <c r="V382" s="36"/>
      <c r="W382" s="179"/>
      <c r="X382" s="20"/>
      <c r="Y382" s="18"/>
      <c r="Z382" s="26"/>
      <c r="AA382" s="56"/>
      <c r="AB382" s="18"/>
      <c r="AC382" s="18"/>
      <c r="AD382" s="18"/>
      <c r="AE382" s="18"/>
    </row>
    <row r="383" spans="1:31" ht="12.75" customHeight="1" x14ac:dyDescent="0.2">
      <c r="A383" s="116"/>
      <c r="D383" s="48" t="s">
        <v>7</v>
      </c>
      <c r="E383" s="176"/>
      <c r="F383" s="175"/>
      <c r="H383" s="110"/>
      <c r="I383" s="88" t="s">
        <v>381</v>
      </c>
      <c r="J383" s="29">
        <v>337</v>
      </c>
      <c r="K383" s="185">
        <f t="shared" si="44"/>
        <v>427.12000000000103</v>
      </c>
      <c r="L383" s="95"/>
      <c r="M383" s="75">
        <v>-669</v>
      </c>
      <c r="N383" s="371">
        <f t="shared" si="45"/>
        <v>-27982.819999999992</v>
      </c>
      <c r="O383" s="358">
        <f t="shared" si="46"/>
        <v>17.180000000007567</v>
      </c>
      <c r="P383" s="136" t="s">
        <v>194</v>
      </c>
      <c r="Q383" s="143" t="s">
        <v>363</v>
      </c>
      <c r="R383" s="20"/>
      <c r="S383" s="18"/>
      <c r="T383" s="18"/>
      <c r="U383" s="64"/>
      <c r="V383" s="94"/>
      <c r="W383" s="57"/>
      <c r="X383" s="20"/>
      <c r="Y383" s="18"/>
      <c r="Z383" s="55"/>
      <c r="AA383" s="56"/>
      <c r="AB383" s="18"/>
      <c r="AC383" s="18"/>
      <c r="AD383" s="18"/>
      <c r="AE383" s="18"/>
    </row>
    <row r="384" spans="1:31" ht="12.75" customHeight="1" x14ac:dyDescent="0.2">
      <c r="A384" s="116"/>
      <c r="D384" s="18"/>
      <c r="E384" s="186"/>
      <c r="F384" s="175"/>
      <c r="H384" s="110"/>
      <c r="I384" s="88" t="s">
        <v>373</v>
      </c>
      <c r="J384" s="29">
        <v>4000</v>
      </c>
      <c r="K384" s="185">
        <f t="shared" si="44"/>
        <v>4427.1200000000008</v>
      </c>
      <c r="L384" s="95"/>
      <c r="M384" s="75">
        <v>-26</v>
      </c>
      <c r="N384" s="371">
        <f t="shared" si="45"/>
        <v>-28008.819999999992</v>
      </c>
      <c r="O384" s="358">
        <f t="shared" si="46"/>
        <v>-8.819999999992433</v>
      </c>
      <c r="P384" s="136" t="s">
        <v>364</v>
      </c>
      <c r="Q384" s="143"/>
      <c r="R384" s="20"/>
      <c r="S384" s="18"/>
      <c r="T384" s="18"/>
      <c r="U384" s="64"/>
      <c r="V384" s="94"/>
      <c r="W384" s="57"/>
      <c r="X384" s="20"/>
      <c r="Y384" s="18"/>
      <c r="Z384" s="55"/>
      <c r="AA384" s="56"/>
      <c r="AB384" s="18"/>
      <c r="AC384" s="18"/>
      <c r="AD384" s="18"/>
      <c r="AE384" s="18"/>
    </row>
    <row r="385" spans="1:31" ht="12.75" customHeight="1" x14ac:dyDescent="0.2">
      <c r="A385" s="116"/>
      <c r="D385" s="18"/>
      <c r="E385" s="186"/>
      <c r="F385" s="175"/>
      <c r="H385" s="110"/>
      <c r="I385" s="88" t="s">
        <v>194</v>
      </c>
      <c r="J385" s="29">
        <v>-23</v>
      </c>
      <c r="K385" s="185">
        <f t="shared" si="44"/>
        <v>4404.1200000000008</v>
      </c>
      <c r="L385" s="95"/>
      <c r="M385" s="75">
        <v>5000</v>
      </c>
      <c r="N385" s="371">
        <f t="shared" si="45"/>
        <v>-23008.819999999992</v>
      </c>
      <c r="O385" s="358">
        <f t="shared" si="46"/>
        <v>4991.1800000000076</v>
      </c>
      <c r="P385" s="136" t="s">
        <v>383</v>
      </c>
      <c r="Q385" s="143"/>
      <c r="R385" s="20"/>
      <c r="S385" s="18"/>
      <c r="T385" s="18"/>
      <c r="U385" s="64"/>
      <c r="V385" s="94"/>
      <c r="W385" s="57"/>
      <c r="X385" s="20"/>
      <c r="Y385" s="18"/>
      <c r="Z385" s="55"/>
      <c r="AA385" s="56"/>
      <c r="AB385" s="18"/>
      <c r="AC385" s="18"/>
      <c r="AD385" s="18"/>
      <c r="AE385" s="18"/>
    </row>
    <row r="386" spans="1:31" ht="12.75" customHeight="1" x14ac:dyDescent="0.2">
      <c r="A386" s="122"/>
      <c r="B386" s="122"/>
      <c r="C386" s="122"/>
      <c r="D386" s="75"/>
      <c r="E386" s="75"/>
      <c r="F386" s="68"/>
      <c r="H386" s="110"/>
      <c r="I386" s="102" t="s">
        <v>57</v>
      </c>
      <c r="J386" s="29">
        <v>-2409.34</v>
      </c>
      <c r="K386" s="185">
        <f t="shared" si="44"/>
        <v>1994.7800000000007</v>
      </c>
      <c r="L386" s="95"/>
      <c r="M386" s="75">
        <v>-559.98</v>
      </c>
      <c r="N386" s="44">
        <f t="shared" si="45"/>
        <v>-23568.799999999992</v>
      </c>
      <c r="O386" s="29">
        <f t="shared" si="46"/>
        <v>4431.200000000008</v>
      </c>
      <c r="P386" s="136" t="s">
        <v>76</v>
      </c>
      <c r="Q386" s="143"/>
      <c r="R386" s="20"/>
      <c r="S386" s="20"/>
      <c r="T386" s="18"/>
      <c r="U386" s="64"/>
      <c r="V386" s="94"/>
      <c r="W386" s="57"/>
      <c r="X386" s="58"/>
      <c r="Y386" s="18"/>
      <c r="Z386" s="55"/>
      <c r="AA386" s="56"/>
      <c r="AB386" s="18"/>
      <c r="AC386" s="18"/>
      <c r="AD386" s="18"/>
      <c r="AE386" s="18"/>
    </row>
    <row r="387" spans="1:31" ht="12.75" customHeight="1" x14ac:dyDescent="0.2">
      <c r="A387" s="122"/>
      <c r="B387" s="122"/>
      <c r="C387" s="122"/>
      <c r="D387" s="75"/>
      <c r="E387" s="75"/>
      <c r="F387" s="68"/>
      <c r="H387" s="110"/>
      <c r="I387" s="102" t="s">
        <v>136</v>
      </c>
      <c r="J387" s="29">
        <v>-10</v>
      </c>
      <c r="K387" s="185">
        <f t="shared" si="44"/>
        <v>1984.7800000000007</v>
      </c>
      <c r="L387" s="95"/>
      <c r="M387" s="75">
        <v>-1056</v>
      </c>
      <c r="N387" s="44">
        <f t="shared" si="45"/>
        <v>-24624.799999999992</v>
      </c>
      <c r="O387" s="29">
        <f t="shared" si="46"/>
        <v>3375.200000000008</v>
      </c>
      <c r="P387" s="136" t="s">
        <v>385</v>
      </c>
      <c r="Q387" s="143"/>
      <c r="R387" s="20"/>
      <c r="S387" s="20"/>
      <c r="T387" s="18"/>
      <c r="U387" s="64"/>
      <c r="V387" s="94"/>
      <c r="W387" s="57"/>
      <c r="X387" s="58"/>
      <c r="Y387" s="18"/>
      <c r="Z387" s="55"/>
      <c r="AA387" s="56"/>
      <c r="AB387" s="18"/>
      <c r="AC387" s="18"/>
      <c r="AD387" s="18"/>
      <c r="AE387" s="18"/>
    </row>
    <row r="388" spans="1:31" ht="12.75" customHeight="1" thickBot="1" x14ac:dyDescent="0.25">
      <c r="A388" s="122"/>
      <c r="B388" s="122"/>
      <c r="C388" s="122"/>
      <c r="D388" s="75"/>
      <c r="E388" s="75"/>
      <c r="F388" s="68"/>
      <c r="H388" s="110"/>
      <c r="I388" s="102" t="s">
        <v>197</v>
      </c>
      <c r="J388" s="379">
        <v>23550</v>
      </c>
      <c r="K388" s="380">
        <f t="shared" si="44"/>
        <v>25534.78</v>
      </c>
      <c r="L388" s="95"/>
      <c r="M388" s="75">
        <v>-187.02</v>
      </c>
      <c r="N388" s="44">
        <f t="shared" si="45"/>
        <v>-24811.819999999992</v>
      </c>
      <c r="O388" s="29">
        <f t="shared" si="46"/>
        <v>3188.1800000000076</v>
      </c>
      <c r="P388" s="136" t="s">
        <v>361</v>
      </c>
      <c r="Q388" s="143"/>
      <c r="R388" s="20"/>
      <c r="S388" s="20"/>
      <c r="T388" s="18"/>
      <c r="U388" s="64"/>
      <c r="V388" s="94"/>
      <c r="W388" s="57"/>
      <c r="X388" s="58"/>
      <c r="Y388" s="18"/>
      <c r="Z388" s="55"/>
      <c r="AA388" s="56"/>
      <c r="AB388" s="18"/>
      <c r="AC388" s="18"/>
      <c r="AD388" s="18"/>
      <c r="AE388" s="18"/>
    </row>
    <row r="389" spans="1:31" ht="12.75" customHeight="1" thickTop="1" thickBot="1" x14ac:dyDescent="0.25">
      <c r="A389" s="122"/>
      <c r="B389" s="122"/>
      <c r="C389" s="122"/>
      <c r="D389" s="75"/>
      <c r="E389" s="75"/>
      <c r="F389" s="68"/>
      <c r="H389" s="110"/>
      <c r="I389" s="102" t="s">
        <v>395</v>
      </c>
      <c r="J389" s="29">
        <v>-500</v>
      </c>
      <c r="K389" s="185">
        <f t="shared" si="44"/>
        <v>25034.78</v>
      </c>
      <c r="L389" s="95"/>
      <c r="M389" s="381">
        <v>-100</v>
      </c>
      <c r="N389" s="382">
        <f t="shared" si="45"/>
        <v>-24911.819999999992</v>
      </c>
      <c r="O389" s="379">
        <f t="shared" si="46"/>
        <v>3088.1800000000076</v>
      </c>
      <c r="P389" s="136" t="s">
        <v>386</v>
      </c>
      <c r="Q389" s="143" t="s">
        <v>137</v>
      </c>
      <c r="R389" s="29" t="s">
        <v>389</v>
      </c>
      <c r="S389" s="20"/>
      <c r="T389" s="18"/>
      <c r="U389" s="64"/>
      <c r="V389" s="94"/>
      <c r="W389" s="57"/>
      <c r="X389" s="58"/>
      <c r="Y389" s="18"/>
      <c r="Z389" s="55"/>
      <c r="AA389" s="56"/>
      <c r="AB389" s="18"/>
      <c r="AC389" s="18"/>
      <c r="AD389" s="18"/>
      <c r="AE389" s="18"/>
    </row>
    <row r="390" spans="1:31" ht="12.75" customHeight="1" thickTop="1" x14ac:dyDescent="0.2">
      <c r="A390" s="122"/>
      <c r="B390" s="122"/>
      <c r="C390" s="122"/>
      <c r="D390" s="75"/>
      <c r="E390" s="75"/>
      <c r="F390" s="68"/>
      <c r="G390" s="372" t="s">
        <v>397</v>
      </c>
      <c r="H390" s="110" t="s">
        <v>204</v>
      </c>
      <c r="I390" s="102" t="s">
        <v>396</v>
      </c>
      <c r="J390" s="29">
        <v>-559.49</v>
      </c>
      <c r="K390" s="185">
        <f t="shared" si="44"/>
        <v>24475.289999999997</v>
      </c>
      <c r="L390" s="95"/>
      <c r="M390" s="384">
        <v>-365.23</v>
      </c>
      <c r="N390" s="44">
        <f t="shared" si="45"/>
        <v>-25277.049999999992</v>
      </c>
      <c r="O390" s="29">
        <f t="shared" si="46"/>
        <v>2722.950000000008</v>
      </c>
      <c r="P390" s="136" t="s">
        <v>387</v>
      </c>
      <c r="Q390" s="143" t="s">
        <v>388</v>
      </c>
      <c r="R390" s="29" t="s">
        <v>389</v>
      </c>
      <c r="S390" s="20"/>
      <c r="T390" s="18"/>
      <c r="U390" s="64"/>
      <c r="V390" s="94"/>
      <c r="W390" s="57"/>
      <c r="X390" s="58"/>
      <c r="Y390" s="18"/>
      <c r="Z390" s="55"/>
      <c r="AA390" s="56"/>
      <c r="AB390" s="18"/>
      <c r="AC390" s="18"/>
      <c r="AD390" s="18"/>
      <c r="AE390" s="18"/>
    </row>
    <row r="391" spans="1:31" ht="12.75" customHeight="1" x14ac:dyDescent="0.2">
      <c r="A391" s="122"/>
      <c r="B391" s="122"/>
      <c r="C391" s="122"/>
      <c r="D391" s="75"/>
      <c r="E391" s="75"/>
      <c r="F391" s="68"/>
      <c r="G391" s="372" t="s">
        <v>398</v>
      </c>
      <c r="H391" s="110" t="s">
        <v>204</v>
      </c>
      <c r="I391" s="102" t="s">
        <v>399</v>
      </c>
      <c r="J391" s="375">
        <v>-240</v>
      </c>
      <c r="K391" s="185">
        <f t="shared" si="44"/>
        <v>24235.289999999997</v>
      </c>
      <c r="L391" s="95"/>
      <c r="M391" s="383">
        <v>-46</v>
      </c>
      <c r="N391" s="44">
        <f t="shared" si="45"/>
        <v>-25323.049999999992</v>
      </c>
      <c r="O391" s="29">
        <f t="shared" si="46"/>
        <v>2676.950000000008</v>
      </c>
      <c r="P391" s="136" t="s">
        <v>390</v>
      </c>
      <c r="Q391" s="143"/>
      <c r="R391" s="29" t="s">
        <v>389</v>
      </c>
      <c r="S391" s="20"/>
      <c r="T391" s="18"/>
      <c r="U391" s="64"/>
      <c r="V391" s="94"/>
      <c r="W391" s="57"/>
      <c r="X391" s="58"/>
      <c r="Y391" s="18"/>
      <c r="Z391" s="55"/>
      <c r="AA391" s="56"/>
      <c r="AB391" s="18"/>
      <c r="AC391" s="18"/>
      <c r="AD391" s="18"/>
      <c r="AE391" s="18"/>
    </row>
    <row r="392" spans="1:31" ht="12.75" customHeight="1" x14ac:dyDescent="0.2">
      <c r="A392" s="122"/>
      <c r="B392" s="122"/>
      <c r="C392" s="122"/>
      <c r="D392" s="75"/>
      <c r="E392" s="75"/>
      <c r="F392" s="68"/>
      <c r="H392" s="110" t="s">
        <v>204</v>
      </c>
      <c r="I392" s="102" t="s">
        <v>400</v>
      </c>
      <c r="J392" s="377">
        <v>-45.96</v>
      </c>
      <c r="K392" s="185">
        <f t="shared" si="44"/>
        <v>24189.329999999998</v>
      </c>
      <c r="L392" s="95"/>
      <c r="M392" s="383">
        <v>-54</v>
      </c>
      <c r="N392" s="44">
        <f t="shared" si="45"/>
        <v>-25377.049999999992</v>
      </c>
      <c r="O392" s="29">
        <f t="shared" si="46"/>
        <v>2622.950000000008</v>
      </c>
      <c r="P392" s="136" t="s">
        <v>390</v>
      </c>
      <c r="Q392" s="143"/>
      <c r="R392" s="29"/>
      <c r="S392" s="20"/>
      <c r="T392" s="18"/>
      <c r="U392" s="64"/>
      <c r="V392" s="94"/>
      <c r="W392" s="57"/>
      <c r="X392" s="58"/>
      <c r="Y392" s="18"/>
      <c r="Z392" s="55"/>
      <c r="AA392" s="56"/>
      <c r="AB392" s="18"/>
      <c r="AC392" s="18"/>
      <c r="AD392" s="18"/>
      <c r="AE392" s="18"/>
    </row>
    <row r="393" spans="1:31" ht="12.75" customHeight="1" x14ac:dyDescent="0.2">
      <c r="A393" s="122"/>
      <c r="B393" s="122"/>
      <c r="C393" s="122"/>
      <c r="D393" s="346"/>
      <c r="E393" s="346"/>
      <c r="F393" s="68"/>
      <c r="H393" s="110" t="s">
        <v>231</v>
      </c>
      <c r="I393" s="102" t="s">
        <v>401</v>
      </c>
      <c r="J393" s="385">
        <v>-226.6</v>
      </c>
      <c r="K393" s="185">
        <f t="shared" si="44"/>
        <v>23962.73</v>
      </c>
      <c r="L393" s="95"/>
      <c r="M393" s="75">
        <v>-72.8</v>
      </c>
      <c r="N393" s="44">
        <f t="shared" si="45"/>
        <v>-25449.849999999991</v>
      </c>
      <c r="O393" s="29">
        <f t="shared" si="46"/>
        <v>2550.1500000000087</v>
      </c>
      <c r="P393" s="136" t="s">
        <v>391</v>
      </c>
      <c r="Q393" s="143"/>
      <c r="R393" s="29"/>
      <c r="S393" s="20"/>
      <c r="T393" s="18"/>
      <c r="U393" s="64"/>
      <c r="V393" s="94"/>
      <c r="W393" s="57"/>
      <c r="X393" s="58"/>
      <c r="Y393" s="18"/>
      <c r="Z393" s="55"/>
      <c r="AA393" s="56"/>
      <c r="AB393" s="18"/>
      <c r="AC393" s="18"/>
      <c r="AD393" s="18"/>
      <c r="AE393" s="18"/>
    </row>
    <row r="394" spans="1:31" ht="12.75" customHeight="1" x14ac:dyDescent="0.2">
      <c r="A394" s="122"/>
      <c r="B394" s="122"/>
      <c r="C394" s="122"/>
      <c r="D394" s="75"/>
      <c r="E394" s="75"/>
      <c r="F394" s="34"/>
      <c r="H394" s="110"/>
      <c r="I394" s="102" t="s">
        <v>402</v>
      </c>
      <c r="J394" s="385">
        <v>-480</v>
      </c>
      <c r="K394" s="185">
        <f t="shared" si="44"/>
        <v>23482.73</v>
      </c>
      <c r="L394" s="95"/>
      <c r="M394" s="75">
        <v>-219.7</v>
      </c>
      <c r="N394" s="44">
        <f t="shared" si="45"/>
        <v>-25669.549999999992</v>
      </c>
      <c r="O394" s="29">
        <f t="shared" si="46"/>
        <v>2330.450000000008</v>
      </c>
      <c r="P394" s="136" t="s">
        <v>72</v>
      </c>
      <c r="Q394" s="143"/>
      <c r="R394" s="29" t="s">
        <v>389</v>
      </c>
      <c r="S394" s="20"/>
      <c r="T394" s="54"/>
      <c r="U394" s="18"/>
      <c r="V394" s="94"/>
      <c r="W394" s="57"/>
      <c r="X394" s="20"/>
      <c r="Y394" s="18"/>
      <c r="Z394" s="18"/>
      <c r="AA394" s="18"/>
      <c r="AB394" s="18"/>
      <c r="AC394" s="18"/>
      <c r="AD394" s="18"/>
      <c r="AE394" s="18"/>
    </row>
    <row r="395" spans="1:31" ht="12.75" customHeight="1" x14ac:dyDescent="0.2">
      <c r="A395" s="122"/>
      <c r="B395" s="122"/>
      <c r="C395" s="122"/>
      <c r="D395" s="75"/>
      <c r="E395" s="75"/>
      <c r="F395" s="34"/>
      <c r="H395" s="110"/>
      <c r="I395" s="102" t="s">
        <v>403</v>
      </c>
      <c r="J395" s="385">
        <v>-130</v>
      </c>
      <c r="K395" s="185">
        <f t="shared" si="44"/>
        <v>23352.73</v>
      </c>
      <c r="L395" s="95"/>
      <c r="M395" s="75">
        <v>-50</v>
      </c>
      <c r="N395" s="44">
        <f t="shared" si="45"/>
        <v>-25719.549999999992</v>
      </c>
      <c r="O395" s="29">
        <f t="shared" si="46"/>
        <v>2280.450000000008</v>
      </c>
      <c r="P395" s="136" t="s">
        <v>390</v>
      </c>
      <c r="Q395" s="143"/>
      <c r="R395" s="29" t="s">
        <v>389</v>
      </c>
      <c r="S395" s="20"/>
      <c r="T395" s="54"/>
      <c r="U395" s="18"/>
      <c r="V395" s="94"/>
      <c r="W395" s="57"/>
      <c r="X395" s="20"/>
      <c r="Y395" s="18"/>
      <c r="Z395" s="18"/>
      <c r="AA395" s="18"/>
      <c r="AB395" s="18"/>
      <c r="AC395" s="18"/>
      <c r="AD395" s="18"/>
      <c r="AE395" s="18"/>
    </row>
    <row r="396" spans="1:31" ht="12.75" customHeight="1" x14ac:dyDescent="0.2">
      <c r="A396" s="122"/>
      <c r="B396" s="122"/>
      <c r="C396" s="122"/>
      <c r="D396" s="75"/>
      <c r="E396" s="75"/>
      <c r="F396" s="34"/>
      <c r="H396" s="110"/>
      <c r="I396" s="102" t="s">
        <v>404</v>
      </c>
      <c r="J396" s="375">
        <v>-406.95</v>
      </c>
      <c r="K396" s="185">
        <f t="shared" si="44"/>
        <v>22945.78</v>
      </c>
      <c r="L396" s="95"/>
      <c r="M396" s="378">
        <v>-382.9</v>
      </c>
      <c r="N396" s="44">
        <f t="shared" si="45"/>
        <v>-26102.449999999993</v>
      </c>
      <c r="O396" s="29">
        <f t="shared" si="46"/>
        <v>1897.5500000000065</v>
      </c>
      <c r="P396" s="136" t="s">
        <v>392</v>
      </c>
      <c r="Q396" s="143"/>
      <c r="R396" s="29" t="s">
        <v>389</v>
      </c>
      <c r="S396" s="20"/>
      <c r="T396" s="54"/>
      <c r="U396" s="18"/>
      <c r="V396" s="94"/>
      <c r="W396" s="57"/>
      <c r="X396" s="20"/>
      <c r="Y396" s="18"/>
      <c r="Z396" s="18"/>
      <c r="AA396" s="18"/>
      <c r="AB396" s="18"/>
      <c r="AC396" s="18"/>
      <c r="AD396" s="18"/>
      <c r="AE396" s="18"/>
    </row>
    <row r="397" spans="1:31" ht="12.75" customHeight="1" x14ac:dyDescent="0.2">
      <c r="A397" s="122"/>
      <c r="B397" s="122"/>
      <c r="C397" s="122"/>
      <c r="D397" s="75"/>
      <c r="E397" s="75"/>
      <c r="F397" s="34"/>
      <c r="H397" s="110"/>
      <c r="I397" s="102" t="s">
        <v>405</v>
      </c>
      <c r="J397" s="375">
        <v>-116.8</v>
      </c>
      <c r="K397" s="185">
        <f t="shared" si="44"/>
        <v>22828.98</v>
      </c>
      <c r="L397" s="95"/>
      <c r="M397" s="75">
        <v>-9</v>
      </c>
      <c r="N397" s="44">
        <f t="shared" si="45"/>
        <v>-26111.449999999993</v>
      </c>
      <c r="O397" s="29">
        <f t="shared" si="46"/>
        <v>1888.5500000000065</v>
      </c>
      <c r="P397" s="136" t="s">
        <v>288</v>
      </c>
      <c r="Q397" s="143"/>
      <c r="R397" s="29" t="s">
        <v>389</v>
      </c>
      <c r="S397" s="20"/>
      <c r="T397" s="54"/>
      <c r="U397" s="18"/>
      <c r="V397" s="94"/>
      <c r="W397" s="57"/>
      <c r="X397" s="20"/>
      <c r="Y397" s="18"/>
      <c r="Z397" s="18"/>
      <c r="AA397" s="18"/>
      <c r="AB397" s="18"/>
      <c r="AC397" s="18"/>
      <c r="AD397" s="18"/>
      <c r="AE397" s="18"/>
    </row>
    <row r="398" spans="1:31" ht="12.75" customHeight="1" x14ac:dyDescent="0.2">
      <c r="A398" s="122"/>
      <c r="B398" s="122"/>
      <c r="C398" s="122"/>
      <c r="D398" s="75"/>
      <c r="E398" s="75"/>
      <c r="F398" s="34"/>
      <c r="H398" s="110"/>
      <c r="I398" s="102" t="s">
        <v>406</v>
      </c>
      <c r="J398" s="385">
        <v>-520</v>
      </c>
      <c r="K398" s="185">
        <f t="shared" si="44"/>
        <v>22308.98</v>
      </c>
      <c r="L398" s="95"/>
      <c r="M398" s="378">
        <v>-525.03</v>
      </c>
      <c r="N398" s="44">
        <f t="shared" si="45"/>
        <v>-26636.479999999992</v>
      </c>
      <c r="O398" s="29">
        <f t="shared" si="46"/>
        <v>1363.5200000000077</v>
      </c>
      <c r="P398" s="136" t="s">
        <v>393</v>
      </c>
      <c r="Q398" s="143"/>
      <c r="R398" s="29" t="s">
        <v>389</v>
      </c>
      <c r="S398" s="20"/>
      <c r="T398" s="54"/>
      <c r="U398" s="18"/>
      <c r="V398" s="94"/>
      <c r="W398" s="57"/>
      <c r="X398" s="20"/>
      <c r="Y398" s="18"/>
      <c r="Z398" s="18"/>
      <c r="AA398" s="18"/>
      <c r="AB398" s="18"/>
      <c r="AC398" s="18"/>
      <c r="AD398" s="18"/>
      <c r="AE398" s="18"/>
    </row>
    <row r="399" spans="1:31" ht="12.75" customHeight="1" x14ac:dyDescent="0.2">
      <c r="A399" s="122"/>
      <c r="B399" s="122"/>
      <c r="C399" s="122"/>
      <c r="D399" s="277"/>
      <c r="E399" s="75"/>
      <c r="F399" s="34"/>
      <c r="H399" s="110"/>
      <c r="I399" s="88" t="s">
        <v>407</v>
      </c>
      <c r="J399" s="385">
        <v>-289</v>
      </c>
      <c r="K399" s="185">
        <f t="shared" si="44"/>
        <v>22019.98</v>
      </c>
      <c r="L399" s="95"/>
      <c r="M399" s="384">
        <v>-32</v>
      </c>
      <c r="N399" s="44">
        <f t="shared" si="45"/>
        <v>-26668.479999999992</v>
      </c>
      <c r="O399" s="29">
        <f t="shared" si="46"/>
        <v>1331.5200000000077</v>
      </c>
      <c r="P399" s="136" t="s">
        <v>394</v>
      </c>
      <c r="Q399" s="143"/>
      <c r="R399" s="29" t="s">
        <v>389</v>
      </c>
      <c r="S399" s="20"/>
      <c r="T399" s="54"/>
      <c r="U399" s="18"/>
      <c r="V399" s="94"/>
      <c r="W399" s="57"/>
      <c r="X399" s="20"/>
      <c r="Y399" s="18"/>
      <c r="Z399" s="18"/>
      <c r="AA399" s="18"/>
      <c r="AB399" s="18"/>
      <c r="AC399" s="18"/>
      <c r="AD399" s="18"/>
      <c r="AE399" s="18"/>
    </row>
    <row r="400" spans="1:31" ht="12.75" customHeight="1" x14ac:dyDescent="0.2">
      <c r="A400" s="122"/>
      <c r="B400" s="122"/>
      <c r="C400" s="122"/>
      <c r="D400" s="277"/>
      <c r="E400" s="75"/>
      <c r="F400" s="34"/>
      <c r="H400" s="110" t="s">
        <v>232</v>
      </c>
      <c r="I400" s="88" t="s">
        <v>395</v>
      </c>
      <c r="J400" s="29">
        <v>-1000</v>
      </c>
      <c r="K400" s="185">
        <f t="shared" si="44"/>
        <v>21019.98</v>
      </c>
      <c r="L400" s="95"/>
      <c r="M400" s="384">
        <v>-32</v>
      </c>
      <c r="N400" s="44">
        <f t="shared" si="45"/>
        <v>-26700.479999999992</v>
      </c>
      <c r="O400" s="29">
        <f t="shared" si="46"/>
        <v>1299.5200000000077</v>
      </c>
      <c r="P400" s="136" t="s">
        <v>394</v>
      </c>
      <c r="Q400" s="143"/>
      <c r="R400" s="29"/>
      <c r="S400" s="20"/>
      <c r="T400" s="54"/>
      <c r="U400" s="18"/>
      <c r="V400" s="94"/>
      <c r="W400" s="57"/>
      <c r="X400" s="20"/>
      <c r="Y400" s="18"/>
      <c r="Z400" s="18"/>
      <c r="AA400" s="18"/>
      <c r="AB400" s="18"/>
      <c r="AC400" s="18"/>
      <c r="AD400" s="18"/>
      <c r="AE400" s="18"/>
    </row>
    <row r="401" spans="1:31" ht="12.75" customHeight="1" x14ac:dyDescent="0.2">
      <c r="A401" s="122"/>
      <c r="B401" s="122"/>
      <c r="C401" s="122"/>
      <c r="D401" s="277"/>
      <c r="E401" s="75"/>
      <c r="F401" s="34"/>
      <c r="H401" s="110"/>
      <c r="I401" s="88" t="s">
        <v>408</v>
      </c>
      <c r="J401" s="29">
        <v>-150</v>
      </c>
      <c r="K401" s="185">
        <f t="shared" si="44"/>
        <v>20869.98</v>
      </c>
      <c r="L401" s="95"/>
      <c r="M401" s="383">
        <v>-10</v>
      </c>
      <c r="N401" s="44">
        <f t="shared" si="45"/>
        <v>-26710.479999999992</v>
      </c>
      <c r="O401" s="29">
        <f t="shared" si="46"/>
        <v>1289.5200000000077</v>
      </c>
      <c r="P401" s="136" t="s">
        <v>425</v>
      </c>
      <c r="Q401" s="143"/>
      <c r="R401" s="29"/>
      <c r="S401" s="20"/>
      <c r="T401" s="54"/>
      <c r="U401" s="18"/>
      <c r="V401" s="94"/>
      <c r="W401" s="57"/>
      <c r="X401" s="20"/>
      <c r="Y401" s="18"/>
      <c r="Z401" s="18"/>
      <c r="AA401" s="18"/>
      <c r="AB401" s="18"/>
      <c r="AC401" s="18"/>
      <c r="AD401" s="18"/>
      <c r="AE401" s="18"/>
    </row>
    <row r="402" spans="1:31" ht="12.75" customHeight="1" x14ac:dyDescent="0.2">
      <c r="A402" s="122"/>
      <c r="B402" s="122"/>
      <c r="C402" s="122"/>
      <c r="D402" s="277"/>
      <c r="E402" s="75"/>
      <c r="F402" s="34"/>
      <c r="H402" s="110"/>
      <c r="I402" s="88" t="s">
        <v>84</v>
      </c>
      <c r="J402" s="385">
        <v>-115.79</v>
      </c>
      <c r="K402" s="185">
        <f t="shared" si="44"/>
        <v>20754.189999999999</v>
      </c>
      <c r="L402" s="95"/>
      <c r="M402" s="75">
        <v>-6</v>
      </c>
      <c r="N402" s="44">
        <f t="shared" si="45"/>
        <v>-26716.479999999992</v>
      </c>
      <c r="O402" s="29">
        <f t="shared" si="46"/>
        <v>1283.5200000000077</v>
      </c>
      <c r="P402" s="136" t="s">
        <v>424</v>
      </c>
      <c r="Q402" s="143"/>
      <c r="R402" s="29"/>
      <c r="S402" s="20"/>
      <c r="T402" s="54"/>
      <c r="U402" s="18"/>
      <c r="V402" s="94"/>
      <c r="W402" s="57"/>
      <c r="X402" s="20"/>
      <c r="Y402" s="18"/>
      <c r="Z402" s="18"/>
      <c r="AA402" s="18"/>
      <c r="AB402" s="18"/>
      <c r="AC402" s="18"/>
      <c r="AD402" s="18"/>
      <c r="AE402" s="18"/>
    </row>
    <row r="403" spans="1:31" ht="12.75" customHeight="1" x14ac:dyDescent="0.2">
      <c r="A403" s="122"/>
      <c r="B403" s="122"/>
      <c r="C403" s="122"/>
      <c r="D403" s="277"/>
      <c r="E403" s="75"/>
      <c r="F403" s="34"/>
      <c r="H403" s="110"/>
      <c r="I403" s="88" t="s">
        <v>409</v>
      </c>
      <c r="J403" s="385">
        <v>-570</v>
      </c>
      <c r="K403" s="185">
        <f t="shared" si="44"/>
        <v>20184.189999999999</v>
      </c>
      <c r="L403" s="95"/>
      <c r="M403" s="75">
        <v>-4.5</v>
      </c>
      <c r="N403" s="44">
        <f t="shared" si="45"/>
        <v>-26720.979999999992</v>
      </c>
      <c r="O403" s="29">
        <f t="shared" si="46"/>
        <v>1279.0200000000077</v>
      </c>
      <c r="P403" s="136" t="s">
        <v>425</v>
      </c>
      <c r="Q403" s="143"/>
      <c r="R403" s="29"/>
      <c r="S403" s="20"/>
      <c r="T403" s="54"/>
      <c r="U403" s="18"/>
      <c r="V403" s="94"/>
      <c r="W403" s="57"/>
      <c r="X403" s="20"/>
      <c r="Y403" s="18"/>
      <c r="Z403" s="18"/>
      <c r="AA403" s="18"/>
      <c r="AB403" s="18"/>
      <c r="AC403" s="18"/>
      <c r="AD403" s="18"/>
      <c r="AE403" s="18"/>
    </row>
    <row r="404" spans="1:31" ht="12.75" customHeight="1" x14ac:dyDescent="0.2">
      <c r="A404" s="122"/>
      <c r="B404" s="122"/>
      <c r="C404" s="122"/>
      <c r="D404" s="277"/>
      <c r="E404" s="75"/>
      <c r="F404" s="34"/>
      <c r="H404" s="110"/>
      <c r="I404" s="88" t="s">
        <v>460</v>
      </c>
      <c r="J404" s="385">
        <v>-380</v>
      </c>
      <c r="K404" s="185">
        <f t="shared" si="44"/>
        <v>19804.189999999999</v>
      </c>
      <c r="L404" s="95"/>
      <c r="M404" s="75">
        <v>-394.35</v>
      </c>
      <c r="N404" s="44">
        <f t="shared" si="45"/>
        <v>-27115.329999999991</v>
      </c>
      <c r="O404" s="29">
        <f t="shared" si="46"/>
        <v>884.67000000000917</v>
      </c>
      <c r="P404" s="136" t="s">
        <v>70</v>
      </c>
      <c r="Q404" s="143"/>
      <c r="R404" s="20"/>
      <c r="S404" s="20"/>
      <c r="T404" s="54"/>
      <c r="U404" s="18"/>
      <c r="V404" s="94"/>
      <c r="W404" s="57"/>
      <c r="X404" s="20"/>
      <c r="Y404" s="18"/>
      <c r="Z404" s="18"/>
      <c r="AA404" s="18"/>
      <c r="AB404" s="18"/>
      <c r="AC404" s="18"/>
      <c r="AD404" s="18"/>
      <c r="AE404" s="18"/>
    </row>
    <row r="405" spans="1:31" ht="12.75" customHeight="1" x14ac:dyDescent="0.2">
      <c r="A405" s="122"/>
      <c r="B405" s="122"/>
      <c r="C405" s="122"/>
      <c r="D405" s="277"/>
      <c r="E405" s="75"/>
      <c r="F405" s="34"/>
      <c r="H405" s="110"/>
      <c r="I405" s="88" t="s">
        <v>410</v>
      </c>
      <c r="J405" s="387">
        <v>-275</v>
      </c>
      <c r="K405" s="185">
        <f t="shared" si="44"/>
        <v>19529.189999999999</v>
      </c>
      <c r="L405" s="95"/>
      <c r="M405" s="75">
        <v>-20</v>
      </c>
      <c r="N405" s="44">
        <f t="shared" si="45"/>
        <v>-27135.329999999991</v>
      </c>
      <c r="O405" s="29">
        <f t="shared" si="46"/>
        <v>864.67000000000917</v>
      </c>
      <c r="P405" s="136" t="s">
        <v>426</v>
      </c>
      <c r="Q405" s="143"/>
      <c r="R405" s="20"/>
      <c r="S405" s="20"/>
      <c r="T405" s="54"/>
      <c r="U405" s="18"/>
      <c r="V405" s="94"/>
      <c r="W405" s="57"/>
      <c r="X405" s="20"/>
      <c r="Y405" s="18"/>
      <c r="Z405" s="18"/>
      <c r="AA405" s="18"/>
      <c r="AB405" s="18"/>
      <c r="AC405" s="18"/>
      <c r="AD405" s="18"/>
      <c r="AE405" s="18"/>
    </row>
    <row r="406" spans="1:31" ht="12.75" customHeight="1" x14ac:dyDescent="0.2">
      <c r="A406" s="122"/>
      <c r="B406" s="122"/>
      <c r="C406" s="122"/>
      <c r="D406" s="277"/>
      <c r="E406" s="75"/>
      <c r="F406" s="34"/>
      <c r="H406" s="110"/>
      <c r="I406" s="88" t="s">
        <v>411</v>
      </c>
      <c r="J406" s="385">
        <v>-134</v>
      </c>
      <c r="K406" s="185">
        <f t="shared" si="44"/>
        <v>19395.189999999999</v>
      </c>
      <c r="L406" s="95"/>
      <c r="M406" s="384">
        <v>-523.4</v>
      </c>
      <c r="N406" s="44">
        <f t="shared" si="45"/>
        <v>-27658.729999999992</v>
      </c>
      <c r="O406" s="29">
        <f t="shared" si="46"/>
        <v>341.27000000000771</v>
      </c>
      <c r="P406" s="136" t="s">
        <v>427</v>
      </c>
      <c r="Q406" s="143"/>
      <c r="R406" s="95"/>
      <c r="S406" s="20"/>
      <c r="T406" s="54"/>
      <c r="U406" s="18"/>
      <c r="V406" s="94"/>
      <c r="W406" s="57"/>
      <c r="X406" s="20"/>
      <c r="Y406" s="18"/>
      <c r="Z406" s="18"/>
      <c r="AA406" s="18"/>
      <c r="AB406" s="18"/>
      <c r="AC406" s="18"/>
      <c r="AD406" s="18"/>
      <c r="AE406" s="18"/>
    </row>
    <row r="407" spans="1:31" ht="12.75" customHeight="1" x14ac:dyDescent="0.2">
      <c r="A407" s="122"/>
      <c r="B407" s="122"/>
      <c r="C407" s="122"/>
      <c r="D407" s="277"/>
      <c r="E407" s="75"/>
      <c r="F407" s="34"/>
      <c r="H407" s="110"/>
      <c r="I407" s="88" t="s">
        <v>412</v>
      </c>
      <c r="J407" s="385">
        <v>-80</v>
      </c>
      <c r="K407" s="185">
        <f t="shared" si="44"/>
        <v>19315.189999999999</v>
      </c>
      <c r="L407" s="95"/>
      <c r="M407" s="75">
        <v>-151.94</v>
      </c>
      <c r="N407" s="44">
        <f t="shared" si="45"/>
        <v>-27810.669999999991</v>
      </c>
      <c r="O407" s="29">
        <f t="shared" si="46"/>
        <v>189.33000000000902</v>
      </c>
      <c r="P407" s="136" t="s">
        <v>428</v>
      </c>
      <c r="Q407" s="143"/>
      <c r="R407" s="95"/>
      <c r="S407" s="20"/>
      <c r="T407" s="54"/>
      <c r="U407" s="18"/>
      <c r="V407" s="94"/>
      <c r="W407" s="57"/>
      <c r="X407" s="20"/>
      <c r="Y407" s="18"/>
      <c r="Z407" s="18"/>
      <c r="AA407" s="18"/>
      <c r="AB407" s="18"/>
      <c r="AC407" s="18"/>
      <c r="AD407" s="18"/>
      <c r="AE407" s="18"/>
    </row>
    <row r="408" spans="1:31" ht="12.75" customHeight="1" x14ac:dyDescent="0.2">
      <c r="A408" s="122"/>
      <c r="B408" s="122"/>
      <c r="C408" s="122"/>
      <c r="D408" s="277"/>
      <c r="E408" s="75"/>
      <c r="F408" s="34"/>
      <c r="H408" s="110"/>
      <c r="I408" s="88" t="s">
        <v>413</v>
      </c>
      <c r="J408" s="385">
        <v>-290</v>
      </c>
      <c r="K408" s="185">
        <f t="shared" si="44"/>
        <v>19025.189999999999</v>
      </c>
      <c r="L408" s="95"/>
      <c r="M408" s="384">
        <v>-92.49</v>
      </c>
      <c r="N408" s="44">
        <f t="shared" si="45"/>
        <v>-27903.159999999993</v>
      </c>
      <c r="O408" s="29">
        <f t="shared" si="46"/>
        <v>96.840000000007421</v>
      </c>
      <c r="P408" s="136" t="s">
        <v>429</v>
      </c>
      <c r="Q408" s="143"/>
      <c r="R408" s="95"/>
      <c r="S408" s="20"/>
      <c r="T408" s="54"/>
      <c r="U408" s="18"/>
      <c r="V408" s="94"/>
      <c r="W408" s="57"/>
      <c r="X408" s="20"/>
      <c r="Y408" s="18"/>
      <c r="Z408" s="18"/>
      <c r="AA408" s="18"/>
      <c r="AB408" s="18"/>
      <c r="AC408" s="18"/>
      <c r="AD408" s="18"/>
      <c r="AE408" s="18"/>
    </row>
    <row r="409" spans="1:31" ht="12.75" customHeight="1" x14ac:dyDescent="0.2">
      <c r="A409" s="122"/>
      <c r="B409" s="122"/>
      <c r="C409" s="122"/>
      <c r="D409" s="277"/>
      <c r="E409" s="75"/>
      <c r="F409" s="34"/>
      <c r="H409" s="110" t="s">
        <v>68</v>
      </c>
      <c r="I409" s="88" t="s">
        <v>395</v>
      </c>
      <c r="J409" s="29">
        <v>-1500</v>
      </c>
      <c r="K409" s="185">
        <f t="shared" si="44"/>
        <v>17525.189999999999</v>
      </c>
      <c r="L409" s="95"/>
      <c r="M409" s="378">
        <v>-463.5</v>
      </c>
      <c r="N409" s="44">
        <f t="shared" si="45"/>
        <v>-28366.659999999993</v>
      </c>
      <c r="O409" s="29">
        <f t="shared" si="46"/>
        <v>-366.65999999999258</v>
      </c>
      <c r="P409" s="136" t="s">
        <v>430</v>
      </c>
      <c r="Q409" s="143"/>
      <c r="R409" s="95"/>
      <c r="S409" s="20"/>
      <c r="T409" s="54"/>
      <c r="U409" s="18"/>
      <c r="V409" s="94"/>
      <c r="W409" s="57"/>
      <c r="X409" s="20"/>
      <c r="Y409" s="18"/>
      <c r="Z409" s="18"/>
      <c r="AA409" s="18"/>
      <c r="AB409" s="18"/>
      <c r="AC409" s="18"/>
      <c r="AD409" s="18"/>
      <c r="AE409" s="18"/>
    </row>
    <row r="410" spans="1:31" ht="12.75" customHeight="1" x14ac:dyDescent="0.2">
      <c r="A410" s="122"/>
      <c r="B410" s="122"/>
      <c r="C410" s="122"/>
      <c r="D410" s="277"/>
      <c r="E410" s="75"/>
      <c r="F410" s="34"/>
      <c r="H410" s="110"/>
      <c r="I410" s="88" t="s">
        <v>395</v>
      </c>
      <c r="J410" s="29">
        <v>-1000</v>
      </c>
      <c r="K410" s="185">
        <f t="shared" si="44"/>
        <v>16525.189999999999</v>
      </c>
      <c r="L410" s="95"/>
      <c r="M410" s="75">
        <v>-44.1</v>
      </c>
      <c r="N410" s="44">
        <f t="shared" si="45"/>
        <v>-28410.759999999991</v>
      </c>
      <c r="O410" s="29">
        <f t="shared" si="46"/>
        <v>-410.75999999999112</v>
      </c>
      <c r="P410" s="136" t="s">
        <v>430</v>
      </c>
      <c r="Q410" s="143"/>
      <c r="R410" s="95"/>
      <c r="S410" s="20"/>
      <c r="T410" s="54"/>
      <c r="U410" s="18"/>
      <c r="V410" s="94"/>
      <c r="W410" s="57"/>
      <c r="X410" s="20"/>
      <c r="Y410" s="18"/>
      <c r="Z410" s="18"/>
      <c r="AA410" s="18"/>
      <c r="AB410" s="18"/>
      <c r="AC410" s="18"/>
      <c r="AD410" s="18"/>
      <c r="AE410" s="18"/>
    </row>
    <row r="411" spans="1:31" ht="12.75" customHeight="1" x14ac:dyDescent="0.2">
      <c r="A411" s="122"/>
      <c r="B411" s="122"/>
      <c r="C411" s="122"/>
      <c r="D411" s="277"/>
      <c r="E411" s="75"/>
      <c r="F411" s="34"/>
      <c r="H411" s="110"/>
      <c r="I411" s="88" t="s">
        <v>414</v>
      </c>
      <c r="J411" s="375">
        <v>-620</v>
      </c>
      <c r="K411" s="185">
        <f t="shared" si="44"/>
        <v>15905.189999999999</v>
      </c>
      <c r="L411" s="95"/>
      <c r="M411" s="383">
        <v>-200</v>
      </c>
      <c r="N411" s="44">
        <f t="shared" si="45"/>
        <v>-28610.759999999991</v>
      </c>
      <c r="O411" s="29">
        <f t="shared" si="46"/>
        <v>-610.75999999999112</v>
      </c>
      <c r="P411" s="136" t="s">
        <v>431</v>
      </c>
      <c r="Q411" s="143"/>
      <c r="R411" s="95"/>
      <c r="S411" s="20"/>
      <c r="T411" s="54"/>
      <c r="U411" s="18"/>
      <c r="V411" s="94"/>
      <c r="W411" s="57"/>
      <c r="X411" s="20"/>
      <c r="Y411" s="18"/>
      <c r="Z411" s="18"/>
      <c r="AA411" s="18"/>
      <c r="AB411" s="18"/>
      <c r="AC411" s="18"/>
      <c r="AD411" s="18"/>
      <c r="AE411" s="18"/>
    </row>
    <row r="412" spans="1:31" ht="12.75" customHeight="1" x14ac:dyDescent="0.2">
      <c r="A412" s="122"/>
      <c r="B412" s="122"/>
      <c r="C412" s="122"/>
      <c r="D412" s="277"/>
      <c r="E412" s="75"/>
      <c r="F412" s="34"/>
      <c r="H412" s="110"/>
      <c r="I412" s="88" t="s">
        <v>464</v>
      </c>
      <c r="J412" s="385">
        <v>-520</v>
      </c>
      <c r="K412" s="185">
        <f t="shared" si="44"/>
        <v>15385.189999999999</v>
      </c>
      <c r="L412" s="95"/>
      <c r="M412" s="75">
        <v>-355.2</v>
      </c>
      <c r="N412" s="44">
        <f t="shared" si="45"/>
        <v>-28965.959999999992</v>
      </c>
      <c r="O412" s="29">
        <f t="shared" si="46"/>
        <v>-965.95999999999185</v>
      </c>
      <c r="P412" s="136" t="s">
        <v>432</v>
      </c>
      <c r="Q412" s="143"/>
      <c r="R412" s="95"/>
      <c r="S412" s="20"/>
      <c r="T412" s="54"/>
      <c r="U412" s="18"/>
      <c r="V412" s="94"/>
      <c r="W412" s="57"/>
      <c r="X412" s="20"/>
      <c r="Y412" s="18"/>
      <c r="Z412" s="18"/>
      <c r="AA412" s="18"/>
      <c r="AB412" s="18"/>
      <c r="AC412" s="18"/>
      <c r="AD412" s="18"/>
      <c r="AE412" s="18"/>
    </row>
    <row r="413" spans="1:31" ht="12.75" customHeight="1" x14ac:dyDescent="0.2">
      <c r="A413" s="122"/>
      <c r="B413" s="122"/>
      <c r="C413" s="122"/>
      <c r="D413" s="277"/>
      <c r="E413" s="75"/>
      <c r="F413" s="34"/>
      <c r="H413" s="110"/>
      <c r="I413" s="88" t="s">
        <v>415</v>
      </c>
      <c r="J413" s="385">
        <v>-276</v>
      </c>
      <c r="K413" s="185">
        <f t="shared" si="44"/>
        <v>15109.189999999999</v>
      </c>
      <c r="L413" s="95"/>
      <c r="M413" s="384">
        <v>-32</v>
      </c>
      <c r="N413" s="44">
        <f t="shared" si="45"/>
        <v>-28997.959999999992</v>
      </c>
      <c r="O413" s="29">
        <f t="shared" si="46"/>
        <v>-997.95999999999185</v>
      </c>
      <c r="P413" s="136" t="s">
        <v>394</v>
      </c>
      <c r="Q413" s="143"/>
      <c r="R413" s="95"/>
      <c r="S413" s="20"/>
      <c r="T413" s="54"/>
      <c r="U413" s="18"/>
      <c r="V413" s="94"/>
      <c r="W413" s="57"/>
      <c r="X413" s="20"/>
      <c r="Y413" s="18"/>
      <c r="Z413" s="18"/>
      <c r="AA413" s="18"/>
      <c r="AB413" s="18"/>
      <c r="AC413" s="18"/>
      <c r="AD413" s="18"/>
      <c r="AE413" s="18"/>
    </row>
    <row r="414" spans="1:31" ht="12.75" customHeight="1" x14ac:dyDescent="0.2">
      <c r="A414" s="122"/>
      <c r="B414" s="122"/>
      <c r="C414" s="122"/>
      <c r="D414" s="277"/>
      <c r="E414" s="75"/>
      <c r="F414" s="34"/>
      <c r="H414" s="110"/>
      <c r="I414" s="88" t="s">
        <v>416</v>
      </c>
      <c r="J414" s="385">
        <v>-209.13</v>
      </c>
      <c r="K414" s="185">
        <f t="shared" si="44"/>
        <v>14900.06</v>
      </c>
      <c r="L414" s="95"/>
      <c r="M414" s="384">
        <v>-32</v>
      </c>
      <c r="N414" s="44">
        <f t="shared" si="45"/>
        <v>-29029.959999999992</v>
      </c>
      <c r="O414" s="29">
        <f t="shared" si="46"/>
        <v>-1029.9599999999919</v>
      </c>
      <c r="P414" s="136" t="s">
        <v>394</v>
      </c>
      <c r="Q414" s="143"/>
      <c r="R414" s="95"/>
      <c r="S414" s="20"/>
      <c r="T414" s="54"/>
      <c r="U414" s="18"/>
      <c r="V414" s="94"/>
      <c r="W414" s="57"/>
      <c r="X414" s="20"/>
      <c r="Y414" s="18"/>
      <c r="Z414" s="18"/>
      <c r="AA414" s="18"/>
      <c r="AB414" s="18"/>
      <c r="AC414" s="18"/>
      <c r="AD414" s="18"/>
      <c r="AE414" s="18"/>
    </row>
    <row r="415" spans="1:31" ht="12.75" customHeight="1" x14ac:dyDescent="0.2">
      <c r="A415" s="122"/>
      <c r="B415" s="122"/>
      <c r="C415" s="122"/>
      <c r="D415" s="277"/>
      <c r="E415" s="75"/>
      <c r="F415" s="34"/>
      <c r="H415" s="110"/>
      <c r="I415" s="88" t="s">
        <v>417</v>
      </c>
      <c r="J415" s="385">
        <v>-574</v>
      </c>
      <c r="K415" s="185">
        <f t="shared" si="44"/>
        <v>14326.06</v>
      </c>
      <c r="L415" s="95"/>
      <c r="M415" s="384">
        <v>-40</v>
      </c>
      <c r="N415" s="44">
        <f t="shared" si="45"/>
        <v>-29069.959999999992</v>
      </c>
      <c r="O415" s="29">
        <f t="shared" si="46"/>
        <v>-1069.9599999999919</v>
      </c>
      <c r="P415" s="136" t="s">
        <v>433</v>
      </c>
      <c r="Q415" s="143"/>
      <c r="R415" s="95"/>
      <c r="S415" s="20"/>
      <c r="T415" s="54"/>
      <c r="U415" s="18"/>
      <c r="V415" s="94"/>
      <c r="W415" s="57"/>
      <c r="X415" s="20"/>
      <c r="Y415" s="18"/>
      <c r="Z415" s="18"/>
      <c r="AA415" s="18"/>
      <c r="AB415" s="18"/>
      <c r="AC415" s="18"/>
      <c r="AD415" s="18"/>
      <c r="AE415" s="18"/>
    </row>
    <row r="416" spans="1:31" ht="12.75" customHeight="1" x14ac:dyDescent="0.2">
      <c r="A416" s="122"/>
      <c r="B416" s="122"/>
      <c r="C416" s="122"/>
      <c r="D416" s="277"/>
      <c r="E416" s="75"/>
      <c r="F416" s="34"/>
      <c r="H416" s="110"/>
      <c r="I416" s="88" t="s">
        <v>418</v>
      </c>
      <c r="J416" s="385">
        <v>-500</v>
      </c>
      <c r="K416" s="185">
        <f t="shared" si="44"/>
        <v>13826.06</v>
      </c>
      <c r="L416" s="95"/>
      <c r="M416" s="383">
        <v>-46</v>
      </c>
      <c r="N416" s="44">
        <f t="shared" si="45"/>
        <v>-29115.959999999992</v>
      </c>
      <c r="O416" s="29">
        <f t="shared" si="46"/>
        <v>-1115.9599999999919</v>
      </c>
      <c r="P416" s="136" t="s">
        <v>434</v>
      </c>
      <c r="Q416" s="143"/>
      <c r="R416" s="20"/>
      <c r="S416" s="20"/>
      <c r="T416" s="54"/>
      <c r="U416" s="18"/>
      <c r="V416" s="94"/>
      <c r="W416" s="57"/>
      <c r="X416" s="20"/>
      <c r="Y416" s="18"/>
      <c r="Z416" s="18"/>
      <c r="AA416" s="18"/>
      <c r="AB416" s="18"/>
      <c r="AC416" s="18"/>
      <c r="AD416" s="18"/>
      <c r="AE416" s="18"/>
    </row>
    <row r="417" spans="1:31" ht="12.75" customHeight="1" x14ac:dyDescent="0.2">
      <c r="A417" s="122"/>
      <c r="B417" s="122"/>
      <c r="C417" s="122"/>
      <c r="D417" s="277"/>
      <c r="E417" s="75"/>
      <c r="F417" s="34"/>
      <c r="H417" s="110"/>
      <c r="I417" s="88" t="s">
        <v>462</v>
      </c>
      <c r="J417" s="385">
        <v>-200</v>
      </c>
      <c r="K417" s="185">
        <f t="shared" si="44"/>
        <v>13626.06</v>
      </c>
      <c r="L417" s="95"/>
      <c r="M417" s="75">
        <v>-500</v>
      </c>
      <c r="N417" s="44">
        <f t="shared" si="45"/>
        <v>-29615.959999999992</v>
      </c>
      <c r="O417" s="29">
        <f t="shared" si="46"/>
        <v>-1615.9599999999919</v>
      </c>
      <c r="P417" s="136" t="s">
        <v>436</v>
      </c>
      <c r="Q417" s="143"/>
      <c r="R417" s="20"/>
      <c r="S417" s="20"/>
      <c r="T417" s="54"/>
      <c r="U417" s="18"/>
      <c r="V417" s="94"/>
      <c r="W417" s="57"/>
      <c r="X417" s="20"/>
      <c r="Y417" s="18"/>
      <c r="Z417" s="18"/>
      <c r="AA417" s="18"/>
      <c r="AB417" s="18"/>
      <c r="AC417" s="18"/>
      <c r="AD417" s="18"/>
      <c r="AE417" s="18"/>
    </row>
    <row r="418" spans="1:31" ht="12.75" customHeight="1" x14ac:dyDescent="0.2">
      <c r="A418" s="122"/>
      <c r="B418" s="122"/>
      <c r="C418" s="122"/>
      <c r="D418" s="277"/>
      <c r="E418" s="75"/>
      <c r="F418" s="34"/>
      <c r="H418" s="110"/>
      <c r="I418" s="88" t="s">
        <v>419</v>
      </c>
      <c r="J418" s="29">
        <v>-6.7</v>
      </c>
      <c r="K418" s="185">
        <f t="shared" si="44"/>
        <v>13619.359999999999</v>
      </c>
      <c r="L418" s="95"/>
      <c r="M418" s="75">
        <v>-15</v>
      </c>
      <c r="N418" s="44">
        <f t="shared" si="45"/>
        <v>-29630.959999999992</v>
      </c>
      <c r="O418" s="29">
        <f t="shared" si="46"/>
        <v>-1630.9599999999919</v>
      </c>
      <c r="P418" s="136" t="s">
        <v>437</v>
      </c>
      <c r="Q418" s="143"/>
      <c r="R418" s="20"/>
      <c r="S418" s="20"/>
      <c r="T418" s="54"/>
      <c r="U418" s="18"/>
      <c r="V418" s="94"/>
      <c r="W418" s="57"/>
      <c r="X418" s="20"/>
      <c r="Y418" s="18"/>
      <c r="Z418" s="18"/>
      <c r="AA418" s="18"/>
      <c r="AB418" s="18"/>
      <c r="AC418" s="18"/>
      <c r="AD418" s="18"/>
      <c r="AE418" s="18"/>
    </row>
    <row r="419" spans="1:31" ht="12.75" customHeight="1" x14ac:dyDescent="0.2">
      <c r="A419" s="122"/>
      <c r="B419" s="122"/>
      <c r="C419" s="122"/>
      <c r="D419" s="277"/>
      <c r="E419" s="75"/>
      <c r="F419" s="34"/>
      <c r="H419" s="110"/>
      <c r="I419" s="88" t="s">
        <v>419</v>
      </c>
      <c r="J419" s="29">
        <v>-6.7</v>
      </c>
      <c r="K419" s="185">
        <f t="shared" si="44"/>
        <v>13612.659999999998</v>
      </c>
      <c r="L419" s="95"/>
      <c r="M419" s="383">
        <v>-54</v>
      </c>
      <c r="N419" s="44">
        <f t="shared" si="45"/>
        <v>-29684.959999999992</v>
      </c>
      <c r="O419" s="29">
        <f t="shared" si="46"/>
        <v>-1684.9599999999919</v>
      </c>
      <c r="P419" s="136" t="s">
        <v>435</v>
      </c>
      <c r="Q419" s="143"/>
      <c r="R419" s="20"/>
      <c r="S419" s="20"/>
      <c r="T419" s="54"/>
      <c r="U419" s="18"/>
      <c r="V419" s="94"/>
      <c r="W419" s="57"/>
      <c r="X419" s="20"/>
      <c r="Y419" s="18"/>
      <c r="Z419" s="18"/>
      <c r="AA419" s="18"/>
      <c r="AB419" s="18"/>
      <c r="AC419" s="18"/>
      <c r="AD419" s="18"/>
      <c r="AE419" s="18"/>
    </row>
    <row r="420" spans="1:31" ht="12.75" customHeight="1" x14ac:dyDescent="0.2">
      <c r="A420" s="122"/>
      <c r="B420" s="122"/>
      <c r="C420" s="122"/>
      <c r="D420" s="277"/>
      <c r="E420" s="75"/>
      <c r="F420" s="34"/>
      <c r="H420" s="110"/>
      <c r="I420" s="88" t="s">
        <v>225</v>
      </c>
      <c r="J420" s="29">
        <v>-15.5</v>
      </c>
      <c r="K420" s="185">
        <f t="shared" si="44"/>
        <v>13597.159999999998</v>
      </c>
      <c r="L420" s="95"/>
      <c r="M420" s="75">
        <v>1500</v>
      </c>
      <c r="N420" s="45">
        <f t="shared" si="45"/>
        <v>-28184.959999999992</v>
      </c>
      <c r="O420" s="29">
        <f t="shared" si="46"/>
        <v>-184.95999999999185</v>
      </c>
      <c r="P420" s="136" t="s">
        <v>78</v>
      </c>
      <c r="Q420" s="143"/>
      <c r="R420" s="20"/>
      <c r="S420" s="20"/>
      <c r="T420" s="54"/>
      <c r="U420" s="18"/>
      <c r="V420" s="94"/>
      <c r="W420" s="57"/>
      <c r="X420" s="20"/>
      <c r="Y420" s="18"/>
      <c r="Z420" s="18"/>
      <c r="AA420" s="18"/>
      <c r="AB420" s="18"/>
      <c r="AC420" s="18"/>
      <c r="AD420" s="18"/>
      <c r="AE420" s="18"/>
    </row>
    <row r="421" spans="1:31" ht="12.75" customHeight="1" x14ac:dyDescent="0.2">
      <c r="A421" s="122"/>
      <c r="B421" s="122"/>
      <c r="C421" s="122"/>
      <c r="D421" s="277"/>
      <c r="E421" s="75"/>
      <c r="F421" s="34"/>
      <c r="H421" s="110"/>
      <c r="I421" s="88" t="s">
        <v>225</v>
      </c>
      <c r="J421" s="29">
        <v>-21.25</v>
      </c>
      <c r="K421" s="185">
        <f t="shared" si="44"/>
        <v>13575.909999999998</v>
      </c>
      <c r="L421" s="95"/>
      <c r="M421" s="41">
        <f>SUM(M378:M420)</f>
        <v>-28184.959999999992</v>
      </c>
      <c r="N421" s="107"/>
      <c r="O421" s="114"/>
      <c r="P421" s="192"/>
      <c r="Q421" s="135"/>
      <c r="R421" s="20"/>
      <c r="S421" s="20"/>
      <c r="T421" s="54"/>
      <c r="U421" s="18"/>
      <c r="V421" s="94"/>
      <c r="W421" s="57"/>
      <c r="X421" s="20"/>
      <c r="Y421" s="18"/>
      <c r="Z421" s="18"/>
      <c r="AA421" s="18"/>
      <c r="AB421" s="18"/>
      <c r="AC421" s="18"/>
      <c r="AD421" s="18"/>
      <c r="AE421" s="18"/>
    </row>
    <row r="422" spans="1:31" ht="12.75" customHeight="1" x14ac:dyDescent="0.2">
      <c r="A422" s="122"/>
      <c r="B422" s="122"/>
      <c r="C422" s="122"/>
      <c r="D422" s="277"/>
      <c r="E422" s="75"/>
      <c r="F422" s="34"/>
      <c r="H422" s="110" t="s">
        <v>249</v>
      </c>
      <c r="I422" s="88" t="s">
        <v>465</v>
      </c>
      <c r="J422" s="385">
        <v>-216.8</v>
      </c>
      <c r="K422" s="185">
        <f t="shared" si="44"/>
        <v>13359.109999999999</v>
      </c>
      <c r="L422" s="95"/>
      <c r="M422" s="42"/>
      <c r="N422" s="107"/>
      <c r="O422" s="114"/>
      <c r="P422" s="192"/>
      <c r="Q422" s="135"/>
      <c r="R422" s="20"/>
      <c r="S422" s="20"/>
      <c r="T422" s="54"/>
      <c r="U422" s="18"/>
      <c r="V422" s="94"/>
      <c r="W422" s="57"/>
      <c r="X422" s="20"/>
      <c r="Y422" s="18"/>
      <c r="Z422" s="18"/>
      <c r="AA422" s="18"/>
      <c r="AB422" s="18"/>
      <c r="AC422" s="18"/>
      <c r="AD422" s="18"/>
      <c r="AE422" s="18"/>
    </row>
    <row r="423" spans="1:31" ht="12.75" customHeight="1" x14ac:dyDescent="0.2">
      <c r="A423" s="122"/>
      <c r="B423" s="122"/>
      <c r="C423" s="122"/>
      <c r="D423" s="277"/>
      <c r="E423" s="75"/>
      <c r="F423" s="34"/>
      <c r="H423" s="110"/>
      <c r="I423" s="88" t="s">
        <v>420</v>
      </c>
      <c r="J423" s="385">
        <v>-173.49</v>
      </c>
      <c r="K423" s="185">
        <f t="shared" si="44"/>
        <v>13185.619999999999</v>
      </c>
      <c r="L423" s="95"/>
      <c r="M423" s="294"/>
      <c r="N423" s="60"/>
      <c r="O423" s="295"/>
      <c r="P423" s="295"/>
      <c r="Q423" s="135"/>
      <c r="R423" s="20"/>
      <c r="S423" s="20"/>
      <c r="T423" s="54"/>
      <c r="U423" s="18"/>
      <c r="V423" s="94"/>
      <c r="W423" s="57"/>
      <c r="X423" s="20"/>
      <c r="Y423" s="18"/>
      <c r="Z423" s="18"/>
      <c r="AA423" s="18"/>
      <c r="AB423" s="18"/>
      <c r="AC423" s="18"/>
      <c r="AD423" s="18"/>
      <c r="AE423" s="18"/>
    </row>
    <row r="424" spans="1:31" ht="12.75" customHeight="1" x14ac:dyDescent="0.2">
      <c r="A424" s="122"/>
      <c r="B424" s="122"/>
      <c r="C424" s="122"/>
      <c r="D424" s="277"/>
      <c r="E424" s="75"/>
      <c r="F424" s="34"/>
      <c r="H424" s="110"/>
      <c r="I424" s="88" t="s">
        <v>421</v>
      </c>
      <c r="J424" s="375">
        <v>-131</v>
      </c>
      <c r="K424" s="185">
        <f t="shared" si="44"/>
        <v>13054.619999999999</v>
      </c>
      <c r="L424" s="95"/>
      <c r="M424" s="294"/>
      <c r="N424" s="60"/>
      <c r="O424" s="295"/>
      <c r="P424" s="295"/>
      <c r="Q424" s="135"/>
      <c r="R424" s="20"/>
      <c r="S424" s="20"/>
      <c r="T424" s="54"/>
      <c r="U424" s="18"/>
      <c r="V424" s="94"/>
      <c r="W424" s="57"/>
      <c r="X424" s="20"/>
      <c r="Y424" s="18"/>
      <c r="Z424" s="18"/>
      <c r="AA424" s="18"/>
      <c r="AB424" s="18"/>
      <c r="AC424" s="18"/>
      <c r="AD424" s="18"/>
      <c r="AE424" s="18"/>
    </row>
    <row r="425" spans="1:31" ht="12.75" customHeight="1" x14ac:dyDescent="0.2">
      <c r="A425" s="122"/>
      <c r="B425" s="122"/>
      <c r="C425" s="122"/>
      <c r="D425" s="277"/>
      <c r="E425" s="75"/>
      <c r="F425" s="34"/>
      <c r="H425" s="110"/>
      <c r="I425" s="88" t="s">
        <v>420</v>
      </c>
      <c r="J425" s="385">
        <v>-471.78</v>
      </c>
      <c r="K425" s="185">
        <f t="shared" si="44"/>
        <v>12582.839999999998</v>
      </c>
      <c r="L425" s="95"/>
      <c r="M425" s="294"/>
      <c r="N425" s="60"/>
      <c r="O425" s="295"/>
      <c r="P425" s="295"/>
      <c r="Q425" s="135"/>
      <c r="R425" s="20"/>
      <c r="S425" s="20"/>
      <c r="T425" s="54"/>
      <c r="U425" s="18"/>
      <c r="V425" s="94"/>
      <c r="W425" s="57"/>
      <c r="X425" s="20"/>
      <c r="Y425" s="18"/>
      <c r="Z425" s="18"/>
      <c r="AA425" s="18"/>
      <c r="AB425" s="18"/>
      <c r="AC425" s="18"/>
      <c r="AD425" s="18"/>
      <c r="AE425" s="18"/>
    </row>
    <row r="426" spans="1:31" ht="12.75" customHeight="1" x14ac:dyDescent="0.2">
      <c r="A426" s="122"/>
      <c r="B426" s="122"/>
      <c r="C426" s="122"/>
      <c r="D426" s="277"/>
      <c r="E426" s="75"/>
      <c r="F426" s="34"/>
      <c r="H426" s="110"/>
      <c r="I426" s="88" t="s">
        <v>422</v>
      </c>
      <c r="J426" s="385">
        <v>-499</v>
      </c>
      <c r="K426" s="185">
        <f t="shared" si="44"/>
        <v>12083.839999999998</v>
      </c>
      <c r="L426" s="95"/>
      <c r="M426" s="294"/>
      <c r="N426" s="60"/>
      <c r="O426" s="295"/>
      <c r="P426" s="295"/>
      <c r="Q426" s="135"/>
      <c r="R426" s="20"/>
      <c r="S426" s="20"/>
      <c r="T426" s="54"/>
      <c r="U426" s="18"/>
      <c r="V426" s="94"/>
      <c r="W426" s="57"/>
      <c r="X426" s="20"/>
      <c r="Y426" s="18"/>
      <c r="Z426" s="18"/>
      <c r="AA426" s="18"/>
      <c r="AB426" s="18"/>
      <c r="AC426" s="18"/>
      <c r="AD426" s="18"/>
      <c r="AE426" s="18"/>
    </row>
    <row r="427" spans="1:31" ht="12.75" customHeight="1" x14ac:dyDescent="0.2">
      <c r="A427" s="122"/>
      <c r="B427" s="122"/>
      <c r="C427" s="122"/>
      <c r="D427" s="277"/>
      <c r="E427" s="75"/>
      <c r="F427" s="34"/>
      <c r="H427" s="110"/>
      <c r="I427" s="88" t="s">
        <v>423</v>
      </c>
      <c r="J427" s="29">
        <v>-1390</v>
      </c>
      <c r="K427" s="185">
        <f t="shared" si="44"/>
        <v>10693.839999999998</v>
      </c>
      <c r="L427" s="95"/>
      <c r="M427" s="294"/>
      <c r="N427" s="60"/>
      <c r="O427" s="295"/>
      <c r="P427" s="295"/>
      <c r="Q427" s="135"/>
      <c r="R427" s="309"/>
      <c r="S427" s="20"/>
      <c r="T427" s="54"/>
      <c r="U427" s="18"/>
      <c r="V427" s="94"/>
      <c r="W427" s="57"/>
      <c r="X427" s="20"/>
      <c r="Y427" s="18"/>
      <c r="Z427" s="18"/>
      <c r="AA427" s="18"/>
      <c r="AB427" s="18"/>
      <c r="AC427" s="18"/>
      <c r="AD427" s="18"/>
      <c r="AE427" s="18"/>
    </row>
    <row r="428" spans="1:31" ht="12.75" customHeight="1" x14ac:dyDescent="0.2">
      <c r="A428" s="122"/>
      <c r="B428" s="122"/>
      <c r="C428" s="122"/>
      <c r="D428" s="277"/>
      <c r="E428" s="75"/>
      <c r="F428" s="34"/>
      <c r="H428" s="100" t="s">
        <v>59</v>
      </c>
      <c r="I428" s="102" t="s">
        <v>35</v>
      </c>
      <c r="J428" s="78">
        <f>E382</f>
        <v>9000</v>
      </c>
      <c r="K428" s="185">
        <f t="shared" si="44"/>
        <v>19693.839999999997</v>
      </c>
      <c r="L428" s="95"/>
      <c r="M428" s="294"/>
      <c r="N428" s="60"/>
      <c r="O428" s="295"/>
      <c r="P428" s="295"/>
      <c r="Q428" s="135"/>
      <c r="R428" s="20"/>
      <c r="S428" s="20"/>
      <c r="T428" s="54"/>
      <c r="U428" s="18"/>
      <c r="V428" s="94"/>
      <c r="W428" s="57"/>
      <c r="X428" s="20"/>
      <c r="Y428" s="18"/>
      <c r="Z428" s="18"/>
      <c r="AA428" s="18"/>
      <c r="AB428" s="18"/>
      <c r="AC428" s="18"/>
      <c r="AD428" s="18"/>
      <c r="AE428" s="18"/>
    </row>
    <row r="429" spans="1:31" ht="12.75" customHeight="1" x14ac:dyDescent="0.2">
      <c r="A429" s="122"/>
      <c r="B429" s="122"/>
      <c r="C429" s="122"/>
      <c r="D429" s="276"/>
      <c r="E429" s="23"/>
      <c r="F429" s="34"/>
      <c r="H429" s="100" t="s">
        <v>59</v>
      </c>
      <c r="I429" s="292" t="s">
        <v>349</v>
      </c>
      <c r="J429" s="78">
        <v>-5300</v>
      </c>
      <c r="K429" s="185">
        <f t="shared" si="44"/>
        <v>14393.839999999997</v>
      </c>
      <c r="L429" s="180"/>
      <c r="M429" s="294"/>
      <c r="N429" s="60"/>
      <c r="O429" s="295"/>
      <c r="P429" s="295"/>
      <c r="Q429" s="135"/>
      <c r="R429" s="20"/>
      <c r="S429" s="20"/>
      <c r="T429" s="54"/>
      <c r="U429" s="18"/>
      <c r="V429" s="94"/>
      <c r="W429" s="57"/>
      <c r="X429" s="20"/>
      <c r="Y429" s="18"/>
      <c r="Z429" s="18"/>
      <c r="AA429" s="18"/>
      <c r="AB429" s="18"/>
      <c r="AC429" s="18"/>
      <c r="AD429" s="18"/>
      <c r="AE429" s="18"/>
    </row>
    <row r="430" spans="1:31" ht="12.75" customHeight="1" x14ac:dyDescent="0.2">
      <c r="A430" s="118"/>
      <c r="B430" s="118"/>
      <c r="C430" s="118"/>
      <c r="D430" s="187"/>
      <c r="E430" s="75"/>
      <c r="F430" s="34"/>
      <c r="G430" s="337" t="s">
        <v>382</v>
      </c>
      <c r="H430" s="100" t="s">
        <v>59</v>
      </c>
      <c r="I430" s="102" t="s">
        <v>123</v>
      </c>
      <c r="J430" s="29">
        <v>-660</v>
      </c>
      <c r="K430" s="185">
        <f t="shared" si="44"/>
        <v>13733.839999999997</v>
      </c>
      <c r="M430" s="294"/>
      <c r="N430" s="60"/>
      <c r="O430" s="295"/>
      <c r="P430" s="295"/>
      <c r="Q430" s="135"/>
      <c r="R430" s="20"/>
      <c r="S430" s="20"/>
      <c r="T430" s="54"/>
      <c r="U430" s="18"/>
      <c r="V430" s="94"/>
      <c r="W430" s="57"/>
      <c r="X430" s="20"/>
      <c r="Y430" s="18"/>
      <c r="Z430" s="18"/>
      <c r="AA430" s="18"/>
      <c r="AB430" s="18"/>
      <c r="AC430" s="18"/>
      <c r="AD430" s="18"/>
      <c r="AE430" s="18"/>
    </row>
    <row r="431" spans="1:31" s="306" customFormat="1" ht="12.75" customHeight="1" x14ac:dyDescent="0.2">
      <c r="A431" s="297"/>
      <c r="B431" s="297"/>
      <c r="C431" s="297"/>
      <c r="D431" s="298"/>
      <c r="E431" s="299"/>
      <c r="F431" s="300"/>
      <c r="G431"/>
      <c r="H431" s="100" t="s">
        <v>59</v>
      </c>
      <c r="I431" s="102" t="s">
        <v>245</v>
      </c>
      <c r="J431" s="29">
        <v>-225</v>
      </c>
      <c r="K431" s="185">
        <f t="shared" si="44"/>
        <v>13508.839999999997</v>
      </c>
      <c r="M431" s="294"/>
      <c r="N431" s="60"/>
      <c r="O431" s="295"/>
      <c r="P431" s="295"/>
      <c r="Q431" s="135"/>
      <c r="R431" s="20"/>
      <c r="S431" s="309"/>
      <c r="T431" s="310"/>
      <c r="U431" s="311"/>
      <c r="V431" s="312"/>
      <c r="W431" s="313"/>
      <c r="X431" s="309"/>
      <c r="Y431" s="311"/>
      <c r="Z431" s="311"/>
      <c r="AA431" s="311"/>
      <c r="AB431" s="311"/>
      <c r="AC431" s="311"/>
      <c r="AD431" s="311"/>
      <c r="AE431" s="311"/>
    </row>
    <row r="432" spans="1:31" ht="12.75" customHeight="1" x14ac:dyDescent="0.2">
      <c r="F432" s="34"/>
      <c r="H432" s="51" t="s">
        <v>59</v>
      </c>
      <c r="I432" s="102" t="s">
        <v>53</v>
      </c>
      <c r="J432" s="29">
        <v>-59</v>
      </c>
      <c r="K432" s="185">
        <f t="shared" si="44"/>
        <v>13449.839999999997</v>
      </c>
      <c r="L432" s="18"/>
      <c r="M432" s="294"/>
      <c r="N432" s="60"/>
      <c r="O432" s="295"/>
      <c r="P432" s="295"/>
      <c r="Q432" s="135"/>
      <c r="R432" s="20"/>
      <c r="W432" s="93"/>
    </row>
    <row r="433" spans="6:23" ht="12.75" customHeight="1" x14ac:dyDescent="0.2">
      <c r="G433" s="259"/>
      <c r="H433" s="100" t="s">
        <v>59</v>
      </c>
      <c r="I433" s="102" t="s">
        <v>41</v>
      </c>
      <c r="J433" s="29">
        <v>-588.51</v>
      </c>
      <c r="K433" s="185">
        <f t="shared" si="44"/>
        <v>12861.329999999996</v>
      </c>
      <c r="L433" s="18"/>
      <c r="M433" s="294"/>
      <c r="N433" s="60"/>
      <c r="O433" s="295"/>
      <c r="P433" s="295"/>
      <c r="Q433" s="135"/>
      <c r="R433" s="20"/>
      <c r="W433" s="93"/>
    </row>
    <row r="434" spans="6:23" ht="12.75" customHeight="1" x14ac:dyDescent="0.2">
      <c r="H434" s="51" t="s">
        <v>55</v>
      </c>
      <c r="I434" s="103" t="s">
        <v>10</v>
      </c>
      <c r="J434" s="86">
        <v>-233.99</v>
      </c>
      <c r="K434" s="185">
        <f t="shared" si="44"/>
        <v>12627.339999999997</v>
      </c>
      <c r="L434" s="18"/>
      <c r="M434" s="294"/>
      <c r="N434" s="60"/>
      <c r="O434" s="295"/>
      <c r="P434" s="295"/>
      <c r="Q434" s="135"/>
      <c r="R434" s="20"/>
      <c r="W434" s="93"/>
    </row>
    <row r="435" spans="6:23" ht="12.75" customHeight="1" x14ac:dyDescent="0.2">
      <c r="H435" s="100" t="s">
        <v>55</v>
      </c>
      <c r="I435" s="104" t="s">
        <v>38</v>
      </c>
      <c r="J435" s="86">
        <v>-805</v>
      </c>
      <c r="K435" s="185">
        <f t="shared" si="44"/>
        <v>11822.339999999997</v>
      </c>
      <c r="L435" s="18"/>
      <c r="M435" s="294"/>
      <c r="N435" s="60"/>
      <c r="O435" s="295"/>
      <c r="P435" s="295"/>
      <c r="Q435" s="135"/>
      <c r="R435" s="20"/>
      <c r="W435" s="93"/>
    </row>
    <row r="436" spans="6:23" ht="12.75" customHeight="1" x14ac:dyDescent="0.2">
      <c r="G436" s="181"/>
      <c r="H436" s="100" t="s">
        <v>55</v>
      </c>
      <c r="I436" s="104" t="s">
        <v>12</v>
      </c>
      <c r="J436" s="75">
        <v>-507.23</v>
      </c>
      <c r="K436" s="185">
        <f t="shared" si="44"/>
        <v>11315.109999999997</v>
      </c>
      <c r="L436" s="18"/>
      <c r="M436" s="294"/>
      <c r="N436" s="60"/>
      <c r="O436" s="295"/>
      <c r="P436" s="295"/>
      <c r="Q436" s="135"/>
      <c r="R436" s="20"/>
      <c r="W436" s="93"/>
    </row>
    <row r="437" spans="6:23" ht="12.75" customHeight="1" x14ac:dyDescent="0.2">
      <c r="G437" s="181"/>
      <c r="H437" s="100" t="s">
        <v>55</v>
      </c>
      <c r="I437" s="65" t="s">
        <v>130</v>
      </c>
      <c r="J437" s="29">
        <v>-567.77</v>
      </c>
      <c r="K437" s="185">
        <f t="shared" si="44"/>
        <v>10747.339999999997</v>
      </c>
      <c r="L437" s="18"/>
      <c r="M437" s="294"/>
      <c r="N437" s="60"/>
      <c r="O437" s="295"/>
      <c r="P437" s="295"/>
      <c r="Q437" s="135"/>
      <c r="R437" s="20"/>
      <c r="W437" s="93"/>
    </row>
    <row r="438" spans="6:23" ht="12.75" customHeight="1" x14ac:dyDescent="0.2">
      <c r="G438" s="182"/>
      <c r="H438" s="302" t="s">
        <v>55</v>
      </c>
      <c r="I438" s="303" t="s">
        <v>126</v>
      </c>
      <c r="J438" s="324">
        <v>-70.28</v>
      </c>
      <c r="K438" s="305">
        <f t="shared" si="44"/>
        <v>10677.059999999996</v>
      </c>
      <c r="L438" s="18"/>
      <c r="M438" s="294"/>
      <c r="N438" s="60"/>
      <c r="O438" s="295"/>
      <c r="P438" s="295"/>
      <c r="Q438" s="135"/>
      <c r="R438" s="20"/>
      <c r="W438" s="93"/>
    </row>
    <row r="439" spans="6:23" ht="12.75" customHeight="1" x14ac:dyDescent="0.2">
      <c r="F439" s="14"/>
      <c r="G439" s="226"/>
      <c r="H439" s="117" t="s">
        <v>56</v>
      </c>
      <c r="I439" s="105" t="s">
        <v>96</v>
      </c>
      <c r="J439" s="133">
        <v>-49.84</v>
      </c>
      <c r="K439" s="318">
        <f t="shared" si="44"/>
        <v>10627.219999999996</v>
      </c>
      <c r="L439" s="18"/>
      <c r="M439" s="294"/>
      <c r="N439" s="60"/>
      <c r="O439" s="295"/>
      <c r="P439" s="295"/>
      <c r="Q439" s="135"/>
      <c r="R439" s="20"/>
      <c r="W439" s="93"/>
    </row>
    <row r="440" spans="6:23" ht="12.75" customHeight="1" x14ac:dyDescent="0.2">
      <c r="I440" s="19"/>
      <c r="J440" s="84">
        <f>SUM(J378:J439)</f>
        <v>10627.219999999996</v>
      </c>
      <c r="K440" s="237"/>
      <c r="L440" s="18"/>
      <c r="M440" s="294"/>
      <c r="N440" s="60"/>
      <c r="O440" s="295"/>
      <c r="P440" s="295"/>
      <c r="Q440" s="135"/>
      <c r="R440" s="20"/>
      <c r="W440" s="93"/>
    </row>
    <row r="441" spans="6:23" ht="12.75" customHeight="1" x14ac:dyDescent="0.2">
      <c r="G441" s="256"/>
      <c r="H441" s="236" t="s">
        <v>358</v>
      </c>
      <c r="I441" s="71"/>
      <c r="J441" s="227"/>
      <c r="K441" s="109"/>
      <c r="L441" s="18"/>
      <c r="M441" s="294"/>
      <c r="N441" s="60"/>
      <c r="O441" s="295"/>
      <c r="P441" s="295"/>
      <c r="Q441" s="135"/>
      <c r="R441" s="20"/>
      <c r="W441" s="93"/>
    </row>
    <row r="442" spans="6:23" ht="12.75" customHeight="1" x14ac:dyDescent="0.2">
      <c r="G442" s="301"/>
      <c r="H442" s="110" t="s">
        <v>60</v>
      </c>
      <c r="I442" s="88" t="s">
        <v>440</v>
      </c>
      <c r="J442" s="385">
        <v>-73.900000000000006</v>
      </c>
      <c r="K442" s="367">
        <f>K439+J442</f>
        <v>10553.319999999996</v>
      </c>
      <c r="L442" s="18"/>
      <c r="M442" s="294"/>
      <c r="N442" s="60" t="s">
        <v>48</v>
      </c>
      <c r="O442" s="392">
        <f>SUM(O443:O462)</f>
        <v>1496.06</v>
      </c>
      <c r="P442" s="295">
        <f>J389-J400-J409-J410-J459-J473-J475</f>
        <v>3800</v>
      </c>
      <c r="Q442" s="314">
        <f>P442-O442</f>
        <v>2303.94</v>
      </c>
      <c r="R442" s="20"/>
      <c r="W442" s="93"/>
    </row>
    <row r="443" spans="6:23" ht="12.75" customHeight="1" x14ac:dyDescent="0.2">
      <c r="G443" s="301"/>
      <c r="H443" s="110"/>
      <c r="I443" s="88" t="s">
        <v>441</v>
      </c>
      <c r="J443" s="385">
        <v>-170</v>
      </c>
      <c r="K443" s="373">
        <f>K442+J443</f>
        <v>10383.319999999996</v>
      </c>
      <c r="L443" s="18"/>
      <c r="M443" s="294"/>
      <c r="N443" s="60" t="s">
        <v>458</v>
      </c>
      <c r="O443" s="376">
        <v>16.899999999999999</v>
      </c>
      <c r="P443" s="295"/>
      <c r="Q443" s="135"/>
      <c r="R443" s="20"/>
      <c r="W443" s="93"/>
    </row>
    <row r="444" spans="6:23" ht="12.75" customHeight="1" x14ac:dyDescent="0.2">
      <c r="G444" s="301"/>
      <c r="H444" s="110"/>
      <c r="I444" s="88" t="s">
        <v>442</v>
      </c>
      <c r="J444" s="385">
        <v>-471.33</v>
      </c>
      <c r="K444" s="373">
        <f t="shared" ref="K444:K476" si="47">K443+J444</f>
        <v>9911.9899999999961</v>
      </c>
      <c r="L444" s="18"/>
      <c r="M444" s="294"/>
      <c r="N444" s="60" t="s">
        <v>76</v>
      </c>
      <c r="O444" s="376">
        <v>122.7</v>
      </c>
      <c r="P444" s="295"/>
      <c r="Q444" s="135"/>
      <c r="R444" s="20"/>
      <c r="W444" s="93"/>
    </row>
    <row r="445" spans="6:23" ht="12.75" customHeight="1" x14ac:dyDescent="0.2">
      <c r="G445" s="301"/>
      <c r="H445" s="110"/>
      <c r="I445" s="88" t="s">
        <v>72</v>
      </c>
      <c r="J445" s="29">
        <v>-270.08999999999997</v>
      </c>
      <c r="K445" s="373">
        <f t="shared" si="47"/>
        <v>9641.899999999996</v>
      </c>
      <c r="L445" s="18"/>
      <c r="M445" s="294"/>
      <c r="N445" s="60" t="s">
        <v>459</v>
      </c>
      <c r="O445" s="386">
        <v>73.900000000000006</v>
      </c>
      <c r="P445" s="295"/>
      <c r="Q445" s="135"/>
      <c r="R445" s="20"/>
      <c r="W445" s="93"/>
    </row>
    <row r="446" spans="6:23" ht="12.75" customHeight="1" x14ac:dyDescent="0.2">
      <c r="G446" s="301"/>
      <c r="H446" s="110"/>
      <c r="I446" s="88" t="s">
        <v>443</v>
      </c>
      <c r="J446" s="385">
        <v>-196</v>
      </c>
      <c r="K446" s="373">
        <f t="shared" si="47"/>
        <v>9445.899999999996</v>
      </c>
      <c r="L446" s="18"/>
      <c r="M446" s="294"/>
      <c r="N446" s="60" t="s">
        <v>461</v>
      </c>
      <c r="O446" s="295">
        <v>250</v>
      </c>
      <c r="P446" s="295"/>
      <c r="Q446" s="135"/>
      <c r="R446" s="20"/>
      <c r="W446" s="93"/>
    </row>
    <row r="447" spans="6:23" ht="12.75" customHeight="1" x14ac:dyDescent="0.2">
      <c r="G447" s="301"/>
      <c r="H447" s="110"/>
      <c r="I447" s="88" t="s">
        <v>440</v>
      </c>
      <c r="J447" s="385">
        <v>-123.43</v>
      </c>
      <c r="K447" s="373">
        <f t="shared" si="47"/>
        <v>9322.4699999999957</v>
      </c>
      <c r="L447" s="18"/>
      <c r="M447" s="294"/>
      <c r="N447" s="60" t="s">
        <v>463</v>
      </c>
      <c r="O447" s="295">
        <v>38.9</v>
      </c>
      <c r="P447" s="295"/>
      <c r="Q447" s="135"/>
      <c r="R447" s="20"/>
      <c r="W447" s="93"/>
    </row>
    <row r="448" spans="6:23" ht="12.75" customHeight="1" x14ac:dyDescent="0.2">
      <c r="G448" s="301"/>
      <c r="H448" s="110"/>
      <c r="I448" s="88" t="s">
        <v>444</v>
      </c>
      <c r="J448" s="385">
        <v>-138</v>
      </c>
      <c r="K448" s="373">
        <f t="shared" si="47"/>
        <v>9184.4699999999957</v>
      </c>
      <c r="L448" s="18"/>
      <c r="M448" s="294"/>
      <c r="N448" s="60" t="s">
        <v>466</v>
      </c>
      <c r="O448" s="295">
        <v>130.06</v>
      </c>
      <c r="P448" s="295"/>
      <c r="Q448" s="135"/>
      <c r="R448" s="20"/>
      <c r="W448" s="93"/>
    </row>
    <row r="449" spans="7:23" ht="12.75" customHeight="1" x14ac:dyDescent="0.2">
      <c r="G449" s="301"/>
      <c r="H449" s="110"/>
      <c r="I449" s="88" t="s">
        <v>84</v>
      </c>
      <c r="J449" s="385">
        <v>-671.04</v>
      </c>
      <c r="K449" s="373">
        <f t="shared" si="47"/>
        <v>8513.4299999999967</v>
      </c>
      <c r="L449" s="18"/>
      <c r="M449" s="294"/>
      <c r="N449" s="60" t="s">
        <v>467</v>
      </c>
      <c r="O449" s="295">
        <v>131.1</v>
      </c>
      <c r="P449" s="295"/>
      <c r="Q449" s="135"/>
      <c r="R449" s="20"/>
      <c r="W449" s="93"/>
    </row>
    <row r="450" spans="7:23" ht="12.75" customHeight="1" x14ac:dyDescent="0.2">
      <c r="G450" s="301"/>
      <c r="H450" s="110"/>
      <c r="I450" s="88" t="s">
        <v>445</v>
      </c>
      <c r="J450" s="385">
        <v>-512.29999999999995</v>
      </c>
      <c r="K450" s="373">
        <f t="shared" si="47"/>
        <v>8001.1299999999965</v>
      </c>
      <c r="L450" s="18"/>
      <c r="M450" s="294"/>
      <c r="N450" s="60" t="s">
        <v>468</v>
      </c>
      <c r="O450" s="295">
        <v>100</v>
      </c>
      <c r="P450" s="295"/>
      <c r="Q450" s="135"/>
      <c r="R450" s="20"/>
      <c r="W450" s="93"/>
    </row>
    <row r="451" spans="7:23" ht="12.75" customHeight="1" x14ac:dyDescent="0.2">
      <c r="G451" s="301"/>
      <c r="H451" s="110"/>
      <c r="I451" s="88" t="s">
        <v>446</v>
      </c>
      <c r="J451" s="385">
        <v>-520</v>
      </c>
      <c r="K451" s="373">
        <f t="shared" si="47"/>
        <v>7481.1299999999965</v>
      </c>
      <c r="L451" s="18"/>
      <c r="M451" s="294"/>
      <c r="N451" s="60" t="s">
        <v>469</v>
      </c>
      <c r="O451" s="295">
        <v>80</v>
      </c>
      <c r="P451" s="295"/>
      <c r="Q451" s="135"/>
      <c r="R451" s="20"/>
      <c r="W451" s="93"/>
    </row>
    <row r="452" spans="7:23" ht="12.75" customHeight="1" x14ac:dyDescent="0.2">
      <c r="G452" s="301"/>
      <c r="H452" s="110"/>
      <c r="I452" s="88" t="s">
        <v>423</v>
      </c>
      <c r="J452" s="375">
        <v>-54</v>
      </c>
      <c r="K452" s="373">
        <f t="shared" si="47"/>
        <v>7427.1299999999965</v>
      </c>
      <c r="L452" s="18"/>
      <c r="M452" s="294"/>
      <c r="N452" s="60" t="s">
        <v>440</v>
      </c>
      <c r="O452" s="295">
        <v>8.5</v>
      </c>
      <c r="P452" s="295"/>
      <c r="Q452" s="135"/>
      <c r="R452" s="20"/>
      <c r="W452" s="93"/>
    </row>
    <row r="453" spans="7:23" ht="12.75" customHeight="1" x14ac:dyDescent="0.2">
      <c r="G453" s="301"/>
      <c r="H453" s="110"/>
      <c r="I453" s="88" t="s">
        <v>447</v>
      </c>
      <c r="J453" s="375">
        <v>-458</v>
      </c>
      <c r="K453" s="373">
        <f t="shared" si="47"/>
        <v>6969.1299999999965</v>
      </c>
      <c r="L453" s="18"/>
      <c r="M453" s="294"/>
      <c r="N453" s="60" t="s">
        <v>470</v>
      </c>
      <c r="O453" s="295">
        <v>70</v>
      </c>
      <c r="P453" s="295"/>
      <c r="Q453" s="135"/>
      <c r="R453" s="20"/>
      <c r="W453" s="93"/>
    </row>
    <row r="454" spans="7:23" ht="12.75" customHeight="1" x14ac:dyDescent="0.2">
      <c r="G454" s="301"/>
      <c r="H454" s="110"/>
      <c r="I454" s="88" t="s">
        <v>448</v>
      </c>
      <c r="J454" s="29">
        <v>-95.7</v>
      </c>
      <c r="K454" s="373">
        <f t="shared" si="47"/>
        <v>6873.4299999999967</v>
      </c>
      <c r="L454" s="18"/>
      <c r="M454" s="294"/>
      <c r="N454" s="60" t="s">
        <v>463</v>
      </c>
      <c r="O454" s="295">
        <v>39</v>
      </c>
      <c r="P454" s="295"/>
      <c r="Q454" s="135"/>
      <c r="R454" s="20"/>
      <c r="W454" s="93"/>
    </row>
    <row r="455" spans="7:23" ht="12.75" customHeight="1" x14ac:dyDescent="0.2">
      <c r="G455" s="301"/>
      <c r="H455" s="110"/>
      <c r="I455" s="88" t="s">
        <v>471</v>
      </c>
      <c r="J455" s="385">
        <v>-120</v>
      </c>
      <c r="K455" s="373">
        <f t="shared" si="47"/>
        <v>6753.4299999999967</v>
      </c>
      <c r="L455" s="18"/>
      <c r="M455" s="294"/>
      <c r="N455" s="60" t="s">
        <v>472</v>
      </c>
      <c r="O455" s="295">
        <v>100</v>
      </c>
      <c r="P455" s="295"/>
      <c r="Q455" s="135"/>
      <c r="R455" s="20"/>
      <c r="W455" s="93"/>
    </row>
    <row r="456" spans="7:23" ht="12.75" customHeight="1" x14ac:dyDescent="0.2">
      <c r="G456" s="301"/>
      <c r="H456" s="110"/>
      <c r="I456" s="88" t="s">
        <v>290</v>
      </c>
      <c r="J456" s="29">
        <v>-160</v>
      </c>
      <c r="K456" s="373">
        <f t="shared" si="47"/>
        <v>6593.4299999999967</v>
      </c>
      <c r="L456" s="18"/>
      <c r="M456" s="294"/>
      <c r="N456" s="60" t="s">
        <v>473</v>
      </c>
      <c r="O456" s="295">
        <v>80</v>
      </c>
      <c r="P456" s="295"/>
      <c r="Q456" s="135"/>
      <c r="R456" s="20"/>
      <c r="W456" s="93"/>
    </row>
    <row r="457" spans="7:23" ht="12.75" customHeight="1" x14ac:dyDescent="0.2">
      <c r="G457" s="301"/>
      <c r="H457" s="110"/>
      <c r="I457" s="88" t="s">
        <v>423</v>
      </c>
      <c r="J457" s="375">
        <v>-200</v>
      </c>
      <c r="K457" s="373">
        <f t="shared" si="47"/>
        <v>6393.4299999999967</v>
      </c>
      <c r="L457" s="18"/>
      <c r="M457" s="294"/>
      <c r="N457" s="60" t="s">
        <v>474</v>
      </c>
      <c r="O457" s="295">
        <v>40</v>
      </c>
      <c r="P457" s="295"/>
      <c r="Q457" s="135"/>
      <c r="R457" s="20"/>
      <c r="W457" s="93"/>
    </row>
    <row r="458" spans="7:23" ht="12.75" customHeight="1" x14ac:dyDescent="0.2">
      <c r="G458" s="301"/>
      <c r="H458" s="110"/>
      <c r="I458" s="88" t="s">
        <v>449</v>
      </c>
      <c r="J458" s="385">
        <v>-410</v>
      </c>
      <c r="K458" s="373">
        <f t="shared" si="47"/>
        <v>5983.4299999999967</v>
      </c>
      <c r="L458" s="18"/>
      <c r="M458" s="294"/>
      <c r="N458" s="60" t="s">
        <v>475</v>
      </c>
      <c r="O458" s="295">
        <v>5</v>
      </c>
      <c r="P458" s="295"/>
      <c r="Q458" s="135"/>
      <c r="R458" s="20"/>
      <c r="W458" s="93"/>
    </row>
    <row r="459" spans="7:23" ht="12.75" customHeight="1" x14ac:dyDescent="0.2">
      <c r="G459" s="301"/>
      <c r="H459" s="110"/>
      <c r="I459" s="88" t="s">
        <v>48</v>
      </c>
      <c r="J459" s="29">
        <v>-300</v>
      </c>
      <c r="K459" s="373">
        <f t="shared" si="47"/>
        <v>5683.4299999999967</v>
      </c>
      <c r="L459" s="18"/>
      <c r="M459" s="294"/>
      <c r="N459" s="60" t="s">
        <v>476</v>
      </c>
      <c r="O459" s="295">
        <v>80</v>
      </c>
      <c r="P459" s="295"/>
      <c r="Q459" s="135"/>
      <c r="R459" s="20"/>
      <c r="W459" s="93"/>
    </row>
    <row r="460" spans="7:23" ht="12.75" customHeight="1" x14ac:dyDescent="0.2">
      <c r="G460" s="301"/>
      <c r="H460" s="110"/>
      <c r="I460" s="88" t="s">
        <v>450</v>
      </c>
      <c r="J460" s="29">
        <v>-173.42</v>
      </c>
      <c r="K460" s="373">
        <f t="shared" si="47"/>
        <v>5510.0099999999966</v>
      </c>
      <c r="L460" s="18"/>
      <c r="M460" s="294"/>
      <c r="N460" s="60" t="s">
        <v>477</v>
      </c>
      <c r="O460" s="295">
        <f>50+10+20+5*10</f>
        <v>130</v>
      </c>
      <c r="P460" s="295"/>
      <c r="Q460" s="135"/>
      <c r="R460" s="20"/>
      <c r="W460" s="93"/>
    </row>
    <row r="461" spans="7:23" ht="12.75" customHeight="1" x14ac:dyDescent="0.2">
      <c r="G461" s="301"/>
      <c r="H461" s="110"/>
      <c r="I461" s="88" t="s">
        <v>451</v>
      </c>
      <c r="J461" s="385">
        <v>-170</v>
      </c>
      <c r="K461" s="373">
        <f t="shared" si="47"/>
        <v>5340.0099999999966</v>
      </c>
      <c r="L461" s="18"/>
      <c r="M461" s="294"/>
      <c r="N461" s="60"/>
      <c r="O461" s="295"/>
      <c r="P461" s="295"/>
      <c r="Q461" s="135"/>
      <c r="R461" s="20"/>
      <c r="W461" s="93"/>
    </row>
    <row r="462" spans="7:23" ht="12.75" customHeight="1" x14ac:dyDescent="0.2">
      <c r="G462" s="301"/>
      <c r="H462" s="110"/>
      <c r="I462" s="88" t="s">
        <v>452</v>
      </c>
      <c r="J462" s="385">
        <v>-390</v>
      </c>
      <c r="K462" s="373">
        <f t="shared" si="47"/>
        <v>4950.0099999999966</v>
      </c>
      <c r="L462" s="18"/>
      <c r="M462" s="294"/>
      <c r="N462" s="60"/>
      <c r="O462" s="295"/>
      <c r="P462" s="295"/>
      <c r="Q462" s="135"/>
      <c r="R462" s="20"/>
      <c r="W462" s="93"/>
    </row>
    <row r="463" spans="7:23" ht="12.75" customHeight="1" x14ac:dyDescent="0.2">
      <c r="G463" s="301"/>
      <c r="H463" s="110"/>
      <c r="I463" s="88" t="s">
        <v>453</v>
      </c>
      <c r="J463" s="385">
        <v>-290</v>
      </c>
      <c r="K463" s="373">
        <f t="shared" si="47"/>
        <v>4660.0099999999966</v>
      </c>
      <c r="L463" s="18"/>
      <c r="M463" s="294"/>
      <c r="N463" s="60"/>
      <c r="O463" s="295"/>
      <c r="P463" s="295"/>
      <c r="Q463" s="135"/>
      <c r="R463" s="20"/>
      <c r="W463" s="93"/>
    </row>
    <row r="464" spans="7:23" ht="12.75" customHeight="1" x14ac:dyDescent="0.2">
      <c r="G464" s="301"/>
      <c r="H464" s="110"/>
      <c r="I464" s="88" t="s">
        <v>67</v>
      </c>
      <c r="J464" s="29">
        <v>-1500</v>
      </c>
      <c r="K464" s="373">
        <f t="shared" si="47"/>
        <v>3160.0099999999966</v>
      </c>
      <c r="L464" s="18"/>
      <c r="M464" s="294"/>
      <c r="N464" s="60"/>
      <c r="O464" s="295"/>
      <c r="P464" s="295"/>
      <c r="Q464" s="135"/>
      <c r="R464" s="20"/>
      <c r="W464" s="93"/>
    </row>
    <row r="465" spans="2:31" ht="12.75" customHeight="1" x14ac:dyDescent="0.2">
      <c r="G465" s="301"/>
      <c r="H465" s="110"/>
      <c r="I465" s="88" t="s">
        <v>454</v>
      </c>
      <c r="J465" s="385">
        <v>-380</v>
      </c>
      <c r="K465" s="373">
        <f t="shared" si="47"/>
        <v>2780.0099999999966</v>
      </c>
      <c r="L465" s="18"/>
      <c r="M465" s="294"/>
      <c r="N465" s="60"/>
      <c r="O465" s="295"/>
      <c r="P465" s="295"/>
      <c r="Q465" s="135"/>
      <c r="R465" s="20"/>
      <c r="W465" s="93"/>
    </row>
    <row r="466" spans="2:31" ht="12.75" customHeight="1" x14ac:dyDescent="0.2">
      <c r="G466" s="301"/>
      <c r="H466" s="110"/>
      <c r="I466" s="88" t="s">
        <v>455</v>
      </c>
      <c r="J466" s="29">
        <v>-177</v>
      </c>
      <c r="K466" s="373">
        <f t="shared" si="47"/>
        <v>2603.0099999999966</v>
      </c>
      <c r="L466" s="18"/>
      <c r="M466" s="294"/>
      <c r="N466" s="60"/>
      <c r="O466" s="295"/>
      <c r="P466" s="295"/>
      <c r="Q466" s="135"/>
      <c r="R466" s="20"/>
      <c r="W466" s="93"/>
    </row>
    <row r="467" spans="2:31" ht="12.75" customHeight="1" x14ac:dyDescent="0.2">
      <c r="G467" s="301"/>
      <c r="H467" s="110"/>
      <c r="I467" s="88" t="s">
        <v>451</v>
      </c>
      <c r="J467" s="385">
        <v>-850</v>
      </c>
      <c r="K467" s="373">
        <f t="shared" si="47"/>
        <v>1753.0099999999966</v>
      </c>
      <c r="L467" s="18"/>
      <c r="M467" s="294"/>
      <c r="N467" s="60"/>
      <c r="O467" s="295"/>
      <c r="P467" s="295"/>
      <c r="Q467" s="135"/>
      <c r="R467" s="20"/>
      <c r="W467" s="93"/>
    </row>
    <row r="468" spans="2:31" ht="12.75" customHeight="1" x14ac:dyDescent="0.2">
      <c r="G468" s="301"/>
      <c r="H468" s="110"/>
      <c r="I468" s="88" t="s">
        <v>455</v>
      </c>
      <c r="J468" s="385">
        <v>-60</v>
      </c>
      <c r="K468" s="373">
        <f t="shared" si="47"/>
        <v>1693.0099999999966</v>
      </c>
      <c r="L468" s="18"/>
      <c r="M468" s="294"/>
      <c r="N468" s="60"/>
      <c r="O468" s="295"/>
      <c r="P468" s="295"/>
      <c r="Q468" s="135"/>
      <c r="R468" s="20"/>
      <c r="W468" s="93"/>
    </row>
    <row r="469" spans="2:31" ht="12.75" customHeight="1" x14ac:dyDescent="0.2">
      <c r="G469" s="301"/>
      <c r="H469" s="110"/>
      <c r="I469" s="88" t="s">
        <v>454</v>
      </c>
      <c r="J469" s="375">
        <v>-320</v>
      </c>
      <c r="K469" s="373">
        <f t="shared" si="47"/>
        <v>1373.0099999999966</v>
      </c>
      <c r="L469" s="18"/>
      <c r="M469" s="294"/>
      <c r="N469" s="60"/>
      <c r="O469" s="295"/>
      <c r="P469" s="295"/>
      <c r="Q469" s="135"/>
      <c r="R469" s="20"/>
      <c r="W469" s="93"/>
    </row>
    <row r="470" spans="2:31" ht="12.75" customHeight="1" x14ac:dyDescent="0.2">
      <c r="G470" s="301"/>
      <c r="H470" s="110"/>
      <c r="I470" s="88" t="s">
        <v>456</v>
      </c>
      <c r="J470" s="375">
        <v>-295</v>
      </c>
      <c r="K470" s="373">
        <f t="shared" si="47"/>
        <v>1078.0099999999966</v>
      </c>
      <c r="L470" s="18"/>
      <c r="M470" s="294"/>
      <c r="N470" s="60"/>
      <c r="O470" s="295"/>
      <c r="P470" s="295"/>
      <c r="Q470" s="135"/>
      <c r="R470" s="20"/>
      <c r="W470" s="93"/>
    </row>
    <row r="471" spans="2:31" ht="12.75" customHeight="1" x14ac:dyDescent="0.2">
      <c r="G471" s="301"/>
      <c r="H471" s="110"/>
      <c r="I471" s="88" t="s">
        <v>419</v>
      </c>
      <c r="J471" s="29">
        <v>-6.7</v>
      </c>
      <c r="K471" s="373">
        <f t="shared" si="47"/>
        <v>1071.3099999999965</v>
      </c>
      <c r="L471" s="18"/>
      <c r="M471" s="294"/>
      <c r="N471" s="60"/>
      <c r="O471" s="295"/>
      <c r="P471" s="295"/>
      <c r="Q471" s="135"/>
      <c r="R471" s="20"/>
      <c r="W471" s="93"/>
    </row>
    <row r="472" spans="2:31" ht="12.75" customHeight="1" x14ac:dyDescent="0.2">
      <c r="G472" s="301"/>
      <c r="H472" s="110"/>
      <c r="I472" s="88" t="s">
        <v>225</v>
      </c>
      <c r="J472" s="29">
        <v>-7.6</v>
      </c>
      <c r="K472" s="373">
        <f t="shared" si="47"/>
        <v>1063.7099999999966</v>
      </c>
      <c r="L472" s="18"/>
      <c r="M472" s="294"/>
      <c r="N472" s="60"/>
      <c r="O472" s="295"/>
      <c r="P472" s="295"/>
      <c r="Q472" s="135"/>
      <c r="R472" s="20"/>
      <c r="W472" s="93"/>
    </row>
    <row r="473" spans="2:31" ht="12.75" customHeight="1" x14ac:dyDescent="0.2">
      <c r="G473" s="301"/>
      <c r="H473" s="110"/>
      <c r="I473" s="88" t="s">
        <v>48</v>
      </c>
      <c r="J473" s="29">
        <v>-300</v>
      </c>
      <c r="K473" s="373">
        <f t="shared" si="47"/>
        <v>763.70999999999663</v>
      </c>
      <c r="L473" s="18"/>
      <c r="M473" s="294"/>
      <c r="N473" s="60"/>
      <c r="O473" s="295"/>
      <c r="P473" s="295"/>
      <c r="Q473" s="135"/>
      <c r="R473" s="20"/>
      <c r="W473" s="93"/>
    </row>
    <row r="474" spans="2:31" ht="12.75" customHeight="1" x14ac:dyDescent="0.2">
      <c r="G474" s="301"/>
      <c r="H474" s="110"/>
      <c r="I474" s="104" t="s">
        <v>439</v>
      </c>
      <c r="J474" s="388">
        <v>-410</v>
      </c>
      <c r="K474" s="373">
        <f t="shared" si="47"/>
        <v>353.70999999999663</v>
      </c>
      <c r="L474" s="18"/>
      <c r="M474" s="294"/>
      <c r="N474" s="60"/>
      <c r="O474" s="295"/>
      <c r="P474" s="295"/>
      <c r="Q474" s="135"/>
      <c r="R474" s="20"/>
      <c r="W474" s="93"/>
    </row>
    <row r="475" spans="2:31" ht="12.75" customHeight="1" x14ac:dyDescent="0.2">
      <c r="G475" s="301"/>
      <c r="H475" s="110"/>
      <c r="I475" s="104" t="s">
        <v>310</v>
      </c>
      <c r="J475" s="299">
        <v>-200</v>
      </c>
      <c r="K475" s="373">
        <f t="shared" si="47"/>
        <v>153.70999999999663</v>
      </c>
      <c r="L475" s="18"/>
      <c r="M475" s="294"/>
      <c r="N475" s="60"/>
      <c r="O475" s="295"/>
      <c r="P475" s="295"/>
      <c r="Q475" s="135"/>
      <c r="R475" s="20"/>
      <c r="W475" s="93"/>
    </row>
    <row r="476" spans="2:31" ht="12.75" customHeight="1" x14ac:dyDescent="0.2">
      <c r="G476" s="301"/>
      <c r="H476" s="110"/>
      <c r="I476" s="104" t="s">
        <v>438</v>
      </c>
      <c r="J476" s="299">
        <v>-115</v>
      </c>
      <c r="K476" s="374">
        <f t="shared" si="47"/>
        <v>38.709999999996626</v>
      </c>
      <c r="L476" s="18"/>
      <c r="M476" s="294"/>
      <c r="N476" s="60"/>
      <c r="O476" s="295"/>
      <c r="P476" s="295"/>
      <c r="Q476" s="135"/>
      <c r="R476" s="48"/>
      <c r="W476" s="93"/>
    </row>
    <row r="477" spans="2:31" s="48" customFormat="1" x14ac:dyDescent="0.2">
      <c r="E477" s="15"/>
      <c r="H477" s="99"/>
      <c r="J477" s="15"/>
      <c r="M477" s="15"/>
      <c r="N477" s="15"/>
      <c r="O477" s="15"/>
      <c r="P477" s="142"/>
      <c r="R477"/>
      <c r="V477" s="15"/>
      <c r="W477" s="72"/>
      <c r="X477" s="15"/>
    </row>
    <row r="479" spans="2:31" ht="12.75" customHeight="1" x14ac:dyDescent="0.2">
      <c r="B479" s="428" t="s">
        <v>457</v>
      </c>
      <c r="C479" s="428"/>
      <c r="D479" s="428"/>
      <c r="E479" s="428"/>
      <c r="H479" s="100"/>
      <c r="I479" s="60"/>
      <c r="J479" s="426" t="s">
        <v>37</v>
      </c>
      <c r="K479" s="394"/>
      <c r="L479" s="290"/>
      <c r="M479" s="424" t="s">
        <v>34</v>
      </c>
      <c r="N479" s="423" t="s">
        <v>135</v>
      </c>
      <c r="O479" s="423"/>
      <c r="P479" s="140"/>
      <c r="T479" s="24"/>
      <c r="U479" s="24"/>
      <c r="V479" s="20"/>
      <c r="W479" s="291"/>
      <c r="X479" s="20"/>
      <c r="Y479" s="18"/>
      <c r="Z479" s="18"/>
      <c r="AA479" s="18"/>
      <c r="AB479" s="18"/>
      <c r="AC479" s="18"/>
      <c r="AD479" s="18"/>
      <c r="AE479" s="18"/>
    </row>
    <row r="480" spans="2:31" ht="12.75" customHeight="1" x14ac:dyDescent="0.2">
      <c r="C480" s="16" t="s">
        <v>92</v>
      </c>
      <c r="D480" s="14"/>
      <c r="E480" s="243">
        <v>9000</v>
      </c>
      <c r="H480" s="101" t="s">
        <v>58</v>
      </c>
      <c r="I480" s="80"/>
      <c r="J480" s="427"/>
      <c r="K480" s="394" t="s">
        <v>29</v>
      </c>
      <c r="L480" s="290"/>
      <c r="M480" s="425"/>
      <c r="N480" s="395" t="s">
        <v>29</v>
      </c>
      <c r="O480" s="396" t="s">
        <v>36</v>
      </c>
      <c r="P480" s="140"/>
      <c r="T480" s="67"/>
      <c r="U480" s="63"/>
      <c r="V480" s="66"/>
      <c r="W480" s="52"/>
      <c r="X480" s="53"/>
      <c r="Y480" s="18"/>
      <c r="Z480" s="26"/>
      <c r="AA480" s="18"/>
      <c r="AB480" s="18"/>
      <c r="AC480" s="18"/>
      <c r="AD480" s="18"/>
      <c r="AE480" s="18"/>
    </row>
    <row r="481" spans="1:31" ht="12.75" customHeight="1" x14ac:dyDescent="0.2">
      <c r="C481" s="16"/>
      <c r="D481" s="14" t="s">
        <v>13</v>
      </c>
      <c r="E481" s="35"/>
      <c r="H481" s="106"/>
      <c r="I481" s="92" t="s">
        <v>61</v>
      </c>
      <c r="J481" s="29">
        <f>$K$476</f>
        <v>38.709999999996626</v>
      </c>
      <c r="K481" s="43">
        <f>J481</f>
        <v>38.709999999996626</v>
      </c>
      <c r="L481" s="20"/>
      <c r="M481" s="29">
        <f>$N$420</f>
        <v>-28184.959999999992</v>
      </c>
      <c r="N481" s="43">
        <f>M481</f>
        <v>-28184.959999999992</v>
      </c>
      <c r="O481" s="29">
        <f>28000+N481</f>
        <v>-184.95999999999185</v>
      </c>
      <c r="P481" s="141" t="s">
        <v>82</v>
      </c>
      <c r="Q481" s="134" t="s">
        <v>83</v>
      </c>
      <c r="S481" s="144"/>
      <c r="T481" s="63"/>
      <c r="U481" s="63"/>
      <c r="V481" s="29"/>
      <c r="W481" s="178"/>
      <c r="X481" s="20"/>
      <c r="Y481" s="18"/>
      <c r="Z481" s="55"/>
      <c r="AA481" s="56"/>
      <c r="AB481" s="18"/>
      <c r="AC481" s="18"/>
      <c r="AD481" s="18"/>
      <c r="AE481" s="18"/>
    </row>
    <row r="482" spans="1:31" ht="12.75" customHeight="1" x14ac:dyDescent="0.2">
      <c r="C482" s="17" t="s">
        <v>5</v>
      </c>
      <c r="D482" s="14"/>
      <c r="E482" s="14">
        <f>SUM(E480:E481)</f>
        <v>9000</v>
      </c>
      <c r="H482" s="110"/>
      <c r="I482" s="88" t="s">
        <v>85</v>
      </c>
      <c r="J482" s="29">
        <v>-62.1</v>
      </c>
      <c r="K482" s="185">
        <f t="shared" ref="K482:K500" si="48">K481+J482</f>
        <v>-23.390000000003376</v>
      </c>
      <c r="L482" s="25"/>
      <c r="M482" s="75">
        <v>-10</v>
      </c>
      <c r="N482" s="44">
        <f>N481+M482</f>
        <v>-28194.959999999992</v>
      </c>
      <c r="O482" s="29">
        <f>28000+N482</f>
        <v>-194.95999999999185</v>
      </c>
      <c r="P482" s="136" t="s">
        <v>478</v>
      </c>
      <c r="Q482" s="143"/>
      <c r="S482" s="63"/>
      <c r="T482" s="63"/>
      <c r="U482" s="64"/>
      <c r="V482" s="36"/>
      <c r="W482" s="179"/>
      <c r="X482" s="20"/>
      <c r="Y482" s="18"/>
      <c r="Z482" s="55"/>
      <c r="AA482" s="56"/>
      <c r="AB482" s="18"/>
      <c r="AC482" s="18"/>
      <c r="AD482" s="18"/>
      <c r="AE482" s="18"/>
    </row>
    <row r="483" spans="1:31" ht="12.75" customHeight="1" x14ac:dyDescent="0.2">
      <c r="A483" s="116"/>
      <c r="H483" s="110"/>
      <c r="I483" s="88" t="s">
        <v>84</v>
      </c>
      <c r="J483" s="29">
        <v>-130.35</v>
      </c>
      <c r="K483" s="185">
        <f t="shared" si="48"/>
        <v>-153.74000000000336</v>
      </c>
      <c r="L483" s="95"/>
      <c r="M483" s="75">
        <v>250</v>
      </c>
      <c r="N483" s="44">
        <f>N482+M483</f>
        <v>-27944.959999999992</v>
      </c>
      <c r="O483" s="29">
        <f>28000+N483</f>
        <v>55.040000000008149</v>
      </c>
      <c r="P483" s="136" t="s">
        <v>227</v>
      </c>
      <c r="Q483" s="143"/>
      <c r="S483" s="64"/>
      <c r="T483" s="64"/>
      <c r="U483" s="64"/>
      <c r="V483" s="36"/>
      <c r="W483" s="179"/>
      <c r="X483" s="20"/>
      <c r="Y483" s="18"/>
      <c r="Z483" s="55"/>
      <c r="AA483" s="56"/>
      <c r="AB483" s="18"/>
      <c r="AC483" s="18"/>
      <c r="AD483" s="18"/>
      <c r="AE483" s="18"/>
    </row>
    <row r="484" spans="1:31" ht="12.75" customHeight="1" x14ac:dyDescent="0.2">
      <c r="A484" s="116"/>
      <c r="C484" s="49" t="s">
        <v>11</v>
      </c>
      <c r="E484" s="27"/>
      <c r="H484" s="110"/>
      <c r="I484" s="88" t="s">
        <v>481</v>
      </c>
      <c r="J484" s="29">
        <v>-85</v>
      </c>
      <c r="K484" s="185">
        <f t="shared" si="48"/>
        <v>-238.74000000000336</v>
      </c>
      <c r="L484" s="95"/>
      <c r="M484" s="75">
        <v>-50</v>
      </c>
      <c r="N484" s="44">
        <f>N483+M484</f>
        <v>-27994.959999999992</v>
      </c>
      <c r="O484" s="29">
        <f>28000+N484</f>
        <v>5.0400000000081491</v>
      </c>
      <c r="P484" s="136" t="s">
        <v>479</v>
      </c>
      <c r="Q484" s="143"/>
      <c r="S484" s="61"/>
      <c r="T484" s="63"/>
      <c r="U484" s="64"/>
      <c r="V484" s="36"/>
      <c r="W484" s="179"/>
      <c r="X484" s="58"/>
      <c r="Y484" s="18"/>
      <c r="Z484" s="59"/>
      <c r="AA484" s="56"/>
      <c r="AB484" s="18"/>
      <c r="AC484" s="18"/>
      <c r="AD484" s="18"/>
      <c r="AE484" s="18"/>
    </row>
    <row r="485" spans="1:31" ht="12.75" customHeight="1" x14ac:dyDescent="0.2">
      <c r="A485" s="116"/>
      <c r="D485" s="18" t="s">
        <v>8</v>
      </c>
      <c r="E485" s="27">
        <f>E480</f>
        <v>9000</v>
      </c>
      <c r="F485" s="18"/>
      <c r="H485" s="110"/>
      <c r="I485" s="88" t="s">
        <v>482</v>
      </c>
      <c r="J485" s="29">
        <v>-149</v>
      </c>
      <c r="K485" s="185">
        <f t="shared" si="48"/>
        <v>-387.74000000000336</v>
      </c>
      <c r="L485" s="95"/>
      <c r="M485" s="75">
        <v>-283.02</v>
      </c>
      <c r="N485" s="397">
        <f t="shared" ref="N485" si="49">N484+M485</f>
        <v>-28277.979999999992</v>
      </c>
      <c r="O485" s="29">
        <f>28000+N485</f>
        <v>-277.97999999999229</v>
      </c>
      <c r="P485" s="136" t="s">
        <v>480</v>
      </c>
      <c r="Q485" s="143"/>
      <c r="R485" s="20"/>
      <c r="S485" s="63"/>
      <c r="T485" s="63"/>
      <c r="U485" s="64"/>
      <c r="V485" s="36"/>
      <c r="W485" s="179"/>
      <c r="X485" s="20"/>
      <c r="Y485" s="18"/>
      <c r="Z485" s="26"/>
      <c r="AA485" s="56"/>
      <c r="AB485" s="18"/>
      <c r="AC485" s="18"/>
      <c r="AD485" s="18"/>
      <c r="AE485" s="18"/>
    </row>
    <row r="486" spans="1:31" ht="12.75" customHeight="1" x14ac:dyDescent="0.2">
      <c r="A486" s="116"/>
      <c r="D486" s="48" t="s">
        <v>7</v>
      </c>
      <c r="E486" s="176"/>
      <c r="F486" s="175"/>
      <c r="H486" s="110"/>
      <c r="I486" s="88" t="s">
        <v>197</v>
      </c>
      <c r="J486" s="29">
        <v>3000</v>
      </c>
      <c r="K486" s="185">
        <f t="shared" si="48"/>
        <v>2612.2599999999966</v>
      </c>
      <c r="L486" s="95"/>
      <c r="M486" s="41">
        <f>SUM(M481:M485)</f>
        <v>-28277.979999999992</v>
      </c>
      <c r="N486" s="107"/>
      <c r="O486" s="114"/>
      <c r="P486" s="192"/>
      <c r="Q486" s="135"/>
      <c r="R486" s="20"/>
      <c r="S486" s="18"/>
      <c r="T486" s="18"/>
      <c r="U486" s="64"/>
      <c r="V486" s="94"/>
      <c r="W486" s="57"/>
      <c r="X486" s="20"/>
      <c r="Y486" s="18"/>
      <c r="Z486" s="55"/>
      <c r="AA486" s="56"/>
      <c r="AB486" s="18"/>
      <c r="AC486" s="18"/>
      <c r="AD486" s="18"/>
      <c r="AE486" s="18"/>
    </row>
    <row r="487" spans="1:31" ht="12.75" customHeight="1" x14ac:dyDescent="0.2">
      <c r="A487" s="116"/>
      <c r="D487" s="18"/>
      <c r="E487" s="186"/>
      <c r="F487" s="175"/>
      <c r="H487" s="110"/>
      <c r="I487" s="88" t="s">
        <v>491</v>
      </c>
      <c r="J487" s="29">
        <v>1200</v>
      </c>
      <c r="K487" s="185">
        <f t="shared" si="48"/>
        <v>3812.2599999999966</v>
      </c>
      <c r="L487" s="95"/>
      <c r="M487" s="42"/>
      <c r="N487" s="107"/>
      <c r="O487" s="114"/>
      <c r="P487" s="192"/>
      <c r="Q487" s="135"/>
      <c r="R487" s="20"/>
      <c r="S487" s="18"/>
      <c r="T487" s="18"/>
      <c r="U487" s="64"/>
      <c r="V487" s="94"/>
      <c r="W487" s="57"/>
      <c r="X487" s="20"/>
      <c r="Y487" s="18"/>
      <c r="Z487" s="55"/>
      <c r="AA487" s="56"/>
      <c r="AB487" s="18"/>
      <c r="AC487" s="18"/>
      <c r="AD487" s="18"/>
      <c r="AE487" s="18"/>
    </row>
    <row r="488" spans="1:31" ht="12.75" customHeight="1" x14ac:dyDescent="0.2">
      <c r="A488" s="116"/>
      <c r="D488" s="18"/>
      <c r="E488" s="186"/>
      <c r="F488" s="175"/>
      <c r="H488" s="100" t="s">
        <v>59</v>
      </c>
      <c r="I488" s="102" t="s">
        <v>35</v>
      </c>
      <c r="J488" s="78">
        <f>E485</f>
        <v>9000</v>
      </c>
      <c r="K488" s="185">
        <f t="shared" si="48"/>
        <v>12812.259999999997</v>
      </c>
      <c r="L488" s="95"/>
      <c r="M488" s="294"/>
      <c r="N488" s="60"/>
      <c r="O488" s="295"/>
      <c r="P488" s="295"/>
      <c r="Q488" s="135"/>
      <c r="R488" s="20"/>
      <c r="S488" s="18"/>
      <c r="T488" s="18"/>
      <c r="U488" s="64"/>
      <c r="V488" s="94"/>
      <c r="W488" s="57"/>
      <c r="X488" s="20"/>
      <c r="Y488" s="18"/>
      <c r="Z488" s="55"/>
      <c r="AA488" s="56"/>
      <c r="AB488" s="18"/>
      <c r="AC488" s="18"/>
      <c r="AD488" s="18"/>
      <c r="AE488" s="18"/>
    </row>
    <row r="489" spans="1:31" ht="12.75" customHeight="1" x14ac:dyDescent="0.2">
      <c r="A489" s="122"/>
      <c r="B489" s="122"/>
      <c r="C489" s="122"/>
      <c r="D489" s="277"/>
      <c r="E489" s="75"/>
      <c r="F489" s="34"/>
      <c r="H489" s="100" t="s">
        <v>59</v>
      </c>
      <c r="I489" s="292" t="s">
        <v>384</v>
      </c>
      <c r="J489" s="78">
        <v>-5300</v>
      </c>
      <c r="K489" s="185">
        <f t="shared" si="48"/>
        <v>7512.2599999999966</v>
      </c>
      <c r="L489" s="95"/>
      <c r="M489" s="294"/>
      <c r="N489" s="60"/>
      <c r="O489" s="295"/>
      <c r="P489" s="295"/>
      <c r="Q489" s="135"/>
      <c r="R489" s="95"/>
      <c r="S489" s="20"/>
      <c r="T489" s="54"/>
      <c r="U489" s="18"/>
      <c r="V489" s="94"/>
      <c r="W489" s="57"/>
      <c r="X489" s="20"/>
      <c r="Y489" s="18"/>
      <c r="Z489" s="18"/>
      <c r="AA489" s="18"/>
      <c r="AB489" s="18"/>
      <c r="AC489" s="18"/>
      <c r="AD489" s="18"/>
      <c r="AE489" s="18"/>
    </row>
    <row r="490" spans="1:31" ht="12.75" customHeight="1" x14ac:dyDescent="0.2">
      <c r="A490" s="122"/>
      <c r="B490" s="122"/>
      <c r="C490" s="122"/>
      <c r="D490" s="277"/>
      <c r="E490" s="75"/>
      <c r="F490" s="34"/>
      <c r="H490" s="100" t="s">
        <v>59</v>
      </c>
      <c r="I490" s="102" t="s">
        <v>123</v>
      </c>
      <c r="J490" s="29">
        <v>-680</v>
      </c>
      <c r="K490" s="185">
        <f t="shared" si="48"/>
        <v>6832.2599999999966</v>
      </c>
      <c r="L490" s="95"/>
      <c r="M490" s="294"/>
      <c r="N490" s="60"/>
      <c r="O490" s="295"/>
      <c r="P490" s="295"/>
      <c r="Q490" s="135"/>
      <c r="R490" s="95"/>
      <c r="S490" s="20"/>
      <c r="T490" s="54"/>
      <c r="U490" s="18"/>
      <c r="V490" s="94"/>
      <c r="W490" s="57"/>
      <c r="X490" s="20"/>
      <c r="Y490" s="18"/>
      <c r="Z490" s="18"/>
      <c r="AA490" s="18"/>
      <c r="AB490" s="18"/>
      <c r="AC490" s="18"/>
      <c r="AD490" s="18"/>
      <c r="AE490" s="18"/>
    </row>
    <row r="491" spans="1:31" ht="12.75" customHeight="1" x14ac:dyDescent="0.2">
      <c r="A491" s="122"/>
      <c r="B491" s="122"/>
      <c r="C491" s="122"/>
      <c r="D491" s="277"/>
      <c r="E491" s="75"/>
      <c r="F491" s="34"/>
      <c r="G491" s="337" t="s">
        <v>382</v>
      </c>
      <c r="H491" s="100" t="s">
        <v>59</v>
      </c>
      <c r="I491" s="102" t="s">
        <v>245</v>
      </c>
      <c r="J491" s="29">
        <v>-225</v>
      </c>
      <c r="K491" s="185">
        <f t="shared" si="48"/>
        <v>6607.2599999999966</v>
      </c>
      <c r="L491" s="95"/>
      <c r="M491" s="294"/>
      <c r="N491" s="60"/>
      <c r="O491" s="295"/>
      <c r="P491" s="295"/>
      <c r="Q491" s="135"/>
      <c r="R491" s="20"/>
      <c r="S491" s="20"/>
      <c r="T491" s="54"/>
      <c r="U491" s="18"/>
      <c r="V491" s="94"/>
      <c r="W491" s="57"/>
      <c r="X491" s="20"/>
      <c r="Y491" s="18"/>
      <c r="Z491" s="18"/>
      <c r="AA491" s="18"/>
      <c r="AB491" s="18"/>
      <c r="AC491" s="18"/>
      <c r="AD491" s="18"/>
      <c r="AE491" s="18"/>
    </row>
    <row r="492" spans="1:31" ht="12.75" customHeight="1" x14ac:dyDescent="0.2">
      <c r="A492" s="122"/>
      <c r="B492" s="122"/>
      <c r="C492" s="122"/>
      <c r="D492" s="277"/>
      <c r="E492" s="75"/>
      <c r="F492" s="34"/>
      <c r="H492" s="51" t="s">
        <v>59</v>
      </c>
      <c r="I492" s="102" t="s">
        <v>53</v>
      </c>
      <c r="J492" s="29">
        <v>-59</v>
      </c>
      <c r="K492" s="185">
        <f t="shared" si="48"/>
        <v>6548.2599999999966</v>
      </c>
      <c r="L492" s="95"/>
      <c r="M492" s="294"/>
      <c r="N492" s="60"/>
      <c r="O492" s="295"/>
      <c r="P492" s="295"/>
      <c r="Q492" s="135"/>
      <c r="R492" s="20"/>
      <c r="S492" s="20"/>
      <c r="T492" s="54"/>
      <c r="U492" s="18"/>
      <c r="V492" s="94"/>
      <c r="W492" s="57"/>
      <c r="X492" s="20"/>
      <c r="Y492" s="18"/>
      <c r="Z492" s="18"/>
      <c r="AA492" s="18"/>
      <c r="AB492" s="18"/>
      <c r="AC492" s="18"/>
      <c r="AD492" s="18"/>
      <c r="AE492" s="18"/>
    </row>
    <row r="493" spans="1:31" ht="12.75" customHeight="1" x14ac:dyDescent="0.2">
      <c r="A493" s="122"/>
      <c r="B493" s="122"/>
      <c r="C493" s="122"/>
      <c r="D493" s="277"/>
      <c r="E493" s="75"/>
      <c r="F493" s="34"/>
      <c r="H493" s="100" t="s">
        <v>59</v>
      </c>
      <c r="I493" s="102" t="s">
        <v>41</v>
      </c>
      <c r="J493" s="29">
        <v>-588.20000000000005</v>
      </c>
      <c r="K493" s="185">
        <f t="shared" si="48"/>
        <v>5960.0599999999968</v>
      </c>
      <c r="L493" s="95"/>
      <c r="M493" s="294"/>
      <c r="N493" s="60"/>
      <c r="O493" s="295"/>
      <c r="P493" s="295"/>
      <c r="Q493" s="135"/>
      <c r="R493" s="20"/>
      <c r="S493" s="20"/>
      <c r="T493" s="54"/>
      <c r="U493" s="18"/>
      <c r="V493" s="94"/>
      <c r="W493" s="57"/>
      <c r="X493" s="20"/>
      <c r="Y493" s="18"/>
      <c r="Z493" s="18"/>
      <c r="AA493" s="18"/>
      <c r="AB493" s="18"/>
      <c r="AC493" s="18"/>
      <c r="AD493" s="18"/>
      <c r="AE493" s="18"/>
    </row>
    <row r="494" spans="1:31" ht="12.75" customHeight="1" x14ac:dyDescent="0.2">
      <c r="A494" s="122"/>
      <c r="B494" s="122"/>
      <c r="C494" s="122"/>
      <c r="D494" s="277"/>
      <c r="E494" s="75"/>
      <c r="F494" s="34"/>
      <c r="H494" s="100"/>
      <c r="I494" s="102" t="s">
        <v>57</v>
      </c>
      <c r="J494" s="29">
        <v>-2409.34</v>
      </c>
      <c r="K494" s="185">
        <f t="shared" si="48"/>
        <v>3550.7199999999966</v>
      </c>
      <c r="L494" s="95"/>
      <c r="M494" s="294"/>
      <c r="N494" s="60"/>
      <c r="O494" s="295"/>
      <c r="P494" s="295"/>
      <c r="Q494" s="135"/>
      <c r="R494" s="20"/>
      <c r="S494" s="20"/>
      <c r="T494" s="54"/>
      <c r="U494" s="18"/>
      <c r="V494" s="94"/>
      <c r="W494" s="57"/>
      <c r="X494" s="20"/>
      <c r="Y494" s="18"/>
      <c r="Z494" s="18"/>
      <c r="AA494" s="18"/>
      <c r="AB494" s="18"/>
      <c r="AC494" s="18"/>
      <c r="AD494" s="18"/>
      <c r="AE494" s="18"/>
    </row>
    <row r="495" spans="1:31" ht="12.75" customHeight="1" x14ac:dyDescent="0.2">
      <c r="A495" s="122"/>
      <c r="B495" s="122"/>
      <c r="C495" s="122"/>
      <c r="D495" s="277"/>
      <c r="E495" s="75"/>
      <c r="F495" s="34"/>
      <c r="G495" s="259"/>
      <c r="H495" s="51" t="s">
        <v>55</v>
      </c>
      <c r="I495" s="103" t="s">
        <v>10</v>
      </c>
      <c r="J495" s="86">
        <v>-233.99</v>
      </c>
      <c r="K495" s="185">
        <f t="shared" si="48"/>
        <v>3316.7299999999968</v>
      </c>
      <c r="L495" s="95"/>
      <c r="M495" s="294"/>
      <c r="N495" s="60"/>
      <c r="O495" s="295"/>
      <c r="P495" s="295"/>
      <c r="Q495" s="135"/>
      <c r="R495" s="20"/>
      <c r="S495" s="20"/>
      <c r="T495" s="54"/>
      <c r="U495" s="18"/>
      <c r="V495" s="94"/>
      <c r="W495" s="57"/>
      <c r="X495" s="20"/>
      <c r="Y495" s="18"/>
      <c r="Z495" s="18"/>
      <c r="AA495" s="18"/>
      <c r="AB495" s="18"/>
      <c r="AC495" s="18"/>
      <c r="AD495" s="18"/>
      <c r="AE495" s="18"/>
    </row>
    <row r="496" spans="1:31" ht="12.75" customHeight="1" x14ac:dyDescent="0.2">
      <c r="A496" s="122"/>
      <c r="B496" s="122"/>
      <c r="C496" s="122"/>
      <c r="D496" s="277"/>
      <c r="E496" s="75"/>
      <c r="F496" s="34"/>
      <c r="H496" s="100" t="s">
        <v>55</v>
      </c>
      <c r="I496" s="104" t="s">
        <v>38</v>
      </c>
      <c r="J496" s="86">
        <v>-875</v>
      </c>
      <c r="K496" s="185">
        <f t="shared" si="48"/>
        <v>2441.7299999999968</v>
      </c>
      <c r="L496" s="95"/>
      <c r="M496" s="294"/>
      <c r="N496" s="60"/>
      <c r="O496" s="295"/>
      <c r="P496" s="295"/>
      <c r="Q496" s="135"/>
      <c r="R496" s="20"/>
      <c r="S496" s="20"/>
      <c r="T496" s="54"/>
      <c r="U496" s="18"/>
      <c r="V496" s="94"/>
      <c r="W496" s="57"/>
      <c r="X496" s="20"/>
      <c r="Y496" s="18"/>
      <c r="Z496" s="18"/>
      <c r="AA496" s="18"/>
      <c r="AB496" s="18"/>
      <c r="AC496" s="18"/>
      <c r="AD496" s="18"/>
      <c r="AE496" s="18"/>
    </row>
    <row r="497" spans="1:31" ht="12.75" customHeight="1" x14ac:dyDescent="0.2">
      <c r="A497" s="122"/>
      <c r="B497" s="122"/>
      <c r="C497" s="122"/>
      <c r="D497" s="277"/>
      <c r="E497" s="75"/>
      <c r="F497" s="34"/>
      <c r="H497" s="100" t="s">
        <v>55</v>
      </c>
      <c r="I497" s="104" t="s">
        <v>12</v>
      </c>
      <c r="J497" s="75">
        <v>-1177.08</v>
      </c>
      <c r="K497" s="185">
        <f t="shared" si="48"/>
        <v>1264.6499999999969</v>
      </c>
      <c r="L497" s="95"/>
      <c r="M497" s="294"/>
      <c r="N497" s="60"/>
      <c r="O497" s="295"/>
      <c r="P497" s="295"/>
      <c r="Q497" s="135"/>
      <c r="R497" s="309"/>
      <c r="S497" s="20"/>
      <c r="T497" s="54"/>
      <c r="U497" s="18"/>
      <c r="V497" s="94"/>
      <c r="W497" s="57"/>
      <c r="X497" s="20"/>
      <c r="Y497" s="18"/>
      <c r="Z497" s="18"/>
      <c r="AA497" s="18"/>
      <c r="AB497" s="18"/>
      <c r="AC497" s="18"/>
      <c r="AD497" s="18"/>
      <c r="AE497" s="18"/>
    </row>
    <row r="498" spans="1:31" ht="12.75" customHeight="1" x14ac:dyDescent="0.2">
      <c r="A498" s="122"/>
      <c r="B498" s="122"/>
      <c r="C498" s="122"/>
      <c r="D498" s="276"/>
      <c r="E498" s="23"/>
      <c r="F498" s="34"/>
      <c r="G498" s="181"/>
      <c r="H498" s="100" t="s">
        <v>55</v>
      </c>
      <c r="I498" s="65" t="s">
        <v>130</v>
      </c>
      <c r="J498" s="29">
        <v>-567.77</v>
      </c>
      <c r="K498" s="185">
        <f t="shared" si="48"/>
        <v>696.87999999999693</v>
      </c>
      <c r="L498" s="180"/>
      <c r="M498" s="294"/>
      <c r="N498" s="60"/>
      <c r="O498" s="295"/>
      <c r="P498" s="295"/>
      <c r="Q498" s="135"/>
      <c r="R498" s="20"/>
      <c r="S498" s="20"/>
      <c r="T498" s="54"/>
      <c r="U498" s="18"/>
      <c r="V498" s="94"/>
      <c r="W498" s="57"/>
      <c r="X498" s="20"/>
      <c r="Y498" s="18"/>
      <c r="Z498" s="18"/>
      <c r="AA498" s="18"/>
      <c r="AB498" s="18"/>
      <c r="AC498" s="18"/>
      <c r="AD498" s="18"/>
      <c r="AE498" s="18"/>
    </row>
    <row r="499" spans="1:31" ht="12.75" customHeight="1" x14ac:dyDescent="0.2">
      <c r="A499" s="118"/>
      <c r="B499" s="118"/>
      <c r="C499" s="118"/>
      <c r="D499" s="187"/>
      <c r="E499" s="75"/>
      <c r="F499" s="34"/>
      <c r="G499" s="181"/>
      <c r="H499" s="302" t="s">
        <v>55</v>
      </c>
      <c r="I499" s="303" t="s">
        <v>126</v>
      </c>
      <c r="J499" s="324">
        <v>-70.28</v>
      </c>
      <c r="K499" s="305">
        <f t="shared" si="48"/>
        <v>626.59999999999695</v>
      </c>
      <c r="M499" s="294"/>
      <c r="N499" s="60"/>
      <c r="O499" s="295"/>
      <c r="P499" s="295"/>
      <c r="Q499" s="135"/>
      <c r="R499" s="20"/>
      <c r="S499" s="20"/>
      <c r="T499" s="54"/>
      <c r="U499" s="18"/>
      <c r="V499" s="94"/>
      <c r="W499" s="57"/>
      <c r="X499" s="20"/>
      <c r="Y499" s="18"/>
      <c r="Z499" s="18"/>
      <c r="AA499" s="18"/>
      <c r="AB499" s="18"/>
      <c r="AC499" s="18"/>
      <c r="AD499" s="18"/>
      <c r="AE499" s="18"/>
    </row>
    <row r="500" spans="1:31" s="306" customFormat="1" ht="12.75" customHeight="1" x14ac:dyDescent="0.2">
      <c r="A500" s="297"/>
      <c r="B500" s="297"/>
      <c r="C500" s="297"/>
      <c r="D500" s="298"/>
      <c r="E500" s="299"/>
      <c r="F500" s="300"/>
      <c r="G500" s="182"/>
      <c r="H500" s="117" t="s">
        <v>56</v>
      </c>
      <c r="I500" s="105" t="s">
        <v>96</v>
      </c>
      <c r="J500" s="133">
        <v>-49.84</v>
      </c>
      <c r="K500" s="318">
        <f t="shared" si="48"/>
        <v>576.75999999999692</v>
      </c>
      <c r="M500" s="294"/>
      <c r="N500" s="60"/>
      <c r="O500" s="295"/>
      <c r="P500" s="295"/>
      <c r="Q500" s="135"/>
      <c r="R500" s="20"/>
      <c r="S500" s="309"/>
      <c r="T500" s="310"/>
      <c r="U500" s="311"/>
      <c r="V500" s="312"/>
      <c r="W500" s="313"/>
      <c r="X500" s="309"/>
      <c r="Y500" s="311"/>
      <c r="Z500" s="311"/>
      <c r="AA500" s="311"/>
      <c r="AB500" s="311"/>
      <c r="AC500" s="311"/>
      <c r="AD500" s="311"/>
      <c r="AE500" s="311"/>
    </row>
    <row r="501" spans="1:31" ht="12.75" customHeight="1" x14ac:dyDescent="0.2">
      <c r="F501" s="34"/>
      <c r="G501" s="226"/>
      <c r="I501" s="19"/>
      <c r="J501" s="84">
        <f>SUM(J481:J500)</f>
        <v>576.75999999999692</v>
      </c>
      <c r="K501" s="237"/>
      <c r="L501" s="18"/>
      <c r="M501" s="294"/>
      <c r="N501" s="60"/>
      <c r="O501" s="295"/>
      <c r="P501" s="295"/>
      <c r="Q501" s="135"/>
      <c r="R501" s="20"/>
      <c r="W501" s="93"/>
    </row>
    <row r="502" spans="1:31" s="48" customFormat="1" x14ac:dyDescent="0.2">
      <c r="E502" s="15"/>
      <c r="H502" s="99"/>
      <c r="J502" s="15"/>
      <c r="M502" s="15"/>
      <c r="N502" s="15"/>
      <c r="O502" s="15"/>
      <c r="P502" s="142"/>
      <c r="V502" s="15"/>
      <c r="W502" s="72"/>
      <c r="X502" s="15"/>
    </row>
    <row r="504" spans="1:31" ht="12.75" customHeight="1" x14ac:dyDescent="0.2">
      <c r="B504" s="428" t="s">
        <v>191</v>
      </c>
      <c r="C504" s="428"/>
      <c r="D504" s="428"/>
      <c r="E504" s="428"/>
      <c r="H504" s="100"/>
      <c r="I504" s="60"/>
      <c r="J504" s="426" t="s">
        <v>37</v>
      </c>
      <c r="K504" s="406"/>
      <c r="L504" s="290"/>
      <c r="M504" s="424" t="s">
        <v>34</v>
      </c>
      <c r="N504" s="423" t="s">
        <v>135</v>
      </c>
      <c r="O504" s="423"/>
      <c r="P504" s="140"/>
      <c r="T504" s="24"/>
      <c r="U504" s="24"/>
      <c r="V504" s="20"/>
      <c r="W504" s="291"/>
      <c r="X504" s="20"/>
      <c r="Y504" s="18"/>
      <c r="Z504" s="18"/>
      <c r="AA504" s="18"/>
      <c r="AB504" s="18"/>
      <c r="AC504" s="18"/>
      <c r="AD504" s="18"/>
      <c r="AE504" s="18"/>
    </row>
    <row r="505" spans="1:31" ht="12.75" customHeight="1" x14ac:dyDescent="0.2">
      <c r="C505" s="16" t="s">
        <v>92</v>
      </c>
      <c r="D505" s="14"/>
      <c r="E505" s="243">
        <v>9000</v>
      </c>
      <c r="H505" s="101" t="s">
        <v>58</v>
      </c>
      <c r="I505" s="80"/>
      <c r="J505" s="427"/>
      <c r="K505" s="406" t="s">
        <v>29</v>
      </c>
      <c r="L505" s="290"/>
      <c r="M505" s="425"/>
      <c r="N505" s="407" t="s">
        <v>29</v>
      </c>
      <c r="O505" s="408" t="s">
        <v>36</v>
      </c>
      <c r="P505" s="140"/>
      <c r="T505" s="67"/>
      <c r="U505" s="63"/>
      <c r="V505" s="66"/>
      <c r="W505" s="52"/>
      <c r="X505" s="53"/>
      <c r="Y505" s="18"/>
      <c r="Z505" s="26"/>
      <c r="AA505" s="18"/>
      <c r="AB505" s="18"/>
      <c r="AC505" s="18"/>
      <c r="AD505" s="18"/>
      <c r="AE505" s="18"/>
    </row>
    <row r="506" spans="1:31" ht="12.75" customHeight="1" x14ac:dyDescent="0.2">
      <c r="C506" s="16"/>
      <c r="D506" s="14" t="s">
        <v>13</v>
      </c>
      <c r="E506" s="35"/>
      <c r="H506" s="106"/>
      <c r="I506" s="92" t="s">
        <v>61</v>
      </c>
      <c r="J506" s="29">
        <f>$K$500</f>
        <v>576.75999999999692</v>
      </c>
      <c r="K506" s="43">
        <f>J506</f>
        <v>576.75999999999692</v>
      </c>
      <c r="L506" s="20"/>
      <c r="M506" s="29">
        <f>$N$485</f>
        <v>-28277.979999999992</v>
      </c>
      <c r="N506" s="43">
        <f>M506</f>
        <v>-28277.979999999992</v>
      </c>
      <c r="O506" s="29">
        <f>28000+N506</f>
        <v>-277.97999999999229</v>
      </c>
      <c r="P506" s="141" t="s">
        <v>82</v>
      </c>
      <c r="Q506" s="134" t="s">
        <v>83</v>
      </c>
      <c r="S506" s="144"/>
      <c r="T506" s="63"/>
      <c r="U506" s="63"/>
      <c r="V506" s="29"/>
      <c r="W506" s="178"/>
      <c r="X506" s="20"/>
      <c r="Y506" s="18"/>
      <c r="Z506" s="55"/>
      <c r="AA506" s="56"/>
      <c r="AB506" s="18"/>
      <c r="AC506" s="18"/>
      <c r="AD506" s="18"/>
      <c r="AE506" s="18"/>
    </row>
    <row r="507" spans="1:31" ht="12.75" customHeight="1" x14ac:dyDescent="0.2">
      <c r="C507" s="17" t="s">
        <v>5</v>
      </c>
      <c r="D507" s="14"/>
      <c r="E507" s="14">
        <f>SUM(E505:E506)</f>
        <v>9000</v>
      </c>
      <c r="H507" s="110"/>
      <c r="I507" s="88" t="s">
        <v>62</v>
      </c>
      <c r="J507" s="29">
        <v>-521.4</v>
      </c>
      <c r="K507" s="185">
        <f t="shared" ref="K507:K530" si="50">K506+J507</f>
        <v>55.359999999996944</v>
      </c>
      <c r="L507" s="25"/>
      <c r="M507" s="75">
        <v>650</v>
      </c>
      <c r="N507" s="44">
        <f>N506+M507</f>
        <v>-27627.979999999992</v>
      </c>
      <c r="O507" s="29">
        <f>28000+N507</f>
        <v>372.02000000000771</v>
      </c>
      <c r="P507" s="136" t="s">
        <v>484</v>
      </c>
      <c r="Q507" s="143"/>
      <c r="S507" s="63"/>
      <c r="T507" s="63"/>
      <c r="U507" s="64"/>
      <c r="V507" s="36"/>
      <c r="W507" s="179"/>
      <c r="X507" s="20"/>
      <c r="Y507" s="18"/>
      <c r="Z507" s="55"/>
      <c r="AA507" s="56"/>
      <c r="AB507" s="18"/>
      <c r="AC507" s="18"/>
      <c r="AD507" s="18"/>
      <c r="AE507" s="18"/>
    </row>
    <row r="508" spans="1:31" ht="12.75" customHeight="1" x14ac:dyDescent="0.2">
      <c r="A508" s="116"/>
      <c r="H508" s="110"/>
      <c r="I508" s="88" t="s">
        <v>136</v>
      </c>
      <c r="J508" s="358">
        <v>-5</v>
      </c>
      <c r="K508" s="234">
        <f t="shared" si="50"/>
        <v>50.359999999996944</v>
      </c>
      <c r="L508" s="95"/>
      <c r="M508" s="75">
        <v>-364.45</v>
      </c>
      <c r="N508" s="44">
        <f>N507+M508</f>
        <v>-27992.429999999993</v>
      </c>
      <c r="O508" s="29">
        <f>28000+N508</f>
        <v>7.5700000000069849</v>
      </c>
      <c r="P508" s="136" t="s">
        <v>70</v>
      </c>
      <c r="Q508" s="143"/>
      <c r="S508" s="64"/>
      <c r="T508" s="64"/>
      <c r="U508" s="64"/>
      <c r="V508" s="36"/>
      <c r="W508" s="179"/>
      <c r="X508" s="20"/>
      <c r="Y508" s="18"/>
      <c r="Z508" s="55"/>
      <c r="AA508" s="56"/>
      <c r="AB508" s="18"/>
      <c r="AC508" s="18"/>
      <c r="AD508" s="18"/>
      <c r="AE508" s="18"/>
    </row>
    <row r="509" spans="1:31" ht="12.75" customHeight="1" x14ac:dyDescent="0.2">
      <c r="A509" s="116"/>
      <c r="C509" s="49" t="s">
        <v>11</v>
      </c>
      <c r="E509" s="27"/>
      <c r="H509" s="110"/>
      <c r="I509" s="88" t="s">
        <v>197</v>
      </c>
      <c r="J509" s="358">
        <v>1500</v>
      </c>
      <c r="K509" s="234">
        <f t="shared" si="50"/>
        <v>1550.3599999999969</v>
      </c>
      <c r="L509" s="95"/>
      <c r="M509" s="75">
        <v>-30</v>
      </c>
      <c r="N509" s="44">
        <f>N508+M509</f>
        <v>-28022.429999999993</v>
      </c>
      <c r="O509" s="29">
        <f>28000+N509</f>
        <v>-22.429999999993015</v>
      </c>
      <c r="P509" s="136" t="s">
        <v>485</v>
      </c>
      <c r="Q509" s="143"/>
      <c r="S509" s="61"/>
      <c r="T509" s="63"/>
      <c r="U509" s="64"/>
      <c r="V509" s="36"/>
      <c r="W509" s="179"/>
      <c r="X509" s="58"/>
      <c r="Y509" s="18"/>
      <c r="Z509" s="59"/>
      <c r="AA509" s="56"/>
      <c r="AB509" s="18"/>
      <c r="AC509" s="18"/>
      <c r="AD509" s="18"/>
      <c r="AE509" s="18"/>
    </row>
    <row r="510" spans="1:31" ht="12.75" customHeight="1" x14ac:dyDescent="0.2">
      <c r="A510" s="116"/>
      <c r="D510" s="18" t="s">
        <v>8</v>
      </c>
      <c r="E510" s="27">
        <f>E505</f>
        <v>9000</v>
      </c>
      <c r="F510" s="18"/>
      <c r="H510" s="110"/>
      <c r="I510" s="88" t="s">
        <v>492</v>
      </c>
      <c r="J510" s="358">
        <f>-252-300-150-450</f>
        <v>-1152</v>
      </c>
      <c r="K510" s="234">
        <f t="shared" si="50"/>
        <v>398.35999999999694</v>
      </c>
      <c r="L510" s="95"/>
      <c r="M510" s="75">
        <v>500</v>
      </c>
      <c r="N510" s="397">
        <f t="shared" ref="N510" si="51">N509+M510</f>
        <v>-27522.429999999993</v>
      </c>
      <c r="O510" s="29">
        <f>28000+N510</f>
        <v>477.57000000000698</v>
      </c>
      <c r="P510" s="136" t="s">
        <v>227</v>
      </c>
      <c r="Q510" s="143"/>
      <c r="R510" s="20"/>
      <c r="S510" s="63"/>
      <c r="T510" s="63"/>
      <c r="U510" s="64"/>
      <c r="V510" s="36"/>
      <c r="W510" s="179"/>
      <c r="X510" s="20"/>
      <c r="Y510" s="18"/>
      <c r="Z510" s="26"/>
      <c r="AA510" s="56"/>
      <c r="AB510" s="18"/>
      <c r="AC510" s="18"/>
      <c r="AD510" s="18"/>
      <c r="AE510" s="18"/>
    </row>
    <row r="511" spans="1:31" ht="12.75" customHeight="1" x14ac:dyDescent="0.2">
      <c r="A511" s="116"/>
      <c r="D511" s="48" t="s">
        <v>7</v>
      </c>
      <c r="E511" s="176"/>
      <c r="F511" s="175"/>
      <c r="H511" s="110"/>
      <c r="I511" s="88" t="s">
        <v>13</v>
      </c>
      <c r="J511" s="29">
        <v>500</v>
      </c>
      <c r="K511" s="185">
        <f t="shared" si="50"/>
        <v>898.35999999999694</v>
      </c>
      <c r="L511" s="95"/>
      <c r="M511" s="41">
        <f>SUM(M506:M510)</f>
        <v>-27522.429999999993</v>
      </c>
      <c r="N511" s="107"/>
      <c r="O511" s="114"/>
      <c r="P511" s="192"/>
      <c r="Q511" s="135"/>
      <c r="R511" s="20"/>
      <c r="S511" s="18"/>
      <c r="T511" s="18"/>
      <c r="U511" s="64"/>
      <c r="V511" s="94"/>
      <c r="W511" s="57"/>
      <c r="X511" s="20"/>
      <c r="Y511" s="18"/>
      <c r="Z511" s="55"/>
      <c r="AA511" s="56"/>
      <c r="AB511" s="18"/>
      <c r="AC511" s="18"/>
      <c r="AD511" s="18"/>
      <c r="AE511" s="18"/>
    </row>
    <row r="512" spans="1:31" ht="12.75" customHeight="1" x14ac:dyDescent="0.2">
      <c r="A512" s="116"/>
      <c r="D512" s="18"/>
      <c r="E512" s="186"/>
      <c r="F512" s="175"/>
      <c r="H512" s="110"/>
      <c r="I512" s="88" t="s">
        <v>493</v>
      </c>
      <c r="J512" s="29">
        <v>-100</v>
      </c>
      <c r="K512" s="185">
        <f t="shared" si="50"/>
        <v>798.35999999999694</v>
      </c>
      <c r="L512" s="95"/>
      <c r="M512" s="294"/>
      <c r="N512" s="60"/>
      <c r="O512" s="295"/>
      <c r="P512" s="295"/>
      <c r="Q512" s="135"/>
      <c r="R512" s="20"/>
      <c r="S512" s="18"/>
      <c r="T512" s="18"/>
      <c r="U512" s="64"/>
      <c r="V512" s="94"/>
      <c r="W512" s="57"/>
      <c r="X512" s="20"/>
      <c r="Y512" s="18"/>
      <c r="Z512" s="55"/>
      <c r="AA512" s="56"/>
      <c r="AB512" s="18"/>
      <c r="AC512" s="18"/>
      <c r="AD512" s="18"/>
      <c r="AE512" s="18"/>
    </row>
    <row r="513" spans="1:31" ht="12.75" customHeight="1" x14ac:dyDescent="0.2">
      <c r="A513" s="122"/>
      <c r="B513" s="122"/>
      <c r="C513" s="122"/>
      <c r="D513" s="277"/>
      <c r="E513" s="75"/>
      <c r="F513" s="34"/>
      <c r="H513" s="110"/>
      <c r="I513" s="88" t="s">
        <v>13</v>
      </c>
      <c r="J513" s="29">
        <v>600</v>
      </c>
      <c r="K513" s="185">
        <f t="shared" si="50"/>
        <v>1398.3599999999969</v>
      </c>
      <c r="L513" s="95"/>
      <c r="M513" s="294"/>
      <c r="N513" s="60"/>
      <c r="O513" s="295"/>
      <c r="P513" s="295"/>
      <c r="Q513" s="135"/>
      <c r="R513" s="95"/>
      <c r="S513" s="20"/>
      <c r="T513" s="54"/>
      <c r="U513" s="18"/>
      <c r="V513" s="94"/>
      <c r="W513" s="57"/>
      <c r="X513" s="20"/>
      <c r="Y513" s="18"/>
      <c r="Z513" s="18"/>
      <c r="AA513" s="18"/>
      <c r="AB513" s="18"/>
      <c r="AC513" s="18"/>
      <c r="AD513" s="18"/>
      <c r="AE513" s="18"/>
    </row>
    <row r="514" spans="1:31" ht="12.75" customHeight="1" x14ac:dyDescent="0.2">
      <c r="A514" s="122"/>
      <c r="B514" s="122"/>
      <c r="C514" s="122"/>
      <c r="D514" s="277"/>
      <c r="E514" s="75"/>
      <c r="F514" s="34"/>
      <c r="H514" s="110"/>
      <c r="I514" s="88" t="s">
        <v>13</v>
      </c>
      <c r="J514" s="78">
        <v>-333.96</v>
      </c>
      <c r="K514" s="185">
        <f t="shared" si="50"/>
        <v>1064.3999999999969</v>
      </c>
      <c r="L514" s="95"/>
      <c r="M514" s="400"/>
      <c r="N514" s="399"/>
      <c r="O514" s="295"/>
      <c r="P514" s="295"/>
      <c r="Q514" s="135"/>
      <c r="R514" s="95"/>
      <c r="S514" s="20"/>
      <c r="T514" s="54"/>
      <c r="U514" s="18"/>
      <c r="V514" s="94"/>
      <c r="W514" s="57"/>
      <c r="X514" s="20"/>
      <c r="Y514" s="18"/>
      <c r="Z514" s="18"/>
      <c r="AA514" s="18"/>
      <c r="AB514" s="18"/>
      <c r="AC514" s="18"/>
      <c r="AD514" s="18"/>
      <c r="AE514" s="18"/>
    </row>
    <row r="515" spans="1:31" ht="12.75" customHeight="1" x14ac:dyDescent="0.2">
      <c r="A515" s="122"/>
      <c r="B515" s="122"/>
      <c r="C515" s="122"/>
      <c r="D515" s="403"/>
      <c r="E515" s="75"/>
      <c r="F515" s="409"/>
      <c r="H515" s="110"/>
      <c r="I515" s="102" t="s">
        <v>35</v>
      </c>
      <c r="J515" s="78">
        <v>9000</v>
      </c>
      <c r="K515" s="185">
        <f t="shared" si="50"/>
        <v>10064.399999999998</v>
      </c>
      <c r="L515" s="95"/>
      <c r="M515" s="294"/>
      <c r="N515" s="60"/>
      <c r="O515" s="295"/>
      <c r="P515" s="295"/>
      <c r="Q515" s="135"/>
      <c r="R515" s="20"/>
      <c r="S515" s="20"/>
      <c r="T515" s="54"/>
      <c r="U515" s="18"/>
      <c r="V515" s="94"/>
      <c r="W515" s="57"/>
      <c r="X515" s="20"/>
      <c r="Y515" s="18"/>
      <c r="Z515" s="18"/>
      <c r="AA515" s="18"/>
      <c r="AB515" s="18"/>
      <c r="AC515" s="18"/>
      <c r="AD515" s="18"/>
      <c r="AE515" s="18"/>
    </row>
    <row r="516" spans="1:31" ht="12.75" customHeight="1" x14ac:dyDescent="0.2">
      <c r="A516" s="122"/>
      <c r="B516" s="122"/>
      <c r="C516" s="122"/>
      <c r="D516" s="403"/>
      <c r="E516" s="75"/>
      <c r="F516" s="34"/>
      <c r="H516" s="110"/>
      <c r="I516" s="102" t="s">
        <v>57</v>
      </c>
      <c r="J516" s="29">
        <v>-2409.34</v>
      </c>
      <c r="K516" s="185">
        <f t="shared" si="50"/>
        <v>7655.0599999999977</v>
      </c>
      <c r="L516" s="95"/>
      <c r="M516" s="294"/>
      <c r="N516" s="60"/>
      <c r="O516" s="295"/>
      <c r="P516" s="295"/>
      <c r="Q516" s="135"/>
      <c r="R516" s="20"/>
      <c r="S516" s="20"/>
      <c r="T516" s="54"/>
      <c r="U516" s="18"/>
      <c r="V516" s="94"/>
      <c r="W516" s="57"/>
      <c r="X516" s="20"/>
      <c r="Y516" s="18"/>
      <c r="Z516" s="18"/>
      <c r="AA516" s="18"/>
      <c r="AB516" s="18"/>
      <c r="AC516" s="18"/>
      <c r="AD516" s="18"/>
      <c r="AE516" s="18"/>
    </row>
    <row r="517" spans="1:31" ht="12.75" customHeight="1" x14ac:dyDescent="0.2">
      <c r="A517" s="122"/>
      <c r="B517" s="122"/>
      <c r="C517" s="122"/>
      <c r="D517" s="403"/>
      <c r="E517" s="75"/>
      <c r="F517" s="34"/>
      <c r="H517" s="110"/>
      <c r="I517" s="102" t="s">
        <v>494</v>
      </c>
      <c r="J517" s="29">
        <v>-263.39999999999998</v>
      </c>
      <c r="K517" s="185">
        <f t="shared" si="50"/>
        <v>7391.659999999998</v>
      </c>
      <c r="L517" s="95"/>
      <c r="M517" s="294"/>
      <c r="N517" s="60"/>
      <c r="O517" s="295"/>
      <c r="P517" s="295"/>
      <c r="Q517" s="135"/>
      <c r="R517" s="20"/>
      <c r="S517" s="20"/>
      <c r="T517" s="54"/>
      <c r="U517" s="18"/>
      <c r="V517" s="94"/>
      <c r="W517" s="57"/>
      <c r="X517" s="20"/>
      <c r="Y517" s="18"/>
      <c r="Z517" s="18"/>
      <c r="AA517" s="18"/>
      <c r="AB517" s="18"/>
      <c r="AC517" s="18"/>
      <c r="AD517" s="18"/>
      <c r="AE517" s="18"/>
    </row>
    <row r="518" spans="1:31" ht="12.75" customHeight="1" x14ac:dyDescent="0.2">
      <c r="A518" s="122"/>
      <c r="B518" s="122"/>
      <c r="C518" s="122"/>
      <c r="D518" s="403"/>
      <c r="E518" s="75"/>
      <c r="F518" s="34"/>
      <c r="G518" s="337"/>
      <c r="H518" s="110"/>
      <c r="I518" s="102" t="s">
        <v>495</v>
      </c>
      <c r="J518" s="29">
        <v>-240</v>
      </c>
      <c r="K518" s="185">
        <f t="shared" si="50"/>
        <v>7151.659999999998</v>
      </c>
      <c r="L518" s="95"/>
      <c r="M518" s="294"/>
      <c r="N518" s="60"/>
      <c r="O518" s="295"/>
      <c r="P518" s="295"/>
      <c r="Q518" s="135"/>
      <c r="R518" s="20"/>
      <c r="S518" s="20"/>
      <c r="T518" s="54"/>
      <c r="U518" s="18"/>
      <c r="V518" s="94"/>
      <c r="W518" s="57"/>
      <c r="X518" s="20"/>
      <c r="Y518" s="18"/>
      <c r="Z518" s="18"/>
      <c r="AA518" s="18"/>
      <c r="AB518" s="18"/>
      <c r="AC518" s="18"/>
      <c r="AD518" s="18"/>
      <c r="AE518" s="18"/>
    </row>
    <row r="519" spans="1:31" ht="12.75" customHeight="1" x14ac:dyDescent="0.2">
      <c r="A519" s="122"/>
      <c r="B519" s="122"/>
      <c r="C519" s="122"/>
      <c r="D519" s="403"/>
      <c r="E519" s="75"/>
      <c r="F519" s="34"/>
      <c r="G519" s="337"/>
      <c r="H519" s="100"/>
      <c r="I519" s="88" t="s">
        <v>197</v>
      </c>
      <c r="J519" s="78">
        <v>1500</v>
      </c>
      <c r="K519" s="185">
        <f t="shared" si="50"/>
        <v>8651.659999999998</v>
      </c>
      <c r="L519" s="95"/>
      <c r="M519" s="294"/>
      <c r="N519" s="60"/>
      <c r="O519" s="295"/>
      <c r="P519" s="295"/>
      <c r="Q519" s="135"/>
      <c r="R519" s="20"/>
      <c r="S519" s="20"/>
      <c r="T519" s="54"/>
      <c r="U519" s="18"/>
      <c r="V519" s="94"/>
      <c r="W519" s="57"/>
      <c r="X519" s="20"/>
      <c r="Y519" s="18"/>
      <c r="Z519" s="18"/>
      <c r="AA519" s="18"/>
      <c r="AB519" s="18"/>
      <c r="AC519" s="18"/>
      <c r="AD519" s="18"/>
      <c r="AE519" s="18"/>
    </row>
    <row r="520" spans="1:31" ht="12.75" customHeight="1" x14ac:dyDescent="0.2">
      <c r="A520" s="122"/>
      <c r="B520" s="122"/>
      <c r="C520" s="122"/>
      <c r="D520" s="277"/>
      <c r="E520" s="75"/>
      <c r="F520" s="34"/>
      <c r="H520" s="100" t="s">
        <v>59</v>
      </c>
      <c r="I520" s="292" t="s">
        <v>483</v>
      </c>
      <c r="J520" s="78">
        <v>-5300</v>
      </c>
      <c r="K520" s="185">
        <f t="shared" si="50"/>
        <v>3351.659999999998</v>
      </c>
      <c r="L520" s="95"/>
      <c r="M520" s="294"/>
      <c r="N520" s="60"/>
      <c r="O520" s="295"/>
      <c r="P520" s="295"/>
      <c r="Q520" s="135"/>
      <c r="R520" s="20"/>
      <c r="S520" s="20"/>
      <c r="T520" s="54"/>
      <c r="U520" s="18"/>
      <c r="V520" s="94"/>
      <c r="W520" s="57"/>
      <c r="X520" s="20"/>
      <c r="Y520" s="18"/>
      <c r="Z520" s="18"/>
      <c r="AA520" s="18"/>
      <c r="AB520" s="18"/>
      <c r="AC520" s="18"/>
      <c r="AD520" s="18"/>
      <c r="AE520" s="18"/>
    </row>
    <row r="521" spans="1:31" ht="12.75" customHeight="1" x14ac:dyDescent="0.2">
      <c r="A521" s="122"/>
      <c r="B521" s="122"/>
      <c r="C521" s="122"/>
      <c r="D521" s="277"/>
      <c r="E521" s="75"/>
      <c r="F521" s="34"/>
      <c r="H521" s="100" t="s">
        <v>59</v>
      </c>
      <c r="I521" s="102" t="s">
        <v>123</v>
      </c>
      <c r="J521" s="29">
        <v>-680</v>
      </c>
      <c r="K521" s="185">
        <f t="shared" si="50"/>
        <v>2671.659999999998</v>
      </c>
      <c r="L521" s="95"/>
      <c r="M521" s="294"/>
      <c r="N521" s="60"/>
      <c r="O521" s="295"/>
      <c r="P521" s="295"/>
      <c r="Q521" s="135"/>
      <c r="R521" s="20"/>
      <c r="S521" s="20"/>
      <c r="T521" s="54"/>
      <c r="U521" s="18"/>
      <c r="V521" s="94"/>
      <c r="W521" s="57"/>
      <c r="X521" s="20"/>
      <c r="Y521" s="18"/>
      <c r="Z521" s="18"/>
      <c r="AA521" s="18"/>
      <c r="AB521" s="18"/>
      <c r="AC521" s="18"/>
      <c r="AD521" s="18"/>
      <c r="AE521" s="18"/>
    </row>
    <row r="522" spans="1:31" ht="12.75" customHeight="1" x14ac:dyDescent="0.2">
      <c r="A522" s="122"/>
      <c r="B522" s="122"/>
      <c r="C522" s="122"/>
      <c r="D522" s="277"/>
      <c r="E522" s="75"/>
      <c r="F522" s="34"/>
      <c r="H522" s="100" t="s">
        <v>59</v>
      </c>
      <c r="I522" s="102" t="s">
        <v>245</v>
      </c>
      <c r="J522" s="29">
        <v>-220</v>
      </c>
      <c r="K522" s="185">
        <f t="shared" si="50"/>
        <v>2451.659999999998</v>
      </c>
      <c r="L522" s="95"/>
      <c r="M522" s="294"/>
      <c r="N522" s="60"/>
      <c r="O522" s="295"/>
      <c r="P522" s="295"/>
      <c r="Q522" s="135"/>
      <c r="R522" s="309"/>
      <c r="S522" s="20"/>
      <c r="T522" s="54"/>
      <c r="U522" s="18"/>
      <c r="V522" s="94"/>
      <c r="W522" s="57"/>
      <c r="X522" s="20"/>
      <c r="Y522" s="18"/>
      <c r="Z522" s="18"/>
      <c r="AA522" s="18"/>
      <c r="AB522" s="18"/>
      <c r="AC522" s="18"/>
      <c r="AD522" s="18"/>
      <c r="AE522" s="18"/>
    </row>
    <row r="523" spans="1:31" ht="12.75" customHeight="1" x14ac:dyDescent="0.2">
      <c r="A523" s="122"/>
      <c r="B523" s="122"/>
      <c r="C523" s="122"/>
      <c r="D523" s="276"/>
      <c r="E523" s="23"/>
      <c r="F523" s="34"/>
      <c r="G523" s="259"/>
      <c r="H523" s="51" t="s">
        <v>59</v>
      </c>
      <c r="I523" s="102" t="s">
        <v>53</v>
      </c>
      <c r="J523" s="29">
        <v>-59</v>
      </c>
      <c r="K523" s="185">
        <f t="shared" si="50"/>
        <v>2392.659999999998</v>
      </c>
      <c r="L523" s="404"/>
      <c r="M523" s="294"/>
      <c r="N523" s="405"/>
      <c r="O523" s="295"/>
      <c r="P523" s="295"/>
      <c r="Q523" s="135"/>
      <c r="R523" s="20"/>
      <c r="S523" s="20"/>
      <c r="T523" s="54"/>
      <c r="U523" s="18"/>
      <c r="V523" s="94"/>
      <c r="W523" s="57"/>
      <c r="X523" s="20"/>
      <c r="Y523" s="18"/>
      <c r="Z523" s="18"/>
      <c r="AA523" s="18"/>
      <c r="AB523" s="18"/>
      <c r="AC523" s="18"/>
      <c r="AD523" s="18"/>
      <c r="AE523" s="18"/>
    </row>
    <row r="524" spans="1:31" s="306" customFormat="1" ht="12.75" customHeight="1" x14ac:dyDescent="0.2">
      <c r="A524" s="297"/>
      <c r="B524" s="297"/>
      <c r="C524" s="297"/>
      <c r="D524" s="298"/>
      <c r="E524" s="299"/>
      <c r="F524" s="300"/>
      <c r="G524"/>
      <c r="H524" s="100" t="s">
        <v>59</v>
      </c>
      <c r="I524" s="102" t="s">
        <v>41</v>
      </c>
      <c r="J524" s="29">
        <v>-588.51</v>
      </c>
      <c r="K524" s="185">
        <f t="shared" si="50"/>
        <v>1804.149999999998</v>
      </c>
      <c r="M524" s="294"/>
      <c r="N524" s="60"/>
      <c r="O524" s="295"/>
      <c r="P524" s="295"/>
      <c r="Q524" s="135"/>
      <c r="R524" s="20"/>
      <c r="S524" s="309"/>
      <c r="T524" s="310"/>
      <c r="U524" s="311"/>
      <c r="V524" s="312"/>
      <c r="W524" s="313"/>
      <c r="X524" s="309"/>
      <c r="Y524" s="311"/>
      <c r="Z524" s="311"/>
      <c r="AA524" s="311"/>
      <c r="AB524" s="311"/>
      <c r="AC524" s="311"/>
      <c r="AD524" s="311"/>
      <c r="AE524" s="311"/>
    </row>
    <row r="525" spans="1:31" ht="12.75" customHeight="1" x14ac:dyDescent="0.2">
      <c r="F525" s="34"/>
      <c r="G525" s="181"/>
      <c r="H525" s="51" t="s">
        <v>55</v>
      </c>
      <c r="I525" s="103" t="s">
        <v>10</v>
      </c>
      <c r="J525" s="86">
        <v>-233.99</v>
      </c>
      <c r="K525" s="185">
        <f t="shared" si="50"/>
        <v>1570.159999999998</v>
      </c>
      <c r="L525" s="18"/>
      <c r="M525" s="294"/>
      <c r="N525" s="60"/>
      <c r="O525" s="295"/>
      <c r="P525" s="295"/>
      <c r="Q525" s="135"/>
      <c r="R525" s="20"/>
      <c r="W525" s="93"/>
    </row>
    <row r="526" spans="1:31" ht="12.75" customHeight="1" x14ac:dyDescent="0.2">
      <c r="G526" s="181"/>
      <c r="H526" s="100" t="s">
        <v>55</v>
      </c>
      <c r="I526" s="104" t="s">
        <v>38</v>
      </c>
      <c r="J526" s="402">
        <v>-875</v>
      </c>
      <c r="K526" s="185">
        <f t="shared" si="50"/>
        <v>695.15999999999804</v>
      </c>
      <c r="L526" s="18"/>
      <c r="M526" s="294"/>
      <c r="N526" s="60"/>
      <c r="O526" s="295"/>
      <c r="P526" s="295"/>
      <c r="Q526" s="135"/>
      <c r="R526" s="20"/>
      <c r="W526" s="93"/>
    </row>
    <row r="527" spans="1:31" ht="12.75" customHeight="1" x14ac:dyDescent="0.2">
      <c r="G527" s="182"/>
      <c r="H527" s="100" t="s">
        <v>55</v>
      </c>
      <c r="I527" s="104" t="s">
        <v>12</v>
      </c>
      <c r="J527" s="75">
        <v>-677.54</v>
      </c>
      <c r="K527" s="185">
        <f t="shared" si="50"/>
        <v>17.619999999998072</v>
      </c>
      <c r="L527" s="18"/>
      <c r="M527" s="294"/>
      <c r="N527" s="60"/>
      <c r="O527" s="295"/>
      <c r="P527" s="295"/>
      <c r="Q527" s="135"/>
      <c r="R527" s="20"/>
      <c r="W527" s="93"/>
    </row>
    <row r="528" spans="1:31" ht="12.75" customHeight="1" x14ac:dyDescent="0.2">
      <c r="G528" s="226"/>
      <c r="H528" s="100" t="s">
        <v>55</v>
      </c>
      <c r="I528" s="65" t="s">
        <v>130</v>
      </c>
      <c r="J528" s="29">
        <v>-567.77</v>
      </c>
      <c r="K528" s="185">
        <f t="shared" si="50"/>
        <v>-550.15000000000191</v>
      </c>
      <c r="L528" s="18"/>
      <c r="M528" s="294"/>
      <c r="N528" s="60"/>
      <c r="O528" s="295"/>
      <c r="P528" s="295"/>
      <c r="Q528" s="135"/>
      <c r="R528" s="20"/>
      <c r="W528" s="93"/>
    </row>
    <row r="529" spans="7:23" ht="12.75" customHeight="1" x14ac:dyDescent="0.2">
      <c r="H529" s="302" t="s">
        <v>55</v>
      </c>
      <c r="I529" s="303" t="s">
        <v>126</v>
      </c>
      <c r="J529" s="304">
        <v>-70.28</v>
      </c>
      <c r="K529" s="185">
        <f t="shared" si="50"/>
        <v>-620.43000000000188</v>
      </c>
      <c r="L529" s="18"/>
      <c r="M529" s="294"/>
      <c r="N529" s="60"/>
      <c r="O529" s="295"/>
      <c r="P529" s="295"/>
      <c r="Q529" s="135"/>
      <c r="R529" s="20"/>
      <c r="W529" s="93"/>
    </row>
    <row r="530" spans="7:23" ht="12.75" customHeight="1" x14ac:dyDescent="0.2">
      <c r="G530" s="256"/>
      <c r="H530" s="117" t="s">
        <v>56</v>
      </c>
      <c r="I530" s="105" t="s">
        <v>96</v>
      </c>
      <c r="J530" s="238">
        <v>-49.84</v>
      </c>
      <c r="K530" s="318">
        <f t="shared" si="50"/>
        <v>-670.27000000000191</v>
      </c>
      <c r="L530" s="18"/>
      <c r="M530" s="294"/>
      <c r="N530" s="60"/>
      <c r="O530" s="295"/>
      <c r="P530" s="295"/>
      <c r="Q530" s="135"/>
      <c r="R530" s="20"/>
      <c r="W530" s="93"/>
    </row>
    <row r="531" spans="7:23" ht="12.75" customHeight="1" x14ac:dyDescent="0.2">
      <c r="G531" s="301"/>
      <c r="I531" s="19"/>
      <c r="J531" s="84">
        <f>SUM(J506:J530)</f>
        <v>-670.27000000000191</v>
      </c>
      <c r="K531" s="237"/>
      <c r="L531" s="18"/>
      <c r="M531" s="294"/>
      <c r="N531" s="60"/>
      <c r="O531" s="295"/>
      <c r="P531" s="295"/>
      <c r="Q531" s="135"/>
      <c r="R531" s="20"/>
      <c r="W531" s="93"/>
    </row>
  </sheetData>
  <mergeCells count="56">
    <mergeCell ref="N65:O65"/>
    <mergeCell ref="B39:E39"/>
    <mergeCell ref="J39:J40"/>
    <mergeCell ref="M39:M40"/>
    <mergeCell ref="N39:O39"/>
    <mergeCell ref="B65:E65"/>
    <mergeCell ref="J65:J66"/>
    <mergeCell ref="M65:M66"/>
    <mergeCell ref="N115:O115"/>
    <mergeCell ref="B88:E88"/>
    <mergeCell ref="J88:J89"/>
    <mergeCell ref="M88:M89"/>
    <mergeCell ref="N88:O88"/>
    <mergeCell ref="B115:E115"/>
    <mergeCell ref="J115:J116"/>
    <mergeCell ref="M115:M116"/>
    <mergeCell ref="M248:M249"/>
    <mergeCell ref="N248:O248"/>
    <mergeCell ref="N277:O277"/>
    <mergeCell ref="B210:E210"/>
    <mergeCell ref="J210:J211"/>
    <mergeCell ref="M210:M211"/>
    <mergeCell ref="N210:O210"/>
    <mergeCell ref="N227:O227"/>
    <mergeCell ref="M376:M377"/>
    <mergeCell ref="N376:O376"/>
    <mergeCell ref="B148:E148"/>
    <mergeCell ref="J148:J149"/>
    <mergeCell ref="M148:M149"/>
    <mergeCell ref="N148:O148"/>
    <mergeCell ref="B180:E180"/>
    <mergeCell ref="J180:J181"/>
    <mergeCell ref="M180:M181"/>
    <mergeCell ref="N180:O180"/>
    <mergeCell ref="N207:O207"/>
    <mergeCell ref="B309:E309"/>
    <mergeCell ref="J309:J310"/>
    <mergeCell ref="M309:M310"/>
    <mergeCell ref="B248:E248"/>
    <mergeCell ref="J248:J249"/>
    <mergeCell ref="N5:O5"/>
    <mergeCell ref="M5:M6"/>
    <mergeCell ref="J5:J6"/>
    <mergeCell ref="B5:E5"/>
    <mergeCell ref="B504:E504"/>
    <mergeCell ref="J504:J505"/>
    <mergeCell ref="M504:M505"/>
    <mergeCell ref="N504:O504"/>
    <mergeCell ref="N309:O309"/>
    <mergeCell ref="N337:O337"/>
    <mergeCell ref="B479:E479"/>
    <mergeCell ref="J479:J480"/>
    <mergeCell ref="M479:M480"/>
    <mergeCell ref="N479:O479"/>
    <mergeCell ref="B376:E376"/>
    <mergeCell ref="J376:J377"/>
  </mergeCells>
  <phoneticPr fontId="0" type="noConversion"/>
  <pageMargins left="0.74803149606299213" right="0.74803149606299213" top="0.78740157480314965" bottom="0.78740157480314965" header="0.51181102362204722" footer="0.51181102362204722"/>
  <pageSetup paperSize="1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7"/>
  <sheetViews>
    <sheetView topLeftCell="A53" workbookViewId="0">
      <selection activeCell="E84" sqref="E84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161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87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42095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3.5" thickBot="1" x14ac:dyDescent="0.25">
      <c r="B6" s="151" t="s">
        <v>89</v>
      </c>
      <c r="C6" s="153" t="s">
        <v>1</v>
      </c>
      <c r="D6" s="153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2346.3000000000002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1654.14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752.24</v>
      </c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837.04</v>
      </c>
      <c r="F10" s="250" t="s">
        <v>165</v>
      </c>
      <c r="G10" s="199"/>
      <c r="H10" s="200"/>
      <c r="I10" s="4"/>
      <c r="J10" s="4"/>
      <c r="M10" s="5"/>
    </row>
    <row r="11" spans="1:13" x14ac:dyDescent="0.2">
      <c r="B11" s="31" t="s">
        <v>4</v>
      </c>
      <c r="C11" s="46" t="s">
        <v>26</v>
      </c>
      <c r="D11" s="248"/>
      <c r="E11" s="245">
        <v>927.03</v>
      </c>
      <c r="F11" s="250" t="s">
        <v>165</v>
      </c>
      <c r="G11" s="199"/>
      <c r="H11" s="200"/>
      <c r="I11" s="4"/>
      <c r="J11" s="4"/>
      <c r="M11" s="5"/>
    </row>
    <row r="12" spans="1:13" x14ac:dyDescent="0.2">
      <c r="B12" s="31" t="s">
        <v>100</v>
      </c>
      <c r="C12" s="46" t="s">
        <v>99</v>
      </c>
      <c r="D12" s="248"/>
      <c r="E12" s="245">
        <v>792</v>
      </c>
      <c r="F12" s="112"/>
      <c r="G12" s="199"/>
      <c r="H12" s="200"/>
      <c r="I12" s="4"/>
      <c r="J12" s="4"/>
      <c r="M12" s="5"/>
    </row>
    <row r="13" spans="1:13" x14ac:dyDescent="0.2">
      <c r="B13" s="31" t="s">
        <v>139</v>
      </c>
      <c r="C13" s="46" t="s">
        <v>138</v>
      </c>
      <c r="D13" s="248"/>
      <c r="E13" s="245">
        <v>792</v>
      </c>
      <c r="F13" s="112"/>
      <c r="G13" s="199"/>
      <c r="H13" s="200"/>
      <c r="I13" s="4"/>
      <c r="J13" s="4"/>
      <c r="M13" s="5"/>
    </row>
    <row r="14" spans="1:13" ht="13.5" thickBot="1" x14ac:dyDescent="0.25">
      <c r="B14" s="253" t="s">
        <v>93</v>
      </c>
      <c r="C14" s="254" t="s">
        <v>94</v>
      </c>
      <c r="D14" s="255"/>
      <c r="E14" s="252">
        <v>990</v>
      </c>
      <c r="F14" s="112"/>
      <c r="G14" s="4"/>
      <c r="H14" s="200"/>
      <c r="I14" s="4"/>
      <c r="J14" s="4"/>
      <c r="M14" s="5"/>
    </row>
    <row r="15" spans="1:13" s="4" customFormat="1" ht="13.5" thickBot="1" x14ac:dyDescent="0.25">
      <c r="B15" s="113"/>
      <c r="C15" s="159"/>
      <c r="D15" s="159"/>
      <c r="E15" s="163">
        <f>SUM(E7:E14)</f>
        <v>9090.75</v>
      </c>
      <c r="F15" s="160"/>
      <c r="H15" s="200"/>
    </row>
    <row r="16" spans="1:13" x14ac:dyDescent="0.2">
      <c r="B16" s="190" t="s">
        <v>102</v>
      </c>
      <c r="C16" s="89" t="s">
        <v>81</v>
      </c>
      <c r="D16" s="89"/>
      <c r="E16" s="164">
        <v>500</v>
      </c>
      <c r="G16" s="4"/>
      <c r="H16" s="200"/>
      <c r="I16" s="4"/>
      <c r="J16" s="4"/>
      <c r="M16" s="5"/>
    </row>
    <row r="17" spans="1:13" x14ac:dyDescent="0.2">
      <c r="B17" s="50" t="s">
        <v>155</v>
      </c>
      <c r="C17" s="76" t="s">
        <v>14</v>
      </c>
      <c r="D17" s="76"/>
      <c r="E17" s="167">
        <f>4200/4</f>
        <v>1050</v>
      </c>
      <c r="G17" s="4"/>
      <c r="H17" s="200"/>
      <c r="I17" s="4"/>
      <c r="J17" s="4"/>
      <c r="M17" s="5"/>
    </row>
    <row r="18" spans="1:13" ht="13.5" thickBot="1" x14ac:dyDescent="0.25">
      <c r="B18" s="70" t="s">
        <v>39</v>
      </c>
      <c r="C18" s="161" t="s">
        <v>40</v>
      </c>
      <c r="D18" s="161"/>
      <c r="E18" s="165">
        <v>952.5</v>
      </c>
      <c r="G18" s="4"/>
      <c r="H18" s="200"/>
      <c r="I18" s="4"/>
      <c r="J18" s="4"/>
      <c r="M18" s="5"/>
    </row>
    <row r="19" spans="1:13" ht="13.5" thickBot="1" x14ac:dyDescent="0.25">
      <c r="B19" s="11"/>
      <c r="C19" s="162" t="s">
        <v>0</v>
      </c>
      <c r="D19" s="162"/>
      <c r="E19" s="166">
        <f>SUM(E15:E18)</f>
        <v>11593.25</v>
      </c>
      <c r="G19" s="201"/>
      <c r="H19" s="200"/>
      <c r="I19" s="4"/>
      <c r="J19" s="4"/>
      <c r="M19" s="5"/>
    </row>
    <row r="20" spans="1:13" ht="12.75" customHeight="1" x14ac:dyDescent="0.2">
      <c r="B20" s="11"/>
      <c r="C20" s="21"/>
      <c r="D20" s="21"/>
      <c r="E20" s="22"/>
      <c r="F20" s="22"/>
      <c r="G20" s="22"/>
      <c r="H20" s="22"/>
      <c r="I20" s="22"/>
      <c r="J20" s="22"/>
      <c r="K20" s="22"/>
      <c r="L20" s="22"/>
      <c r="M20" s="22"/>
    </row>
    <row r="21" spans="1:13" s="155" customFormat="1" ht="6.75" customHeight="1" x14ac:dyDescent="0.2">
      <c r="B21" s="156"/>
      <c r="C21" s="157"/>
      <c r="D21" s="157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ht="19.5" customHeight="1" x14ac:dyDescent="0.2">
      <c r="A22" s="198"/>
      <c r="B22" s="150" t="s">
        <v>88</v>
      </c>
      <c r="C22" s="233" t="s">
        <v>128</v>
      </c>
      <c r="D22" s="233"/>
      <c r="E22" s="22"/>
      <c r="F22" s="22"/>
      <c r="G22" s="22"/>
      <c r="H22" s="22"/>
      <c r="I22" s="22"/>
      <c r="J22" s="22"/>
      <c r="K22" s="22"/>
      <c r="L22" s="22"/>
      <c r="M22" s="5"/>
    </row>
    <row r="23" spans="1:13" ht="19.5" customHeight="1" x14ac:dyDescent="0.2">
      <c r="B23" s="150" t="s">
        <v>90</v>
      </c>
      <c r="C23" s="410">
        <v>42102</v>
      </c>
      <c r="D23" s="412"/>
      <c r="E23" s="22"/>
      <c r="F23" s="22"/>
      <c r="G23" s="22"/>
      <c r="H23" s="22"/>
      <c r="I23" s="22"/>
      <c r="J23" s="22"/>
      <c r="K23" s="22"/>
      <c r="L23" s="22"/>
      <c r="M23" s="5"/>
    </row>
    <row r="24" spans="1:13" ht="4.5" customHeight="1" x14ac:dyDescent="0.45">
      <c r="B24" s="2"/>
      <c r="C24" s="47"/>
      <c r="D24" s="47"/>
      <c r="E24" s="411"/>
      <c r="F24" s="413"/>
      <c r="G24" s="3"/>
      <c r="H24" s="4"/>
      <c r="I24" s="4"/>
      <c r="J24" s="4"/>
      <c r="K24" s="4"/>
      <c r="L24" s="13"/>
      <c r="M24" s="4"/>
    </row>
    <row r="25" spans="1:13" s="6" customFormat="1" ht="13.5" thickBot="1" x14ac:dyDescent="0.25">
      <c r="B25" s="151" t="s">
        <v>89</v>
      </c>
      <c r="C25" s="153" t="s">
        <v>1</v>
      </c>
      <c r="D25" s="153"/>
      <c r="E25" s="154" t="s">
        <v>2</v>
      </c>
      <c r="G25" s="115"/>
      <c r="H25" s="115"/>
      <c r="I25" s="115"/>
      <c r="J25" s="115"/>
    </row>
    <row r="26" spans="1:13" x14ac:dyDescent="0.2">
      <c r="B26" s="69" t="s">
        <v>98</v>
      </c>
      <c r="C26" s="89" t="s">
        <v>30</v>
      </c>
      <c r="D26" s="246"/>
      <c r="E26" s="244">
        <v>1340.44</v>
      </c>
      <c r="M26" s="5"/>
    </row>
    <row r="27" spans="1:13" x14ac:dyDescent="0.2">
      <c r="B27" s="188" t="s">
        <v>134</v>
      </c>
      <c r="C27" s="152" t="s">
        <v>27</v>
      </c>
      <c r="D27" s="247"/>
      <c r="E27" s="244">
        <v>1191.6400000000001</v>
      </c>
      <c r="M27" s="5"/>
    </row>
    <row r="28" spans="1:13" x14ac:dyDescent="0.2">
      <c r="B28" s="188" t="s">
        <v>102</v>
      </c>
      <c r="C28" s="152" t="s">
        <v>91</v>
      </c>
      <c r="D28" s="247"/>
      <c r="E28" s="244">
        <v>752.24</v>
      </c>
      <c r="M28" s="5"/>
    </row>
    <row r="29" spans="1:13" x14ac:dyDescent="0.2">
      <c r="B29" s="188" t="s">
        <v>3</v>
      </c>
      <c r="C29" s="152" t="s">
        <v>28</v>
      </c>
      <c r="D29" s="247"/>
      <c r="E29" s="244">
        <v>837.04</v>
      </c>
      <c r="M29" s="5"/>
    </row>
    <row r="30" spans="1:13" x14ac:dyDescent="0.2">
      <c r="B30" s="31" t="s">
        <v>4</v>
      </c>
      <c r="C30" s="46" t="s">
        <v>26</v>
      </c>
      <c r="D30" s="248"/>
      <c r="E30" s="245">
        <v>927.03</v>
      </c>
      <c r="M30" s="5"/>
    </row>
    <row r="31" spans="1:13" x14ac:dyDescent="0.2">
      <c r="B31" s="31" t="s">
        <v>100</v>
      </c>
      <c r="C31" s="46" t="s">
        <v>99</v>
      </c>
      <c r="D31" s="248"/>
      <c r="E31" s="245">
        <v>692</v>
      </c>
      <c r="F31" s="112"/>
      <c r="M31" s="5"/>
    </row>
    <row r="32" spans="1:13" x14ac:dyDescent="0.2">
      <c r="B32" s="31" t="s">
        <v>139</v>
      </c>
      <c r="C32" s="46" t="s">
        <v>138</v>
      </c>
      <c r="D32" s="248"/>
      <c r="E32" s="245">
        <v>792</v>
      </c>
      <c r="F32" s="112"/>
      <c r="M32" s="5"/>
    </row>
    <row r="33" spans="1:13" ht="13.5" thickBot="1" x14ac:dyDescent="0.25">
      <c r="B33" s="253" t="s">
        <v>93</v>
      </c>
      <c r="C33" s="254" t="s">
        <v>94</v>
      </c>
      <c r="D33" s="255"/>
      <c r="E33" s="252">
        <v>990</v>
      </c>
      <c r="F33" s="112"/>
      <c r="M33" s="5"/>
    </row>
    <row r="34" spans="1:13" s="4" customFormat="1" ht="13.5" thickBot="1" x14ac:dyDescent="0.25">
      <c r="B34" s="113"/>
      <c r="C34" s="159"/>
      <c r="D34" s="159"/>
      <c r="E34" s="163">
        <f>SUM(E26:E33)</f>
        <v>7522.3899999999994</v>
      </c>
      <c r="F34" s="160"/>
    </row>
    <row r="35" spans="1:13" x14ac:dyDescent="0.2">
      <c r="B35" s="190" t="s">
        <v>102</v>
      </c>
      <c r="C35" s="89" t="s">
        <v>81</v>
      </c>
      <c r="D35" s="89"/>
      <c r="E35" s="164">
        <v>500</v>
      </c>
      <c r="M35" s="5"/>
    </row>
    <row r="36" spans="1:13" x14ac:dyDescent="0.2">
      <c r="B36" s="50" t="s">
        <v>155</v>
      </c>
      <c r="C36" s="76" t="s">
        <v>14</v>
      </c>
      <c r="D36" s="76"/>
      <c r="E36" s="167">
        <v>1050</v>
      </c>
      <c r="M36" s="5"/>
    </row>
    <row r="37" spans="1:13" ht="13.5" thickBot="1" x14ac:dyDescent="0.25">
      <c r="B37" s="70" t="s">
        <v>39</v>
      </c>
      <c r="C37" s="161" t="s">
        <v>40</v>
      </c>
      <c r="D37" s="161"/>
      <c r="E37" s="165">
        <v>952.5</v>
      </c>
      <c r="M37" s="5"/>
    </row>
    <row r="38" spans="1:13" ht="13.5" thickBot="1" x14ac:dyDescent="0.25">
      <c r="B38" s="11"/>
      <c r="C38" s="162" t="s">
        <v>0</v>
      </c>
      <c r="D38" s="162"/>
      <c r="E38" s="166">
        <f>SUM(E34:E37)</f>
        <v>10024.89</v>
      </c>
      <c r="M38" s="5"/>
    </row>
    <row r="39" spans="1:13" x14ac:dyDescent="0.2">
      <c r="B39" s="11"/>
      <c r="C39" s="162"/>
      <c r="D39" s="162"/>
      <c r="E39" s="193"/>
      <c r="M39" s="5"/>
    </row>
    <row r="40" spans="1:13" s="155" customFormat="1" ht="6.75" customHeight="1" x14ac:dyDescent="0.2">
      <c r="B40" s="156"/>
      <c r="C40" s="157"/>
      <c r="D40" s="157"/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ht="19.5" customHeight="1" x14ac:dyDescent="0.2">
      <c r="A41" s="198"/>
      <c r="B41" s="150" t="s">
        <v>88</v>
      </c>
      <c r="C41" s="233" t="s">
        <v>60</v>
      </c>
      <c r="D41" s="170"/>
      <c r="E41" s="22"/>
      <c r="F41" s="22"/>
      <c r="G41" s="22"/>
      <c r="H41" s="22"/>
      <c r="I41" s="22"/>
      <c r="J41" s="22"/>
      <c r="K41" s="22"/>
      <c r="L41" s="22"/>
      <c r="M41" s="5"/>
    </row>
    <row r="42" spans="1:13" ht="19.5" customHeight="1" x14ac:dyDescent="0.2">
      <c r="B42" s="150" t="s">
        <v>90</v>
      </c>
      <c r="C42" s="410">
        <v>42109</v>
      </c>
      <c r="D42" s="410"/>
      <c r="E42" s="22"/>
      <c r="F42" s="22"/>
      <c r="G42" s="22"/>
      <c r="H42" s="22"/>
      <c r="I42" s="22"/>
      <c r="J42" s="22"/>
      <c r="K42" s="22"/>
      <c r="L42" s="22"/>
      <c r="M42" s="5"/>
    </row>
    <row r="43" spans="1:13" ht="4.5" customHeight="1" x14ac:dyDescent="0.45">
      <c r="B43" s="2"/>
      <c r="C43" s="47"/>
      <c r="D43" s="47"/>
      <c r="E43" s="411"/>
      <c r="F43" s="411"/>
      <c r="G43" s="3"/>
      <c r="H43" s="4"/>
      <c r="I43" s="4"/>
      <c r="J43" s="4"/>
      <c r="K43" s="4"/>
      <c r="L43" s="13"/>
      <c r="M43" s="4"/>
    </row>
    <row r="44" spans="1:13" s="6" customFormat="1" ht="13.5" thickBot="1" x14ac:dyDescent="0.25">
      <c r="B44" s="151" t="s">
        <v>89</v>
      </c>
      <c r="C44" s="153" t="s">
        <v>1</v>
      </c>
      <c r="D44" s="153"/>
      <c r="E44" s="154" t="s">
        <v>2</v>
      </c>
    </row>
    <row r="45" spans="1:13" x14ac:dyDescent="0.2">
      <c r="B45" s="69" t="s">
        <v>98</v>
      </c>
      <c r="C45" s="89" t="s">
        <v>30</v>
      </c>
      <c r="D45" s="246"/>
      <c r="E45" s="244">
        <v>1340.43</v>
      </c>
      <c r="M45" s="5"/>
    </row>
    <row r="46" spans="1:13" x14ac:dyDescent="0.2">
      <c r="B46" s="188" t="s">
        <v>134</v>
      </c>
      <c r="C46" s="152" t="s">
        <v>27</v>
      </c>
      <c r="D46" s="247"/>
      <c r="E46" s="244">
        <v>1191.6300000000001</v>
      </c>
      <c r="M46" s="5"/>
    </row>
    <row r="47" spans="1:13" x14ac:dyDescent="0.2">
      <c r="B47" s="188" t="s">
        <v>102</v>
      </c>
      <c r="C47" s="152" t="s">
        <v>91</v>
      </c>
      <c r="D47" s="247"/>
      <c r="E47" s="244">
        <v>652.24</v>
      </c>
      <c r="M47" s="5"/>
    </row>
    <row r="48" spans="1:13" x14ac:dyDescent="0.2">
      <c r="B48" s="188" t="s">
        <v>3</v>
      </c>
      <c r="C48" s="152" t="s">
        <v>28</v>
      </c>
      <c r="D48" s="247"/>
      <c r="E48" s="244">
        <v>837.04</v>
      </c>
      <c r="M48" s="5"/>
    </row>
    <row r="49" spans="1:13" x14ac:dyDescent="0.2">
      <c r="B49" s="31" t="s">
        <v>4</v>
      </c>
      <c r="C49" s="46" t="s">
        <v>26</v>
      </c>
      <c r="D49" s="248"/>
      <c r="E49" s="245">
        <v>927.03</v>
      </c>
      <c r="M49" s="5"/>
    </row>
    <row r="50" spans="1:13" x14ac:dyDescent="0.2">
      <c r="B50" s="31" t="s">
        <v>100</v>
      </c>
      <c r="C50" s="46" t="s">
        <v>99</v>
      </c>
      <c r="D50" s="248"/>
      <c r="E50" s="245">
        <v>692</v>
      </c>
      <c r="F50" s="112"/>
      <c r="M50" s="5"/>
    </row>
    <row r="51" spans="1:13" x14ac:dyDescent="0.2">
      <c r="B51" s="31" t="s">
        <v>139</v>
      </c>
      <c r="C51" s="46" t="s">
        <v>138</v>
      </c>
      <c r="D51" s="248"/>
      <c r="E51" s="245">
        <v>792</v>
      </c>
      <c r="F51" s="112"/>
      <c r="M51" s="5"/>
    </row>
    <row r="52" spans="1:13" ht="13.5" thickBot="1" x14ac:dyDescent="0.25">
      <c r="B52" s="253" t="s">
        <v>93</v>
      </c>
      <c r="C52" s="254" t="s">
        <v>94</v>
      </c>
      <c r="D52" s="255"/>
      <c r="E52" s="252">
        <v>990</v>
      </c>
      <c r="F52" s="112"/>
      <c r="M52" s="5"/>
    </row>
    <row r="53" spans="1:13" s="4" customFormat="1" ht="13.5" thickBot="1" x14ac:dyDescent="0.25">
      <c r="B53" s="113"/>
      <c r="C53" s="159"/>
      <c r="D53" s="159"/>
      <c r="E53" s="163">
        <f>SUM(E45:E52)</f>
        <v>7422.37</v>
      </c>
      <c r="F53" s="160"/>
    </row>
    <row r="54" spans="1:13" x14ac:dyDescent="0.2">
      <c r="B54" s="190" t="s">
        <v>102</v>
      </c>
      <c r="C54" s="89" t="s">
        <v>81</v>
      </c>
      <c r="D54" s="89"/>
      <c r="E54" s="164">
        <v>500</v>
      </c>
      <c r="M54" s="5"/>
    </row>
    <row r="55" spans="1:13" x14ac:dyDescent="0.2">
      <c r="B55" s="50" t="s">
        <v>155</v>
      </c>
      <c r="C55" s="76" t="s">
        <v>14</v>
      </c>
      <c r="D55" s="76"/>
      <c r="E55" s="167">
        <v>1050</v>
      </c>
      <c r="M55" s="5"/>
    </row>
    <row r="56" spans="1:13" ht="13.5" thickBot="1" x14ac:dyDescent="0.25">
      <c r="B56" s="70" t="s">
        <v>39</v>
      </c>
      <c r="C56" s="161" t="s">
        <v>40</v>
      </c>
      <c r="D56" s="161"/>
      <c r="E56" s="165">
        <v>952.5</v>
      </c>
      <c r="M56" s="5"/>
    </row>
    <row r="57" spans="1:13" ht="13.5" thickBot="1" x14ac:dyDescent="0.25">
      <c r="B57" s="11"/>
      <c r="C57" s="162" t="s">
        <v>0</v>
      </c>
      <c r="D57" s="162"/>
      <c r="E57" s="166">
        <f>SUM(E53:E56)</f>
        <v>9924.869999999999</v>
      </c>
      <c r="M57" s="5"/>
    </row>
    <row r="58" spans="1:13" ht="12.75" customHeight="1" x14ac:dyDescent="0.2">
      <c r="B58" s="11"/>
      <c r="C58" s="21"/>
      <c r="D58" s="21"/>
      <c r="E58" s="22"/>
      <c r="F58" s="22"/>
      <c r="G58" s="22"/>
      <c r="H58" s="22"/>
      <c r="I58" s="22"/>
      <c r="J58" s="22"/>
      <c r="K58" s="22"/>
      <c r="L58" s="22"/>
      <c r="M58" s="22"/>
    </row>
    <row r="59" spans="1:13" s="155" customFormat="1" ht="6.75" customHeight="1" x14ac:dyDescent="0.2">
      <c r="B59" s="156"/>
      <c r="C59" s="157"/>
      <c r="D59" s="157"/>
      <c r="E59" s="158"/>
      <c r="F59" s="158"/>
      <c r="G59" s="158"/>
      <c r="H59" s="158"/>
      <c r="I59" s="158"/>
      <c r="J59" s="158"/>
      <c r="K59" s="158"/>
      <c r="L59" s="158"/>
      <c r="M59" s="158"/>
    </row>
    <row r="60" spans="1:13" ht="19.5" customHeight="1" x14ac:dyDescent="0.2">
      <c r="A60" s="198"/>
      <c r="B60" s="150" t="s">
        <v>88</v>
      </c>
      <c r="C60" s="233" t="s">
        <v>162</v>
      </c>
      <c r="D60" s="170"/>
      <c r="E60" s="22"/>
      <c r="F60" s="22"/>
      <c r="G60" s="22"/>
      <c r="H60" s="22"/>
      <c r="I60" s="22"/>
      <c r="J60" s="22"/>
      <c r="K60" s="22"/>
      <c r="L60" s="22"/>
      <c r="M60" s="5"/>
    </row>
    <row r="61" spans="1:13" ht="19.5" customHeight="1" x14ac:dyDescent="0.2">
      <c r="B61" s="150" t="s">
        <v>90</v>
      </c>
      <c r="C61" s="410">
        <v>42116</v>
      </c>
      <c r="D61" s="410"/>
      <c r="E61" s="22"/>
      <c r="F61" s="22"/>
      <c r="G61" s="22"/>
      <c r="H61" s="22"/>
      <c r="I61" s="22"/>
      <c r="J61" s="22"/>
      <c r="K61" s="22"/>
      <c r="L61" s="22"/>
      <c r="M61" s="5"/>
    </row>
    <row r="62" spans="1:13" ht="4.5" customHeight="1" x14ac:dyDescent="0.45">
      <c r="B62" s="2"/>
      <c r="C62" s="47"/>
      <c r="D62" s="47"/>
      <c r="E62" s="411"/>
      <c r="F62" s="411"/>
      <c r="G62" s="3"/>
      <c r="H62" s="4"/>
      <c r="I62" s="4"/>
      <c r="J62" s="4"/>
      <c r="K62" s="4"/>
      <c r="L62" s="13"/>
      <c r="M62" s="4"/>
    </row>
    <row r="63" spans="1:13" s="6" customFormat="1" ht="13.5" thickBot="1" x14ac:dyDescent="0.25">
      <c r="B63" s="151" t="s">
        <v>89</v>
      </c>
      <c r="C63" s="153" t="s">
        <v>1</v>
      </c>
      <c r="D63" s="153"/>
      <c r="E63" s="154" t="s">
        <v>2</v>
      </c>
    </row>
    <row r="64" spans="1:13" x14ac:dyDescent="0.2">
      <c r="B64" s="69" t="s">
        <v>98</v>
      </c>
      <c r="C64" s="89" t="s">
        <v>30</v>
      </c>
      <c r="D64" s="246"/>
      <c r="E64" s="244">
        <v>1340.42</v>
      </c>
      <c r="M64" s="5"/>
    </row>
    <row r="65" spans="1:13" x14ac:dyDescent="0.2">
      <c r="B65" s="188" t="s">
        <v>134</v>
      </c>
      <c r="C65" s="152" t="s">
        <v>27</v>
      </c>
      <c r="D65" s="247"/>
      <c r="E65" s="244">
        <v>1191.6199999999999</v>
      </c>
      <c r="M65" s="5"/>
    </row>
    <row r="66" spans="1:13" x14ac:dyDescent="0.2">
      <c r="B66" s="188" t="s">
        <v>102</v>
      </c>
      <c r="C66" s="152" t="s">
        <v>91</v>
      </c>
      <c r="D66" s="247"/>
      <c r="E66" s="244">
        <v>652.24</v>
      </c>
      <c r="M66" s="5"/>
    </row>
    <row r="67" spans="1:13" x14ac:dyDescent="0.2">
      <c r="B67" s="188" t="s">
        <v>3</v>
      </c>
      <c r="C67" s="152" t="s">
        <v>28</v>
      </c>
      <c r="D67" s="247"/>
      <c r="E67" s="244">
        <v>837.04</v>
      </c>
      <c r="M67" s="5"/>
    </row>
    <row r="68" spans="1:13" x14ac:dyDescent="0.2">
      <c r="B68" s="31" t="s">
        <v>4</v>
      </c>
      <c r="C68" s="46" t="s">
        <v>26</v>
      </c>
      <c r="D68" s="248"/>
      <c r="E68" s="245">
        <v>927.03</v>
      </c>
      <c r="M68" s="5"/>
    </row>
    <row r="69" spans="1:13" x14ac:dyDescent="0.2">
      <c r="B69" s="31" t="s">
        <v>100</v>
      </c>
      <c r="C69" s="46" t="s">
        <v>99</v>
      </c>
      <c r="D69" s="248"/>
      <c r="E69" s="245">
        <v>692</v>
      </c>
      <c r="F69" s="112"/>
      <c r="M69" s="5"/>
    </row>
    <row r="70" spans="1:13" x14ac:dyDescent="0.2">
      <c r="B70" s="31" t="s">
        <v>139</v>
      </c>
      <c r="C70" s="46" t="s">
        <v>138</v>
      </c>
      <c r="D70" s="248"/>
      <c r="E70" s="245">
        <v>792</v>
      </c>
      <c r="F70" s="112"/>
      <c r="M70" s="5"/>
    </row>
    <row r="71" spans="1:13" ht="13.5" thickBot="1" x14ac:dyDescent="0.25">
      <c r="B71" s="253" t="s">
        <v>93</v>
      </c>
      <c r="C71" s="254" t="s">
        <v>94</v>
      </c>
      <c r="D71" s="255"/>
      <c r="E71" s="252">
        <v>990</v>
      </c>
      <c r="F71" s="112"/>
      <c r="M71" s="5"/>
    </row>
    <row r="72" spans="1:13" s="4" customFormat="1" ht="13.5" thickBot="1" x14ac:dyDescent="0.25">
      <c r="B72" s="113"/>
      <c r="C72" s="159"/>
      <c r="D72" s="159"/>
      <c r="E72" s="163">
        <f>SUM(E64:E71)</f>
        <v>7422.3499999999995</v>
      </c>
      <c r="F72" s="160"/>
    </row>
    <row r="73" spans="1:13" x14ac:dyDescent="0.2">
      <c r="B73" s="190" t="s">
        <v>102</v>
      </c>
      <c r="C73" s="89" t="s">
        <v>81</v>
      </c>
      <c r="D73" s="89"/>
      <c r="E73" s="164">
        <v>500</v>
      </c>
      <c r="M73" s="5"/>
    </row>
    <row r="74" spans="1:13" x14ac:dyDescent="0.2">
      <c r="B74" s="50" t="s">
        <v>155</v>
      </c>
      <c r="C74" s="76" t="s">
        <v>14</v>
      </c>
      <c r="D74" s="76"/>
      <c r="E74" s="167">
        <v>1050</v>
      </c>
      <c r="M74" s="5"/>
    </row>
    <row r="75" spans="1:13" ht="13.5" thickBot="1" x14ac:dyDescent="0.25">
      <c r="B75" s="70" t="s">
        <v>39</v>
      </c>
      <c r="C75" s="161" t="s">
        <v>40</v>
      </c>
      <c r="D75" s="161"/>
      <c r="E75" s="165">
        <v>952.5</v>
      </c>
      <c r="M75" s="5"/>
    </row>
    <row r="76" spans="1:13" ht="13.5" thickBot="1" x14ac:dyDescent="0.25">
      <c r="B76" s="11"/>
      <c r="C76" s="162" t="s">
        <v>0</v>
      </c>
      <c r="D76" s="162"/>
      <c r="E76" s="166">
        <f>SUM(E72:E75)</f>
        <v>9924.8499999999985</v>
      </c>
      <c r="M76" s="5"/>
    </row>
    <row r="77" spans="1:13" ht="12.75" customHeight="1" x14ac:dyDescent="0.2">
      <c r="B77" s="11"/>
      <c r="C77" s="21"/>
      <c r="D77" s="21"/>
      <c r="E77" s="22"/>
      <c r="F77" s="22"/>
      <c r="G77" s="22"/>
      <c r="H77" s="22"/>
      <c r="I77" s="22"/>
      <c r="J77" s="22"/>
      <c r="K77" s="22"/>
      <c r="L77" s="22"/>
      <c r="M77" s="22"/>
    </row>
    <row r="78" spans="1:13" s="155" customFormat="1" ht="6.75" customHeight="1" x14ac:dyDescent="0.2">
      <c r="B78" s="156"/>
      <c r="C78" s="157"/>
      <c r="D78" s="157"/>
      <c r="E78" s="158"/>
      <c r="F78" s="158"/>
      <c r="G78" s="158"/>
      <c r="H78" s="158"/>
      <c r="I78" s="158"/>
      <c r="J78" s="158"/>
      <c r="K78" s="158"/>
      <c r="L78" s="158"/>
      <c r="M78" s="158"/>
    </row>
    <row r="79" spans="1:13" ht="19.5" customHeight="1" x14ac:dyDescent="0.2">
      <c r="A79" s="198"/>
      <c r="B79" s="150" t="s">
        <v>88</v>
      </c>
      <c r="C79" s="233" t="s">
        <v>71</v>
      </c>
      <c r="D79" s="170"/>
      <c r="E79" s="22"/>
      <c r="F79" s="22"/>
      <c r="G79" s="22"/>
      <c r="H79" s="22"/>
      <c r="I79" s="22"/>
      <c r="J79" s="22"/>
      <c r="K79" s="22"/>
      <c r="L79" s="22"/>
      <c r="M79" s="5"/>
    </row>
    <row r="80" spans="1:13" ht="19.5" customHeight="1" x14ac:dyDescent="0.2">
      <c r="B80" s="150" t="s">
        <v>90</v>
      </c>
      <c r="C80" s="410">
        <v>42123</v>
      </c>
      <c r="D80" s="412"/>
      <c r="E80" s="22"/>
      <c r="F80" s="22"/>
      <c r="G80" s="22"/>
      <c r="H80" s="22"/>
      <c r="I80" s="22"/>
      <c r="J80" s="22"/>
      <c r="K80" s="22"/>
      <c r="L80" s="22"/>
      <c r="M80" s="5"/>
    </row>
    <row r="81" spans="1:13" ht="4.5" customHeight="1" x14ac:dyDescent="0.45">
      <c r="B81" s="2"/>
      <c r="C81" s="47"/>
      <c r="D81" s="47"/>
      <c r="E81" s="411"/>
      <c r="F81" s="413"/>
      <c r="G81" s="3"/>
      <c r="H81" s="4"/>
      <c r="I81" s="4"/>
      <c r="J81" s="4"/>
      <c r="K81" s="4"/>
      <c r="L81" s="13"/>
      <c r="M81" s="4"/>
    </row>
    <row r="82" spans="1:13" s="6" customFormat="1" ht="13.5" thickBot="1" x14ac:dyDescent="0.25">
      <c r="A82" s="265"/>
      <c r="B82" s="151" t="s">
        <v>89</v>
      </c>
      <c r="C82" s="153" t="s">
        <v>1</v>
      </c>
      <c r="D82" s="153"/>
      <c r="E82" s="154" t="s">
        <v>2</v>
      </c>
      <c r="F82" s="265"/>
      <c r="G82" s="265"/>
      <c r="H82" s="265"/>
    </row>
    <row r="83" spans="1:13" x14ac:dyDescent="0.2">
      <c r="B83" s="69" t="s">
        <v>98</v>
      </c>
      <c r="C83" s="89" t="s">
        <v>30</v>
      </c>
      <c r="D83" s="246"/>
      <c r="E83" s="244">
        <v>1340.44</v>
      </c>
      <c r="M83" s="5"/>
    </row>
    <row r="84" spans="1:13" x14ac:dyDescent="0.2">
      <c r="B84" s="188" t="s">
        <v>134</v>
      </c>
      <c r="C84" s="152" t="s">
        <v>27</v>
      </c>
      <c r="D84" s="247"/>
      <c r="E84" s="244">
        <v>1191.6400000000001</v>
      </c>
      <c r="M84" s="5"/>
    </row>
    <row r="85" spans="1:13" x14ac:dyDescent="0.2">
      <c r="B85" s="188" t="s">
        <v>102</v>
      </c>
      <c r="C85" s="152" t="s">
        <v>91</v>
      </c>
      <c r="D85" s="247"/>
      <c r="E85" s="244">
        <v>752.24</v>
      </c>
      <c r="F85" s="257"/>
      <c r="M85" s="5"/>
    </row>
    <row r="86" spans="1:13" x14ac:dyDescent="0.2">
      <c r="B86" s="188" t="s">
        <v>3</v>
      </c>
      <c r="C86" s="152" t="s">
        <v>28</v>
      </c>
      <c r="D86" s="247"/>
      <c r="E86" s="244">
        <v>837.04</v>
      </c>
      <c r="F86" s="250"/>
      <c r="M86" s="5"/>
    </row>
    <row r="87" spans="1:13" x14ac:dyDescent="0.2">
      <c r="B87" s="31" t="s">
        <v>4</v>
      </c>
      <c r="C87" s="46" t="s">
        <v>26</v>
      </c>
      <c r="D87" s="248"/>
      <c r="E87" s="245">
        <v>927.03</v>
      </c>
      <c r="M87" s="5"/>
    </row>
    <row r="88" spans="1:13" x14ac:dyDescent="0.2">
      <c r="B88" s="31" t="s">
        <v>100</v>
      </c>
      <c r="C88" s="46" t="s">
        <v>99</v>
      </c>
      <c r="D88" s="248"/>
      <c r="E88" s="245">
        <v>692</v>
      </c>
      <c r="F88" s="112"/>
      <c r="M88" s="5"/>
    </row>
    <row r="89" spans="1:13" x14ac:dyDescent="0.2">
      <c r="B89" s="31" t="s">
        <v>139</v>
      </c>
      <c r="C89" s="46" t="s">
        <v>138</v>
      </c>
      <c r="D89" s="248"/>
      <c r="E89" s="245">
        <v>792</v>
      </c>
      <c r="F89" s="112"/>
      <c r="G89" s="199"/>
      <c r="H89" s="200"/>
      <c r="M89" s="5"/>
    </row>
    <row r="90" spans="1:13" ht="13.5" thickBot="1" x14ac:dyDescent="0.25">
      <c r="B90" s="253" t="s">
        <v>93</v>
      </c>
      <c r="C90" s="254" t="s">
        <v>94</v>
      </c>
      <c r="D90" s="255"/>
      <c r="E90" s="252">
        <v>990</v>
      </c>
      <c r="F90" s="112"/>
      <c r="M90" s="5"/>
    </row>
    <row r="91" spans="1:13" s="4" customFormat="1" ht="13.5" thickBot="1" x14ac:dyDescent="0.25">
      <c r="B91" s="113"/>
      <c r="C91" s="159"/>
      <c r="D91" s="159"/>
      <c r="E91" s="163">
        <f>SUM(E83:E90)</f>
        <v>7522.3899999999994</v>
      </c>
      <c r="F91" s="160"/>
    </row>
    <row r="92" spans="1:13" ht="13.5" thickBot="1" x14ac:dyDescent="0.25">
      <c r="B92" s="272" t="s">
        <v>102</v>
      </c>
      <c r="C92" s="273" t="s">
        <v>81</v>
      </c>
      <c r="D92" s="273"/>
      <c r="E92" s="274">
        <v>500</v>
      </c>
      <c r="M92" s="5"/>
    </row>
    <row r="93" spans="1:13" ht="13.5" thickBot="1" x14ac:dyDescent="0.25">
      <c r="B93" s="11"/>
      <c r="C93" s="162" t="s">
        <v>0</v>
      </c>
      <c r="D93" s="162"/>
      <c r="E93" s="166">
        <f>SUM(E91:E92)</f>
        <v>8022.3899999999994</v>
      </c>
      <c r="M93" s="5"/>
    </row>
    <row r="94" spans="1:13" ht="12.75" customHeight="1" x14ac:dyDescent="0.2">
      <c r="B94" s="11"/>
      <c r="C94" s="162"/>
      <c r="D94" s="162"/>
      <c r="E94" s="193"/>
      <c r="I94" s="22"/>
      <c r="J94" s="22"/>
      <c r="K94" s="22"/>
      <c r="L94" s="22"/>
      <c r="M94" s="22"/>
    </row>
    <row r="95" spans="1:13" s="7" customFormat="1" ht="13.15" customHeight="1" x14ac:dyDescent="0.2">
      <c r="A95" s="37" t="s">
        <v>16</v>
      </c>
      <c r="B95" s="38" t="s">
        <v>17</v>
      </c>
      <c r="C95" s="38"/>
      <c r="D95" s="168">
        <v>9000</v>
      </c>
      <c r="E95" s="251"/>
      <c r="F95" s="37" t="s">
        <v>24</v>
      </c>
      <c r="G95" s="38" t="s">
        <v>25</v>
      </c>
      <c r="H95" s="168">
        <v>3000</v>
      </c>
      <c r="I95" s="168"/>
      <c r="J95" s="171"/>
      <c r="K95" s="171"/>
      <c r="L95" s="171"/>
      <c r="M95" s="171"/>
    </row>
    <row r="96" spans="1:13" s="7" customFormat="1" ht="13.15" customHeight="1" x14ac:dyDescent="0.2">
      <c r="A96" s="37" t="s">
        <v>18</v>
      </c>
      <c r="B96" s="38" t="s">
        <v>47</v>
      </c>
      <c r="C96" s="38"/>
      <c r="D96" s="168">
        <f>Nikki!E73</f>
        <v>1524.7800000000004</v>
      </c>
      <c r="E96" s="251"/>
      <c r="F96" s="37" t="s">
        <v>31</v>
      </c>
      <c r="G96" s="38" t="s">
        <v>25</v>
      </c>
      <c r="H96" s="168">
        <v>1800</v>
      </c>
      <c r="I96" s="171"/>
      <c r="J96" s="171"/>
      <c r="K96" s="171"/>
      <c r="L96" s="171"/>
      <c r="M96" s="171"/>
    </row>
    <row r="97" spans="1:13" s="7" customFormat="1" ht="13.15" customHeight="1" x14ac:dyDescent="0.2">
      <c r="A97" s="37" t="s">
        <v>19</v>
      </c>
      <c r="B97" s="38" t="s">
        <v>20</v>
      </c>
      <c r="C97" s="38"/>
      <c r="D97" s="168">
        <v>311.83999999999997</v>
      </c>
      <c r="E97" s="168"/>
      <c r="F97" s="37" t="s">
        <v>18</v>
      </c>
      <c r="G97" s="38" t="s">
        <v>46</v>
      </c>
      <c r="H97" s="168">
        <v>1015</v>
      </c>
      <c r="I97" s="171"/>
      <c r="J97" s="171"/>
      <c r="K97" s="171"/>
      <c r="L97" s="171"/>
      <c r="M97" s="171"/>
    </row>
    <row r="98" spans="1:13" s="7" customFormat="1" ht="13.15" customHeight="1" x14ac:dyDescent="0.2">
      <c r="A98" s="37" t="s">
        <v>131</v>
      </c>
      <c r="B98" s="38" t="s">
        <v>132</v>
      </c>
      <c r="C98" s="38"/>
      <c r="D98" s="168">
        <v>472.63</v>
      </c>
      <c r="E98" s="168"/>
      <c r="F98" s="37" t="s">
        <v>63</v>
      </c>
      <c r="G98" s="38" t="s">
        <v>65</v>
      </c>
      <c r="H98" s="168">
        <v>500</v>
      </c>
      <c r="I98" s="197"/>
      <c r="J98" s="172"/>
    </row>
    <row r="99" spans="1:13" s="7" customFormat="1" ht="13.15" customHeight="1" x14ac:dyDescent="0.2">
      <c r="A99" s="37" t="s">
        <v>131</v>
      </c>
      <c r="B99" s="38" t="s">
        <v>133</v>
      </c>
      <c r="C99" s="38"/>
      <c r="D99" s="168">
        <v>86.94</v>
      </c>
      <c r="E99" s="168"/>
      <c r="F99" s="37" t="s">
        <v>64</v>
      </c>
      <c r="G99" s="38" t="s">
        <v>66</v>
      </c>
      <c r="H99" s="168">
        <v>500</v>
      </c>
      <c r="I99" s="197"/>
      <c r="J99" s="172"/>
    </row>
    <row r="100" spans="1:13" s="7" customFormat="1" ht="13.15" customHeight="1" x14ac:dyDescent="0.2">
      <c r="A100" s="37" t="s">
        <v>22</v>
      </c>
      <c r="B100" s="38" t="s">
        <v>23</v>
      </c>
      <c r="C100" s="168"/>
      <c r="D100" s="168">
        <v>8000</v>
      </c>
      <c r="E100" s="251"/>
      <c r="F100" s="37" t="s">
        <v>19</v>
      </c>
      <c r="G100" s="38" t="s">
        <v>32</v>
      </c>
      <c r="H100" s="168">
        <v>11000</v>
      </c>
      <c r="I100" s="197"/>
      <c r="J100" s="172"/>
    </row>
    <row r="101" spans="1:13" s="7" customFormat="1" ht="13.15" customHeight="1" x14ac:dyDescent="0.2">
      <c r="A101" s="37" t="s">
        <v>21</v>
      </c>
      <c r="B101" s="38" t="s">
        <v>54</v>
      </c>
      <c r="C101" s="168"/>
      <c r="D101" s="168">
        <v>1000</v>
      </c>
      <c r="E101" s="168"/>
      <c r="F101" s="77" t="s">
        <v>42</v>
      </c>
      <c r="G101" s="38" t="s">
        <v>33</v>
      </c>
      <c r="H101" s="168">
        <v>11000</v>
      </c>
      <c r="I101" s="74"/>
      <c r="J101" s="172"/>
    </row>
    <row r="102" spans="1:13" s="7" customFormat="1" ht="13.15" customHeight="1" thickBot="1" x14ac:dyDescent="0.25">
      <c r="A102" s="37"/>
      <c r="B102" s="38" t="s">
        <v>44</v>
      </c>
      <c r="C102" s="168"/>
      <c r="D102" s="168">
        <v>5000</v>
      </c>
      <c r="E102" s="168"/>
      <c r="F102" s="77"/>
      <c r="G102" s="38"/>
      <c r="H102" s="169"/>
      <c r="I102" s="197"/>
      <c r="J102" s="172"/>
    </row>
    <row r="103" spans="1:13" s="7" customFormat="1" ht="13.15" customHeight="1" thickTop="1" thickBot="1" x14ac:dyDescent="0.25">
      <c r="B103" s="37"/>
      <c r="C103" s="38"/>
      <c r="D103" s="38"/>
      <c r="E103" s="168"/>
      <c r="F103" s="40"/>
      <c r="G103" s="38"/>
      <c r="H103" s="197">
        <f>SUM(H95:H102)+SUM(D95:D102)</f>
        <v>54211.19</v>
      </c>
      <c r="I103" s="197"/>
      <c r="J103" s="172"/>
    </row>
    <row r="104" spans="1:13" s="7" customFormat="1" ht="13.15" customHeight="1" thickBot="1" x14ac:dyDescent="0.25">
      <c r="B104" s="37"/>
      <c r="C104" s="38"/>
      <c r="D104" s="9"/>
      <c r="E104" s="168"/>
      <c r="F104" s="40"/>
      <c r="G104" s="173" t="s">
        <v>5</v>
      </c>
      <c r="H104" s="174">
        <f>E93+H103</f>
        <v>62233.58</v>
      </c>
      <c r="I104" s="197"/>
      <c r="J104" s="172"/>
    </row>
    <row r="105" spans="1:13" s="7" customFormat="1" ht="13.15" customHeight="1" x14ac:dyDescent="0.2">
      <c r="B105" s="37"/>
      <c r="C105" s="38"/>
      <c r="D105" s="8"/>
      <c r="E105" s="168"/>
      <c r="F105" s="39"/>
      <c r="G105" s="38"/>
      <c r="H105" s="197"/>
      <c r="I105" s="197"/>
      <c r="J105" s="172"/>
    </row>
    <row r="106" spans="1:13" s="7" customFormat="1" ht="13.15" customHeight="1" x14ac:dyDescent="0.2">
      <c r="B106" s="37"/>
      <c r="C106" s="38"/>
      <c r="D106" s="8"/>
      <c r="E106" s="9"/>
      <c r="F106" s="9"/>
      <c r="G106" s="9"/>
      <c r="H106" s="9"/>
      <c r="I106" s="197"/>
      <c r="J106" s="172"/>
    </row>
    <row r="107" spans="1:13" s="7" customFormat="1" ht="13.15" customHeight="1" x14ac:dyDescent="0.2">
      <c r="A107" s="9"/>
      <c r="B107" s="10"/>
      <c r="C107" s="9"/>
      <c r="D107" s="8"/>
      <c r="E107" s="9"/>
      <c r="F107" s="9"/>
      <c r="G107" s="9"/>
      <c r="H107" s="9"/>
      <c r="I107" s="197"/>
      <c r="J107" s="172"/>
    </row>
    <row r="108" spans="1:13" s="7" customFormat="1" ht="13.15" customHeight="1" x14ac:dyDescent="0.2">
      <c r="A108" s="9"/>
      <c r="B108" s="10"/>
      <c r="C108" s="8"/>
      <c r="D108" s="8"/>
      <c r="E108" s="9"/>
      <c r="F108" s="9"/>
      <c r="G108" s="9"/>
      <c r="H108" s="9"/>
      <c r="I108" s="197"/>
      <c r="J108" s="172"/>
    </row>
    <row r="109" spans="1:13" s="7" customFormat="1" ht="13.15" customHeight="1" x14ac:dyDescent="0.2">
      <c r="A109" s="9"/>
      <c r="B109" s="10"/>
      <c r="C109" s="8"/>
      <c r="D109" s="8"/>
      <c r="E109" s="9"/>
      <c r="F109" s="9"/>
      <c r="G109" s="9"/>
      <c r="H109" s="9"/>
      <c r="I109" s="197"/>
      <c r="J109" s="172"/>
    </row>
    <row r="110" spans="1:13" s="7" customFormat="1" ht="13.15" customHeight="1" x14ac:dyDescent="0.2">
      <c r="A110" s="9"/>
      <c r="B110" s="10"/>
      <c r="C110" s="8"/>
      <c r="D110" s="8"/>
      <c r="E110" s="9"/>
      <c r="F110" s="9"/>
      <c r="G110" s="9"/>
      <c r="H110" s="9"/>
      <c r="I110" s="197"/>
      <c r="J110" s="172"/>
    </row>
    <row r="111" spans="1:13" s="9" customFormat="1" ht="12" x14ac:dyDescent="0.2">
      <c r="B111" s="10"/>
      <c r="C111" s="8"/>
      <c r="M111" s="10"/>
    </row>
    <row r="112" spans="1:13" s="9" customFormat="1" ht="12" x14ac:dyDescent="0.2">
      <c r="B112" s="10"/>
      <c r="C112" s="8"/>
      <c r="M112" s="10"/>
    </row>
    <row r="113" spans="1:13" s="9" customFormat="1" ht="12" x14ac:dyDescent="0.2">
      <c r="B113" s="10"/>
      <c r="C113" s="8"/>
      <c r="M113" s="10"/>
    </row>
    <row r="114" spans="1:13" s="9" customFormat="1" ht="12" x14ac:dyDescent="0.2">
      <c r="B114" s="10"/>
      <c r="M114" s="10"/>
    </row>
    <row r="115" spans="1:13" s="9" customFormat="1" ht="12" x14ac:dyDescent="0.2">
      <c r="B115" s="10"/>
      <c r="M115" s="10"/>
    </row>
    <row r="116" spans="1:13" s="9" customFormat="1" ht="12" x14ac:dyDescent="0.2">
      <c r="B116" s="10"/>
      <c r="M116" s="10"/>
    </row>
    <row r="117" spans="1:13" s="9" customFormat="1" x14ac:dyDescent="0.2">
      <c r="B117" s="10"/>
      <c r="D117" s="5"/>
      <c r="M117" s="10"/>
    </row>
    <row r="118" spans="1:13" s="9" customFormat="1" x14ac:dyDescent="0.2">
      <c r="B118" s="10"/>
      <c r="D118" s="5"/>
      <c r="M118" s="10"/>
    </row>
    <row r="119" spans="1:13" s="9" customFormat="1" x14ac:dyDescent="0.2">
      <c r="B119" s="10"/>
      <c r="D119" s="5"/>
      <c r="E119" s="5"/>
      <c r="F119" s="5"/>
      <c r="G119" s="5"/>
      <c r="H119" s="5"/>
      <c r="M119" s="10"/>
    </row>
    <row r="120" spans="1:13" s="9" customFormat="1" x14ac:dyDescent="0.2">
      <c r="B120" s="12"/>
      <c r="C120" s="5"/>
      <c r="D120" s="5"/>
      <c r="E120" s="5"/>
      <c r="F120" s="5"/>
      <c r="G120" s="5"/>
      <c r="H120" s="5"/>
      <c r="M120" s="10"/>
    </row>
    <row r="121" spans="1:13" s="9" customFormat="1" x14ac:dyDescent="0.2">
      <c r="B121" s="12"/>
      <c r="C121" s="5"/>
      <c r="D121" s="5"/>
      <c r="E121" s="5"/>
      <c r="F121" s="5"/>
      <c r="G121" s="5"/>
      <c r="H121" s="5"/>
      <c r="M121" s="10"/>
    </row>
    <row r="122" spans="1:13" s="9" customFormat="1" x14ac:dyDescent="0.2">
      <c r="B122" s="12"/>
      <c r="C122" s="5"/>
      <c r="D122" s="5"/>
      <c r="E122" s="5"/>
      <c r="F122" s="5"/>
      <c r="G122" s="5"/>
      <c r="H122" s="5"/>
      <c r="M122" s="10"/>
    </row>
    <row r="123" spans="1:13" s="9" customFormat="1" x14ac:dyDescent="0.2">
      <c r="B123" s="12"/>
      <c r="C123" s="5"/>
      <c r="D123" s="5"/>
      <c r="E123" s="5"/>
      <c r="F123" s="5"/>
      <c r="G123" s="5"/>
      <c r="H123" s="5"/>
      <c r="M123" s="10"/>
    </row>
    <row r="124" spans="1:13" s="9" customFormat="1" x14ac:dyDescent="0.2">
      <c r="A124" s="5"/>
      <c r="B124" s="1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0"/>
    </row>
    <row r="125" spans="1:13" s="9" customFormat="1" x14ac:dyDescent="0.2">
      <c r="A125" s="5"/>
      <c r="B125" s="1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0"/>
    </row>
    <row r="126" spans="1:13" s="9" customFormat="1" x14ac:dyDescent="0.2">
      <c r="A126" s="5"/>
      <c r="B126" s="1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0"/>
    </row>
    <row r="127" spans="1:13" s="9" customFormat="1" x14ac:dyDescent="0.2">
      <c r="A127" s="5"/>
      <c r="B127" s="12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0"/>
    </row>
  </sheetData>
  <mergeCells count="11">
    <mergeCell ref="E43:F43"/>
    <mergeCell ref="C80:D80"/>
    <mergeCell ref="E81:F81"/>
    <mergeCell ref="C61:D61"/>
    <mergeCell ref="E62:F62"/>
    <mergeCell ref="C42:D42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11"/>
  <sheetViews>
    <sheetView topLeftCell="A49" workbookViewId="0">
      <selection activeCell="G70" sqref="G70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172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173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42130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3.5" thickBot="1" x14ac:dyDescent="0.25">
      <c r="B6" s="151" t="s">
        <v>89</v>
      </c>
      <c r="C6" s="153" t="s">
        <v>1</v>
      </c>
      <c r="D6" s="153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1340.43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1191.6199999999999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752.24</v>
      </c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837.04</v>
      </c>
      <c r="F10" s="250"/>
      <c r="G10" s="199"/>
      <c r="H10" s="200"/>
      <c r="I10" s="4"/>
      <c r="J10" s="4"/>
      <c r="M10" s="5"/>
    </row>
    <row r="11" spans="1:13" x14ac:dyDescent="0.2">
      <c r="B11" s="31" t="s">
        <v>4</v>
      </c>
      <c r="C11" s="46" t="s">
        <v>26</v>
      </c>
      <c r="D11" s="248"/>
      <c r="E11" s="245">
        <v>927.03</v>
      </c>
      <c r="F11" s="250"/>
      <c r="G11" s="199"/>
      <c r="H11" s="200"/>
      <c r="I11" s="4"/>
      <c r="J11" s="4"/>
      <c r="M11" s="5"/>
    </row>
    <row r="12" spans="1:13" x14ac:dyDescent="0.2">
      <c r="B12" s="31" t="s">
        <v>100</v>
      </c>
      <c r="C12" s="46" t="s">
        <v>99</v>
      </c>
      <c r="D12" s="248"/>
      <c r="E12" s="245">
        <v>792</v>
      </c>
      <c r="F12" s="112"/>
      <c r="G12" s="199"/>
      <c r="H12" s="200"/>
      <c r="I12" s="4"/>
      <c r="J12" s="4"/>
      <c r="M12" s="5"/>
    </row>
    <row r="13" spans="1:13" x14ac:dyDescent="0.2">
      <c r="B13" s="31" t="s">
        <v>139</v>
      </c>
      <c r="C13" s="46" t="s">
        <v>138</v>
      </c>
      <c r="D13" s="248"/>
      <c r="E13" s="245">
        <v>633.6</v>
      </c>
      <c r="F13" s="112"/>
      <c r="G13" s="199"/>
      <c r="H13" s="200"/>
      <c r="I13" s="4"/>
      <c r="J13" s="4"/>
      <c r="M13" s="5"/>
    </row>
    <row r="14" spans="1:13" ht="13.5" thickBot="1" x14ac:dyDescent="0.25">
      <c r="B14" s="253" t="s">
        <v>93</v>
      </c>
      <c r="C14" s="254" t="s">
        <v>94</v>
      </c>
      <c r="D14" s="255"/>
      <c r="E14" s="252">
        <v>990</v>
      </c>
      <c r="F14" s="112"/>
      <c r="G14" s="4"/>
      <c r="H14" s="200"/>
      <c r="I14" s="4"/>
      <c r="J14" s="4"/>
      <c r="M14" s="5"/>
    </row>
    <row r="15" spans="1:13" s="4" customFormat="1" ht="13.5" thickBot="1" x14ac:dyDescent="0.25">
      <c r="B15" s="113"/>
      <c r="C15" s="159"/>
      <c r="D15" s="159"/>
      <c r="E15" s="163">
        <f>SUM(E7:E14)</f>
        <v>7463.96</v>
      </c>
      <c r="F15" s="160"/>
      <c r="H15" s="200"/>
    </row>
    <row r="16" spans="1:13" x14ac:dyDescent="0.2">
      <c r="B16" s="190" t="s">
        <v>102</v>
      </c>
      <c r="C16" s="89" t="s">
        <v>81</v>
      </c>
      <c r="D16" s="89"/>
      <c r="E16" s="164">
        <v>500</v>
      </c>
      <c r="G16" s="4"/>
      <c r="H16" s="200"/>
      <c r="I16" s="4"/>
      <c r="J16" s="4"/>
      <c r="M16" s="5"/>
    </row>
    <row r="17" spans="1:13" x14ac:dyDescent="0.2">
      <c r="B17" s="50" t="s">
        <v>155</v>
      </c>
      <c r="C17" s="76" t="s">
        <v>14</v>
      </c>
      <c r="D17" s="76"/>
      <c r="E17" s="167">
        <f>4200/4</f>
        <v>1050</v>
      </c>
      <c r="G17" s="4"/>
      <c r="H17" s="200"/>
      <c r="I17" s="4"/>
      <c r="J17" s="4"/>
      <c r="M17" s="5"/>
    </row>
    <row r="18" spans="1:13" ht="13.5" thickBot="1" x14ac:dyDescent="0.25">
      <c r="B18" s="70" t="s">
        <v>39</v>
      </c>
      <c r="C18" s="161" t="s">
        <v>40</v>
      </c>
      <c r="D18" s="161"/>
      <c r="E18" s="165">
        <v>952.5</v>
      </c>
      <c r="G18" s="4"/>
      <c r="H18" s="200"/>
      <c r="I18" s="4"/>
      <c r="J18" s="4"/>
      <c r="M18" s="5"/>
    </row>
    <row r="19" spans="1:13" ht="13.5" thickBot="1" x14ac:dyDescent="0.25">
      <c r="B19" s="11"/>
      <c r="C19" s="162" t="s">
        <v>0</v>
      </c>
      <c r="D19" s="162"/>
      <c r="E19" s="166">
        <f>SUM(E15:E18)</f>
        <v>9966.4599999999991</v>
      </c>
      <c r="G19" s="201"/>
      <c r="H19" s="200"/>
      <c r="I19" s="4"/>
      <c r="J19" s="4"/>
      <c r="M19" s="5"/>
    </row>
    <row r="20" spans="1:13" ht="12.75" customHeight="1" x14ac:dyDescent="0.2">
      <c r="B20" s="11"/>
      <c r="C20" s="21"/>
      <c r="D20" s="21"/>
      <c r="E20" s="22"/>
      <c r="F20" s="22"/>
      <c r="G20" s="22"/>
      <c r="H20" s="22"/>
      <c r="I20" s="22"/>
      <c r="J20" s="22"/>
      <c r="K20" s="22"/>
      <c r="L20" s="22"/>
      <c r="M20" s="22"/>
    </row>
    <row r="21" spans="1:13" s="155" customFormat="1" ht="6.75" customHeight="1" x14ac:dyDescent="0.2">
      <c r="B21" s="156"/>
      <c r="C21" s="157"/>
      <c r="D21" s="157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ht="19.5" customHeight="1" x14ac:dyDescent="0.2">
      <c r="A22" s="198"/>
      <c r="B22" s="150" t="s">
        <v>88</v>
      </c>
      <c r="C22" s="233" t="s">
        <v>80</v>
      </c>
      <c r="D22" s="233"/>
      <c r="E22" s="22"/>
      <c r="F22" s="22"/>
      <c r="G22" s="22"/>
      <c r="H22" s="22"/>
      <c r="I22" s="22"/>
      <c r="J22" s="22"/>
      <c r="K22" s="22"/>
      <c r="L22" s="22"/>
      <c r="M22" s="5"/>
    </row>
    <row r="23" spans="1:13" ht="19.5" customHeight="1" x14ac:dyDescent="0.2">
      <c r="B23" s="150" t="s">
        <v>90</v>
      </c>
      <c r="C23" s="410">
        <v>42137</v>
      </c>
      <c r="D23" s="412"/>
      <c r="E23" s="22"/>
      <c r="F23" s="22"/>
      <c r="G23" s="22"/>
      <c r="H23" s="22"/>
      <c r="I23" s="22"/>
      <c r="J23" s="22"/>
      <c r="K23" s="22"/>
      <c r="L23" s="22"/>
      <c r="M23" s="5"/>
    </row>
    <row r="24" spans="1:13" ht="4.5" customHeight="1" x14ac:dyDescent="0.45">
      <c r="B24" s="2"/>
      <c r="C24" s="47"/>
      <c r="D24" s="47"/>
      <c r="E24" s="411"/>
      <c r="F24" s="413"/>
      <c r="G24" s="3"/>
      <c r="H24" s="4"/>
      <c r="I24" s="4"/>
      <c r="J24" s="4"/>
      <c r="K24" s="4"/>
      <c r="L24" s="13"/>
      <c r="M24" s="4"/>
    </row>
    <row r="25" spans="1:13" s="6" customFormat="1" ht="13.5" thickBot="1" x14ac:dyDescent="0.25">
      <c r="B25" s="151" t="s">
        <v>89</v>
      </c>
      <c r="C25" s="153" t="s">
        <v>1</v>
      </c>
      <c r="D25" s="153"/>
      <c r="E25" s="154" t="s">
        <v>2</v>
      </c>
      <c r="G25" s="115"/>
      <c r="H25" s="115"/>
      <c r="I25" s="115"/>
      <c r="J25" s="115"/>
    </row>
    <row r="26" spans="1:13" x14ac:dyDescent="0.2">
      <c r="B26" s="69" t="s">
        <v>98</v>
      </c>
      <c r="C26" s="89" t="s">
        <v>30</v>
      </c>
      <c r="D26" s="246"/>
      <c r="E26" s="244">
        <v>1240.42</v>
      </c>
      <c r="F26" s="112"/>
      <c r="M26" s="5"/>
    </row>
    <row r="27" spans="1:13" x14ac:dyDescent="0.2">
      <c r="B27" s="188" t="s">
        <v>134</v>
      </c>
      <c r="C27" s="152" t="s">
        <v>27</v>
      </c>
      <c r="D27" s="247"/>
      <c r="E27" s="244">
        <v>1191.6400000000001</v>
      </c>
      <c r="M27" s="5"/>
    </row>
    <row r="28" spans="1:13" x14ac:dyDescent="0.2">
      <c r="B28" s="188" t="s">
        <v>102</v>
      </c>
      <c r="C28" s="152" t="s">
        <v>91</v>
      </c>
      <c r="D28" s="247"/>
      <c r="E28" s="244">
        <v>752.24</v>
      </c>
      <c r="M28" s="5"/>
    </row>
    <row r="29" spans="1:13" x14ac:dyDescent="0.2">
      <c r="B29" s="188" t="s">
        <v>3</v>
      </c>
      <c r="C29" s="152" t="s">
        <v>28</v>
      </c>
      <c r="D29" s="247"/>
      <c r="E29" s="244">
        <v>837.04</v>
      </c>
      <c r="M29" s="5"/>
    </row>
    <row r="30" spans="1:13" x14ac:dyDescent="0.2">
      <c r="B30" s="31" t="s">
        <v>4</v>
      </c>
      <c r="C30" s="46" t="s">
        <v>26</v>
      </c>
      <c r="D30" s="248"/>
      <c r="E30" s="245">
        <v>927.03</v>
      </c>
      <c r="M30" s="5"/>
    </row>
    <row r="31" spans="1:13" x14ac:dyDescent="0.2">
      <c r="B31" s="31" t="s">
        <v>100</v>
      </c>
      <c r="C31" s="46" t="s">
        <v>99</v>
      </c>
      <c r="D31" s="248"/>
      <c r="E31" s="245">
        <v>792</v>
      </c>
      <c r="F31" s="112"/>
      <c r="M31" s="5"/>
    </row>
    <row r="32" spans="1:13" x14ac:dyDescent="0.2">
      <c r="B32" s="31" t="s">
        <v>139</v>
      </c>
      <c r="C32" s="46" t="s">
        <v>138</v>
      </c>
      <c r="D32" s="248"/>
      <c r="E32" s="245">
        <v>792</v>
      </c>
      <c r="F32" s="112"/>
      <c r="M32" s="5"/>
    </row>
    <row r="33" spans="1:13" ht="13.5" thickBot="1" x14ac:dyDescent="0.25">
      <c r="B33" s="253" t="s">
        <v>93</v>
      </c>
      <c r="C33" s="254" t="s">
        <v>94</v>
      </c>
      <c r="D33" s="255"/>
      <c r="E33" s="252">
        <v>990</v>
      </c>
      <c r="F33" s="112"/>
      <c r="M33" s="5"/>
    </row>
    <row r="34" spans="1:13" s="4" customFormat="1" ht="13.5" thickBot="1" x14ac:dyDescent="0.25">
      <c r="B34" s="113"/>
      <c r="C34" s="159"/>
      <c r="D34" s="159"/>
      <c r="E34" s="163">
        <f>SUM(E26:E33)</f>
        <v>7522.37</v>
      </c>
      <c r="F34" s="160"/>
    </row>
    <row r="35" spans="1:13" x14ac:dyDescent="0.2">
      <c r="B35" s="190" t="s">
        <v>102</v>
      </c>
      <c r="C35" s="89" t="s">
        <v>81</v>
      </c>
      <c r="D35" s="89"/>
      <c r="E35" s="164">
        <v>500</v>
      </c>
      <c r="M35" s="5"/>
    </row>
    <row r="36" spans="1:13" x14ac:dyDescent="0.2">
      <c r="B36" s="50" t="s">
        <v>155</v>
      </c>
      <c r="C36" s="76" t="s">
        <v>14</v>
      </c>
      <c r="D36" s="76"/>
      <c r="E36" s="167">
        <v>1050</v>
      </c>
      <c r="M36" s="5"/>
    </row>
    <row r="37" spans="1:13" ht="13.5" thickBot="1" x14ac:dyDescent="0.25">
      <c r="B37" s="70" t="s">
        <v>39</v>
      </c>
      <c r="C37" s="161" t="s">
        <v>40</v>
      </c>
      <c r="D37" s="161"/>
      <c r="E37" s="165">
        <v>952.5</v>
      </c>
      <c r="M37" s="5"/>
    </row>
    <row r="38" spans="1:13" ht="13.5" thickBot="1" x14ac:dyDescent="0.25">
      <c r="B38" s="11"/>
      <c r="C38" s="162" t="s">
        <v>0</v>
      </c>
      <c r="D38" s="162"/>
      <c r="E38" s="166">
        <f>SUM(E34:E37)</f>
        <v>10024.869999999999</v>
      </c>
      <c r="M38" s="5"/>
    </row>
    <row r="39" spans="1:13" x14ac:dyDescent="0.2">
      <c r="B39" s="11"/>
      <c r="C39" s="162"/>
      <c r="D39" s="162"/>
      <c r="E39" s="193"/>
      <c r="M39" s="5"/>
    </row>
    <row r="40" spans="1:13" x14ac:dyDescent="0.2">
      <c r="B40" s="11" t="s">
        <v>102</v>
      </c>
      <c r="C40" s="286" t="s">
        <v>178</v>
      </c>
      <c r="D40" s="162"/>
      <c r="E40" s="193">
        <v>1000</v>
      </c>
      <c r="M40" s="5"/>
    </row>
    <row r="41" spans="1:13" x14ac:dyDescent="0.2">
      <c r="B41" s="11"/>
      <c r="C41" s="162"/>
      <c r="D41" s="162"/>
      <c r="E41" s="193"/>
      <c r="M41" s="5"/>
    </row>
    <row r="42" spans="1:13" s="155" customFormat="1" ht="6.75" customHeight="1" x14ac:dyDescent="0.2">
      <c r="B42" s="156"/>
      <c r="C42" s="157"/>
      <c r="D42" s="157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9.5" customHeight="1" x14ac:dyDescent="0.2">
      <c r="A43" s="198"/>
      <c r="B43" s="150" t="s">
        <v>88</v>
      </c>
      <c r="C43" s="233" t="s">
        <v>74</v>
      </c>
      <c r="D43" s="170"/>
      <c r="E43" s="22"/>
      <c r="F43" s="22"/>
      <c r="G43" s="22"/>
      <c r="H43" s="22"/>
      <c r="I43" s="22"/>
      <c r="J43" s="22"/>
      <c r="K43" s="22"/>
      <c r="L43" s="22"/>
      <c r="M43" s="5"/>
    </row>
    <row r="44" spans="1:13" ht="19.5" customHeight="1" x14ac:dyDescent="0.2">
      <c r="B44" s="150" t="s">
        <v>90</v>
      </c>
      <c r="C44" s="410">
        <v>42144</v>
      </c>
      <c r="D44" s="410"/>
      <c r="E44" s="22"/>
      <c r="F44" s="22"/>
      <c r="G44" s="22"/>
      <c r="H44" s="22"/>
      <c r="I44" s="22"/>
      <c r="J44" s="22"/>
      <c r="K44" s="22"/>
      <c r="L44" s="22"/>
      <c r="M44" s="5"/>
    </row>
    <row r="45" spans="1:13" ht="4.5" customHeight="1" x14ac:dyDescent="0.45">
      <c r="B45" s="2"/>
      <c r="C45" s="47"/>
      <c r="D45" s="47"/>
      <c r="E45" s="411"/>
      <c r="F45" s="411"/>
      <c r="G45" s="3"/>
      <c r="H45" s="4"/>
      <c r="I45" s="4"/>
      <c r="J45" s="4"/>
      <c r="K45" s="4"/>
      <c r="L45" s="13"/>
      <c r="M45" s="4"/>
    </row>
    <row r="46" spans="1:13" s="6" customFormat="1" ht="13.5" thickBot="1" x14ac:dyDescent="0.25">
      <c r="B46" s="151" t="s">
        <v>89</v>
      </c>
      <c r="C46" s="153" t="s">
        <v>1</v>
      </c>
      <c r="D46" s="153"/>
      <c r="E46" s="154" t="s">
        <v>2</v>
      </c>
    </row>
    <row r="47" spans="1:13" x14ac:dyDescent="0.2">
      <c r="B47" s="69" t="s">
        <v>98</v>
      </c>
      <c r="C47" s="89" t="s">
        <v>30</v>
      </c>
      <c r="D47" s="246"/>
      <c r="E47" s="244">
        <v>1240.44</v>
      </c>
      <c r="M47" s="5"/>
    </row>
    <row r="48" spans="1:13" x14ac:dyDescent="0.2">
      <c r="B48" s="188" t="s">
        <v>134</v>
      </c>
      <c r="C48" s="152" t="s">
        <v>27</v>
      </c>
      <c r="D48" s="247"/>
      <c r="E48" s="244">
        <v>1191.6199999999999</v>
      </c>
      <c r="M48" s="5"/>
    </row>
    <row r="49" spans="1:13" x14ac:dyDescent="0.2">
      <c r="B49" s="188" t="s">
        <v>102</v>
      </c>
      <c r="C49" s="152" t="s">
        <v>91</v>
      </c>
      <c r="D49" s="247"/>
      <c r="E49" s="244">
        <v>652.24</v>
      </c>
      <c r="M49" s="5"/>
    </row>
    <row r="50" spans="1:13" x14ac:dyDescent="0.2">
      <c r="B50" s="188" t="s">
        <v>3</v>
      </c>
      <c r="C50" s="152" t="s">
        <v>28</v>
      </c>
      <c r="D50" s="247"/>
      <c r="E50" s="244">
        <v>837.04</v>
      </c>
      <c r="M50" s="5"/>
    </row>
    <row r="51" spans="1:13" x14ac:dyDescent="0.2">
      <c r="B51" s="31" t="s">
        <v>4</v>
      </c>
      <c r="C51" s="46" t="s">
        <v>26</v>
      </c>
      <c r="D51" s="248"/>
      <c r="E51" s="245">
        <v>927.03</v>
      </c>
      <c r="M51" s="5"/>
    </row>
    <row r="52" spans="1:13" x14ac:dyDescent="0.2">
      <c r="B52" s="31" t="s">
        <v>100</v>
      </c>
      <c r="C52" s="46" t="s">
        <v>99</v>
      </c>
      <c r="D52" s="248"/>
      <c r="E52" s="245">
        <v>792</v>
      </c>
      <c r="F52" s="112"/>
      <c r="M52" s="5"/>
    </row>
    <row r="53" spans="1:13" x14ac:dyDescent="0.2">
      <c r="B53" s="31" t="s">
        <v>139</v>
      </c>
      <c r="C53" s="46" t="s">
        <v>138</v>
      </c>
      <c r="D53" s="248"/>
      <c r="E53" s="245">
        <v>158.4</v>
      </c>
      <c r="F53" s="112"/>
      <c r="M53" s="5"/>
    </row>
    <row r="54" spans="1:13" ht="13.5" thickBot="1" x14ac:dyDescent="0.25">
      <c r="B54" s="253" t="s">
        <v>93</v>
      </c>
      <c r="C54" s="254" t="s">
        <v>94</v>
      </c>
      <c r="D54" s="255"/>
      <c r="E54" s="252">
        <v>990</v>
      </c>
      <c r="F54" s="112"/>
      <c r="M54" s="5"/>
    </row>
    <row r="55" spans="1:13" s="4" customFormat="1" ht="13.5" thickBot="1" x14ac:dyDescent="0.25">
      <c r="B55" s="113"/>
      <c r="C55" s="159"/>
      <c r="D55" s="159"/>
      <c r="E55" s="163">
        <f>SUM(E47:E54)</f>
        <v>6788.7699999999995</v>
      </c>
      <c r="F55" s="160"/>
    </row>
    <row r="56" spans="1:13" x14ac:dyDescent="0.2">
      <c r="B56" s="190" t="s">
        <v>102</v>
      </c>
      <c r="C56" s="89" t="s">
        <v>81</v>
      </c>
      <c r="D56" s="89"/>
      <c r="E56" s="164">
        <v>500</v>
      </c>
      <c r="M56" s="5"/>
    </row>
    <row r="57" spans="1:13" x14ac:dyDescent="0.2">
      <c r="B57" s="50" t="s">
        <v>155</v>
      </c>
      <c r="C57" s="76" t="s">
        <v>14</v>
      </c>
      <c r="D57" s="76"/>
      <c r="E57" s="167">
        <v>1050</v>
      </c>
      <c r="M57" s="5"/>
    </row>
    <row r="58" spans="1:13" ht="13.5" thickBot="1" x14ac:dyDescent="0.25">
      <c r="B58" s="70" t="s">
        <v>39</v>
      </c>
      <c r="C58" s="161" t="s">
        <v>40</v>
      </c>
      <c r="D58" s="161"/>
      <c r="E58" s="165">
        <v>952.5</v>
      </c>
      <c r="M58" s="5"/>
    </row>
    <row r="59" spans="1:13" ht="13.5" thickBot="1" x14ac:dyDescent="0.25">
      <c r="B59" s="11"/>
      <c r="C59" s="162" t="s">
        <v>0</v>
      </c>
      <c r="D59" s="162"/>
      <c r="E59" s="166">
        <f>SUM(E55:E58)</f>
        <v>9291.27</v>
      </c>
      <c r="M59" s="5"/>
    </row>
    <row r="60" spans="1:13" ht="12.75" customHeight="1" x14ac:dyDescent="0.2">
      <c r="B60" s="11"/>
      <c r="C60" s="21"/>
      <c r="D60" s="21"/>
      <c r="E60" s="22"/>
      <c r="F60" s="22"/>
      <c r="G60" s="22"/>
      <c r="H60" s="22"/>
      <c r="I60" s="22"/>
      <c r="J60" s="22"/>
      <c r="K60" s="22"/>
      <c r="L60" s="22"/>
      <c r="M60" s="22"/>
    </row>
    <row r="61" spans="1:13" s="155" customFormat="1" ht="6.75" customHeight="1" x14ac:dyDescent="0.2">
      <c r="B61" s="156"/>
      <c r="C61" s="157"/>
      <c r="D61" s="157"/>
      <c r="E61" s="158"/>
      <c r="F61" s="158"/>
      <c r="G61" s="158"/>
      <c r="H61" s="158"/>
      <c r="I61" s="158"/>
      <c r="J61" s="158"/>
      <c r="K61" s="158"/>
      <c r="L61" s="158"/>
      <c r="M61" s="158"/>
    </row>
    <row r="62" spans="1:13" ht="19.5" customHeight="1" x14ac:dyDescent="0.2">
      <c r="A62" s="198"/>
      <c r="B62" s="150" t="s">
        <v>88</v>
      </c>
      <c r="C62" s="233" t="s">
        <v>75</v>
      </c>
      <c r="D62" s="170"/>
      <c r="E62" s="22"/>
      <c r="F62" s="22"/>
      <c r="G62" s="22"/>
      <c r="H62" s="22"/>
      <c r="I62" s="22"/>
      <c r="J62" s="22"/>
      <c r="K62" s="22"/>
      <c r="L62" s="22"/>
      <c r="M62" s="5"/>
    </row>
    <row r="63" spans="1:13" ht="19.5" customHeight="1" x14ac:dyDescent="0.2">
      <c r="B63" s="150" t="s">
        <v>90</v>
      </c>
      <c r="C63" s="410">
        <v>42151</v>
      </c>
      <c r="D63" s="410"/>
      <c r="E63" s="22"/>
      <c r="F63" s="22"/>
      <c r="G63" s="22"/>
      <c r="H63" s="22"/>
      <c r="I63" s="22"/>
      <c r="J63" s="22"/>
      <c r="K63" s="22"/>
      <c r="L63" s="22"/>
      <c r="M63" s="5"/>
    </row>
    <row r="64" spans="1:13" ht="4.5" customHeight="1" x14ac:dyDescent="0.45">
      <c r="B64" s="2"/>
      <c r="C64" s="47"/>
      <c r="D64" s="47"/>
      <c r="E64" s="411"/>
      <c r="F64" s="411"/>
      <c r="G64" s="3"/>
      <c r="H64" s="4"/>
      <c r="I64" s="4"/>
      <c r="J64" s="4"/>
      <c r="K64" s="4"/>
      <c r="L64" s="13"/>
      <c r="M64" s="4"/>
    </row>
    <row r="65" spans="1:13" s="6" customFormat="1" ht="13.5" thickBot="1" x14ac:dyDescent="0.25">
      <c r="B65" s="151" t="s">
        <v>89</v>
      </c>
      <c r="C65" s="153" t="s">
        <v>1</v>
      </c>
      <c r="D65" s="153"/>
      <c r="E65" s="154" t="s">
        <v>2</v>
      </c>
    </row>
    <row r="66" spans="1:13" x14ac:dyDescent="0.2">
      <c r="B66" s="69" t="s">
        <v>98</v>
      </c>
      <c r="C66" s="89" t="s">
        <v>30</v>
      </c>
      <c r="D66" s="246"/>
      <c r="E66" s="244">
        <v>1240.4100000000001</v>
      </c>
      <c r="M66" s="5"/>
    </row>
    <row r="67" spans="1:13" x14ac:dyDescent="0.2">
      <c r="B67" s="188" t="s">
        <v>134</v>
      </c>
      <c r="C67" s="152" t="s">
        <v>27</v>
      </c>
      <c r="D67" s="247"/>
      <c r="E67" s="244">
        <v>1191.6400000000001</v>
      </c>
      <c r="M67" s="5"/>
    </row>
    <row r="68" spans="1:13" x14ac:dyDescent="0.2">
      <c r="B68" s="188" t="s">
        <v>102</v>
      </c>
      <c r="C68" s="152" t="s">
        <v>91</v>
      </c>
      <c r="D68" s="247"/>
      <c r="E68" s="244">
        <v>552.24</v>
      </c>
      <c r="M68" s="5"/>
    </row>
    <row r="69" spans="1:13" x14ac:dyDescent="0.2">
      <c r="B69" s="188" t="s">
        <v>3</v>
      </c>
      <c r="C69" s="152" t="s">
        <v>28</v>
      </c>
      <c r="D69" s="247"/>
      <c r="E69" s="244">
        <v>837.04</v>
      </c>
      <c r="M69" s="5"/>
    </row>
    <row r="70" spans="1:13" x14ac:dyDescent="0.2">
      <c r="B70" s="31" t="s">
        <v>4</v>
      </c>
      <c r="C70" s="46" t="s">
        <v>26</v>
      </c>
      <c r="D70" s="248"/>
      <c r="E70" s="245">
        <v>927.03</v>
      </c>
      <c r="M70" s="5"/>
    </row>
    <row r="71" spans="1:13" x14ac:dyDescent="0.2">
      <c r="B71" s="31" t="s">
        <v>100</v>
      </c>
      <c r="C71" s="46" t="s">
        <v>99</v>
      </c>
      <c r="D71" s="248"/>
      <c r="E71" s="245">
        <v>792</v>
      </c>
      <c r="F71" s="112"/>
      <c r="M71" s="5"/>
    </row>
    <row r="72" spans="1:13" ht="13.5" thickBot="1" x14ac:dyDescent="0.25">
      <c r="B72" s="253" t="s">
        <v>93</v>
      </c>
      <c r="C72" s="254" t="s">
        <v>94</v>
      </c>
      <c r="D72" s="255"/>
      <c r="E72" s="252">
        <v>990</v>
      </c>
      <c r="F72" s="112"/>
      <c r="M72" s="5"/>
    </row>
    <row r="73" spans="1:13" s="4" customFormat="1" ht="13.5" thickBot="1" x14ac:dyDescent="0.25">
      <c r="B73" s="113"/>
      <c r="C73" s="159"/>
      <c r="D73" s="159"/>
      <c r="E73" s="163">
        <f>SUM(E66:E72)</f>
        <v>6530.36</v>
      </c>
      <c r="F73" s="160"/>
    </row>
    <row r="74" spans="1:13" x14ac:dyDescent="0.2">
      <c r="B74" s="190" t="s">
        <v>102</v>
      </c>
      <c r="C74" s="89" t="s">
        <v>81</v>
      </c>
      <c r="D74" s="89"/>
      <c r="E74" s="164">
        <v>500</v>
      </c>
      <c r="M74" s="5"/>
    </row>
    <row r="75" spans="1:13" x14ac:dyDescent="0.2">
      <c r="B75" s="50" t="s">
        <v>155</v>
      </c>
      <c r="C75" s="76" t="s">
        <v>14</v>
      </c>
      <c r="D75" s="76"/>
      <c r="E75" s="167">
        <v>1050</v>
      </c>
      <c r="M75" s="5"/>
    </row>
    <row r="76" spans="1:13" ht="13.5" thickBot="1" x14ac:dyDescent="0.25">
      <c r="B76" s="70" t="s">
        <v>39</v>
      </c>
      <c r="C76" s="161" t="s">
        <v>40</v>
      </c>
      <c r="D76" s="161"/>
      <c r="E76" s="165">
        <v>952.5</v>
      </c>
      <c r="M76" s="5"/>
    </row>
    <row r="77" spans="1:13" ht="13.5" thickBot="1" x14ac:dyDescent="0.25">
      <c r="B77" s="11"/>
      <c r="C77" s="162" t="s">
        <v>0</v>
      </c>
      <c r="D77" s="162"/>
      <c r="E77" s="166">
        <f>SUM(E73:E76)</f>
        <v>9032.86</v>
      </c>
      <c r="M77" s="5"/>
    </row>
    <row r="78" spans="1:13" ht="12.75" customHeight="1" x14ac:dyDescent="0.2">
      <c r="B78" s="11"/>
      <c r="C78" s="162"/>
      <c r="D78" s="162"/>
      <c r="E78" s="193"/>
      <c r="I78" s="22"/>
      <c r="J78" s="22"/>
      <c r="K78" s="22"/>
      <c r="L78" s="22"/>
      <c r="M78" s="22"/>
    </row>
    <row r="79" spans="1:13" s="7" customFormat="1" ht="13.15" customHeight="1" x14ac:dyDescent="0.2">
      <c r="A79" s="37" t="s">
        <v>16</v>
      </c>
      <c r="B79" s="38" t="s">
        <v>17</v>
      </c>
      <c r="C79" s="38"/>
      <c r="D79" s="168">
        <v>9000</v>
      </c>
      <c r="E79" s="251"/>
      <c r="F79" s="37" t="s">
        <v>24</v>
      </c>
      <c r="G79" s="38" t="s">
        <v>25</v>
      </c>
      <c r="H79" s="168">
        <v>3000</v>
      </c>
      <c r="I79" s="168"/>
      <c r="J79" s="171"/>
      <c r="K79" s="171"/>
      <c r="L79" s="171"/>
      <c r="M79" s="171"/>
    </row>
    <row r="80" spans="1:13" s="7" customFormat="1" ht="13.15" customHeight="1" x14ac:dyDescent="0.2">
      <c r="A80" s="37" t="s">
        <v>18</v>
      </c>
      <c r="B80" s="38" t="s">
        <v>47</v>
      </c>
      <c r="C80" s="38"/>
      <c r="D80" s="168">
        <f>Nikki!E90</f>
        <v>571.65</v>
      </c>
      <c r="E80" s="251"/>
      <c r="F80" s="37" t="s">
        <v>31</v>
      </c>
      <c r="G80" s="38" t="s">
        <v>25</v>
      </c>
      <c r="H80" s="168">
        <v>1800</v>
      </c>
      <c r="I80" s="171"/>
      <c r="J80" s="171"/>
      <c r="K80" s="171"/>
      <c r="L80" s="171"/>
      <c r="M80" s="171"/>
    </row>
    <row r="81" spans="1:13" s="7" customFormat="1" ht="13.15" customHeight="1" x14ac:dyDescent="0.2">
      <c r="A81" s="37" t="s">
        <v>19</v>
      </c>
      <c r="B81" s="38" t="s">
        <v>20</v>
      </c>
      <c r="C81" s="38"/>
      <c r="D81" s="168">
        <v>311.83999999999997</v>
      </c>
      <c r="E81" s="168"/>
      <c r="F81" s="37" t="s">
        <v>18</v>
      </c>
      <c r="G81" s="38" t="s">
        <v>46</v>
      </c>
      <c r="H81" s="168">
        <v>1015</v>
      </c>
      <c r="I81" s="171"/>
      <c r="J81" s="171"/>
      <c r="K81" s="171"/>
      <c r="L81" s="171"/>
      <c r="M81" s="171"/>
    </row>
    <row r="82" spans="1:13" s="7" customFormat="1" ht="13.15" customHeight="1" x14ac:dyDescent="0.2">
      <c r="A82" s="37" t="s">
        <v>131</v>
      </c>
      <c r="B82" s="38" t="s">
        <v>132</v>
      </c>
      <c r="C82" s="38"/>
      <c r="D82" s="168">
        <v>472.63</v>
      </c>
      <c r="E82" s="168"/>
      <c r="F82" s="37" t="s">
        <v>63</v>
      </c>
      <c r="G82" s="38" t="s">
        <v>65</v>
      </c>
      <c r="H82" s="168">
        <v>500</v>
      </c>
      <c r="I82" s="197"/>
      <c r="J82" s="172"/>
    </row>
    <row r="83" spans="1:13" s="7" customFormat="1" ht="13.15" customHeight="1" x14ac:dyDescent="0.2">
      <c r="A83" s="37" t="s">
        <v>131</v>
      </c>
      <c r="B83" s="38" t="s">
        <v>133</v>
      </c>
      <c r="C83" s="38"/>
      <c r="D83" s="168">
        <v>86.94</v>
      </c>
      <c r="E83" s="168"/>
      <c r="F83" s="37" t="s">
        <v>64</v>
      </c>
      <c r="G83" s="38" t="s">
        <v>66</v>
      </c>
      <c r="H83" s="168">
        <v>500</v>
      </c>
      <c r="I83" s="197"/>
      <c r="J83" s="172"/>
    </row>
    <row r="84" spans="1:13" s="7" customFormat="1" ht="13.15" customHeight="1" x14ac:dyDescent="0.2">
      <c r="A84" s="37" t="s">
        <v>22</v>
      </c>
      <c r="B84" s="38" t="s">
        <v>23</v>
      </c>
      <c r="C84" s="168"/>
      <c r="D84" s="168">
        <v>8000</v>
      </c>
      <c r="E84" s="251"/>
      <c r="F84" s="37" t="s">
        <v>19</v>
      </c>
      <c r="G84" s="38" t="s">
        <v>32</v>
      </c>
      <c r="H84" s="168">
        <v>11000</v>
      </c>
      <c r="I84" s="197"/>
      <c r="J84" s="172"/>
    </row>
    <row r="85" spans="1:13" s="7" customFormat="1" ht="13.15" customHeight="1" x14ac:dyDescent="0.2">
      <c r="A85" s="37" t="s">
        <v>21</v>
      </c>
      <c r="B85" s="38" t="s">
        <v>54</v>
      </c>
      <c r="C85" s="168"/>
      <c r="D85" s="168">
        <v>1000</v>
      </c>
      <c r="E85" s="168"/>
      <c r="F85" s="77" t="s">
        <v>42</v>
      </c>
      <c r="G85" s="38" t="s">
        <v>33</v>
      </c>
      <c r="H85" s="168">
        <v>11000</v>
      </c>
      <c r="I85" s="74"/>
      <c r="J85" s="172"/>
    </row>
    <row r="86" spans="1:13" s="7" customFormat="1" ht="13.15" customHeight="1" thickBot="1" x14ac:dyDescent="0.25">
      <c r="A86" s="37"/>
      <c r="B86" s="38" t="s">
        <v>44</v>
      </c>
      <c r="C86" s="168"/>
      <c r="D86" s="168">
        <v>5000</v>
      </c>
      <c r="E86" s="168"/>
      <c r="F86" s="77"/>
      <c r="G86" s="38"/>
      <c r="H86" s="169"/>
      <c r="I86" s="197"/>
      <c r="J86" s="172"/>
    </row>
    <row r="87" spans="1:13" s="7" customFormat="1" ht="13.15" customHeight="1" thickTop="1" thickBot="1" x14ac:dyDescent="0.25">
      <c r="B87" s="37"/>
      <c r="C87" s="38"/>
      <c r="D87" s="38"/>
      <c r="E87" s="168"/>
      <c r="F87" s="40"/>
      <c r="G87" s="38"/>
      <c r="H87" s="197">
        <f>SUM(H79:H86)+SUM(D79:D86)</f>
        <v>53258.06</v>
      </c>
      <c r="I87" s="197"/>
      <c r="J87" s="172"/>
    </row>
    <row r="88" spans="1:13" s="7" customFormat="1" ht="13.15" customHeight="1" thickBot="1" x14ac:dyDescent="0.25">
      <c r="B88" s="37"/>
      <c r="C88" s="38"/>
      <c r="D88" s="9"/>
      <c r="E88" s="168"/>
      <c r="F88" s="40"/>
      <c r="G88" s="173" t="s">
        <v>5</v>
      </c>
      <c r="H88" s="174">
        <f>E77+H87</f>
        <v>62290.92</v>
      </c>
      <c r="I88" s="197"/>
      <c r="J88" s="172"/>
    </row>
    <row r="89" spans="1:13" s="7" customFormat="1" ht="13.15" customHeight="1" x14ac:dyDescent="0.2">
      <c r="B89" s="37"/>
      <c r="C89" s="38"/>
      <c r="D89" s="8"/>
      <c r="E89" s="168"/>
      <c r="F89" s="39"/>
      <c r="G89" s="38"/>
      <c r="H89" s="197"/>
      <c r="I89" s="197"/>
      <c r="J89" s="172"/>
    </row>
    <row r="90" spans="1:13" s="7" customFormat="1" ht="13.15" customHeight="1" x14ac:dyDescent="0.2">
      <c r="B90" s="37"/>
      <c r="C90" s="38"/>
      <c r="D90" s="8"/>
      <c r="E90" s="9"/>
      <c r="F90" s="9"/>
      <c r="G90" s="9"/>
      <c r="H90" s="9"/>
      <c r="I90" s="197"/>
      <c r="J90" s="172"/>
    </row>
    <row r="91" spans="1:13" s="7" customFormat="1" ht="13.15" customHeight="1" x14ac:dyDescent="0.2">
      <c r="A91" s="9"/>
      <c r="B91" s="10"/>
      <c r="C91" s="9"/>
      <c r="D91" s="8"/>
      <c r="E91" s="9"/>
      <c r="F91" s="9"/>
      <c r="G91" s="9"/>
      <c r="H91" s="9"/>
      <c r="I91" s="197"/>
      <c r="J91" s="172"/>
    </row>
    <row r="92" spans="1:13" s="7" customFormat="1" ht="13.15" customHeight="1" x14ac:dyDescent="0.2">
      <c r="A92" s="9"/>
      <c r="B92" s="10"/>
      <c r="C92" s="8"/>
      <c r="D92" s="8"/>
      <c r="E92" s="9"/>
      <c r="F92" s="9"/>
      <c r="G92" s="9"/>
      <c r="H92" s="9"/>
      <c r="I92" s="197"/>
      <c r="J92" s="172"/>
    </row>
    <row r="93" spans="1:13" s="7" customFormat="1" ht="13.15" customHeight="1" x14ac:dyDescent="0.2">
      <c r="A93" s="9"/>
      <c r="B93" s="10"/>
      <c r="C93" s="8"/>
      <c r="D93" s="8"/>
      <c r="E93" s="9"/>
      <c r="F93" s="9"/>
      <c r="G93" s="9"/>
      <c r="H93" s="9"/>
      <c r="I93" s="197"/>
      <c r="J93" s="172"/>
    </row>
    <row r="94" spans="1:13" s="7" customFormat="1" ht="13.15" customHeight="1" x14ac:dyDescent="0.2">
      <c r="A94" s="9"/>
      <c r="B94" s="10"/>
      <c r="C94" s="8"/>
      <c r="D94" s="8"/>
      <c r="E94" s="9"/>
      <c r="F94" s="9"/>
      <c r="G94" s="9"/>
      <c r="H94" s="9"/>
      <c r="I94" s="197"/>
      <c r="J94" s="172"/>
    </row>
    <row r="95" spans="1:13" s="9" customFormat="1" ht="12" x14ac:dyDescent="0.2">
      <c r="B95" s="10"/>
      <c r="C95" s="8"/>
      <c r="M95" s="10"/>
    </row>
    <row r="96" spans="1:13" s="9" customFormat="1" ht="12" x14ac:dyDescent="0.2">
      <c r="B96" s="10"/>
      <c r="C96" s="8"/>
      <c r="M96" s="10"/>
    </row>
    <row r="97" spans="1:13" s="9" customFormat="1" ht="12" x14ac:dyDescent="0.2">
      <c r="B97" s="10"/>
      <c r="C97" s="8"/>
      <c r="M97" s="10"/>
    </row>
    <row r="98" spans="1:13" s="9" customFormat="1" ht="12" x14ac:dyDescent="0.2">
      <c r="B98" s="10"/>
      <c r="M98" s="10"/>
    </row>
    <row r="99" spans="1:13" s="9" customFormat="1" ht="12" x14ac:dyDescent="0.2">
      <c r="B99" s="10"/>
      <c r="M99" s="10"/>
    </row>
    <row r="100" spans="1:13" s="9" customFormat="1" ht="12" x14ac:dyDescent="0.2">
      <c r="B100" s="10"/>
      <c r="M100" s="10"/>
    </row>
    <row r="101" spans="1:13" s="9" customFormat="1" x14ac:dyDescent="0.2">
      <c r="B101" s="10"/>
      <c r="D101" s="5"/>
      <c r="M101" s="10"/>
    </row>
    <row r="102" spans="1:13" s="9" customFormat="1" x14ac:dyDescent="0.2">
      <c r="B102" s="10"/>
      <c r="D102" s="5"/>
      <c r="M102" s="10"/>
    </row>
    <row r="103" spans="1:13" s="9" customFormat="1" x14ac:dyDescent="0.2">
      <c r="B103" s="10"/>
      <c r="D103" s="5"/>
      <c r="E103" s="5"/>
      <c r="F103" s="5"/>
      <c r="G103" s="5"/>
      <c r="H103" s="5"/>
      <c r="M103" s="10"/>
    </row>
    <row r="104" spans="1:13" s="9" customFormat="1" x14ac:dyDescent="0.2">
      <c r="B104" s="12"/>
      <c r="C104" s="5"/>
      <c r="D104" s="5"/>
      <c r="E104" s="5"/>
      <c r="F104" s="5"/>
      <c r="G104" s="5"/>
      <c r="H104" s="5"/>
      <c r="M104" s="10"/>
    </row>
    <row r="105" spans="1:13" s="9" customFormat="1" x14ac:dyDescent="0.2">
      <c r="B105" s="12"/>
      <c r="C105" s="5"/>
      <c r="D105" s="5"/>
      <c r="E105" s="5"/>
      <c r="F105" s="5"/>
      <c r="G105" s="5"/>
      <c r="H105" s="5"/>
      <c r="M105" s="10"/>
    </row>
    <row r="106" spans="1:13" s="9" customFormat="1" x14ac:dyDescent="0.2">
      <c r="B106" s="12"/>
      <c r="C106" s="5"/>
      <c r="D106" s="5"/>
      <c r="E106" s="5"/>
      <c r="F106" s="5"/>
      <c r="G106" s="5"/>
      <c r="H106" s="5"/>
      <c r="M106" s="10"/>
    </row>
    <row r="107" spans="1:13" s="9" customFormat="1" x14ac:dyDescent="0.2">
      <c r="B107" s="12"/>
      <c r="C107" s="5"/>
      <c r="D107" s="5"/>
      <c r="E107" s="5"/>
      <c r="F107" s="5"/>
      <c r="G107" s="5"/>
      <c r="H107" s="5"/>
      <c r="M107" s="10"/>
    </row>
    <row r="108" spans="1:13" s="9" customFormat="1" x14ac:dyDescent="0.2">
      <c r="A108" s="5"/>
      <c r="B108" s="1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0"/>
    </row>
    <row r="109" spans="1:13" s="9" customFormat="1" x14ac:dyDescent="0.2">
      <c r="A109" s="5"/>
      <c r="B109" s="1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0"/>
    </row>
    <row r="110" spans="1:13" s="9" customFormat="1" x14ac:dyDescent="0.2">
      <c r="A110" s="5"/>
      <c r="B110" s="1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0"/>
    </row>
    <row r="111" spans="1:13" s="9" customFormat="1" x14ac:dyDescent="0.2">
      <c r="A111" s="5"/>
      <c r="B111" s="1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0"/>
    </row>
  </sheetData>
  <mergeCells count="9">
    <mergeCell ref="E45:F45"/>
    <mergeCell ref="C63:D63"/>
    <mergeCell ref="E64:F64"/>
    <mergeCell ref="A1:H1"/>
    <mergeCell ref="C4:D4"/>
    <mergeCell ref="E5:F5"/>
    <mergeCell ref="C23:D23"/>
    <mergeCell ref="E24:F24"/>
    <mergeCell ref="C44:D4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5"/>
  <sheetViews>
    <sheetView topLeftCell="A46" workbookViewId="0">
      <selection activeCell="G62" sqref="G62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183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185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42158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3.5" thickBot="1" x14ac:dyDescent="0.25">
      <c r="B6" s="151" t="s">
        <v>89</v>
      </c>
      <c r="C6" s="153" t="s">
        <v>1</v>
      </c>
      <c r="D6" s="153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1240.47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1191.6300000000001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552.24</v>
      </c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837.04</v>
      </c>
      <c r="F10" s="250"/>
      <c r="G10" s="199"/>
      <c r="H10" s="200"/>
      <c r="I10" s="4"/>
      <c r="J10" s="4"/>
      <c r="M10" s="5"/>
    </row>
    <row r="11" spans="1:13" x14ac:dyDescent="0.2">
      <c r="B11" s="31" t="s">
        <v>4</v>
      </c>
      <c r="C11" s="46" t="s">
        <v>26</v>
      </c>
      <c r="D11" s="248"/>
      <c r="E11" s="245">
        <v>927.03</v>
      </c>
      <c r="F11" s="250"/>
      <c r="G11" s="199"/>
      <c r="H11" s="200"/>
      <c r="I11" s="4"/>
      <c r="J11" s="4"/>
      <c r="M11" s="5"/>
    </row>
    <row r="12" spans="1:13" x14ac:dyDescent="0.2">
      <c r="B12" s="31" t="s">
        <v>100</v>
      </c>
      <c r="C12" s="46" t="s">
        <v>99</v>
      </c>
      <c r="D12" s="248"/>
      <c r="E12" s="245">
        <v>792</v>
      </c>
      <c r="F12" s="112"/>
      <c r="G12" s="199"/>
      <c r="H12" s="200"/>
      <c r="I12" s="4"/>
      <c r="J12" s="4"/>
      <c r="M12" s="5"/>
    </row>
    <row r="13" spans="1:13" ht="13.5" thickBot="1" x14ac:dyDescent="0.25">
      <c r="B13" s="253" t="s">
        <v>93</v>
      </c>
      <c r="C13" s="254" t="s">
        <v>94</v>
      </c>
      <c r="D13" s="255"/>
      <c r="E13" s="252">
        <v>1082.81</v>
      </c>
      <c r="F13" s="112"/>
      <c r="G13" s="4"/>
      <c r="H13" s="200"/>
      <c r="I13" s="4"/>
      <c r="J13" s="4"/>
      <c r="M13" s="5"/>
    </row>
    <row r="14" spans="1:13" s="4" customFormat="1" ht="13.5" thickBot="1" x14ac:dyDescent="0.25">
      <c r="B14" s="113"/>
      <c r="C14" s="159"/>
      <c r="D14" s="159"/>
      <c r="E14" s="163">
        <f>SUM(E7:E13)</f>
        <v>6623.2199999999993</v>
      </c>
      <c r="F14" s="160"/>
      <c r="H14" s="200"/>
    </row>
    <row r="15" spans="1:13" x14ac:dyDescent="0.2">
      <c r="B15" s="190" t="s">
        <v>102</v>
      </c>
      <c r="C15" s="89" t="s">
        <v>81</v>
      </c>
      <c r="D15" s="89"/>
      <c r="E15" s="164">
        <v>500</v>
      </c>
      <c r="G15" s="4"/>
      <c r="H15" s="200"/>
      <c r="I15" s="4"/>
      <c r="J15" s="4"/>
      <c r="M15" s="5"/>
    </row>
    <row r="16" spans="1:13" x14ac:dyDescent="0.2">
      <c r="B16" s="50" t="s">
        <v>155</v>
      </c>
      <c r="C16" s="76" t="s">
        <v>14</v>
      </c>
      <c r="D16" s="76"/>
      <c r="E16" s="167">
        <f>4200/4</f>
        <v>1050</v>
      </c>
      <c r="G16" s="4"/>
      <c r="H16" s="200"/>
      <c r="I16" s="4"/>
      <c r="J16" s="4"/>
      <c r="M16" s="5"/>
    </row>
    <row r="17" spans="1:13" ht="13.5" thickBot="1" x14ac:dyDescent="0.25">
      <c r="B17" s="70" t="s">
        <v>39</v>
      </c>
      <c r="C17" s="161" t="s">
        <v>40</v>
      </c>
      <c r="D17" s="161"/>
      <c r="E17" s="165">
        <v>952.5</v>
      </c>
      <c r="G17" s="4"/>
      <c r="H17" s="200"/>
      <c r="I17" s="4"/>
      <c r="J17" s="4"/>
      <c r="M17" s="5"/>
    </row>
    <row r="18" spans="1:13" ht="13.5" thickBot="1" x14ac:dyDescent="0.25">
      <c r="B18" s="11"/>
      <c r="C18" s="162" t="s">
        <v>0</v>
      </c>
      <c r="D18" s="162"/>
      <c r="E18" s="166">
        <f>SUM(E14:E17)</f>
        <v>9125.7199999999993</v>
      </c>
      <c r="G18" s="201"/>
      <c r="H18" s="200"/>
      <c r="I18" s="4"/>
      <c r="J18" s="4"/>
      <c r="M18" s="5"/>
    </row>
    <row r="19" spans="1:13" ht="12.75" customHeight="1" x14ac:dyDescent="0.2">
      <c r="B19" s="1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</row>
    <row r="20" spans="1:13" s="155" customFormat="1" ht="6.75" customHeight="1" x14ac:dyDescent="0.2">
      <c r="B20" s="156"/>
      <c r="C20" s="157"/>
      <c r="D20" s="157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ht="19.5" customHeight="1" x14ac:dyDescent="0.2">
      <c r="A21" s="198"/>
      <c r="B21" s="150" t="s">
        <v>88</v>
      </c>
      <c r="C21" s="233" t="s">
        <v>97</v>
      </c>
      <c r="D21" s="233"/>
      <c r="E21" s="22"/>
      <c r="F21" s="22"/>
      <c r="G21" s="22"/>
      <c r="H21" s="22"/>
      <c r="I21" s="22"/>
      <c r="J21" s="22"/>
      <c r="K21" s="22"/>
      <c r="L21" s="22"/>
      <c r="M21" s="5"/>
    </row>
    <row r="22" spans="1:13" ht="19.5" customHeight="1" x14ac:dyDescent="0.2">
      <c r="B22" s="150" t="s">
        <v>90</v>
      </c>
      <c r="C22" s="410">
        <v>42165</v>
      </c>
      <c r="D22" s="412"/>
      <c r="E22" s="22"/>
      <c r="F22" s="22"/>
      <c r="G22" s="22"/>
      <c r="H22" s="22"/>
      <c r="I22" s="22"/>
      <c r="J22" s="22"/>
      <c r="K22" s="22"/>
      <c r="L22" s="22"/>
      <c r="M22" s="5"/>
    </row>
    <row r="23" spans="1:13" ht="4.5" customHeight="1" x14ac:dyDescent="0.45">
      <c r="B23" s="2"/>
      <c r="C23" s="47"/>
      <c r="D23" s="47"/>
      <c r="E23" s="411"/>
      <c r="F23" s="413"/>
      <c r="G23" s="3"/>
      <c r="H23" s="4"/>
      <c r="I23" s="4"/>
      <c r="J23" s="4"/>
      <c r="K23" s="4"/>
      <c r="L23" s="13"/>
      <c r="M23" s="4"/>
    </row>
    <row r="24" spans="1:13" s="6" customFormat="1" ht="13.5" thickBot="1" x14ac:dyDescent="0.25">
      <c r="B24" s="151" t="s">
        <v>89</v>
      </c>
      <c r="C24" s="153" t="s">
        <v>1</v>
      </c>
      <c r="D24" s="153"/>
      <c r="E24" s="154" t="s">
        <v>2</v>
      </c>
      <c r="G24" s="115"/>
      <c r="H24" s="115"/>
      <c r="I24" s="115"/>
      <c r="J24" s="115"/>
    </row>
    <row r="25" spans="1:13" x14ac:dyDescent="0.2">
      <c r="B25" s="69" t="s">
        <v>98</v>
      </c>
      <c r="C25" s="89" t="s">
        <v>30</v>
      </c>
      <c r="D25" s="246"/>
      <c r="E25" s="244">
        <v>1240.3900000000001</v>
      </c>
      <c r="F25" s="112"/>
      <c r="M25" s="5"/>
    </row>
    <row r="26" spans="1:13" x14ac:dyDescent="0.2">
      <c r="B26" s="188" t="s">
        <v>134</v>
      </c>
      <c r="C26" s="152" t="s">
        <v>27</v>
      </c>
      <c r="D26" s="247"/>
      <c r="E26" s="244">
        <v>1191.6600000000001</v>
      </c>
      <c r="M26" s="5"/>
    </row>
    <row r="27" spans="1:13" x14ac:dyDescent="0.2">
      <c r="B27" s="188" t="s">
        <v>102</v>
      </c>
      <c r="C27" s="152" t="s">
        <v>91</v>
      </c>
      <c r="D27" s="247"/>
      <c r="E27" s="244">
        <v>652.24</v>
      </c>
      <c r="M27" s="5"/>
    </row>
    <row r="28" spans="1:13" x14ac:dyDescent="0.2">
      <c r="B28" s="188" t="s">
        <v>3</v>
      </c>
      <c r="C28" s="152" t="s">
        <v>28</v>
      </c>
      <c r="D28" s="247"/>
      <c r="E28" s="244">
        <v>837.04</v>
      </c>
      <c r="M28" s="5"/>
    </row>
    <row r="29" spans="1:13" x14ac:dyDescent="0.2">
      <c r="B29" s="31" t="s">
        <v>4</v>
      </c>
      <c r="C29" s="46" t="s">
        <v>26</v>
      </c>
      <c r="D29" s="248"/>
      <c r="E29" s="245">
        <v>927.03</v>
      </c>
      <c r="M29" s="5"/>
    </row>
    <row r="30" spans="1:13" x14ac:dyDescent="0.2">
      <c r="B30" s="31" t="s">
        <v>100</v>
      </c>
      <c r="C30" s="46" t="s">
        <v>99</v>
      </c>
      <c r="D30" s="248"/>
      <c r="E30" s="245">
        <v>792</v>
      </c>
      <c r="F30" s="112"/>
      <c r="M30" s="5"/>
    </row>
    <row r="31" spans="1:13" ht="13.5" thickBot="1" x14ac:dyDescent="0.25">
      <c r="B31" s="253" t="s">
        <v>93</v>
      </c>
      <c r="C31" s="254" t="s">
        <v>94</v>
      </c>
      <c r="D31" s="255"/>
      <c r="E31" s="252">
        <v>990</v>
      </c>
      <c r="F31" s="112"/>
      <c r="M31" s="5"/>
    </row>
    <row r="32" spans="1:13" s="4" customFormat="1" ht="13.5" thickBot="1" x14ac:dyDescent="0.25">
      <c r="B32" s="113"/>
      <c r="C32" s="159"/>
      <c r="D32" s="159"/>
      <c r="E32" s="163">
        <f>SUM(E25:E31)</f>
        <v>6630.36</v>
      </c>
      <c r="F32" s="160"/>
    </row>
    <row r="33" spans="1:13" x14ac:dyDescent="0.2">
      <c r="B33" s="190" t="s">
        <v>102</v>
      </c>
      <c r="C33" s="89" t="s">
        <v>81</v>
      </c>
      <c r="D33" s="89"/>
      <c r="E33" s="164">
        <v>500</v>
      </c>
      <c r="M33" s="5"/>
    </row>
    <row r="34" spans="1:13" x14ac:dyDescent="0.2">
      <c r="B34" s="50" t="s">
        <v>155</v>
      </c>
      <c r="C34" s="76" t="s">
        <v>14</v>
      </c>
      <c r="D34" s="76"/>
      <c r="E34" s="167">
        <v>1050</v>
      </c>
      <c r="M34" s="5"/>
    </row>
    <row r="35" spans="1:13" ht="13.5" thickBot="1" x14ac:dyDescent="0.25">
      <c r="B35" s="70" t="s">
        <v>39</v>
      </c>
      <c r="C35" s="161" t="s">
        <v>40</v>
      </c>
      <c r="D35" s="161"/>
      <c r="E35" s="165">
        <v>952.5</v>
      </c>
      <c r="M35" s="5"/>
    </row>
    <row r="36" spans="1:13" ht="13.5" thickBot="1" x14ac:dyDescent="0.25">
      <c r="B36" s="11"/>
      <c r="C36" s="162" t="s">
        <v>0</v>
      </c>
      <c r="D36" s="162"/>
      <c r="E36" s="166">
        <f>SUM(E32:E35)</f>
        <v>9132.86</v>
      </c>
      <c r="M36" s="5"/>
    </row>
    <row r="37" spans="1:13" x14ac:dyDescent="0.2">
      <c r="B37" s="11"/>
      <c r="C37" s="162"/>
      <c r="D37" s="162"/>
      <c r="E37" s="193"/>
      <c r="M37" s="5"/>
    </row>
    <row r="38" spans="1:13" s="155" customFormat="1" ht="6.75" customHeight="1" x14ac:dyDescent="0.2">
      <c r="B38" s="156"/>
      <c r="C38" s="157"/>
      <c r="D38" s="157"/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ht="19.5" customHeight="1" x14ac:dyDescent="0.2">
      <c r="A39" s="198"/>
      <c r="B39" s="150" t="s">
        <v>88</v>
      </c>
      <c r="C39" s="233" t="s">
        <v>77</v>
      </c>
      <c r="D39" s="170"/>
      <c r="E39" s="22"/>
      <c r="F39" s="22"/>
      <c r="G39" s="22"/>
      <c r="H39" s="22"/>
      <c r="I39" s="22"/>
      <c r="J39" s="22"/>
      <c r="K39" s="22"/>
      <c r="L39" s="22"/>
      <c r="M39" s="5"/>
    </row>
    <row r="40" spans="1:13" ht="19.5" customHeight="1" x14ac:dyDescent="0.2">
      <c r="B40" s="150" t="s">
        <v>90</v>
      </c>
      <c r="C40" s="410">
        <v>42172</v>
      </c>
      <c r="D40" s="410"/>
      <c r="E40" s="22"/>
      <c r="F40" s="22"/>
      <c r="G40" s="22"/>
      <c r="H40" s="22"/>
      <c r="I40" s="22"/>
      <c r="J40" s="22"/>
      <c r="K40" s="22"/>
      <c r="L40" s="22"/>
      <c r="M40" s="5"/>
    </row>
    <row r="41" spans="1:13" ht="4.5" customHeight="1" x14ac:dyDescent="0.45">
      <c r="B41" s="2"/>
      <c r="C41" s="47"/>
      <c r="D41" s="47"/>
      <c r="E41" s="411"/>
      <c r="F41" s="411"/>
      <c r="G41" s="3"/>
      <c r="H41" s="4"/>
      <c r="I41" s="4"/>
      <c r="J41" s="4"/>
      <c r="K41" s="4"/>
      <c r="L41" s="13"/>
      <c r="M41" s="4"/>
    </row>
    <row r="42" spans="1:13" s="6" customFormat="1" ht="13.5" thickBot="1" x14ac:dyDescent="0.25">
      <c r="B42" s="151" t="s">
        <v>89</v>
      </c>
      <c r="C42" s="153" t="s">
        <v>1</v>
      </c>
      <c r="D42" s="153"/>
      <c r="E42" s="154" t="s">
        <v>2</v>
      </c>
    </row>
    <row r="43" spans="1:13" x14ac:dyDescent="0.2">
      <c r="B43" s="69" t="s">
        <v>98</v>
      </c>
      <c r="C43" s="89" t="s">
        <v>30</v>
      </c>
      <c r="D43" s="246"/>
      <c r="E43" s="244">
        <v>1240.47</v>
      </c>
      <c r="M43" s="5"/>
    </row>
    <row r="44" spans="1:13" x14ac:dyDescent="0.2">
      <c r="B44" s="188" t="s">
        <v>134</v>
      </c>
      <c r="C44" s="152" t="s">
        <v>27</v>
      </c>
      <c r="D44" s="247"/>
      <c r="E44" s="244">
        <v>1191.5899999999999</v>
      </c>
      <c r="M44" s="5"/>
    </row>
    <row r="45" spans="1:13" x14ac:dyDescent="0.2">
      <c r="B45" s="188" t="s">
        <v>102</v>
      </c>
      <c r="C45" s="152" t="s">
        <v>91</v>
      </c>
      <c r="D45" s="247"/>
      <c r="E45" s="244">
        <v>532.24</v>
      </c>
      <c r="M45" s="5"/>
    </row>
    <row r="46" spans="1:13" x14ac:dyDescent="0.2">
      <c r="B46" s="188" t="s">
        <v>3</v>
      </c>
      <c r="C46" s="152" t="s">
        <v>28</v>
      </c>
      <c r="D46" s="247"/>
      <c r="E46" s="244">
        <v>837.04</v>
      </c>
      <c r="M46" s="5"/>
    </row>
    <row r="47" spans="1:13" x14ac:dyDescent="0.2">
      <c r="B47" s="31" t="s">
        <v>4</v>
      </c>
      <c r="C47" s="46" t="s">
        <v>26</v>
      </c>
      <c r="D47" s="248"/>
      <c r="E47" s="245">
        <v>927.03</v>
      </c>
      <c r="M47" s="5"/>
    </row>
    <row r="48" spans="1:13" x14ac:dyDescent="0.2">
      <c r="B48" s="31" t="s">
        <v>100</v>
      </c>
      <c r="C48" s="46" t="s">
        <v>99</v>
      </c>
      <c r="D48" s="248"/>
      <c r="E48" s="245">
        <v>792</v>
      </c>
      <c r="F48" s="112"/>
      <c r="M48" s="5"/>
    </row>
    <row r="49" spans="1:13" ht="13.5" thickBot="1" x14ac:dyDescent="0.25">
      <c r="B49" s="253" t="s">
        <v>93</v>
      </c>
      <c r="C49" s="254" t="s">
        <v>94</v>
      </c>
      <c r="D49" s="255"/>
      <c r="E49" s="252">
        <v>990</v>
      </c>
      <c r="F49" s="112"/>
      <c r="M49" s="5"/>
    </row>
    <row r="50" spans="1:13" s="4" customFormat="1" ht="13.5" thickBot="1" x14ac:dyDescent="0.25">
      <c r="B50" s="113"/>
      <c r="C50" s="159"/>
      <c r="D50" s="159"/>
      <c r="E50" s="163">
        <f>SUM(E43:E49)</f>
        <v>6510.37</v>
      </c>
      <c r="F50" s="160"/>
    </row>
    <row r="51" spans="1:13" x14ac:dyDescent="0.2">
      <c r="B51" s="190" t="s">
        <v>102</v>
      </c>
      <c r="C51" s="89" t="s">
        <v>81</v>
      </c>
      <c r="D51" s="89"/>
      <c r="E51" s="164">
        <v>500</v>
      </c>
      <c r="M51" s="5"/>
    </row>
    <row r="52" spans="1:13" x14ac:dyDescent="0.2">
      <c r="B52" s="50" t="s">
        <v>155</v>
      </c>
      <c r="C52" s="76" t="s">
        <v>14</v>
      </c>
      <c r="D52" s="76"/>
      <c r="E52" s="167">
        <v>1050</v>
      </c>
      <c r="M52" s="5"/>
    </row>
    <row r="53" spans="1:13" ht="13.5" thickBot="1" x14ac:dyDescent="0.25">
      <c r="B53" s="70" t="s">
        <v>39</v>
      </c>
      <c r="C53" s="161" t="s">
        <v>40</v>
      </c>
      <c r="D53" s="161"/>
      <c r="E53" s="165">
        <v>952.5</v>
      </c>
      <c r="M53" s="5"/>
    </row>
    <row r="54" spans="1:13" ht="13.5" thickBot="1" x14ac:dyDescent="0.25">
      <c r="B54" s="11"/>
      <c r="C54" s="162" t="s">
        <v>0</v>
      </c>
      <c r="D54" s="162"/>
      <c r="E54" s="166">
        <f>SUM(E50:E53)</f>
        <v>9012.869999999999</v>
      </c>
      <c r="M54" s="5"/>
    </row>
    <row r="55" spans="1:13" ht="12.75" customHeight="1" x14ac:dyDescent="0.2">
      <c r="B55" s="11"/>
      <c r="C55" s="21"/>
      <c r="D55" s="21"/>
      <c r="E55" s="22"/>
      <c r="F55" s="22"/>
      <c r="G55" s="22"/>
      <c r="H55" s="22"/>
      <c r="I55" s="22"/>
      <c r="J55" s="22"/>
      <c r="K55" s="22"/>
      <c r="L55" s="22"/>
      <c r="M55" s="22"/>
    </row>
    <row r="56" spans="1:13" s="155" customFormat="1" ht="6.75" customHeight="1" x14ac:dyDescent="0.2">
      <c r="B56" s="156"/>
      <c r="C56" s="157"/>
      <c r="D56" s="157"/>
      <c r="E56" s="158"/>
      <c r="F56" s="158"/>
      <c r="G56" s="158"/>
      <c r="H56" s="158"/>
      <c r="I56" s="158"/>
      <c r="J56" s="158"/>
      <c r="K56" s="158"/>
      <c r="L56" s="158"/>
      <c r="M56" s="158"/>
    </row>
    <row r="57" spans="1:13" ht="19.5" customHeight="1" x14ac:dyDescent="0.2">
      <c r="A57" s="198"/>
      <c r="B57" s="150" t="s">
        <v>88</v>
      </c>
      <c r="C57" s="233" t="s">
        <v>186</v>
      </c>
      <c r="D57" s="170"/>
      <c r="E57" s="22"/>
      <c r="F57" s="22"/>
      <c r="G57" s="22"/>
      <c r="H57" s="22"/>
      <c r="I57" s="22"/>
      <c r="J57" s="22"/>
      <c r="K57" s="22"/>
      <c r="L57" s="22"/>
      <c r="M57" s="5"/>
    </row>
    <row r="58" spans="1:13" ht="19.5" customHeight="1" x14ac:dyDescent="0.2">
      <c r="B58" s="150" t="s">
        <v>90</v>
      </c>
      <c r="C58" s="410">
        <v>42179</v>
      </c>
      <c r="D58" s="410"/>
      <c r="E58" s="22"/>
      <c r="F58" s="22"/>
      <c r="G58" s="22"/>
      <c r="H58" s="22"/>
      <c r="I58" s="22"/>
      <c r="J58" s="22"/>
      <c r="K58" s="22"/>
      <c r="L58" s="22"/>
      <c r="M58" s="5"/>
    </row>
    <row r="59" spans="1:13" ht="4.5" customHeight="1" x14ac:dyDescent="0.45">
      <c r="B59" s="2"/>
      <c r="C59" s="47"/>
      <c r="D59" s="47"/>
      <c r="E59" s="411"/>
      <c r="F59" s="411"/>
      <c r="G59" s="3"/>
      <c r="H59" s="4"/>
      <c r="I59" s="4"/>
      <c r="J59" s="4"/>
      <c r="K59" s="4"/>
      <c r="L59" s="13"/>
      <c r="M59" s="4"/>
    </row>
    <row r="60" spans="1:13" s="6" customFormat="1" ht="13.5" thickBot="1" x14ac:dyDescent="0.25">
      <c r="B60" s="151" t="s">
        <v>89</v>
      </c>
      <c r="C60" s="153" t="s">
        <v>1</v>
      </c>
      <c r="D60" s="153"/>
      <c r="E60" s="154" t="s">
        <v>2</v>
      </c>
    </row>
    <row r="61" spans="1:13" x14ac:dyDescent="0.2">
      <c r="B61" s="69" t="s">
        <v>98</v>
      </c>
      <c r="C61" s="89" t="s">
        <v>30</v>
      </c>
      <c r="D61" s="246"/>
      <c r="E61" s="244">
        <v>1240.43</v>
      </c>
      <c r="M61" s="5"/>
    </row>
    <row r="62" spans="1:13" x14ac:dyDescent="0.2">
      <c r="B62" s="188" t="s">
        <v>134</v>
      </c>
      <c r="C62" s="152" t="s">
        <v>27</v>
      </c>
      <c r="D62" s="247"/>
      <c r="E62" s="244">
        <v>1614.47</v>
      </c>
      <c r="M62" s="5"/>
    </row>
    <row r="63" spans="1:13" x14ac:dyDescent="0.2">
      <c r="B63" s="188" t="s">
        <v>102</v>
      </c>
      <c r="C63" s="152" t="s">
        <v>91</v>
      </c>
      <c r="D63" s="247"/>
      <c r="E63" s="244">
        <v>652.24</v>
      </c>
      <c r="F63" s="257"/>
      <c r="M63" s="5"/>
    </row>
    <row r="64" spans="1:13" x14ac:dyDescent="0.2">
      <c r="B64" s="188" t="s">
        <v>3</v>
      </c>
      <c r="C64" s="152" t="s">
        <v>28</v>
      </c>
      <c r="D64" s="247"/>
      <c r="E64" s="244">
        <v>837.04</v>
      </c>
      <c r="M64" s="5"/>
    </row>
    <row r="65" spans="1:13" x14ac:dyDescent="0.2">
      <c r="B65" s="31" t="s">
        <v>4</v>
      </c>
      <c r="C65" s="46" t="s">
        <v>26</v>
      </c>
      <c r="D65" s="248"/>
      <c r="E65" s="245">
        <v>927.03</v>
      </c>
      <c r="M65" s="5"/>
    </row>
    <row r="66" spans="1:13" x14ac:dyDescent="0.2">
      <c r="B66" s="31" t="s">
        <v>100</v>
      </c>
      <c r="C66" s="46" t="s">
        <v>99</v>
      </c>
      <c r="D66" s="248"/>
      <c r="E66" s="245">
        <v>792</v>
      </c>
      <c r="F66" s="112"/>
      <c r="M66" s="5"/>
    </row>
    <row r="67" spans="1:13" ht="13.5" thickBot="1" x14ac:dyDescent="0.25">
      <c r="B67" s="253" t="s">
        <v>93</v>
      </c>
      <c r="C67" s="254" t="s">
        <v>94</v>
      </c>
      <c r="D67" s="255"/>
      <c r="E67" s="252">
        <v>990</v>
      </c>
      <c r="F67" s="112"/>
      <c r="M67" s="5"/>
    </row>
    <row r="68" spans="1:13" s="4" customFormat="1" ht="13.5" thickBot="1" x14ac:dyDescent="0.25">
      <c r="B68" s="113"/>
      <c r="C68" s="159"/>
      <c r="D68" s="159"/>
      <c r="E68" s="163">
        <f>SUM(E61:E67)</f>
        <v>7053.21</v>
      </c>
      <c r="F68" s="160"/>
    </row>
    <row r="69" spans="1:13" x14ac:dyDescent="0.2">
      <c r="B69" s="190" t="s">
        <v>102</v>
      </c>
      <c r="C69" s="89" t="s">
        <v>81</v>
      </c>
      <c r="D69" s="89"/>
      <c r="E69" s="164">
        <v>500</v>
      </c>
      <c r="M69" s="5"/>
    </row>
    <row r="70" spans="1:13" x14ac:dyDescent="0.2">
      <c r="B70" s="50" t="s">
        <v>155</v>
      </c>
      <c r="C70" s="76" t="s">
        <v>14</v>
      </c>
      <c r="D70" s="76"/>
      <c r="E70" s="167">
        <v>1050</v>
      </c>
      <c r="M70" s="5"/>
    </row>
    <row r="71" spans="1:13" ht="13.5" thickBot="1" x14ac:dyDescent="0.25">
      <c r="B71" s="70" t="s">
        <v>39</v>
      </c>
      <c r="C71" s="161" t="s">
        <v>40</v>
      </c>
      <c r="D71" s="161"/>
      <c r="E71" s="165">
        <v>952.5</v>
      </c>
      <c r="M71" s="5"/>
    </row>
    <row r="72" spans="1:13" ht="13.5" thickBot="1" x14ac:dyDescent="0.25">
      <c r="B72" s="11"/>
      <c r="C72" s="162" t="s">
        <v>0</v>
      </c>
      <c r="D72" s="162"/>
      <c r="E72" s="166">
        <f>SUM(E68:E71)</f>
        <v>9555.7099999999991</v>
      </c>
      <c r="M72" s="5"/>
    </row>
    <row r="73" spans="1:13" ht="12.75" customHeight="1" x14ac:dyDescent="0.2">
      <c r="B73" s="11"/>
      <c r="C73" s="162"/>
      <c r="D73" s="162"/>
      <c r="E73" s="193"/>
      <c r="I73" s="22"/>
      <c r="J73" s="22"/>
      <c r="K73" s="22"/>
      <c r="L73" s="22"/>
      <c r="M73" s="22"/>
    </row>
    <row r="74" spans="1:13" s="7" customFormat="1" ht="13.15" customHeight="1" x14ac:dyDescent="0.2">
      <c r="A74" s="37" t="s">
        <v>16</v>
      </c>
      <c r="B74" s="38" t="s">
        <v>17</v>
      </c>
      <c r="C74" s="38"/>
      <c r="D74" s="168">
        <f>Nikki!E121</f>
        <v>9000</v>
      </c>
      <c r="E74" s="251"/>
      <c r="F74" s="37"/>
      <c r="G74" s="38" t="s">
        <v>44</v>
      </c>
      <c r="H74" s="168">
        <v>5000</v>
      </c>
      <c r="I74" s="168"/>
      <c r="J74" s="171"/>
      <c r="K74" s="171"/>
      <c r="L74" s="171"/>
      <c r="M74" s="171"/>
    </row>
    <row r="75" spans="1:13" s="7" customFormat="1" ht="13.15" customHeight="1" x14ac:dyDescent="0.2">
      <c r="A75" s="37" t="s">
        <v>18</v>
      </c>
      <c r="B75" s="38" t="s">
        <v>47</v>
      </c>
      <c r="C75" s="38"/>
      <c r="D75" s="168">
        <f>Nikki!E122</f>
        <v>1399.6899999999996</v>
      </c>
      <c r="E75" s="251"/>
      <c r="F75" s="37" t="s">
        <v>24</v>
      </c>
      <c r="G75" s="38" t="s">
        <v>25</v>
      </c>
      <c r="H75" s="168">
        <v>4500</v>
      </c>
      <c r="I75" s="171"/>
      <c r="J75" s="171"/>
      <c r="K75" s="171"/>
      <c r="L75" s="171"/>
      <c r="M75" s="171"/>
    </row>
    <row r="76" spans="1:13" s="7" customFormat="1" ht="13.15" customHeight="1" x14ac:dyDescent="0.2">
      <c r="A76" s="37" t="s">
        <v>19</v>
      </c>
      <c r="B76" s="38" t="s">
        <v>20</v>
      </c>
      <c r="C76" s="38"/>
      <c r="D76" s="168">
        <v>311.83999999999997</v>
      </c>
      <c r="E76" s="168"/>
      <c r="F76" s="37" t="s">
        <v>18</v>
      </c>
      <c r="G76" s="38" t="s">
        <v>46</v>
      </c>
      <c r="H76" s="168">
        <v>1015</v>
      </c>
      <c r="I76" s="171"/>
      <c r="J76" s="171"/>
      <c r="K76" s="171"/>
      <c r="L76" s="171"/>
      <c r="M76" s="171"/>
    </row>
    <row r="77" spans="1:13" s="7" customFormat="1" ht="13.15" customHeight="1" x14ac:dyDescent="0.2">
      <c r="A77" s="37" t="s">
        <v>131</v>
      </c>
      <c r="B77" s="38" t="s">
        <v>132</v>
      </c>
      <c r="C77" s="38"/>
      <c r="D77" s="168">
        <v>472.63</v>
      </c>
      <c r="E77" s="168"/>
      <c r="F77" s="37" t="s">
        <v>63</v>
      </c>
      <c r="G77" s="38" t="s">
        <v>65</v>
      </c>
      <c r="H77" s="168">
        <v>500</v>
      </c>
      <c r="I77" s="197"/>
      <c r="J77" s="172"/>
    </row>
    <row r="78" spans="1:13" s="7" customFormat="1" ht="13.15" customHeight="1" x14ac:dyDescent="0.2">
      <c r="A78" s="37" t="s">
        <v>131</v>
      </c>
      <c r="B78" s="38" t="s">
        <v>133</v>
      </c>
      <c r="C78" s="38"/>
      <c r="D78" s="168">
        <v>86.94</v>
      </c>
      <c r="E78" s="168"/>
      <c r="F78" s="37" t="s">
        <v>64</v>
      </c>
      <c r="G78" s="38" t="s">
        <v>66</v>
      </c>
      <c r="H78" s="168">
        <v>500</v>
      </c>
      <c r="I78" s="197"/>
      <c r="J78" s="172"/>
    </row>
    <row r="79" spans="1:13" s="7" customFormat="1" ht="13.15" customHeight="1" x14ac:dyDescent="0.2">
      <c r="A79" s="37" t="s">
        <v>22</v>
      </c>
      <c r="B79" s="38" t="s">
        <v>23</v>
      </c>
      <c r="C79" s="168"/>
      <c r="D79" s="168">
        <v>8000</v>
      </c>
      <c r="E79" s="251"/>
      <c r="F79" s="37" t="s">
        <v>19</v>
      </c>
      <c r="G79" s="38" t="s">
        <v>32</v>
      </c>
      <c r="H79" s="168">
        <v>11000</v>
      </c>
      <c r="I79" s="197"/>
      <c r="J79" s="172"/>
    </row>
    <row r="80" spans="1:13" s="7" customFormat="1" ht="13.15" customHeight="1" x14ac:dyDescent="0.2">
      <c r="A80" s="37" t="s">
        <v>21</v>
      </c>
      <c r="B80" s="38" t="s">
        <v>54</v>
      </c>
      <c r="C80" s="168"/>
      <c r="D80" s="168">
        <v>1000</v>
      </c>
      <c r="E80" s="168"/>
      <c r="F80" s="77" t="s">
        <v>42</v>
      </c>
      <c r="G80" s="38" t="s">
        <v>33</v>
      </c>
      <c r="H80" s="168">
        <v>11000</v>
      </c>
      <c r="I80" s="74"/>
      <c r="J80" s="172"/>
    </row>
    <row r="81" spans="1:13" s="7" customFormat="1" ht="13.15" customHeight="1" thickBot="1" x14ac:dyDescent="0.25">
      <c r="B81" s="37"/>
      <c r="C81" s="38"/>
      <c r="D81" s="38"/>
      <c r="E81" s="168"/>
      <c r="F81" s="40"/>
      <c r="G81" s="38"/>
      <c r="H81" s="197">
        <f>SUM(H74:H80)+SUM(D74:D80)</f>
        <v>53786.1</v>
      </c>
      <c r="I81" s="197"/>
      <c r="J81" s="172"/>
    </row>
    <row r="82" spans="1:13" s="7" customFormat="1" ht="13.15" customHeight="1" thickBot="1" x14ac:dyDescent="0.25">
      <c r="B82" s="37"/>
      <c r="C82" s="38"/>
      <c r="D82" s="9"/>
      <c r="E82" s="168"/>
      <c r="F82" s="40"/>
      <c r="G82" s="173" t="s">
        <v>5</v>
      </c>
      <c r="H82" s="174">
        <f>E72+H81</f>
        <v>63341.81</v>
      </c>
      <c r="I82" s="197"/>
      <c r="J82" s="172"/>
    </row>
    <row r="83" spans="1:13" s="7" customFormat="1" ht="13.15" customHeight="1" x14ac:dyDescent="0.2">
      <c r="B83" s="37"/>
      <c r="C83" s="38"/>
      <c r="D83" s="8"/>
      <c r="E83" s="168"/>
      <c r="F83" s="39"/>
      <c r="G83" s="38"/>
      <c r="H83" s="197"/>
      <c r="I83" s="197"/>
      <c r="J83" s="172"/>
    </row>
    <row r="84" spans="1:13" s="7" customFormat="1" ht="13.15" customHeight="1" x14ac:dyDescent="0.2">
      <c r="B84" s="37"/>
      <c r="C84" s="38"/>
      <c r="D84" s="8"/>
      <c r="E84" s="9"/>
      <c r="F84" s="9"/>
      <c r="G84" s="9"/>
      <c r="H84" s="9"/>
      <c r="I84" s="197"/>
      <c r="J84" s="172"/>
    </row>
    <row r="85" spans="1:13" s="7" customFormat="1" ht="13.15" customHeight="1" x14ac:dyDescent="0.2">
      <c r="A85" s="9"/>
      <c r="B85" s="10"/>
      <c r="C85" s="9"/>
      <c r="D85" s="8"/>
      <c r="E85" s="9"/>
      <c r="F85" s="9"/>
      <c r="G85" s="9"/>
      <c r="H85" s="9"/>
      <c r="I85" s="197"/>
      <c r="J85" s="172"/>
    </row>
    <row r="86" spans="1:13" s="7" customFormat="1" ht="13.15" customHeight="1" x14ac:dyDescent="0.2">
      <c r="A86" s="9"/>
      <c r="B86" s="10"/>
      <c r="C86" s="8"/>
      <c r="D86" s="8"/>
      <c r="E86" s="9"/>
      <c r="F86" s="9"/>
      <c r="G86" s="9"/>
      <c r="H86" s="9"/>
      <c r="I86" s="197"/>
      <c r="J86" s="172"/>
    </row>
    <row r="87" spans="1:13" s="7" customFormat="1" ht="13.15" customHeight="1" x14ac:dyDescent="0.2">
      <c r="A87" s="9"/>
      <c r="B87" s="10"/>
      <c r="C87" s="8"/>
      <c r="D87" s="8"/>
      <c r="E87" s="9"/>
      <c r="F87" s="9"/>
      <c r="G87" s="9"/>
      <c r="H87" s="9"/>
      <c r="I87" s="197"/>
      <c r="J87" s="172"/>
    </row>
    <row r="88" spans="1:13" s="7" customFormat="1" ht="13.15" customHeight="1" x14ac:dyDescent="0.2">
      <c r="A88" s="9"/>
      <c r="B88" s="10"/>
      <c r="C88" s="8"/>
      <c r="D88" s="8"/>
      <c r="E88" s="9"/>
      <c r="F88" s="9"/>
      <c r="G88" s="9"/>
      <c r="H88" s="9"/>
      <c r="I88" s="197"/>
      <c r="J88" s="172"/>
    </row>
    <row r="89" spans="1:13" s="9" customFormat="1" ht="12" x14ac:dyDescent="0.2">
      <c r="B89" s="10"/>
      <c r="C89" s="8"/>
      <c r="M89" s="10"/>
    </row>
    <row r="90" spans="1:13" s="9" customFormat="1" ht="12" x14ac:dyDescent="0.2">
      <c r="B90" s="10"/>
      <c r="C90" s="8"/>
      <c r="M90" s="10"/>
    </row>
    <row r="91" spans="1:13" s="9" customFormat="1" ht="12" x14ac:dyDescent="0.2">
      <c r="B91" s="10"/>
      <c r="C91" s="8"/>
      <c r="M91" s="10"/>
    </row>
    <row r="92" spans="1:13" s="9" customFormat="1" ht="12" x14ac:dyDescent="0.2">
      <c r="B92" s="10"/>
      <c r="M92" s="10"/>
    </row>
    <row r="93" spans="1:13" s="9" customFormat="1" ht="12" x14ac:dyDescent="0.2">
      <c r="B93" s="10"/>
      <c r="M93" s="10"/>
    </row>
    <row r="94" spans="1:13" s="9" customFormat="1" ht="12" x14ac:dyDescent="0.2">
      <c r="B94" s="10"/>
      <c r="M94" s="10"/>
    </row>
    <row r="95" spans="1:13" s="9" customFormat="1" x14ac:dyDescent="0.2">
      <c r="B95" s="10"/>
      <c r="D95" s="5"/>
      <c r="M95" s="10"/>
    </row>
    <row r="96" spans="1:13" s="9" customFormat="1" x14ac:dyDescent="0.2">
      <c r="B96" s="10"/>
      <c r="D96" s="5"/>
      <c r="M96" s="10"/>
    </row>
    <row r="97" spans="1:13" s="9" customFormat="1" x14ac:dyDescent="0.2">
      <c r="B97" s="10"/>
      <c r="D97" s="5"/>
      <c r="E97" s="5"/>
      <c r="F97" s="5"/>
      <c r="G97" s="5"/>
      <c r="H97" s="5"/>
      <c r="M97" s="10"/>
    </row>
    <row r="98" spans="1:13" s="9" customFormat="1" x14ac:dyDescent="0.2">
      <c r="B98" s="12"/>
      <c r="C98" s="5"/>
      <c r="D98" s="5"/>
      <c r="E98" s="5"/>
      <c r="F98" s="5"/>
      <c r="G98" s="5"/>
      <c r="H98" s="5"/>
      <c r="M98" s="10"/>
    </row>
    <row r="99" spans="1:13" s="9" customFormat="1" x14ac:dyDescent="0.2">
      <c r="B99" s="12"/>
      <c r="C99" s="5"/>
      <c r="D99" s="5"/>
      <c r="E99" s="5"/>
      <c r="F99" s="5"/>
      <c r="G99" s="5"/>
      <c r="H99" s="5"/>
      <c r="M99" s="10"/>
    </row>
    <row r="100" spans="1:13" s="9" customFormat="1" x14ac:dyDescent="0.2">
      <c r="B100" s="12"/>
      <c r="C100" s="5"/>
      <c r="D100" s="5"/>
      <c r="E100" s="5"/>
      <c r="F100" s="5"/>
      <c r="G100" s="5"/>
      <c r="H100" s="5"/>
      <c r="M100" s="10"/>
    </row>
    <row r="101" spans="1:13" s="9" customFormat="1" x14ac:dyDescent="0.2">
      <c r="B101" s="12"/>
      <c r="C101" s="5"/>
      <c r="D101" s="5"/>
      <c r="E101" s="5"/>
      <c r="F101" s="5"/>
      <c r="G101" s="5"/>
      <c r="H101" s="5"/>
      <c r="M101" s="10"/>
    </row>
    <row r="102" spans="1:13" s="9" customFormat="1" x14ac:dyDescent="0.2">
      <c r="A102" s="5"/>
      <c r="B102" s="1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0"/>
    </row>
    <row r="103" spans="1:13" s="9" customFormat="1" x14ac:dyDescent="0.2">
      <c r="A103" s="5"/>
      <c r="B103" s="12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0"/>
    </row>
    <row r="104" spans="1:13" s="9" customFormat="1" x14ac:dyDescent="0.2">
      <c r="A104" s="5"/>
      <c r="B104" s="12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0"/>
    </row>
    <row r="105" spans="1:13" s="9" customFormat="1" x14ac:dyDescent="0.2">
      <c r="A105" s="5"/>
      <c r="B105" s="12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10"/>
    </row>
  </sheetData>
  <mergeCells count="9">
    <mergeCell ref="E41:F41"/>
    <mergeCell ref="C58:D58"/>
    <mergeCell ref="E59:F59"/>
    <mergeCell ref="A1:H1"/>
    <mergeCell ref="C4:D4"/>
    <mergeCell ref="E5:F5"/>
    <mergeCell ref="C22:D22"/>
    <mergeCell ref="E23:F23"/>
    <mergeCell ref="C40:D4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21"/>
  <sheetViews>
    <sheetView topLeftCell="A61" workbookViewId="0">
      <selection activeCell="D92" sqref="D92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199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200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42186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2.75" customHeight="1" thickBot="1" x14ac:dyDescent="0.25">
      <c r="B6" s="151" t="s">
        <v>89</v>
      </c>
      <c r="C6" s="153" t="s">
        <v>1</v>
      </c>
      <c r="D6" s="153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1919.39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1614.49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652.24</v>
      </c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837.04</v>
      </c>
      <c r="F10" s="250"/>
      <c r="G10" s="199"/>
      <c r="H10" s="200"/>
      <c r="I10" s="4"/>
      <c r="J10" s="4"/>
      <c r="M10" s="5"/>
    </row>
    <row r="11" spans="1:13" x14ac:dyDescent="0.2">
      <c r="B11" s="31" t="s">
        <v>4</v>
      </c>
      <c r="C11" s="46" t="s">
        <v>26</v>
      </c>
      <c r="D11" s="248"/>
      <c r="E11" s="245">
        <v>927.03</v>
      </c>
      <c r="F11" s="250"/>
      <c r="G11" s="199"/>
      <c r="H11" s="200"/>
      <c r="I11" s="4"/>
      <c r="J11" s="4"/>
      <c r="M11" s="5"/>
    </row>
    <row r="12" spans="1:13" x14ac:dyDescent="0.2">
      <c r="B12" s="31" t="s">
        <v>100</v>
      </c>
      <c r="C12" s="46" t="s">
        <v>99</v>
      </c>
      <c r="D12" s="248"/>
      <c r="E12" s="245">
        <v>792</v>
      </c>
      <c r="F12" s="112"/>
      <c r="G12" s="199"/>
      <c r="H12" s="200"/>
      <c r="I12" s="4"/>
      <c r="J12" s="4"/>
      <c r="M12" s="5"/>
    </row>
    <row r="13" spans="1:13" ht="13.5" thickBot="1" x14ac:dyDescent="0.25">
      <c r="B13" s="253" t="s">
        <v>93</v>
      </c>
      <c r="C13" s="254" t="s">
        <v>94</v>
      </c>
      <c r="D13" s="255"/>
      <c r="E13" s="252">
        <v>990</v>
      </c>
      <c r="F13" s="112"/>
      <c r="G13" s="4"/>
      <c r="H13" s="200"/>
      <c r="I13" s="4"/>
      <c r="J13" s="4"/>
      <c r="M13" s="5"/>
    </row>
    <row r="14" spans="1:13" s="4" customFormat="1" ht="13.5" thickBot="1" x14ac:dyDescent="0.25">
      <c r="B14" s="113"/>
      <c r="C14" s="159"/>
      <c r="D14" s="159"/>
      <c r="E14" s="163">
        <f>SUM(E7:E13)</f>
        <v>7732.19</v>
      </c>
      <c r="F14" s="160"/>
      <c r="H14" s="200"/>
    </row>
    <row r="15" spans="1:13" x14ac:dyDescent="0.2">
      <c r="B15" s="190" t="s">
        <v>102</v>
      </c>
      <c r="C15" s="89" t="s">
        <v>81</v>
      </c>
      <c r="D15" s="89"/>
      <c r="E15" s="164">
        <v>500</v>
      </c>
      <c r="G15" s="4"/>
      <c r="H15" s="200"/>
      <c r="I15" s="4"/>
      <c r="J15" s="4"/>
      <c r="M15" s="5"/>
    </row>
    <row r="16" spans="1:13" x14ac:dyDescent="0.2">
      <c r="B16" s="50" t="s">
        <v>155</v>
      </c>
      <c r="C16" s="76" t="s">
        <v>14</v>
      </c>
      <c r="D16" s="76"/>
      <c r="E16" s="167">
        <f>4200/4</f>
        <v>1050</v>
      </c>
      <c r="G16" s="4"/>
      <c r="H16" s="200"/>
      <c r="I16" s="4"/>
      <c r="J16" s="4"/>
      <c r="M16" s="5"/>
    </row>
    <row r="17" spans="1:13" ht="13.5" thickBot="1" x14ac:dyDescent="0.25">
      <c r="B17" s="70" t="s">
        <v>39</v>
      </c>
      <c r="C17" s="161" t="s">
        <v>40</v>
      </c>
      <c r="D17" s="161"/>
      <c r="E17" s="165">
        <v>952.5</v>
      </c>
      <c r="G17" s="4"/>
      <c r="H17" s="200"/>
      <c r="I17" s="4"/>
      <c r="J17" s="4"/>
      <c r="M17" s="5"/>
    </row>
    <row r="18" spans="1:13" ht="13.5" thickBot="1" x14ac:dyDescent="0.25">
      <c r="B18" s="11"/>
      <c r="C18" s="162" t="s">
        <v>0</v>
      </c>
      <c r="D18" s="162"/>
      <c r="E18" s="166">
        <f>SUM(E14:E17)</f>
        <v>10234.689999999999</v>
      </c>
      <c r="G18" s="201"/>
      <c r="H18" s="200"/>
      <c r="I18" s="4"/>
      <c r="J18" s="4"/>
      <c r="M18" s="5"/>
    </row>
    <row r="19" spans="1:13" ht="12.75" customHeight="1" x14ac:dyDescent="0.2">
      <c r="B19" s="1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</row>
    <row r="20" spans="1:13" s="155" customFormat="1" ht="6.75" customHeight="1" x14ac:dyDescent="0.2">
      <c r="B20" s="156"/>
      <c r="C20" s="157"/>
      <c r="D20" s="157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ht="19.5" customHeight="1" x14ac:dyDescent="0.2">
      <c r="A21" s="198"/>
      <c r="B21" s="150" t="s">
        <v>88</v>
      </c>
      <c r="C21" s="233" t="s">
        <v>201</v>
      </c>
      <c r="D21" s="233"/>
      <c r="E21" s="22"/>
      <c r="F21" s="22"/>
      <c r="G21" s="22"/>
      <c r="H21" s="22"/>
      <c r="I21" s="22"/>
      <c r="J21" s="22"/>
      <c r="K21" s="22"/>
      <c r="L21" s="22"/>
      <c r="M21" s="5"/>
    </row>
    <row r="22" spans="1:13" ht="19.5" customHeight="1" x14ac:dyDescent="0.2">
      <c r="B22" s="150" t="s">
        <v>90</v>
      </c>
      <c r="C22" s="410">
        <v>42193</v>
      </c>
      <c r="D22" s="412"/>
      <c r="E22" s="22"/>
      <c r="F22" s="22"/>
      <c r="G22" s="22"/>
      <c r="H22" s="22"/>
      <c r="I22" s="22"/>
      <c r="J22" s="22"/>
      <c r="K22" s="22"/>
      <c r="L22" s="22"/>
      <c r="M22" s="5"/>
    </row>
    <row r="23" spans="1:13" ht="4.5" customHeight="1" x14ac:dyDescent="0.45">
      <c r="B23" s="2"/>
      <c r="C23" s="47"/>
      <c r="D23" s="47"/>
      <c r="E23" s="411"/>
      <c r="F23" s="413"/>
      <c r="G23" s="3"/>
      <c r="H23" s="4"/>
      <c r="I23" s="4"/>
      <c r="J23" s="4"/>
      <c r="K23" s="4"/>
      <c r="L23" s="13"/>
      <c r="M23" s="4"/>
    </row>
    <row r="24" spans="1:13" s="6" customFormat="1" ht="13.5" thickBot="1" x14ac:dyDescent="0.25">
      <c r="B24" s="151" t="s">
        <v>89</v>
      </c>
      <c r="C24" s="153" t="s">
        <v>1</v>
      </c>
      <c r="D24" s="153"/>
      <c r="E24" s="154" t="s">
        <v>2</v>
      </c>
      <c r="G24" s="115"/>
      <c r="H24" s="115"/>
      <c r="I24" s="115"/>
      <c r="J24" s="115"/>
    </row>
    <row r="25" spans="1:13" x14ac:dyDescent="0.2">
      <c r="B25" s="69" t="s">
        <v>98</v>
      </c>
      <c r="C25" s="89" t="s">
        <v>30</v>
      </c>
      <c r="D25" s="246"/>
      <c r="E25" s="244">
        <v>2140.14</v>
      </c>
      <c r="F25" s="112"/>
      <c r="M25" s="5"/>
    </row>
    <row r="26" spans="1:13" x14ac:dyDescent="0.2">
      <c r="B26" s="188" t="s">
        <v>134</v>
      </c>
      <c r="C26" s="152" t="s">
        <v>27</v>
      </c>
      <c r="D26" s="247"/>
      <c r="E26" s="244">
        <v>1654.11</v>
      </c>
      <c r="M26" s="5"/>
    </row>
    <row r="27" spans="1:13" x14ac:dyDescent="0.2">
      <c r="B27" s="188" t="s">
        <v>102</v>
      </c>
      <c r="C27" s="152" t="s">
        <v>91</v>
      </c>
      <c r="D27" s="247"/>
      <c r="E27" s="244">
        <v>652.24</v>
      </c>
      <c r="M27" s="5"/>
    </row>
    <row r="28" spans="1:13" x14ac:dyDescent="0.2">
      <c r="B28" s="188" t="s">
        <v>3</v>
      </c>
      <c r="C28" s="152" t="s">
        <v>28</v>
      </c>
      <c r="D28" s="247"/>
      <c r="E28" s="244">
        <v>837.04</v>
      </c>
      <c r="M28" s="5"/>
    </row>
    <row r="29" spans="1:13" x14ac:dyDescent="0.2">
      <c r="B29" s="31" t="s">
        <v>4</v>
      </c>
      <c r="C29" s="46" t="s">
        <v>26</v>
      </c>
      <c r="D29" s="248"/>
      <c r="E29" s="245">
        <v>927.03</v>
      </c>
      <c r="M29" s="5"/>
    </row>
    <row r="30" spans="1:13" x14ac:dyDescent="0.2">
      <c r="B30" s="31" t="s">
        <v>100</v>
      </c>
      <c r="C30" s="46" t="s">
        <v>99</v>
      </c>
      <c r="D30" s="248"/>
      <c r="E30" s="245">
        <v>792</v>
      </c>
      <c r="F30" s="112"/>
      <c r="M30" s="5"/>
    </row>
    <row r="31" spans="1:13" ht="13.5" thickBot="1" x14ac:dyDescent="0.25">
      <c r="B31" s="253" t="s">
        <v>93</v>
      </c>
      <c r="C31" s="254" t="s">
        <v>94</v>
      </c>
      <c r="D31" s="255"/>
      <c r="E31" s="252">
        <v>990</v>
      </c>
      <c r="F31" s="112"/>
      <c r="M31" s="5"/>
    </row>
    <row r="32" spans="1:13" s="4" customFormat="1" ht="13.5" thickBot="1" x14ac:dyDescent="0.25">
      <c r="B32" s="113"/>
      <c r="C32" s="159"/>
      <c r="D32" s="159"/>
      <c r="E32" s="163">
        <f>SUM(E25:E31)</f>
        <v>7992.5599999999995</v>
      </c>
      <c r="F32" s="160"/>
    </row>
    <row r="33" spans="1:13" x14ac:dyDescent="0.2">
      <c r="B33" s="190" t="s">
        <v>102</v>
      </c>
      <c r="C33" s="89" t="s">
        <v>81</v>
      </c>
      <c r="D33" s="89"/>
      <c r="E33" s="164">
        <v>500</v>
      </c>
      <c r="M33" s="5"/>
    </row>
    <row r="34" spans="1:13" x14ac:dyDescent="0.2">
      <c r="B34" s="50" t="s">
        <v>155</v>
      </c>
      <c r="C34" s="76" t="s">
        <v>14</v>
      </c>
      <c r="D34" s="76"/>
      <c r="E34" s="167">
        <v>1050</v>
      </c>
      <c r="M34" s="5"/>
    </row>
    <row r="35" spans="1:13" ht="13.5" thickBot="1" x14ac:dyDescent="0.25">
      <c r="B35" s="70" t="s">
        <v>39</v>
      </c>
      <c r="C35" s="161" t="s">
        <v>40</v>
      </c>
      <c r="D35" s="161"/>
      <c r="E35" s="165">
        <v>952.5</v>
      </c>
      <c r="M35" s="5"/>
    </row>
    <row r="36" spans="1:13" ht="13.5" thickBot="1" x14ac:dyDescent="0.25">
      <c r="B36" s="11"/>
      <c r="C36" s="162" t="s">
        <v>0</v>
      </c>
      <c r="D36" s="162"/>
      <c r="E36" s="166">
        <f>SUM(E32:E35)</f>
        <v>10495.06</v>
      </c>
      <c r="M36" s="5"/>
    </row>
    <row r="37" spans="1:13" x14ac:dyDescent="0.2">
      <c r="B37" s="11"/>
      <c r="C37" s="162"/>
      <c r="D37" s="162"/>
      <c r="E37" s="193"/>
      <c r="M37" s="5"/>
    </row>
    <row r="38" spans="1:13" s="155" customFormat="1" ht="6.75" customHeight="1" x14ac:dyDescent="0.2">
      <c r="B38" s="156"/>
      <c r="C38" s="157"/>
      <c r="D38" s="157"/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ht="19.5" customHeight="1" x14ac:dyDescent="0.2">
      <c r="A39" s="198"/>
      <c r="B39" s="150" t="s">
        <v>88</v>
      </c>
      <c r="C39" s="233" t="s">
        <v>202</v>
      </c>
      <c r="D39" s="170"/>
      <c r="E39" s="22"/>
      <c r="F39" s="22"/>
      <c r="G39" s="22"/>
      <c r="H39" s="22"/>
      <c r="I39" s="22"/>
      <c r="J39" s="22"/>
      <c r="K39" s="22"/>
      <c r="L39" s="22"/>
      <c r="M39" s="5"/>
    </row>
    <row r="40" spans="1:13" ht="19.5" customHeight="1" x14ac:dyDescent="0.2">
      <c r="B40" s="150" t="s">
        <v>90</v>
      </c>
      <c r="C40" s="410">
        <v>42200</v>
      </c>
      <c r="D40" s="410"/>
      <c r="E40" s="22"/>
      <c r="F40" s="22"/>
      <c r="G40" s="22"/>
      <c r="H40" s="22"/>
      <c r="I40" s="22"/>
      <c r="J40" s="22"/>
      <c r="K40" s="22"/>
      <c r="L40" s="22"/>
      <c r="M40" s="5"/>
    </row>
    <row r="41" spans="1:13" ht="4.5" customHeight="1" x14ac:dyDescent="0.45">
      <c r="B41" s="2"/>
      <c r="C41" s="47"/>
      <c r="D41" s="47"/>
      <c r="E41" s="411"/>
      <c r="F41" s="411"/>
      <c r="G41" s="3"/>
      <c r="H41" s="4"/>
      <c r="I41" s="4"/>
      <c r="J41" s="4"/>
      <c r="K41" s="4"/>
      <c r="L41" s="13"/>
      <c r="M41" s="4"/>
    </row>
    <row r="42" spans="1:13" s="6" customFormat="1" ht="13.5" thickBot="1" x14ac:dyDescent="0.25">
      <c r="B42" s="151" t="s">
        <v>89</v>
      </c>
      <c r="C42" s="153" t="s">
        <v>1</v>
      </c>
      <c r="D42" s="153"/>
      <c r="E42" s="154" t="s">
        <v>2</v>
      </c>
    </row>
    <row r="43" spans="1:13" x14ac:dyDescent="0.2">
      <c r="B43" s="69" t="s">
        <v>98</v>
      </c>
      <c r="C43" s="89" t="s">
        <v>30</v>
      </c>
      <c r="D43" s="246"/>
      <c r="E43" s="244">
        <v>1919.33</v>
      </c>
      <c r="M43" s="5"/>
    </row>
    <row r="44" spans="1:13" x14ac:dyDescent="0.2">
      <c r="B44" s="188" t="s">
        <v>134</v>
      </c>
      <c r="C44" s="152" t="s">
        <v>27</v>
      </c>
      <c r="D44" s="247"/>
      <c r="E44" s="244">
        <v>1614.43</v>
      </c>
      <c r="M44" s="5"/>
    </row>
    <row r="45" spans="1:13" x14ac:dyDescent="0.2">
      <c r="B45" s="188" t="s">
        <v>102</v>
      </c>
      <c r="C45" s="152" t="s">
        <v>91</v>
      </c>
      <c r="D45" s="247"/>
      <c r="E45" s="244">
        <v>652.24</v>
      </c>
      <c r="M45" s="5"/>
    </row>
    <row r="46" spans="1:13" x14ac:dyDescent="0.2">
      <c r="B46" s="188" t="s">
        <v>3</v>
      </c>
      <c r="C46" s="152" t="s">
        <v>28</v>
      </c>
      <c r="D46" s="247"/>
      <c r="E46" s="244">
        <v>837.04</v>
      </c>
      <c r="M46" s="5"/>
    </row>
    <row r="47" spans="1:13" x14ac:dyDescent="0.2">
      <c r="B47" s="31" t="s">
        <v>4</v>
      </c>
      <c r="C47" s="46" t="s">
        <v>26</v>
      </c>
      <c r="D47" s="248"/>
      <c r="E47" s="245">
        <v>927.03</v>
      </c>
      <c r="M47" s="5"/>
    </row>
    <row r="48" spans="1:13" x14ac:dyDescent="0.2">
      <c r="B48" s="31" t="s">
        <v>100</v>
      </c>
      <c r="C48" s="46" t="s">
        <v>99</v>
      </c>
      <c r="D48" s="248"/>
      <c r="E48" s="245">
        <v>1029.5999999999999</v>
      </c>
      <c r="F48" s="112"/>
      <c r="M48" s="5"/>
    </row>
    <row r="49" spans="1:13" ht="13.5" thickBot="1" x14ac:dyDescent="0.25">
      <c r="B49" s="253" t="s">
        <v>93</v>
      </c>
      <c r="C49" s="254" t="s">
        <v>94</v>
      </c>
      <c r="D49" s="255"/>
      <c r="E49" s="252">
        <v>990</v>
      </c>
      <c r="F49" s="325" t="s">
        <v>220</v>
      </c>
      <c r="M49" s="5"/>
    </row>
    <row r="50" spans="1:13" s="4" customFormat="1" ht="13.5" thickBot="1" x14ac:dyDescent="0.25">
      <c r="B50" s="113"/>
      <c r="C50" s="159"/>
      <c r="D50" s="159"/>
      <c r="E50" s="163">
        <f>SUM(E43:E49)</f>
        <v>7969.67</v>
      </c>
      <c r="F50" s="160"/>
    </row>
    <row r="51" spans="1:13" x14ac:dyDescent="0.2">
      <c r="B51" s="190" t="s">
        <v>102</v>
      </c>
      <c r="C51" s="89" t="s">
        <v>81</v>
      </c>
      <c r="D51" s="89"/>
      <c r="E51" s="164">
        <v>500</v>
      </c>
      <c r="M51" s="5"/>
    </row>
    <row r="52" spans="1:13" x14ac:dyDescent="0.2">
      <c r="B52" s="50" t="s">
        <v>155</v>
      </c>
      <c r="C52" s="76" t="s">
        <v>14</v>
      </c>
      <c r="D52" s="76"/>
      <c r="E52" s="167">
        <v>1050</v>
      </c>
      <c r="M52" s="5"/>
    </row>
    <row r="53" spans="1:13" ht="13.5" thickBot="1" x14ac:dyDescent="0.25">
      <c r="B53" s="70" t="s">
        <v>39</v>
      </c>
      <c r="C53" s="161" t="s">
        <v>40</v>
      </c>
      <c r="D53" s="161"/>
      <c r="E53" s="165">
        <v>952.5</v>
      </c>
      <c r="M53" s="5"/>
    </row>
    <row r="54" spans="1:13" ht="13.5" thickBot="1" x14ac:dyDescent="0.25">
      <c r="B54" s="11"/>
      <c r="C54" s="162" t="s">
        <v>0</v>
      </c>
      <c r="D54" s="162"/>
      <c r="E54" s="166">
        <f>SUM(E50:E53)</f>
        <v>10472.17</v>
      </c>
      <c r="M54" s="5"/>
    </row>
    <row r="55" spans="1:13" ht="12.75" customHeight="1" x14ac:dyDescent="0.2">
      <c r="B55" s="11"/>
      <c r="C55" s="21"/>
      <c r="D55" s="21"/>
      <c r="E55" s="22"/>
      <c r="F55" s="22"/>
      <c r="G55" s="22"/>
      <c r="H55" s="22"/>
      <c r="I55" s="22"/>
      <c r="J55" s="22"/>
      <c r="K55" s="22"/>
      <c r="L55" s="22"/>
      <c r="M55" s="22"/>
    </row>
    <row r="56" spans="1:13" s="155" customFormat="1" ht="6.75" customHeight="1" x14ac:dyDescent="0.2">
      <c r="B56" s="156"/>
      <c r="C56" s="157"/>
      <c r="D56" s="157"/>
      <c r="E56" s="158"/>
      <c r="F56" s="158"/>
      <c r="G56" s="158"/>
      <c r="H56" s="158"/>
      <c r="I56" s="158"/>
      <c r="J56" s="158"/>
      <c r="K56" s="158"/>
      <c r="L56" s="158"/>
      <c r="M56" s="158"/>
    </row>
    <row r="57" spans="1:13" ht="19.5" customHeight="1" x14ac:dyDescent="0.2">
      <c r="A57" s="198"/>
      <c r="B57" s="150" t="s">
        <v>88</v>
      </c>
      <c r="C57" s="233" t="s">
        <v>203</v>
      </c>
      <c r="D57" s="170"/>
      <c r="E57" s="22"/>
      <c r="F57" s="22"/>
      <c r="G57" s="22"/>
      <c r="H57" s="22"/>
      <c r="I57" s="22"/>
      <c r="J57" s="22"/>
      <c r="K57" s="22"/>
      <c r="L57" s="22"/>
      <c r="M57" s="5"/>
    </row>
    <row r="58" spans="1:13" ht="19.5" customHeight="1" x14ac:dyDescent="0.2">
      <c r="B58" s="150" t="s">
        <v>90</v>
      </c>
      <c r="C58" s="410">
        <v>42207</v>
      </c>
      <c r="D58" s="410"/>
      <c r="E58" s="22"/>
      <c r="F58" s="22"/>
      <c r="G58" s="22"/>
      <c r="H58" s="22"/>
      <c r="I58" s="22"/>
      <c r="J58" s="22"/>
      <c r="K58" s="22"/>
      <c r="L58" s="22"/>
      <c r="M58" s="5"/>
    </row>
    <row r="59" spans="1:13" ht="4.5" customHeight="1" x14ac:dyDescent="0.45">
      <c r="B59" s="2"/>
      <c r="C59" s="47"/>
      <c r="D59" s="47"/>
      <c r="E59" s="411"/>
      <c r="F59" s="411"/>
      <c r="G59" s="3"/>
      <c r="H59" s="4"/>
      <c r="I59" s="4"/>
      <c r="J59" s="4"/>
      <c r="K59" s="4"/>
      <c r="L59" s="13"/>
      <c r="M59" s="4"/>
    </row>
    <row r="60" spans="1:13" s="6" customFormat="1" ht="13.5" thickBot="1" x14ac:dyDescent="0.25">
      <c r="B60" s="151" t="s">
        <v>89</v>
      </c>
      <c r="C60" s="153" t="s">
        <v>1</v>
      </c>
      <c r="D60" s="153"/>
      <c r="E60" s="154" t="s">
        <v>2</v>
      </c>
    </row>
    <row r="61" spans="1:13" x14ac:dyDescent="0.2">
      <c r="B61" s="69" t="s">
        <v>98</v>
      </c>
      <c r="C61" s="89" t="s">
        <v>30</v>
      </c>
      <c r="D61" s="246"/>
      <c r="E61" s="244">
        <v>1919.43</v>
      </c>
      <c r="M61" s="5"/>
    </row>
    <row r="62" spans="1:13" x14ac:dyDescent="0.2">
      <c r="B62" s="188" t="s">
        <v>134</v>
      </c>
      <c r="C62" s="152" t="s">
        <v>27</v>
      </c>
      <c r="D62" s="247"/>
      <c r="E62" s="244">
        <v>1614.47</v>
      </c>
      <c r="M62" s="5"/>
    </row>
    <row r="63" spans="1:13" x14ac:dyDescent="0.2">
      <c r="B63" s="188" t="s">
        <v>102</v>
      </c>
      <c r="C63" s="152" t="s">
        <v>91</v>
      </c>
      <c r="D63" s="247"/>
      <c r="E63" s="244">
        <v>652.24</v>
      </c>
      <c r="M63" s="5"/>
    </row>
    <row r="64" spans="1:13" x14ac:dyDescent="0.2">
      <c r="B64" s="188" t="s">
        <v>3</v>
      </c>
      <c r="C64" s="152" t="s">
        <v>28</v>
      </c>
      <c r="D64" s="247"/>
      <c r="E64" s="244">
        <v>837.04</v>
      </c>
      <c r="M64" s="5"/>
    </row>
    <row r="65" spans="1:13" x14ac:dyDescent="0.2">
      <c r="B65" s="31" t="s">
        <v>4</v>
      </c>
      <c r="C65" s="46" t="s">
        <v>26</v>
      </c>
      <c r="D65" s="248"/>
      <c r="E65" s="245">
        <v>927.03</v>
      </c>
      <c r="M65" s="5"/>
    </row>
    <row r="66" spans="1:13" x14ac:dyDescent="0.2">
      <c r="B66" s="31" t="s">
        <v>100</v>
      </c>
      <c r="C66" s="46" t="s">
        <v>99</v>
      </c>
      <c r="D66" s="248"/>
      <c r="E66" s="245">
        <v>792</v>
      </c>
      <c r="F66" s="112"/>
      <c r="M66" s="5"/>
    </row>
    <row r="67" spans="1:13" ht="13.5" thickBot="1" x14ac:dyDescent="0.25">
      <c r="B67" s="253" t="s">
        <v>93</v>
      </c>
      <c r="C67" s="254" t="s">
        <v>94</v>
      </c>
      <c r="D67" s="255"/>
      <c r="E67" s="252">
        <v>990</v>
      </c>
      <c r="F67" s="325" t="s">
        <v>220</v>
      </c>
      <c r="M67" s="5"/>
    </row>
    <row r="68" spans="1:13" s="4" customFormat="1" ht="13.5" thickBot="1" x14ac:dyDescent="0.25">
      <c r="B68" s="113"/>
      <c r="C68" s="159"/>
      <c r="D68" s="159"/>
      <c r="E68" s="163">
        <f>SUM(E61:E67)</f>
        <v>7732.21</v>
      </c>
      <c r="F68" s="160"/>
    </row>
    <row r="69" spans="1:13" x14ac:dyDescent="0.2">
      <c r="B69" s="190" t="s">
        <v>102</v>
      </c>
      <c r="C69" s="89" t="s">
        <v>81</v>
      </c>
      <c r="D69" s="89"/>
      <c r="E69" s="164">
        <v>500</v>
      </c>
      <c r="M69" s="5"/>
    </row>
    <row r="70" spans="1:13" x14ac:dyDescent="0.2">
      <c r="B70" s="50" t="s">
        <v>155</v>
      </c>
      <c r="C70" s="76" t="s">
        <v>14</v>
      </c>
      <c r="D70" s="76"/>
      <c r="E70" s="167">
        <v>1050</v>
      </c>
      <c r="M70" s="5"/>
    </row>
    <row r="71" spans="1:13" ht="13.5" thickBot="1" x14ac:dyDescent="0.25">
      <c r="B71" s="70" t="s">
        <v>39</v>
      </c>
      <c r="C71" s="161" t="s">
        <v>40</v>
      </c>
      <c r="D71" s="161"/>
      <c r="E71" s="165">
        <v>952.5</v>
      </c>
      <c r="M71" s="5"/>
    </row>
    <row r="72" spans="1:13" ht="13.5" thickBot="1" x14ac:dyDescent="0.25">
      <c r="B72" s="11"/>
      <c r="C72" s="162" t="s">
        <v>0</v>
      </c>
      <c r="D72" s="162"/>
      <c r="E72" s="166">
        <f>SUM(E68:E71)</f>
        <v>10234.709999999999</v>
      </c>
      <c r="M72" s="5"/>
    </row>
    <row r="73" spans="1:13" ht="12.75" customHeight="1" x14ac:dyDescent="0.2">
      <c r="B73" s="11"/>
      <c r="C73" s="21"/>
      <c r="D73" s="21"/>
      <c r="E73" s="22"/>
      <c r="F73" s="22"/>
      <c r="G73" s="22"/>
      <c r="H73" s="22"/>
      <c r="I73" s="22"/>
      <c r="J73" s="22"/>
      <c r="K73" s="22"/>
      <c r="L73" s="22"/>
      <c r="M73" s="22"/>
    </row>
    <row r="74" spans="1:13" s="155" customFormat="1" ht="6.75" customHeight="1" x14ac:dyDescent="0.2">
      <c r="B74" s="156"/>
      <c r="C74" s="157"/>
      <c r="D74" s="157"/>
      <c r="E74" s="158"/>
      <c r="F74" s="158"/>
      <c r="G74" s="158"/>
      <c r="H74" s="158"/>
      <c r="I74" s="158"/>
      <c r="J74" s="158"/>
      <c r="K74" s="158"/>
      <c r="L74" s="158"/>
      <c r="M74" s="158"/>
    </row>
    <row r="75" spans="1:13" ht="19.5" customHeight="1" x14ac:dyDescent="0.2">
      <c r="A75" s="198"/>
      <c r="B75" s="150" t="s">
        <v>88</v>
      </c>
      <c r="C75" s="233" t="s">
        <v>204</v>
      </c>
      <c r="D75" s="170"/>
      <c r="E75" s="22"/>
      <c r="F75" s="22"/>
      <c r="G75" s="22"/>
      <c r="H75" s="22"/>
      <c r="I75" s="22"/>
      <c r="J75" s="22"/>
      <c r="K75" s="22"/>
      <c r="L75" s="22"/>
      <c r="M75" s="5"/>
    </row>
    <row r="76" spans="1:13" ht="19.5" customHeight="1" x14ac:dyDescent="0.2">
      <c r="B76" s="150" t="s">
        <v>90</v>
      </c>
      <c r="C76" s="410">
        <v>42214</v>
      </c>
      <c r="D76" s="410"/>
      <c r="E76" s="22"/>
      <c r="F76" s="22"/>
      <c r="G76" s="22"/>
      <c r="H76" s="22"/>
      <c r="I76" s="22"/>
      <c r="J76" s="22"/>
      <c r="K76" s="22"/>
      <c r="L76" s="22"/>
      <c r="M76" s="5"/>
    </row>
    <row r="77" spans="1:13" ht="4.5" customHeight="1" x14ac:dyDescent="0.45">
      <c r="B77" s="2"/>
      <c r="C77" s="47"/>
      <c r="D77" s="47"/>
      <c r="E77" s="411"/>
      <c r="F77" s="411"/>
      <c r="G77" s="3"/>
      <c r="H77" s="4"/>
      <c r="I77" s="4"/>
      <c r="J77" s="4"/>
      <c r="K77" s="4"/>
      <c r="L77" s="13"/>
      <c r="M77" s="4"/>
    </row>
    <row r="78" spans="1:13" s="6" customFormat="1" ht="13.5" thickBot="1" x14ac:dyDescent="0.25">
      <c r="B78" s="151" t="s">
        <v>89</v>
      </c>
      <c r="C78" s="153" t="s">
        <v>1</v>
      </c>
      <c r="D78" s="153"/>
      <c r="E78" s="154" t="s">
        <v>2</v>
      </c>
    </row>
    <row r="79" spans="1:13" x14ac:dyDescent="0.2">
      <c r="B79" s="69" t="s">
        <v>98</v>
      </c>
      <c r="C79" s="89" t="s">
        <v>30</v>
      </c>
      <c r="D79" s="246"/>
      <c r="E79" s="244">
        <v>1919.35</v>
      </c>
      <c r="M79" s="5"/>
    </row>
    <row r="80" spans="1:13" x14ac:dyDescent="0.2">
      <c r="B80" s="188" t="s">
        <v>134</v>
      </c>
      <c r="C80" s="152" t="s">
        <v>27</v>
      </c>
      <c r="D80" s="247"/>
      <c r="E80" s="244">
        <v>1614.48</v>
      </c>
      <c r="M80" s="5"/>
    </row>
    <row r="81" spans="1:13" x14ac:dyDescent="0.2">
      <c r="B81" s="188" t="s">
        <v>102</v>
      </c>
      <c r="C81" s="152" t="s">
        <v>91</v>
      </c>
      <c r="D81" s="247"/>
      <c r="E81" s="244">
        <v>652.24</v>
      </c>
      <c r="F81" s="257"/>
      <c r="M81" s="5"/>
    </row>
    <row r="82" spans="1:13" x14ac:dyDescent="0.2">
      <c r="B82" s="188" t="s">
        <v>3</v>
      </c>
      <c r="C82" s="152" t="s">
        <v>28</v>
      </c>
      <c r="D82" s="247"/>
      <c r="E82" s="244">
        <v>837.04</v>
      </c>
      <c r="M82" s="5"/>
    </row>
    <row r="83" spans="1:13" x14ac:dyDescent="0.2">
      <c r="B83" s="31" t="s">
        <v>4</v>
      </c>
      <c r="C83" s="46" t="s">
        <v>26</v>
      </c>
      <c r="D83" s="248"/>
      <c r="E83" s="245">
        <v>827.03</v>
      </c>
      <c r="M83" s="5"/>
    </row>
    <row r="84" spans="1:13" x14ac:dyDescent="0.2">
      <c r="B84" s="31" t="s">
        <v>100</v>
      </c>
      <c r="C84" s="46" t="s">
        <v>99</v>
      </c>
      <c r="D84" s="248"/>
      <c r="E84" s="245">
        <v>792</v>
      </c>
      <c r="F84" s="112"/>
      <c r="M84" s="5"/>
    </row>
    <row r="85" spans="1:13" ht="13.5" thickBot="1" x14ac:dyDescent="0.25">
      <c r="B85" s="253" t="s">
        <v>93</v>
      </c>
      <c r="C85" s="254" t="s">
        <v>94</v>
      </c>
      <c r="D85" s="255"/>
      <c r="E85" s="252">
        <v>990</v>
      </c>
      <c r="F85" s="112"/>
      <c r="M85" s="5"/>
    </row>
    <row r="86" spans="1:13" s="4" customFormat="1" ht="13.5" thickBot="1" x14ac:dyDescent="0.25">
      <c r="B86" s="113"/>
      <c r="C86" s="159"/>
      <c r="D86" s="159"/>
      <c r="E86" s="163">
        <f>SUM(E79:E85)</f>
        <v>7632.1399999999994</v>
      </c>
      <c r="F86" s="160"/>
    </row>
    <row r="87" spans="1:13" ht="13.5" thickBot="1" x14ac:dyDescent="0.25">
      <c r="B87" s="272" t="s">
        <v>102</v>
      </c>
      <c r="C87" s="273" t="s">
        <v>81</v>
      </c>
      <c r="D87" s="273"/>
      <c r="E87" s="274">
        <v>500</v>
      </c>
      <c r="M87" s="5"/>
    </row>
    <row r="88" spans="1:13" ht="13.5" thickBot="1" x14ac:dyDescent="0.25">
      <c r="B88" s="11"/>
      <c r="C88" s="162" t="s">
        <v>0</v>
      </c>
      <c r="D88" s="162"/>
      <c r="E88" s="166">
        <f>SUM(E86:E87)</f>
        <v>8132.1399999999994</v>
      </c>
      <c r="M88" s="5"/>
    </row>
    <row r="89" spans="1:13" ht="12.75" customHeight="1" x14ac:dyDescent="0.2">
      <c r="B89" s="11"/>
      <c r="C89" s="162"/>
      <c r="D89" s="162"/>
      <c r="E89" s="193"/>
      <c r="I89" s="22"/>
      <c r="J89" s="22"/>
      <c r="K89" s="22"/>
      <c r="L89" s="22"/>
      <c r="M89" s="22"/>
    </row>
    <row r="90" spans="1:13" s="7" customFormat="1" ht="13.15" customHeight="1" x14ac:dyDescent="0.2">
      <c r="A90" s="37" t="s">
        <v>16</v>
      </c>
      <c r="B90" s="38" t="s">
        <v>17</v>
      </c>
      <c r="C90" s="38"/>
      <c r="D90" s="168">
        <f>Nikki!E154</f>
        <v>9000</v>
      </c>
      <c r="E90" s="251"/>
      <c r="F90" s="37"/>
      <c r="G90" s="38" t="s">
        <v>44</v>
      </c>
      <c r="H90" s="168">
        <v>5000</v>
      </c>
      <c r="I90" s="168"/>
      <c r="J90" s="171"/>
      <c r="K90" s="171"/>
      <c r="L90" s="171"/>
      <c r="M90" s="171"/>
    </row>
    <row r="91" spans="1:13" s="7" customFormat="1" ht="13.15" customHeight="1" x14ac:dyDescent="0.2">
      <c r="A91" s="37" t="s">
        <v>18</v>
      </c>
      <c r="B91" s="38" t="s">
        <v>47</v>
      </c>
      <c r="C91" s="38"/>
      <c r="D91" s="168">
        <f>Nikki!E155</f>
        <v>1700</v>
      </c>
      <c r="E91" s="251"/>
      <c r="F91" s="37" t="s">
        <v>24</v>
      </c>
      <c r="G91" s="38" t="s">
        <v>25</v>
      </c>
      <c r="H91" s="168">
        <v>4500</v>
      </c>
      <c r="I91" s="171"/>
      <c r="J91" s="171"/>
      <c r="K91" s="171"/>
      <c r="L91" s="171"/>
      <c r="M91" s="171"/>
    </row>
    <row r="92" spans="1:13" s="7" customFormat="1" ht="13.15" customHeight="1" x14ac:dyDescent="0.2">
      <c r="A92" s="37" t="s">
        <v>19</v>
      </c>
      <c r="B92" s="38" t="s">
        <v>20</v>
      </c>
      <c r="C92" s="38"/>
      <c r="D92" s="168">
        <v>311.83999999999997</v>
      </c>
      <c r="E92" s="168"/>
      <c r="F92" s="37" t="s">
        <v>18</v>
      </c>
      <c r="G92" s="38" t="s">
        <v>46</v>
      </c>
      <c r="H92" s="168">
        <v>1015</v>
      </c>
      <c r="I92" s="171"/>
      <c r="J92" s="171"/>
      <c r="K92" s="171"/>
      <c r="L92" s="171"/>
      <c r="M92" s="171"/>
    </row>
    <row r="93" spans="1:13" s="7" customFormat="1" ht="13.15" customHeight="1" x14ac:dyDescent="0.2">
      <c r="A93" s="37" t="s">
        <v>131</v>
      </c>
      <c r="B93" s="38" t="s">
        <v>132</v>
      </c>
      <c r="C93" s="38"/>
      <c r="D93" s="168">
        <v>472.63</v>
      </c>
      <c r="E93" s="168"/>
      <c r="F93" s="37" t="s">
        <v>63</v>
      </c>
      <c r="G93" s="38" t="s">
        <v>65</v>
      </c>
      <c r="H93" s="168">
        <v>500</v>
      </c>
      <c r="I93" s="197"/>
      <c r="J93" s="172"/>
    </row>
    <row r="94" spans="1:13" s="7" customFormat="1" ht="13.15" customHeight="1" x14ac:dyDescent="0.2">
      <c r="A94" s="37" t="s">
        <v>131</v>
      </c>
      <c r="B94" s="38" t="s">
        <v>133</v>
      </c>
      <c r="C94" s="38"/>
      <c r="D94" s="168">
        <v>86.94</v>
      </c>
      <c r="E94" s="168"/>
      <c r="F94" s="37" t="s">
        <v>64</v>
      </c>
      <c r="G94" s="38" t="s">
        <v>66</v>
      </c>
      <c r="H94" s="168">
        <v>500</v>
      </c>
      <c r="I94" s="197"/>
      <c r="J94" s="172"/>
    </row>
    <row r="95" spans="1:13" s="7" customFormat="1" ht="13.15" customHeight="1" x14ac:dyDescent="0.2">
      <c r="A95" s="37" t="s">
        <v>22</v>
      </c>
      <c r="B95" s="38" t="s">
        <v>23</v>
      </c>
      <c r="C95" s="168"/>
      <c r="D95" s="168">
        <v>8000</v>
      </c>
      <c r="E95" s="251"/>
      <c r="F95" s="37" t="s">
        <v>19</v>
      </c>
      <c r="G95" s="38" t="s">
        <v>32</v>
      </c>
      <c r="H95" s="168">
        <v>11000</v>
      </c>
      <c r="I95" s="197"/>
      <c r="J95" s="172"/>
    </row>
    <row r="96" spans="1:13" s="7" customFormat="1" ht="13.15" customHeight="1" thickBot="1" x14ac:dyDescent="0.25">
      <c r="A96" s="37" t="s">
        <v>21</v>
      </c>
      <c r="B96" s="38" t="s">
        <v>54</v>
      </c>
      <c r="C96" s="168"/>
      <c r="D96" s="168">
        <v>1000</v>
      </c>
      <c r="E96" s="168"/>
      <c r="F96" s="77" t="s">
        <v>42</v>
      </c>
      <c r="G96" s="38" t="s">
        <v>33</v>
      </c>
      <c r="H96" s="169">
        <v>11000</v>
      </c>
      <c r="I96" s="74"/>
      <c r="J96" s="172"/>
    </row>
    <row r="97" spans="1:13" s="7" customFormat="1" ht="13.15" customHeight="1" thickTop="1" thickBot="1" x14ac:dyDescent="0.25">
      <c r="B97" s="37"/>
      <c r="C97" s="38"/>
      <c r="D97" s="38"/>
      <c r="E97" s="168"/>
      <c r="F97" s="40"/>
      <c r="G97" s="38"/>
      <c r="H97" s="197">
        <f>SUM(H90:H96)+SUM(D90:D96)</f>
        <v>54086.41</v>
      </c>
      <c r="I97" s="197"/>
      <c r="J97" s="172"/>
    </row>
    <row r="98" spans="1:13" s="7" customFormat="1" ht="13.15" customHeight="1" thickBot="1" x14ac:dyDescent="0.25">
      <c r="B98" s="37"/>
      <c r="C98" s="38"/>
      <c r="D98" s="9"/>
      <c r="E98" s="168"/>
      <c r="F98" s="40"/>
      <c r="G98" s="173" t="s">
        <v>5</v>
      </c>
      <c r="H98" s="174">
        <f>E88+H97</f>
        <v>62218.55</v>
      </c>
      <c r="I98" s="197"/>
      <c r="J98" s="172"/>
    </row>
    <row r="99" spans="1:13" s="7" customFormat="1" ht="13.15" customHeight="1" x14ac:dyDescent="0.2">
      <c r="B99" s="37"/>
      <c r="C99" s="38"/>
      <c r="D99" s="8"/>
      <c r="E99" s="168"/>
      <c r="F99" s="39"/>
      <c r="G99" s="38"/>
      <c r="H99" s="197"/>
      <c r="I99" s="197"/>
      <c r="J99" s="172"/>
    </row>
    <row r="100" spans="1:13" s="7" customFormat="1" ht="13.15" customHeight="1" x14ac:dyDescent="0.2">
      <c r="B100" s="37"/>
      <c r="C100" s="38"/>
      <c r="D100" s="8"/>
      <c r="E100" s="9"/>
      <c r="F100" s="9"/>
      <c r="G100" s="9"/>
      <c r="H100" s="9"/>
      <c r="I100" s="197"/>
      <c r="J100" s="172"/>
    </row>
    <row r="101" spans="1:13" s="7" customFormat="1" ht="13.15" customHeight="1" x14ac:dyDescent="0.2">
      <c r="A101" s="9"/>
      <c r="B101" s="10"/>
      <c r="C101" s="9"/>
      <c r="D101" s="8"/>
      <c r="E101" s="9"/>
      <c r="F101" s="9"/>
      <c r="G101" s="9"/>
      <c r="H101" s="9"/>
      <c r="I101" s="197"/>
      <c r="J101" s="172"/>
    </row>
    <row r="102" spans="1:13" s="7" customFormat="1" ht="13.15" customHeight="1" x14ac:dyDescent="0.2">
      <c r="A102" s="9"/>
      <c r="B102" s="10"/>
      <c r="C102" s="8"/>
      <c r="D102" s="8"/>
      <c r="E102" s="9"/>
      <c r="F102" s="9"/>
      <c r="G102" s="9"/>
      <c r="H102" s="9"/>
      <c r="I102" s="197"/>
      <c r="J102" s="172"/>
    </row>
    <row r="103" spans="1:13" s="7" customFormat="1" ht="13.15" customHeight="1" x14ac:dyDescent="0.2">
      <c r="A103" s="9"/>
      <c r="B103" s="10"/>
      <c r="C103" s="8"/>
      <c r="D103" s="8"/>
      <c r="E103" s="9"/>
      <c r="F103" s="9"/>
      <c r="G103" s="9"/>
      <c r="H103" s="9"/>
      <c r="I103" s="197"/>
      <c r="J103" s="172"/>
    </row>
    <row r="104" spans="1:13" s="7" customFormat="1" ht="13.15" customHeight="1" x14ac:dyDescent="0.2">
      <c r="A104" s="9"/>
      <c r="B104" s="10"/>
      <c r="C104" s="8"/>
      <c r="D104" s="8"/>
      <c r="E104" s="9"/>
      <c r="F104" s="9"/>
      <c r="G104" s="9"/>
      <c r="H104" s="9"/>
      <c r="I104" s="197"/>
      <c r="J104" s="172"/>
    </row>
    <row r="105" spans="1:13" s="9" customFormat="1" ht="12" x14ac:dyDescent="0.2">
      <c r="B105" s="10"/>
      <c r="C105" s="8"/>
      <c r="M105" s="10"/>
    </row>
    <row r="106" spans="1:13" s="9" customFormat="1" ht="12" x14ac:dyDescent="0.2">
      <c r="B106" s="10"/>
      <c r="C106" s="8"/>
      <c r="M106" s="10"/>
    </row>
    <row r="107" spans="1:13" s="9" customFormat="1" ht="12" x14ac:dyDescent="0.2">
      <c r="B107" s="10"/>
      <c r="C107" s="8"/>
      <c r="M107" s="10"/>
    </row>
    <row r="108" spans="1:13" s="9" customFormat="1" ht="12" x14ac:dyDescent="0.2">
      <c r="B108" s="10"/>
      <c r="M108" s="10"/>
    </row>
    <row r="109" spans="1:13" s="9" customFormat="1" ht="12" x14ac:dyDescent="0.2">
      <c r="B109" s="10"/>
      <c r="M109" s="10"/>
    </row>
    <row r="110" spans="1:13" s="9" customFormat="1" ht="12" x14ac:dyDescent="0.2">
      <c r="B110" s="10"/>
      <c r="M110" s="10"/>
    </row>
    <row r="111" spans="1:13" s="9" customFormat="1" x14ac:dyDescent="0.2">
      <c r="B111" s="10"/>
      <c r="D111" s="5"/>
      <c r="M111" s="10"/>
    </row>
    <row r="112" spans="1:13" s="9" customFormat="1" x14ac:dyDescent="0.2">
      <c r="B112" s="10"/>
      <c r="D112" s="5"/>
      <c r="M112" s="10"/>
    </row>
    <row r="113" spans="1:13" s="9" customFormat="1" x14ac:dyDescent="0.2">
      <c r="B113" s="10"/>
      <c r="D113" s="5"/>
      <c r="E113" s="5"/>
      <c r="F113" s="5"/>
      <c r="G113" s="5"/>
      <c r="H113" s="5"/>
      <c r="M113" s="10"/>
    </row>
    <row r="114" spans="1:13" s="9" customFormat="1" x14ac:dyDescent="0.2">
      <c r="B114" s="12"/>
      <c r="C114" s="5"/>
      <c r="D114" s="5"/>
      <c r="E114" s="5"/>
      <c r="F114" s="5"/>
      <c r="G114" s="5"/>
      <c r="H114" s="5"/>
      <c r="M114" s="10"/>
    </row>
    <row r="115" spans="1:13" s="9" customFormat="1" x14ac:dyDescent="0.2">
      <c r="B115" s="12"/>
      <c r="C115" s="5"/>
      <c r="D115" s="5"/>
      <c r="E115" s="5"/>
      <c r="F115" s="5"/>
      <c r="G115" s="5"/>
      <c r="H115" s="5"/>
      <c r="M115" s="10"/>
    </row>
    <row r="116" spans="1:13" s="9" customFormat="1" x14ac:dyDescent="0.2">
      <c r="B116" s="12"/>
      <c r="C116" s="5"/>
      <c r="D116" s="5"/>
      <c r="E116" s="5"/>
      <c r="F116" s="5"/>
      <c r="G116" s="5"/>
      <c r="H116" s="5"/>
      <c r="M116" s="10"/>
    </row>
    <row r="117" spans="1:13" s="9" customFormat="1" x14ac:dyDescent="0.2">
      <c r="B117" s="12"/>
      <c r="C117" s="5"/>
      <c r="D117" s="5"/>
      <c r="E117" s="5"/>
      <c r="F117" s="5"/>
      <c r="G117" s="5"/>
      <c r="H117" s="5"/>
      <c r="M117" s="10"/>
    </row>
    <row r="118" spans="1:13" s="9" customFormat="1" x14ac:dyDescent="0.2">
      <c r="A118" s="5"/>
      <c r="B118" s="1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0"/>
    </row>
    <row r="119" spans="1:13" s="9" customFormat="1" x14ac:dyDescent="0.2">
      <c r="A119" s="5"/>
      <c r="B119" s="1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0"/>
    </row>
    <row r="120" spans="1:13" s="9" customFormat="1" x14ac:dyDescent="0.2">
      <c r="A120" s="5"/>
      <c r="B120" s="1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0"/>
    </row>
    <row r="121" spans="1:13" s="9" customFormat="1" x14ac:dyDescent="0.2">
      <c r="A121" s="5"/>
      <c r="B121" s="12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0"/>
    </row>
  </sheetData>
  <mergeCells count="11">
    <mergeCell ref="E59:F59"/>
    <mergeCell ref="C76:D76"/>
    <mergeCell ref="E77:F77"/>
    <mergeCell ref="C40:D40"/>
    <mergeCell ref="E41:F41"/>
    <mergeCell ref="C58:D58"/>
    <mergeCell ref="A1:H1"/>
    <mergeCell ref="C4:D4"/>
    <mergeCell ref="E5:F5"/>
    <mergeCell ref="C22:D22"/>
    <mergeCell ref="E23:F23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09"/>
  <sheetViews>
    <sheetView workbookViewId="0">
      <selection activeCell="G71" sqref="G71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228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231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42221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2.75" customHeight="1" thickBot="1" x14ac:dyDescent="0.25">
      <c r="B6" s="151" t="s">
        <v>89</v>
      </c>
      <c r="C6" s="153" t="s">
        <v>1</v>
      </c>
      <c r="D6" s="153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1919.41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1191.6199999999999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692.24</v>
      </c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837.04</v>
      </c>
      <c r="F10" s="250"/>
      <c r="G10" s="199"/>
      <c r="H10" s="200"/>
      <c r="I10" s="4"/>
      <c r="J10" s="4"/>
      <c r="M10" s="5"/>
    </row>
    <row r="11" spans="1:13" x14ac:dyDescent="0.2">
      <c r="B11" s="31" t="s">
        <v>4</v>
      </c>
      <c r="C11" s="46" t="s">
        <v>26</v>
      </c>
      <c r="D11" s="248"/>
      <c r="E11" s="245">
        <v>827.03</v>
      </c>
      <c r="F11" s="250"/>
      <c r="G11" s="199"/>
      <c r="H11" s="200"/>
      <c r="I11" s="4"/>
      <c r="J11" s="4"/>
      <c r="M11" s="5"/>
    </row>
    <row r="12" spans="1:13" x14ac:dyDescent="0.2">
      <c r="B12" s="31" t="s">
        <v>100</v>
      </c>
      <c r="C12" s="46" t="s">
        <v>99</v>
      </c>
      <c r="D12" s="248"/>
      <c r="E12" s="245">
        <v>1029.5999999999999</v>
      </c>
      <c r="F12" s="112"/>
      <c r="G12" s="199"/>
      <c r="H12" s="200"/>
      <c r="I12" s="4"/>
      <c r="J12" s="4"/>
      <c r="M12" s="5"/>
    </row>
    <row r="13" spans="1:13" ht="13.5" thickBot="1" x14ac:dyDescent="0.25">
      <c r="B13" s="253" t="s">
        <v>93</v>
      </c>
      <c r="C13" s="254" t="s">
        <v>94</v>
      </c>
      <c r="D13" s="255"/>
      <c r="E13" s="252">
        <v>1027.1199999999999</v>
      </c>
      <c r="F13" s="112"/>
      <c r="G13" s="4"/>
      <c r="H13" s="200"/>
      <c r="I13" s="4"/>
      <c r="J13" s="4"/>
      <c r="M13" s="5"/>
    </row>
    <row r="14" spans="1:13" s="4" customFormat="1" ht="13.5" thickBot="1" x14ac:dyDescent="0.25">
      <c r="B14" s="113"/>
      <c r="C14" s="159"/>
      <c r="D14" s="159"/>
      <c r="E14" s="163">
        <f>SUM(E7:E13)</f>
        <v>7524.0599999999986</v>
      </c>
      <c r="F14" s="160"/>
      <c r="H14" s="200"/>
    </row>
    <row r="15" spans="1:13" x14ac:dyDescent="0.2">
      <c r="B15" s="190" t="s">
        <v>102</v>
      </c>
      <c r="C15" s="89" t="s">
        <v>81</v>
      </c>
      <c r="D15" s="89"/>
      <c r="E15" s="164">
        <v>500</v>
      </c>
      <c r="G15" s="4"/>
      <c r="H15" s="200"/>
      <c r="I15" s="4"/>
      <c r="J15" s="4"/>
      <c r="M15" s="5"/>
    </row>
    <row r="16" spans="1:13" x14ac:dyDescent="0.2">
      <c r="B16" s="50" t="s">
        <v>155</v>
      </c>
      <c r="C16" s="76" t="s">
        <v>14</v>
      </c>
      <c r="D16" s="76"/>
      <c r="E16" s="167">
        <f>4200/4</f>
        <v>1050</v>
      </c>
      <c r="G16" s="4"/>
      <c r="H16" s="200"/>
      <c r="I16" s="4"/>
      <c r="J16" s="4"/>
      <c r="M16" s="5"/>
    </row>
    <row r="17" spans="1:13" ht="13.5" thickBot="1" x14ac:dyDescent="0.25">
      <c r="B17" s="70" t="s">
        <v>39</v>
      </c>
      <c r="C17" s="161" t="s">
        <v>40</v>
      </c>
      <c r="D17" s="161"/>
      <c r="E17" s="165">
        <v>952.5</v>
      </c>
      <c r="G17" s="4"/>
      <c r="H17" s="200"/>
      <c r="I17" s="4"/>
      <c r="J17" s="4"/>
      <c r="M17" s="5"/>
    </row>
    <row r="18" spans="1:13" ht="13.5" thickBot="1" x14ac:dyDescent="0.25">
      <c r="B18" s="11"/>
      <c r="C18" s="162" t="s">
        <v>0</v>
      </c>
      <c r="D18" s="162"/>
      <c r="E18" s="166">
        <f>SUM(E14:E17)</f>
        <v>10026.559999999998</v>
      </c>
      <c r="G18" s="201"/>
      <c r="H18" s="200"/>
      <c r="I18" s="4"/>
      <c r="J18" s="4"/>
      <c r="M18" s="5"/>
    </row>
    <row r="19" spans="1:13" ht="12.75" customHeight="1" x14ac:dyDescent="0.2">
      <c r="B19" s="1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</row>
    <row r="20" spans="1:13" s="155" customFormat="1" ht="6.75" customHeight="1" x14ac:dyDescent="0.2">
      <c r="B20" s="156"/>
      <c r="C20" s="157"/>
      <c r="D20" s="157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ht="19.5" customHeight="1" x14ac:dyDescent="0.2">
      <c r="A21" s="198"/>
      <c r="B21" s="150" t="s">
        <v>88</v>
      </c>
      <c r="C21" s="233" t="s">
        <v>232</v>
      </c>
      <c r="D21" s="233"/>
      <c r="E21" s="22"/>
      <c r="F21" s="22"/>
      <c r="G21" s="22"/>
      <c r="H21" s="22"/>
      <c r="I21" s="22"/>
      <c r="J21" s="22"/>
      <c r="K21" s="22"/>
      <c r="L21" s="22"/>
      <c r="M21" s="5"/>
    </row>
    <row r="22" spans="1:13" ht="19.5" customHeight="1" x14ac:dyDescent="0.2">
      <c r="B22" s="150" t="s">
        <v>90</v>
      </c>
      <c r="C22" s="410">
        <v>42228</v>
      </c>
      <c r="D22" s="412"/>
      <c r="E22" s="22"/>
      <c r="F22" s="22"/>
      <c r="G22" s="22"/>
      <c r="H22" s="22"/>
      <c r="I22" s="22"/>
      <c r="J22" s="22"/>
      <c r="K22" s="22"/>
      <c r="L22" s="22"/>
      <c r="M22" s="5"/>
    </row>
    <row r="23" spans="1:13" ht="4.5" customHeight="1" x14ac:dyDescent="0.45">
      <c r="B23" s="2"/>
      <c r="C23" s="47"/>
      <c r="D23" s="47"/>
      <c r="E23" s="411"/>
      <c r="F23" s="413"/>
      <c r="G23" s="3"/>
      <c r="H23" s="4"/>
      <c r="I23" s="4"/>
      <c r="J23" s="4"/>
      <c r="K23" s="4"/>
      <c r="L23" s="13"/>
      <c r="M23" s="4"/>
    </row>
    <row r="24" spans="1:13" s="6" customFormat="1" ht="13.5" thickBot="1" x14ac:dyDescent="0.25">
      <c r="B24" s="151" t="s">
        <v>89</v>
      </c>
      <c r="C24" s="153" t="s">
        <v>1</v>
      </c>
      <c r="D24" s="153"/>
      <c r="E24" s="154" t="s">
        <v>2</v>
      </c>
      <c r="G24" s="115"/>
      <c r="H24" s="115"/>
      <c r="I24" s="115"/>
      <c r="J24" s="115"/>
    </row>
    <row r="25" spans="1:13" x14ac:dyDescent="0.2">
      <c r="B25" s="69" t="s">
        <v>98</v>
      </c>
      <c r="C25" s="89" t="s">
        <v>30</v>
      </c>
      <c r="D25" s="246"/>
      <c r="E25" s="244">
        <v>2598.34</v>
      </c>
      <c r="F25" s="112"/>
      <c r="M25" s="5"/>
    </row>
    <row r="26" spans="1:13" x14ac:dyDescent="0.2">
      <c r="B26" s="188" t="s">
        <v>134</v>
      </c>
      <c r="C26" s="152" t="s">
        <v>27</v>
      </c>
      <c r="D26" s="247"/>
      <c r="E26" s="244">
        <v>1191.6099999999999</v>
      </c>
      <c r="M26" s="5"/>
    </row>
    <row r="27" spans="1:13" x14ac:dyDescent="0.2">
      <c r="B27" s="188" t="s">
        <v>102</v>
      </c>
      <c r="C27" s="152" t="s">
        <v>91</v>
      </c>
      <c r="D27" s="247"/>
      <c r="E27" s="244">
        <v>752.24</v>
      </c>
      <c r="M27" s="5"/>
    </row>
    <row r="28" spans="1:13" x14ac:dyDescent="0.2">
      <c r="B28" s="188" t="s">
        <v>3</v>
      </c>
      <c r="C28" s="152" t="s">
        <v>28</v>
      </c>
      <c r="D28" s="247"/>
      <c r="E28" s="244">
        <v>837.04</v>
      </c>
      <c r="M28" s="5"/>
    </row>
    <row r="29" spans="1:13" x14ac:dyDescent="0.2">
      <c r="B29" s="31" t="s">
        <v>4</v>
      </c>
      <c r="C29" s="46" t="s">
        <v>26</v>
      </c>
      <c r="D29" s="248"/>
      <c r="E29" s="245">
        <v>827.03</v>
      </c>
      <c r="M29" s="5"/>
    </row>
    <row r="30" spans="1:13" x14ac:dyDescent="0.2">
      <c r="B30" s="31" t="s">
        <v>100</v>
      </c>
      <c r="C30" s="46" t="s">
        <v>99</v>
      </c>
      <c r="D30" s="248"/>
      <c r="E30" s="245">
        <v>1029.5999999999999</v>
      </c>
      <c r="F30" s="112"/>
      <c r="M30" s="5"/>
    </row>
    <row r="31" spans="1:13" ht="13.5" thickBot="1" x14ac:dyDescent="0.25">
      <c r="B31" s="253" t="s">
        <v>93</v>
      </c>
      <c r="C31" s="254" t="s">
        <v>94</v>
      </c>
      <c r="D31" s="255"/>
      <c r="E31" s="252">
        <v>990</v>
      </c>
      <c r="F31" s="112"/>
      <c r="M31" s="5"/>
    </row>
    <row r="32" spans="1:13" s="4" customFormat="1" ht="13.5" thickBot="1" x14ac:dyDescent="0.25">
      <c r="B32" s="113"/>
      <c r="C32" s="159"/>
      <c r="D32" s="159"/>
      <c r="E32" s="163">
        <f>SUM(E25:E31)</f>
        <v>8225.8599999999988</v>
      </c>
      <c r="F32" s="160"/>
    </row>
    <row r="33" spans="1:13" x14ac:dyDescent="0.2">
      <c r="B33" s="190" t="s">
        <v>102</v>
      </c>
      <c r="C33" s="89" t="s">
        <v>81</v>
      </c>
      <c r="D33" s="89"/>
      <c r="E33" s="164">
        <v>500</v>
      </c>
      <c r="M33" s="5"/>
    </row>
    <row r="34" spans="1:13" x14ac:dyDescent="0.2">
      <c r="B34" s="50" t="s">
        <v>155</v>
      </c>
      <c r="C34" s="76" t="s">
        <v>14</v>
      </c>
      <c r="D34" s="76"/>
      <c r="E34" s="167">
        <v>1050</v>
      </c>
      <c r="M34" s="5"/>
    </row>
    <row r="35" spans="1:13" ht="13.5" thickBot="1" x14ac:dyDescent="0.25">
      <c r="B35" s="70" t="s">
        <v>39</v>
      </c>
      <c r="C35" s="161" t="s">
        <v>40</v>
      </c>
      <c r="D35" s="161"/>
      <c r="E35" s="165">
        <v>952.5</v>
      </c>
      <c r="M35" s="5"/>
    </row>
    <row r="36" spans="1:13" ht="13.5" thickBot="1" x14ac:dyDescent="0.25">
      <c r="B36" s="11"/>
      <c r="C36" s="162" t="s">
        <v>0</v>
      </c>
      <c r="D36" s="162"/>
      <c r="E36" s="166">
        <f>SUM(E32:E35)</f>
        <v>10728.359999999999</v>
      </c>
      <c r="M36" s="5"/>
    </row>
    <row r="37" spans="1:13" x14ac:dyDescent="0.2">
      <c r="B37" s="11"/>
      <c r="C37" s="162"/>
      <c r="D37" s="162"/>
      <c r="E37" s="193"/>
      <c r="M37" s="5"/>
    </row>
    <row r="38" spans="1:13" s="155" customFormat="1" ht="6.75" customHeight="1" x14ac:dyDescent="0.2">
      <c r="B38" s="156"/>
      <c r="C38" s="157"/>
      <c r="D38" s="157"/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ht="19.5" customHeight="1" x14ac:dyDescent="0.2">
      <c r="A39" s="198"/>
      <c r="B39" s="150" t="s">
        <v>88</v>
      </c>
      <c r="C39" s="233" t="s">
        <v>233</v>
      </c>
      <c r="D39" s="170"/>
      <c r="E39" s="22"/>
      <c r="F39" s="22"/>
      <c r="G39" s="22"/>
      <c r="H39" s="22"/>
      <c r="I39" s="22"/>
      <c r="J39" s="22"/>
      <c r="K39" s="22"/>
      <c r="L39" s="22"/>
      <c r="M39" s="5"/>
    </row>
    <row r="40" spans="1:13" ht="19.5" customHeight="1" x14ac:dyDescent="0.2">
      <c r="B40" s="150" t="s">
        <v>90</v>
      </c>
      <c r="C40" s="410">
        <v>42235</v>
      </c>
      <c r="D40" s="410"/>
      <c r="E40" s="22"/>
      <c r="F40" s="22"/>
      <c r="G40" s="22"/>
      <c r="H40" s="22"/>
      <c r="I40" s="22"/>
      <c r="J40" s="22"/>
      <c r="K40" s="22"/>
      <c r="L40" s="22"/>
      <c r="M40" s="5"/>
    </row>
    <row r="41" spans="1:13" ht="4.5" customHeight="1" x14ac:dyDescent="0.45">
      <c r="B41" s="2"/>
      <c r="C41" s="47"/>
      <c r="D41" s="47"/>
      <c r="E41" s="411"/>
      <c r="F41" s="411"/>
      <c r="G41" s="3"/>
      <c r="H41" s="4"/>
      <c r="I41" s="4"/>
      <c r="J41" s="4"/>
      <c r="K41" s="4"/>
      <c r="L41" s="13"/>
      <c r="M41" s="4"/>
    </row>
    <row r="42" spans="1:13" s="6" customFormat="1" ht="13.5" thickBot="1" x14ac:dyDescent="0.25">
      <c r="B42" s="151" t="s">
        <v>89</v>
      </c>
      <c r="C42" s="153" t="s">
        <v>1</v>
      </c>
      <c r="D42" s="153"/>
      <c r="E42" s="154" t="s">
        <v>2</v>
      </c>
    </row>
    <row r="43" spans="1:13" x14ac:dyDescent="0.2">
      <c r="B43" s="69" t="s">
        <v>98</v>
      </c>
      <c r="C43" s="89" t="s">
        <v>30</v>
      </c>
      <c r="D43" s="246"/>
      <c r="E43" s="244">
        <v>2547.9699999999998</v>
      </c>
      <c r="M43" s="5"/>
    </row>
    <row r="44" spans="1:13" x14ac:dyDescent="0.2">
      <c r="B44" s="188" t="s">
        <v>134</v>
      </c>
      <c r="C44" s="152" t="s">
        <v>27</v>
      </c>
      <c r="D44" s="247"/>
      <c r="E44" s="244">
        <v>1614.48</v>
      </c>
      <c r="M44" s="5"/>
    </row>
    <row r="45" spans="1:13" x14ac:dyDescent="0.2">
      <c r="B45" s="188" t="s">
        <v>102</v>
      </c>
      <c r="C45" s="152" t="s">
        <v>91</v>
      </c>
      <c r="D45" s="247"/>
      <c r="E45" s="244">
        <v>752.24</v>
      </c>
      <c r="F45" s="257"/>
      <c r="M45" s="5"/>
    </row>
    <row r="46" spans="1:13" x14ac:dyDescent="0.2">
      <c r="B46" s="188" t="s">
        <v>3</v>
      </c>
      <c r="C46" s="152" t="s">
        <v>28</v>
      </c>
      <c r="D46" s="247"/>
      <c r="E46" s="244">
        <v>837.04</v>
      </c>
      <c r="M46" s="5"/>
    </row>
    <row r="47" spans="1:13" x14ac:dyDescent="0.2">
      <c r="B47" s="31" t="s">
        <v>244</v>
      </c>
      <c r="C47" s="46" t="s">
        <v>26</v>
      </c>
      <c r="D47" s="248"/>
      <c r="E47" s="244">
        <v>827.03</v>
      </c>
      <c r="M47" s="5"/>
    </row>
    <row r="48" spans="1:13" x14ac:dyDescent="0.2">
      <c r="B48" s="188" t="s">
        <v>242</v>
      </c>
      <c r="C48" s="152" t="s">
        <v>52</v>
      </c>
      <c r="D48" s="247"/>
      <c r="E48" s="244">
        <v>1108.8</v>
      </c>
      <c r="M48" s="5"/>
    </row>
    <row r="49" spans="1:13" x14ac:dyDescent="0.2">
      <c r="B49" s="31" t="s">
        <v>100</v>
      </c>
      <c r="C49" s="46" t="s">
        <v>99</v>
      </c>
      <c r="D49" s="248"/>
      <c r="E49" s="245">
        <v>1282.05</v>
      </c>
      <c r="F49" s="112"/>
      <c r="M49" s="5"/>
    </row>
    <row r="50" spans="1:13" ht="13.5" thickBot="1" x14ac:dyDescent="0.25">
      <c r="B50" s="253" t="s">
        <v>93</v>
      </c>
      <c r="C50" s="254" t="s">
        <v>94</v>
      </c>
      <c r="D50" s="255"/>
      <c r="E50" s="252">
        <v>990</v>
      </c>
      <c r="F50" s="325"/>
      <c r="M50" s="5"/>
    </row>
    <row r="51" spans="1:13" s="4" customFormat="1" ht="13.5" thickBot="1" x14ac:dyDescent="0.25">
      <c r="B51" s="113"/>
      <c r="C51" s="159"/>
      <c r="D51" s="159"/>
      <c r="E51" s="163">
        <f>SUM(E43:E50)</f>
        <v>9959.6099999999988</v>
      </c>
      <c r="F51" s="160"/>
    </row>
    <row r="52" spans="1:13" x14ac:dyDescent="0.2">
      <c r="B52" s="190" t="s">
        <v>102</v>
      </c>
      <c r="C52" s="89" t="s">
        <v>81</v>
      </c>
      <c r="D52" s="89"/>
      <c r="E52" s="164">
        <v>500</v>
      </c>
      <c r="M52" s="5"/>
    </row>
    <row r="53" spans="1:13" x14ac:dyDescent="0.2">
      <c r="B53" s="50" t="s">
        <v>155</v>
      </c>
      <c r="C53" s="76" t="s">
        <v>14</v>
      </c>
      <c r="D53" s="76"/>
      <c r="E53" s="167">
        <v>1050</v>
      </c>
      <c r="M53" s="5"/>
    </row>
    <row r="54" spans="1:13" ht="13.5" thickBot="1" x14ac:dyDescent="0.25">
      <c r="B54" s="70" t="s">
        <v>39</v>
      </c>
      <c r="C54" s="161" t="s">
        <v>40</v>
      </c>
      <c r="D54" s="161"/>
      <c r="E54" s="165">
        <v>952.5</v>
      </c>
      <c r="M54" s="5"/>
    </row>
    <row r="55" spans="1:13" ht="13.5" thickBot="1" x14ac:dyDescent="0.25">
      <c r="B55" s="11"/>
      <c r="C55" s="162" t="s">
        <v>0</v>
      </c>
      <c r="D55" s="162"/>
      <c r="E55" s="166">
        <f>SUM(E51:E54)</f>
        <v>12462.109999999999</v>
      </c>
      <c r="M55" s="5"/>
    </row>
    <row r="56" spans="1:13" x14ac:dyDescent="0.2">
      <c r="B56" s="11"/>
      <c r="C56" s="162"/>
      <c r="D56" s="162"/>
      <c r="E56" s="193"/>
      <c r="M56" s="5"/>
    </row>
    <row r="57" spans="1:13" x14ac:dyDescent="0.2">
      <c r="B57" s="11" t="s">
        <v>102</v>
      </c>
      <c r="C57" s="331" t="s">
        <v>243</v>
      </c>
      <c r="D57" s="162"/>
      <c r="E57" s="193">
        <v>200</v>
      </c>
      <c r="M57" s="5"/>
    </row>
    <row r="58" spans="1:13" ht="12.75" customHeight="1" x14ac:dyDescent="0.2">
      <c r="B58" s="11"/>
      <c r="C58" s="21"/>
      <c r="D58" s="21"/>
      <c r="E58" s="22"/>
      <c r="F58" s="22"/>
      <c r="G58" s="22"/>
      <c r="H58" s="22"/>
      <c r="I58" s="22"/>
      <c r="J58" s="22"/>
      <c r="K58" s="22"/>
      <c r="L58" s="22"/>
      <c r="M58" s="22"/>
    </row>
    <row r="59" spans="1:13" s="155" customFormat="1" ht="6.75" customHeight="1" x14ac:dyDescent="0.2">
      <c r="B59" s="156"/>
      <c r="C59" s="157"/>
      <c r="D59" s="157"/>
      <c r="E59" s="158"/>
      <c r="F59" s="158"/>
      <c r="G59" s="158"/>
      <c r="H59" s="158"/>
      <c r="I59" s="158"/>
      <c r="J59" s="158"/>
      <c r="K59" s="158"/>
      <c r="L59" s="158"/>
      <c r="M59" s="158"/>
    </row>
    <row r="60" spans="1:13" ht="19.5" customHeight="1" x14ac:dyDescent="0.2">
      <c r="A60" s="198"/>
      <c r="B60" s="150" t="s">
        <v>88</v>
      </c>
      <c r="C60" s="233" t="s">
        <v>234</v>
      </c>
      <c r="D60" s="170"/>
      <c r="E60" s="22"/>
      <c r="F60" s="22"/>
      <c r="G60" s="22"/>
      <c r="H60" s="22"/>
      <c r="I60" s="22"/>
      <c r="J60" s="22"/>
      <c r="K60" s="22"/>
      <c r="L60" s="22"/>
      <c r="M60" s="5"/>
    </row>
    <row r="61" spans="1:13" ht="19.5" customHeight="1" x14ac:dyDescent="0.2">
      <c r="B61" s="150" t="s">
        <v>90</v>
      </c>
      <c r="C61" s="410">
        <v>42242</v>
      </c>
      <c r="D61" s="410"/>
      <c r="E61" s="22"/>
      <c r="F61" s="22"/>
      <c r="G61" s="22"/>
      <c r="H61" s="22"/>
      <c r="I61" s="22"/>
      <c r="J61" s="22"/>
      <c r="K61" s="22"/>
      <c r="L61" s="22"/>
      <c r="M61" s="5"/>
    </row>
    <row r="62" spans="1:13" ht="4.5" customHeight="1" x14ac:dyDescent="0.45">
      <c r="B62" s="2"/>
      <c r="C62" s="47"/>
      <c r="D62" s="47"/>
      <c r="E62" s="411"/>
      <c r="F62" s="411"/>
      <c r="G62" s="3"/>
      <c r="H62" s="4"/>
      <c r="I62" s="4"/>
      <c r="J62" s="4"/>
      <c r="K62" s="4"/>
      <c r="L62" s="13"/>
      <c r="M62" s="4"/>
    </row>
    <row r="63" spans="1:13" s="6" customFormat="1" ht="13.5" thickBot="1" x14ac:dyDescent="0.25">
      <c r="B63" s="151" t="s">
        <v>89</v>
      </c>
      <c r="C63" s="153" t="s">
        <v>1</v>
      </c>
      <c r="D63" s="153"/>
      <c r="E63" s="154" t="s">
        <v>2</v>
      </c>
    </row>
    <row r="64" spans="1:13" x14ac:dyDescent="0.2">
      <c r="B64" s="69" t="s">
        <v>98</v>
      </c>
      <c r="C64" s="89" t="s">
        <v>30</v>
      </c>
      <c r="D64" s="246"/>
      <c r="E64" s="244">
        <v>1881.07</v>
      </c>
      <c r="M64" s="5"/>
    </row>
    <row r="65" spans="1:13" x14ac:dyDescent="0.2">
      <c r="B65" s="188" t="s">
        <v>134</v>
      </c>
      <c r="C65" s="152" t="s">
        <v>27</v>
      </c>
      <c r="D65" s="247"/>
      <c r="E65" s="244">
        <v>1191.6199999999999</v>
      </c>
      <c r="M65" s="5"/>
    </row>
    <row r="66" spans="1:13" x14ac:dyDescent="0.2">
      <c r="B66" s="188" t="s">
        <v>102</v>
      </c>
      <c r="C66" s="152" t="s">
        <v>91</v>
      </c>
      <c r="D66" s="247"/>
      <c r="E66" s="244">
        <v>652.24</v>
      </c>
      <c r="F66" s="257"/>
      <c r="M66" s="5"/>
    </row>
    <row r="67" spans="1:13" x14ac:dyDescent="0.2">
      <c r="B67" s="188" t="s">
        <v>3</v>
      </c>
      <c r="C67" s="152" t="s">
        <v>28</v>
      </c>
      <c r="D67" s="247"/>
      <c r="E67" s="244">
        <v>837.04</v>
      </c>
      <c r="M67" s="5"/>
    </row>
    <row r="68" spans="1:13" x14ac:dyDescent="0.2">
      <c r="B68" s="31" t="s">
        <v>244</v>
      </c>
      <c r="C68" s="46" t="s">
        <v>26</v>
      </c>
      <c r="D68" s="248"/>
      <c r="E68" s="245">
        <v>927.03</v>
      </c>
      <c r="F68" s="257"/>
      <c r="M68" s="5"/>
    </row>
    <row r="69" spans="1:13" x14ac:dyDescent="0.2">
      <c r="B69" s="188" t="s">
        <v>242</v>
      </c>
      <c r="C69" s="152" t="s">
        <v>52</v>
      </c>
      <c r="D69" s="247"/>
      <c r="E69" s="244">
        <v>1029.5999999999999</v>
      </c>
      <c r="M69" s="5"/>
    </row>
    <row r="70" spans="1:13" x14ac:dyDescent="0.2">
      <c r="B70" s="31" t="s">
        <v>100</v>
      </c>
      <c r="C70" s="46" t="s">
        <v>99</v>
      </c>
      <c r="D70" s="248"/>
      <c r="E70" s="245">
        <v>1029.5999999999999</v>
      </c>
      <c r="F70" s="112"/>
      <c r="M70" s="5"/>
    </row>
    <row r="71" spans="1:13" ht="13.5" thickBot="1" x14ac:dyDescent="0.25">
      <c r="B71" s="253" t="s">
        <v>93</v>
      </c>
      <c r="C71" s="254" t="s">
        <v>94</v>
      </c>
      <c r="D71" s="255"/>
      <c r="E71" s="252">
        <v>990</v>
      </c>
      <c r="F71" s="325"/>
      <c r="M71" s="5"/>
    </row>
    <row r="72" spans="1:13" s="4" customFormat="1" ht="13.5" thickBot="1" x14ac:dyDescent="0.25">
      <c r="B72" s="113"/>
      <c r="C72" s="159"/>
      <c r="D72" s="159"/>
      <c r="E72" s="163">
        <f>SUM(E64:E71)</f>
        <v>8538.1999999999989</v>
      </c>
      <c r="F72" s="160"/>
    </row>
    <row r="73" spans="1:13" x14ac:dyDescent="0.2">
      <c r="B73" s="190" t="s">
        <v>102</v>
      </c>
      <c r="C73" s="89" t="s">
        <v>81</v>
      </c>
      <c r="D73" s="89"/>
      <c r="E73" s="164">
        <v>500</v>
      </c>
      <c r="M73" s="5"/>
    </row>
    <row r="74" spans="1:13" x14ac:dyDescent="0.2">
      <c r="B74" s="50" t="s">
        <v>155</v>
      </c>
      <c r="C74" s="76" t="s">
        <v>14</v>
      </c>
      <c r="D74" s="76"/>
      <c r="E74" s="167">
        <v>1050</v>
      </c>
      <c r="M74" s="5"/>
    </row>
    <row r="75" spans="1:13" ht="13.5" thickBot="1" x14ac:dyDescent="0.25">
      <c r="B75" s="70" t="s">
        <v>39</v>
      </c>
      <c r="C75" s="161" t="s">
        <v>40</v>
      </c>
      <c r="D75" s="161"/>
      <c r="E75" s="165">
        <v>952.5</v>
      </c>
      <c r="M75" s="5"/>
    </row>
    <row r="76" spans="1:13" ht="13.5" thickBot="1" x14ac:dyDescent="0.25">
      <c r="B76" s="11"/>
      <c r="C76" s="162" t="s">
        <v>0</v>
      </c>
      <c r="D76" s="162"/>
      <c r="E76" s="166">
        <f>SUM(E72:E75)</f>
        <v>11040.699999999999</v>
      </c>
      <c r="M76" s="5"/>
    </row>
    <row r="77" spans="1:13" ht="12.75" customHeight="1" x14ac:dyDescent="0.2">
      <c r="B77" s="11"/>
      <c r="C77" s="21"/>
      <c r="D77" s="21"/>
      <c r="E77" s="22"/>
      <c r="F77" s="22"/>
      <c r="G77" s="22"/>
      <c r="H77" s="22"/>
      <c r="I77" s="22"/>
      <c r="J77" s="22"/>
      <c r="K77" s="22"/>
      <c r="L77" s="22"/>
      <c r="M77" s="22"/>
    </row>
    <row r="78" spans="1:13" s="7" customFormat="1" ht="13.15" customHeight="1" x14ac:dyDescent="0.2">
      <c r="A78" s="37" t="s">
        <v>16</v>
      </c>
      <c r="B78" s="38" t="s">
        <v>17</v>
      </c>
      <c r="C78" s="38"/>
      <c r="D78" s="168">
        <v>9000</v>
      </c>
      <c r="E78" s="251"/>
      <c r="F78" s="37"/>
      <c r="G78" s="38" t="s">
        <v>44</v>
      </c>
      <c r="H78" s="168">
        <v>5000</v>
      </c>
      <c r="I78" s="168"/>
      <c r="J78" s="171"/>
      <c r="K78" s="171"/>
      <c r="L78" s="171"/>
      <c r="M78" s="171"/>
    </row>
    <row r="79" spans="1:13" s="7" customFormat="1" ht="13.15" customHeight="1" x14ac:dyDescent="0.2">
      <c r="A79" s="37" t="s">
        <v>18</v>
      </c>
      <c r="B79" s="38" t="s">
        <v>47</v>
      </c>
      <c r="C79" s="38"/>
      <c r="D79" s="168">
        <v>0</v>
      </c>
      <c r="E79" s="251"/>
      <c r="F79" s="37" t="s">
        <v>24</v>
      </c>
      <c r="G79" s="38" t="s">
        <v>25</v>
      </c>
      <c r="H79" s="168">
        <v>5000</v>
      </c>
      <c r="I79" s="171"/>
      <c r="J79" s="171"/>
      <c r="K79" s="171"/>
      <c r="L79" s="171"/>
      <c r="M79" s="171"/>
    </row>
    <row r="80" spans="1:13" s="7" customFormat="1" ht="13.15" customHeight="1" x14ac:dyDescent="0.2">
      <c r="A80" s="37" t="s">
        <v>19</v>
      </c>
      <c r="B80" s="38" t="s">
        <v>20</v>
      </c>
      <c r="C80" s="38"/>
      <c r="D80" s="168">
        <v>311.83999999999997</v>
      </c>
      <c r="E80" s="168"/>
      <c r="F80" s="37" t="s">
        <v>18</v>
      </c>
      <c r="G80" s="38" t="s">
        <v>46</v>
      </c>
      <c r="H80" s="168">
        <v>1015</v>
      </c>
      <c r="I80" s="171"/>
      <c r="J80" s="171"/>
      <c r="K80" s="171"/>
      <c r="L80" s="171"/>
      <c r="M80" s="171"/>
    </row>
    <row r="81" spans="1:13" s="7" customFormat="1" ht="13.15" customHeight="1" x14ac:dyDescent="0.2">
      <c r="A81" s="37" t="s">
        <v>131</v>
      </c>
      <c r="B81" s="38" t="s">
        <v>132</v>
      </c>
      <c r="C81" s="38"/>
      <c r="D81" s="168">
        <v>472.63</v>
      </c>
      <c r="E81" s="168"/>
      <c r="F81" s="37" t="s">
        <v>63</v>
      </c>
      <c r="G81" s="38" t="s">
        <v>65</v>
      </c>
      <c r="H81" s="168">
        <v>500</v>
      </c>
      <c r="I81" s="197"/>
      <c r="J81" s="172"/>
    </row>
    <row r="82" spans="1:13" s="7" customFormat="1" ht="13.15" customHeight="1" x14ac:dyDescent="0.2">
      <c r="A82" s="37" t="s">
        <v>131</v>
      </c>
      <c r="B82" s="38" t="s">
        <v>133</v>
      </c>
      <c r="C82" s="38"/>
      <c r="D82" s="168">
        <v>86.94</v>
      </c>
      <c r="E82" s="168"/>
      <c r="F82" s="37" t="s">
        <v>64</v>
      </c>
      <c r="G82" s="38" t="s">
        <v>66</v>
      </c>
      <c r="H82" s="168">
        <v>500</v>
      </c>
      <c r="I82" s="197"/>
      <c r="J82" s="172"/>
    </row>
    <row r="83" spans="1:13" s="7" customFormat="1" ht="13.15" customHeight="1" x14ac:dyDescent="0.2">
      <c r="A83" s="37" t="s">
        <v>22</v>
      </c>
      <c r="B83" s="38" t="s">
        <v>23</v>
      </c>
      <c r="C83" s="168"/>
      <c r="D83" s="168">
        <v>8000</v>
      </c>
      <c r="E83" s="251"/>
      <c r="F83" s="37" t="s">
        <v>19</v>
      </c>
      <c r="G83" s="38" t="s">
        <v>32</v>
      </c>
      <c r="H83" s="168">
        <v>11000</v>
      </c>
      <c r="I83" s="197"/>
      <c r="J83" s="172"/>
    </row>
    <row r="84" spans="1:13" s="7" customFormat="1" ht="13.15" customHeight="1" thickBot="1" x14ac:dyDescent="0.25">
      <c r="A84" s="37" t="s">
        <v>21</v>
      </c>
      <c r="B84" s="38" t="s">
        <v>54</v>
      </c>
      <c r="C84" s="168"/>
      <c r="D84" s="168">
        <v>1000</v>
      </c>
      <c r="E84" s="168"/>
      <c r="F84" s="77" t="s">
        <v>42</v>
      </c>
      <c r="G84" s="38" t="s">
        <v>33</v>
      </c>
      <c r="H84" s="169">
        <v>11000</v>
      </c>
      <c r="I84" s="74"/>
      <c r="J84" s="172"/>
    </row>
    <row r="85" spans="1:13" s="7" customFormat="1" ht="13.15" customHeight="1" thickTop="1" thickBot="1" x14ac:dyDescent="0.25">
      <c r="B85" s="37"/>
      <c r="C85" s="38"/>
      <c r="D85" s="38"/>
      <c r="E85" s="168"/>
      <c r="F85" s="40"/>
      <c r="G85" s="38"/>
      <c r="H85" s="197">
        <f>SUM(H78:H84)+SUM(D78:D84)</f>
        <v>52886.41</v>
      </c>
      <c r="I85" s="197"/>
      <c r="J85" s="172"/>
    </row>
    <row r="86" spans="1:13" s="7" customFormat="1" ht="13.15" customHeight="1" thickBot="1" x14ac:dyDescent="0.25">
      <c r="B86" s="37"/>
      <c r="C86" s="38"/>
      <c r="D86" s="9"/>
      <c r="E86" s="168"/>
      <c r="F86" s="40"/>
      <c r="G86" s="173" t="s">
        <v>5</v>
      </c>
      <c r="H86" s="174">
        <f>E76+H85</f>
        <v>63927.11</v>
      </c>
      <c r="I86" s="197"/>
      <c r="J86" s="172"/>
    </row>
    <row r="87" spans="1:13" s="7" customFormat="1" ht="13.15" customHeight="1" x14ac:dyDescent="0.2">
      <c r="B87" s="37"/>
      <c r="C87" s="38"/>
      <c r="D87" s="8"/>
      <c r="E87" s="168"/>
      <c r="F87" s="39"/>
      <c r="G87" s="38"/>
      <c r="H87" s="197"/>
      <c r="I87" s="197"/>
      <c r="J87" s="172"/>
    </row>
    <row r="88" spans="1:13" s="7" customFormat="1" ht="13.15" customHeight="1" x14ac:dyDescent="0.2">
      <c r="B88" s="37"/>
      <c r="C88" s="38"/>
      <c r="D88" s="8"/>
      <c r="E88" s="9"/>
      <c r="F88" s="9"/>
      <c r="G88" s="9"/>
      <c r="H88" s="9"/>
      <c r="I88" s="197"/>
      <c r="J88" s="172"/>
    </row>
    <row r="89" spans="1:13" s="7" customFormat="1" ht="13.15" customHeight="1" x14ac:dyDescent="0.2">
      <c r="A89" s="9"/>
      <c r="B89" s="10"/>
      <c r="C89" s="9"/>
      <c r="D89" s="8"/>
      <c r="E89" s="9"/>
      <c r="F89" s="9"/>
      <c r="G89" s="9"/>
      <c r="H89" s="9"/>
      <c r="I89" s="197"/>
      <c r="J89" s="172"/>
    </row>
    <row r="90" spans="1:13" s="7" customFormat="1" ht="13.15" customHeight="1" x14ac:dyDescent="0.2">
      <c r="A90" s="9"/>
      <c r="B90" s="10"/>
      <c r="C90" s="8"/>
      <c r="D90" s="8"/>
      <c r="E90" s="9"/>
      <c r="F90" s="9"/>
      <c r="G90" s="9"/>
      <c r="H90" s="9"/>
      <c r="I90" s="197"/>
      <c r="J90" s="172"/>
    </row>
    <row r="91" spans="1:13" s="7" customFormat="1" ht="13.15" customHeight="1" x14ac:dyDescent="0.2">
      <c r="A91" s="9"/>
      <c r="B91" s="10"/>
      <c r="C91" s="8"/>
      <c r="D91" s="8"/>
      <c r="E91" s="9"/>
      <c r="F91" s="9"/>
      <c r="G91" s="9"/>
      <c r="H91" s="9"/>
      <c r="I91" s="197"/>
      <c r="J91" s="172"/>
    </row>
    <row r="92" spans="1:13" s="7" customFormat="1" ht="13.15" customHeight="1" x14ac:dyDescent="0.2">
      <c r="A92" s="9"/>
      <c r="B92" s="10"/>
      <c r="C92" s="8"/>
      <c r="D92" s="8"/>
      <c r="E92" s="9"/>
      <c r="F92" s="9"/>
      <c r="G92" s="9"/>
      <c r="H92" s="9"/>
      <c r="I92" s="197"/>
      <c r="J92" s="172"/>
    </row>
    <row r="93" spans="1:13" s="9" customFormat="1" ht="12" x14ac:dyDescent="0.2">
      <c r="B93" s="10"/>
      <c r="C93" s="8"/>
      <c r="M93" s="10"/>
    </row>
    <row r="94" spans="1:13" s="9" customFormat="1" ht="12" x14ac:dyDescent="0.2">
      <c r="B94" s="10"/>
      <c r="C94" s="8"/>
      <c r="M94" s="10"/>
    </row>
    <row r="95" spans="1:13" s="9" customFormat="1" ht="12" x14ac:dyDescent="0.2">
      <c r="B95" s="10"/>
      <c r="C95" s="8"/>
      <c r="M95" s="10"/>
    </row>
    <row r="96" spans="1:13" s="9" customFormat="1" ht="12" x14ac:dyDescent="0.2">
      <c r="B96" s="10"/>
      <c r="M96" s="10"/>
    </row>
    <row r="97" spans="1:13" s="9" customFormat="1" ht="12" x14ac:dyDescent="0.2">
      <c r="B97" s="10"/>
      <c r="M97" s="10"/>
    </row>
    <row r="98" spans="1:13" s="9" customFormat="1" ht="12" x14ac:dyDescent="0.2">
      <c r="B98" s="10"/>
      <c r="M98" s="10"/>
    </row>
    <row r="99" spans="1:13" s="9" customFormat="1" x14ac:dyDescent="0.2">
      <c r="B99" s="10"/>
      <c r="D99" s="5"/>
      <c r="M99" s="10"/>
    </row>
    <row r="100" spans="1:13" s="9" customFormat="1" x14ac:dyDescent="0.2">
      <c r="B100" s="10"/>
      <c r="D100" s="5"/>
      <c r="M100" s="10"/>
    </row>
    <row r="101" spans="1:13" s="9" customFormat="1" x14ac:dyDescent="0.2">
      <c r="B101" s="10"/>
      <c r="D101" s="5"/>
      <c r="E101" s="5"/>
      <c r="F101" s="5"/>
      <c r="G101" s="5"/>
      <c r="H101" s="5"/>
      <c r="M101" s="10"/>
    </row>
    <row r="102" spans="1:13" s="9" customFormat="1" x14ac:dyDescent="0.2">
      <c r="B102" s="12"/>
      <c r="C102" s="5"/>
      <c r="D102" s="5"/>
      <c r="E102" s="5"/>
      <c r="F102" s="5"/>
      <c r="G102" s="5"/>
      <c r="H102" s="5"/>
      <c r="M102" s="10"/>
    </row>
    <row r="103" spans="1:13" s="9" customFormat="1" x14ac:dyDescent="0.2">
      <c r="B103" s="12"/>
      <c r="C103" s="5"/>
      <c r="D103" s="5"/>
      <c r="E103" s="5"/>
      <c r="F103" s="5"/>
      <c r="G103" s="5"/>
      <c r="H103" s="5"/>
      <c r="M103" s="10"/>
    </row>
    <row r="104" spans="1:13" s="9" customFormat="1" x14ac:dyDescent="0.2">
      <c r="B104" s="12"/>
      <c r="C104" s="5"/>
      <c r="D104" s="5"/>
      <c r="E104" s="5"/>
      <c r="F104" s="5"/>
      <c r="G104" s="5"/>
      <c r="H104" s="5"/>
      <c r="M104" s="10"/>
    </row>
    <row r="105" spans="1:13" s="9" customFormat="1" x14ac:dyDescent="0.2">
      <c r="B105" s="12"/>
      <c r="C105" s="5"/>
      <c r="D105" s="5"/>
      <c r="E105" s="5"/>
      <c r="F105" s="5"/>
      <c r="G105" s="5"/>
      <c r="H105" s="5"/>
      <c r="M105" s="10"/>
    </row>
    <row r="106" spans="1:13" s="9" customFormat="1" x14ac:dyDescent="0.2">
      <c r="A106" s="5"/>
      <c r="B106" s="1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10"/>
    </row>
    <row r="107" spans="1:13" s="9" customFormat="1" x14ac:dyDescent="0.2">
      <c r="A107" s="5"/>
      <c r="B107" s="1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0"/>
    </row>
    <row r="108" spans="1:13" s="9" customFormat="1" x14ac:dyDescent="0.2">
      <c r="A108" s="5"/>
      <c r="B108" s="1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0"/>
    </row>
    <row r="109" spans="1:13" s="9" customFormat="1" x14ac:dyDescent="0.2">
      <c r="A109" s="5"/>
      <c r="B109" s="1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0"/>
    </row>
  </sheetData>
  <mergeCells count="9">
    <mergeCell ref="E41:F41"/>
    <mergeCell ref="C61:D61"/>
    <mergeCell ref="E62:F62"/>
    <mergeCell ref="A1:H1"/>
    <mergeCell ref="C4:D4"/>
    <mergeCell ref="E5:F5"/>
    <mergeCell ref="C22:D22"/>
    <mergeCell ref="E23:F23"/>
    <mergeCell ref="C40:D4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2"/>
  <sheetViews>
    <sheetView topLeftCell="A46" workbookViewId="0">
      <selection activeCell="E94" sqref="E94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4.285156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248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140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42221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2.75" customHeight="1" thickBot="1" x14ac:dyDescent="0.25">
      <c r="B6" s="151" t="s">
        <v>89</v>
      </c>
      <c r="C6" s="153" t="s">
        <v>1</v>
      </c>
      <c r="D6" s="153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2967.86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2010.84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652.24</v>
      </c>
      <c r="F9" s="257"/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837.04</v>
      </c>
      <c r="F10" s="250"/>
      <c r="G10" s="199"/>
      <c r="H10" s="200"/>
      <c r="I10" s="4"/>
      <c r="J10" s="4"/>
      <c r="M10" s="5"/>
    </row>
    <row r="11" spans="1:13" x14ac:dyDescent="0.2">
      <c r="B11" s="31" t="s">
        <v>244</v>
      </c>
      <c r="C11" s="46" t="s">
        <v>26</v>
      </c>
      <c r="D11" s="248"/>
      <c r="E11" s="245">
        <v>827.03</v>
      </c>
      <c r="F11" s="332"/>
      <c r="G11" s="199"/>
      <c r="H11" s="200"/>
      <c r="I11" s="4"/>
      <c r="J11" s="4"/>
      <c r="M11" s="5"/>
    </row>
    <row r="12" spans="1:13" x14ac:dyDescent="0.2">
      <c r="B12" s="188" t="s">
        <v>242</v>
      </c>
      <c r="C12" s="152" t="s">
        <v>52</v>
      </c>
      <c r="D12" s="247"/>
      <c r="E12" s="244">
        <v>1089</v>
      </c>
      <c r="F12" s="250"/>
      <c r="G12" s="199"/>
      <c r="H12" s="200"/>
      <c r="I12" s="4"/>
      <c r="J12" s="4"/>
      <c r="M12" s="5"/>
    </row>
    <row r="13" spans="1:13" x14ac:dyDescent="0.2">
      <c r="B13" s="31" t="s">
        <v>100</v>
      </c>
      <c r="C13" s="46" t="s">
        <v>99</v>
      </c>
      <c r="D13" s="248"/>
      <c r="E13" s="245">
        <v>1192.95</v>
      </c>
      <c r="F13" s="112"/>
      <c r="G13" s="199"/>
      <c r="H13" s="200"/>
      <c r="I13" s="4"/>
      <c r="J13" s="4"/>
      <c r="M13" s="5"/>
    </row>
    <row r="14" spans="1:13" ht="13.5" thickBot="1" x14ac:dyDescent="0.25">
      <c r="B14" s="253" t="s">
        <v>93</v>
      </c>
      <c r="C14" s="254" t="s">
        <v>94</v>
      </c>
      <c r="D14" s="255"/>
      <c r="E14" s="252">
        <v>990</v>
      </c>
      <c r="F14" s="112"/>
      <c r="G14" s="4"/>
      <c r="H14" s="200"/>
      <c r="I14" s="4"/>
      <c r="J14" s="4"/>
      <c r="M14" s="5"/>
    </row>
    <row r="15" spans="1:13" s="4" customFormat="1" ht="13.5" thickBot="1" x14ac:dyDescent="0.25">
      <c r="B15" s="113"/>
      <c r="C15" s="159"/>
      <c r="D15" s="159"/>
      <c r="E15" s="163">
        <f>SUM(E7:E14)</f>
        <v>10566.96</v>
      </c>
      <c r="F15" s="160"/>
      <c r="H15" s="200"/>
    </row>
    <row r="16" spans="1:13" x14ac:dyDescent="0.2">
      <c r="B16" s="190" t="s">
        <v>102</v>
      </c>
      <c r="C16" s="89" t="s">
        <v>81</v>
      </c>
      <c r="D16" s="89"/>
      <c r="E16" s="164">
        <f>500+((500/40)*1.5*2)</f>
        <v>537.5</v>
      </c>
      <c r="G16" s="4"/>
      <c r="H16" s="200"/>
      <c r="I16" s="4"/>
      <c r="J16" s="4"/>
      <c r="M16" s="5"/>
    </row>
    <row r="17" spans="1:13" x14ac:dyDescent="0.2">
      <c r="B17" s="50" t="s">
        <v>155</v>
      </c>
      <c r="C17" s="76" t="s">
        <v>14</v>
      </c>
      <c r="D17" s="76"/>
      <c r="E17" s="167">
        <f>4200/4</f>
        <v>1050</v>
      </c>
      <c r="G17" s="4"/>
      <c r="H17" s="200"/>
      <c r="I17" s="4"/>
      <c r="J17" s="4"/>
      <c r="M17" s="5"/>
    </row>
    <row r="18" spans="1:13" ht="13.5" thickBot="1" x14ac:dyDescent="0.25">
      <c r="B18" s="70" t="s">
        <v>39</v>
      </c>
      <c r="C18" s="161" t="s">
        <v>40</v>
      </c>
      <c r="D18" s="161"/>
      <c r="E18" s="165">
        <v>952.5</v>
      </c>
      <c r="G18" s="4"/>
      <c r="H18" s="200"/>
      <c r="I18" s="4"/>
      <c r="J18" s="4"/>
      <c r="M18" s="5"/>
    </row>
    <row r="19" spans="1:13" ht="13.5" thickBot="1" x14ac:dyDescent="0.25">
      <c r="B19" s="11"/>
      <c r="C19" s="162" t="s">
        <v>0</v>
      </c>
      <c r="D19" s="162"/>
      <c r="E19" s="166">
        <f>SUM(E15:E18)</f>
        <v>13106.96</v>
      </c>
      <c r="G19" s="201"/>
      <c r="H19" s="200"/>
      <c r="I19" s="4"/>
      <c r="J19" s="4"/>
      <c r="M19" s="5"/>
    </row>
    <row r="20" spans="1:13" ht="12.75" customHeight="1" x14ac:dyDescent="0.2">
      <c r="B20" s="11"/>
      <c r="C20" s="21"/>
      <c r="D20" s="21"/>
      <c r="E20" s="22"/>
      <c r="F20" s="22"/>
      <c r="G20" s="22"/>
      <c r="H20" s="22"/>
      <c r="I20" s="22"/>
      <c r="J20" s="22"/>
      <c r="K20" s="22"/>
      <c r="L20" s="22"/>
      <c r="M20" s="22"/>
    </row>
    <row r="21" spans="1:13" s="155" customFormat="1" ht="6.75" customHeight="1" x14ac:dyDescent="0.2">
      <c r="B21" s="156"/>
      <c r="C21" s="157"/>
      <c r="D21" s="157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ht="19.5" customHeight="1" x14ac:dyDescent="0.2">
      <c r="A22" s="198"/>
      <c r="B22" s="150" t="s">
        <v>88</v>
      </c>
      <c r="C22" s="233" t="s">
        <v>68</v>
      </c>
      <c r="D22" s="233"/>
      <c r="E22" s="22"/>
      <c r="F22" s="22"/>
      <c r="G22" s="22"/>
      <c r="H22" s="22"/>
      <c r="I22" s="22"/>
      <c r="J22" s="22"/>
      <c r="K22" s="22"/>
      <c r="L22" s="22"/>
      <c r="M22" s="5"/>
    </row>
    <row r="23" spans="1:13" ht="19.5" customHeight="1" x14ac:dyDescent="0.2">
      <c r="B23" s="150" t="s">
        <v>90</v>
      </c>
      <c r="C23" s="410">
        <v>42228</v>
      </c>
      <c r="D23" s="412"/>
      <c r="E23" s="22"/>
      <c r="F23" s="22"/>
      <c r="G23" s="22"/>
      <c r="H23" s="22"/>
      <c r="I23" s="22"/>
      <c r="J23" s="22"/>
      <c r="K23" s="22"/>
      <c r="L23" s="22"/>
      <c r="M23" s="5"/>
    </row>
    <row r="24" spans="1:13" ht="4.5" customHeight="1" x14ac:dyDescent="0.45">
      <c r="B24" s="2"/>
      <c r="C24" s="47"/>
      <c r="D24" s="47"/>
      <c r="E24" s="411"/>
      <c r="F24" s="413"/>
      <c r="G24" s="3"/>
      <c r="H24" s="4"/>
      <c r="I24" s="4"/>
      <c r="J24" s="4"/>
      <c r="K24" s="4"/>
      <c r="L24" s="13"/>
      <c r="M24" s="4"/>
    </row>
    <row r="25" spans="1:13" s="6" customFormat="1" ht="13.5" thickBot="1" x14ac:dyDescent="0.25">
      <c r="B25" s="151" t="s">
        <v>89</v>
      </c>
      <c r="C25" s="153" t="s">
        <v>1</v>
      </c>
      <c r="D25" s="153"/>
      <c r="E25" s="154" t="s">
        <v>2</v>
      </c>
      <c r="G25" s="115"/>
      <c r="H25" s="115"/>
      <c r="I25" s="115"/>
      <c r="J25" s="115"/>
    </row>
    <row r="26" spans="1:13" x14ac:dyDescent="0.2">
      <c r="B26" s="69" t="s">
        <v>98</v>
      </c>
      <c r="C26" s="89" t="s">
        <v>30</v>
      </c>
      <c r="D26" s="246"/>
      <c r="E26" s="244">
        <v>2424.56</v>
      </c>
      <c r="F26" s="112"/>
      <c r="M26" s="5"/>
    </row>
    <row r="27" spans="1:13" x14ac:dyDescent="0.2">
      <c r="B27" s="188" t="s">
        <v>134</v>
      </c>
      <c r="C27" s="152" t="s">
        <v>27</v>
      </c>
      <c r="D27" s="247"/>
      <c r="E27" s="244">
        <v>1799.44</v>
      </c>
      <c r="M27" s="5"/>
    </row>
    <row r="28" spans="1:13" x14ac:dyDescent="0.2">
      <c r="B28" s="188" t="s">
        <v>102</v>
      </c>
      <c r="C28" s="152" t="s">
        <v>91</v>
      </c>
      <c r="D28" s="247"/>
      <c r="E28" s="244">
        <v>652.24</v>
      </c>
      <c r="M28" s="5"/>
    </row>
    <row r="29" spans="1:13" x14ac:dyDescent="0.2">
      <c r="B29" s="188" t="s">
        <v>3</v>
      </c>
      <c r="C29" s="152" t="s">
        <v>28</v>
      </c>
      <c r="D29" s="247"/>
      <c r="E29" s="244">
        <v>1122.1600000000001</v>
      </c>
      <c r="M29" s="5"/>
    </row>
    <row r="30" spans="1:13" x14ac:dyDescent="0.2">
      <c r="B30" s="31" t="s">
        <v>244</v>
      </c>
      <c r="C30" s="46" t="s">
        <v>26</v>
      </c>
      <c r="D30" s="248"/>
      <c r="E30" s="245">
        <v>927.03</v>
      </c>
      <c r="M30" s="5"/>
    </row>
    <row r="31" spans="1:13" x14ac:dyDescent="0.2">
      <c r="B31" s="31" t="s">
        <v>242</v>
      </c>
      <c r="C31" s="46" t="s">
        <v>52</v>
      </c>
      <c r="D31" s="248"/>
      <c r="E31" s="245">
        <v>1029.5999999999999</v>
      </c>
      <c r="M31" s="5"/>
    </row>
    <row r="32" spans="1:13" x14ac:dyDescent="0.2">
      <c r="B32" s="31" t="s">
        <v>100</v>
      </c>
      <c r="C32" s="46" t="s">
        <v>99</v>
      </c>
      <c r="D32" s="248"/>
      <c r="E32" s="245">
        <v>1133.55</v>
      </c>
      <c r="F32" s="112"/>
      <c r="M32" s="5"/>
    </row>
    <row r="33" spans="1:13" ht="13.5" thickBot="1" x14ac:dyDescent="0.25">
      <c r="B33" s="253" t="s">
        <v>93</v>
      </c>
      <c r="C33" s="254" t="s">
        <v>94</v>
      </c>
      <c r="D33" s="255"/>
      <c r="E33" s="252">
        <v>1157.06</v>
      </c>
      <c r="F33" s="112"/>
      <c r="M33" s="5"/>
    </row>
    <row r="34" spans="1:13" s="4" customFormat="1" ht="13.5" thickBot="1" x14ac:dyDescent="0.25">
      <c r="B34" s="113"/>
      <c r="C34" s="159"/>
      <c r="D34" s="159"/>
      <c r="E34" s="163">
        <f>SUM(E26:E33)</f>
        <v>10245.639999999998</v>
      </c>
      <c r="F34" s="160"/>
    </row>
    <row r="35" spans="1:13" x14ac:dyDescent="0.2">
      <c r="B35" s="190" t="s">
        <v>102</v>
      </c>
      <c r="C35" s="89" t="s">
        <v>81</v>
      </c>
      <c r="D35" s="89"/>
      <c r="E35" s="164">
        <f>500+((500/40)*1.5*8)</f>
        <v>650</v>
      </c>
      <c r="M35" s="5"/>
    </row>
    <row r="36" spans="1:13" x14ac:dyDescent="0.2">
      <c r="B36" s="50" t="s">
        <v>155</v>
      </c>
      <c r="C36" s="76" t="s">
        <v>14</v>
      </c>
      <c r="D36" s="76"/>
      <c r="E36" s="167">
        <v>1050</v>
      </c>
      <c r="M36" s="5"/>
    </row>
    <row r="37" spans="1:13" ht="13.5" thickBot="1" x14ac:dyDescent="0.25">
      <c r="B37" s="70" t="s">
        <v>39</v>
      </c>
      <c r="C37" s="161" t="s">
        <v>40</v>
      </c>
      <c r="D37" s="161"/>
      <c r="E37" s="165">
        <v>952.5</v>
      </c>
      <c r="M37" s="5"/>
    </row>
    <row r="38" spans="1:13" ht="13.5" thickBot="1" x14ac:dyDescent="0.25">
      <c r="B38" s="11"/>
      <c r="C38" s="162" t="s">
        <v>0</v>
      </c>
      <c r="D38" s="162"/>
      <c r="E38" s="166">
        <f>SUM(E34:E37)</f>
        <v>12898.139999999998</v>
      </c>
      <c r="M38" s="5"/>
    </row>
    <row r="39" spans="1:13" x14ac:dyDescent="0.2">
      <c r="B39" s="11"/>
      <c r="C39" s="162"/>
      <c r="D39" s="162"/>
      <c r="E39" s="193"/>
      <c r="M39" s="5"/>
    </row>
    <row r="40" spans="1:13" s="155" customFormat="1" ht="6.75" customHeight="1" x14ac:dyDescent="0.2">
      <c r="B40" s="156"/>
      <c r="C40" s="157"/>
      <c r="D40" s="157"/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ht="19.5" customHeight="1" x14ac:dyDescent="0.2">
      <c r="A41" s="198"/>
      <c r="B41" s="150" t="s">
        <v>88</v>
      </c>
      <c r="C41" s="233" t="s">
        <v>249</v>
      </c>
      <c r="D41" s="170"/>
      <c r="E41" s="22"/>
      <c r="F41" s="22"/>
      <c r="G41" s="22"/>
      <c r="H41" s="22"/>
      <c r="I41" s="22"/>
      <c r="J41" s="22"/>
      <c r="K41" s="22"/>
      <c r="L41" s="22"/>
      <c r="M41" s="5"/>
    </row>
    <row r="42" spans="1:13" ht="19.5" customHeight="1" x14ac:dyDescent="0.2">
      <c r="B42" s="150" t="s">
        <v>90</v>
      </c>
      <c r="C42" s="410">
        <v>42235</v>
      </c>
      <c r="D42" s="410"/>
      <c r="E42" s="22"/>
      <c r="F42" s="22"/>
      <c r="G42" s="22"/>
      <c r="H42" s="22"/>
      <c r="I42" s="22"/>
      <c r="J42" s="22"/>
      <c r="K42" s="22"/>
      <c r="L42" s="22"/>
      <c r="M42" s="5"/>
    </row>
    <row r="43" spans="1:13" ht="4.5" customHeight="1" x14ac:dyDescent="0.45">
      <c r="B43" s="2"/>
      <c r="C43" s="47"/>
      <c r="D43" s="47"/>
      <c r="E43" s="411"/>
      <c r="F43" s="411"/>
      <c r="G43" s="3"/>
      <c r="H43" s="4"/>
      <c r="I43" s="4"/>
      <c r="J43" s="4"/>
      <c r="K43" s="4"/>
      <c r="L43" s="13"/>
      <c r="M43" s="4"/>
    </row>
    <row r="44" spans="1:13" s="6" customFormat="1" ht="13.5" thickBot="1" x14ac:dyDescent="0.25">
      <c r="B44" s="151" t="s">
        <v>89</v>
      </c>
      <c r="C44" s="153" t="s">
        <v>1</v>
      </c>
      <c r="D44" s="153"/>
      <c r="E44" s="154" t="s">
        <v>2</v>
      </c>
    </row>
    <row r="45" spans="1:13" x14ac:dyDescent="0.2">
      <c r="B45" s="69" t="s">
        <v>98</v>
      </c>
      <c r="C45" s="89" t="s">
        <v>30</v>
      </c>
      <c r="D45" s="246"/>
      <c r="E45" s="244">
        <v>2873.67</v>
      </c>
      <c r="M45" s="5"/>
    </row>
    <row r="46" spans="1:13" x14ac:dyDescent="0.2">
      <c r="B46" s="188" t="s">
        <v>134</v>
      </c>
      <c r="C46" s="152" t="s">
        <v>27</v>
      </c>
      <c r="D46" s="247"/>
      <c r="E46" s="244">
        <v>1191.6099999999999</v>
      </c>
      <c r="M46" s="5"/>
    </row>
    <row r="47" spans="1:13" x14ac:dyDescent="0.2">
      <c r="B47" s="188" t="s">
        <v>102</v>
      </c>
      <c r="C47" s="152" t="s">
        <v>91</v>
      </c>
      <c r="D47" s="247"/>
      <c r="E47" s="244">
        <v>752.24</v>
      </c>
      <c r="F47" s="257"/>
      <c r="M47" s="5"/>
    </row>
    <row r="48" spans="1:13" x14ac:dyDescent="0.2">
      <c r="B48" s="188" t="s">
        <v>3</v>
      </c>
      <c r="C48" s="152" t="s">
        <v>28</v>
      </c>
      <c r="D48" s="247"/>
      <c r="E48" s="244">
        <v>1122.1600000000001</v>
      </c>
      <c r="M48" s="5"/>
    </row>
    <row r="49" spans="1:13" x14ac:dyDescent="0.2">
      <c r="B49" s="31" t="s">
        <v>244</v>
      </c>
      <c r="C49" s="46" t="s">
        <v>26</v>
      </c>
      <c r="D49" s="248"/>
      <c r="E49" s="244">
        <v>927.03</v>
      </c>
      <c r="M49" s="5"/>
    </row>
    <row r="50" spans="1:13" x14ac:dyDescent="0.2">
      <c r="B50" s="188" t="s">
        <v>242</v>
      </c>
      <c r="C50" s="152" t="s">
        <v>52</v>
      </c>
      <c r="D50" s="247"/>
      <c r="E50" s="244">
        <v>1148.4000000000001</v>
      </c>
      <c r="M50" s="5"/>
    </row>
    <row r="51" spans="1:13" x14ac:dyDescent="0.2">
      <c r="B51" s="31" t="s">
        <v>100</v>
      </c>
      <c r="C51" s="46" t="s">
        <v>99</v>
      </c>
      <c r="D51" s="248"/>
      <c r="E51" s="245">
        <v>1103.8499999999999</v>
      </c>
      <c r="F51" s="112"/>
      <c r="M51" s="5"/>
    </row>
    <row r="52" spans="1:13" ht="13.5" thickBot="1" x14ac:dyDescent="0.25">
      <c r="B52" s="253" t="s">
        <v>93</v>
      </c>
      <c r="C52" s="254" t="s">
        <v>94</v>
      </c>
      <c r="D52" s="255"/>
      <c r="E52" s="252">
        <v>990</v>
      </c>
      <c r="F52" s="325"/>
      <c r="M52" s="5"/>
    </row>
    <row r="53" spans="1:13" s="4" customFormat="1" ht="13.5" thickBot="1" x14ac:dyDescent="0.25">
      <c r="B53" s="113"/>
      <c r="C53" s="159"/>
      <c r="D53" s="159"/>
      <c r="E53" s="163">
        <f>SUM(E45:E52)</f>
        <v>10108.959999999999</v>
      </c>
      <c r="F53" s="160"/>
    </row>
    <row r="54" spans="1:13" x14ac:dyDescent="0.2">
      <c r="B54" s="190" t="s">
        <v>102</v>
      </c>
      <c r="C54" s="89" t="s">
        <v>81</v>
      </c>
      <c r="D54" s="89"/>
      <c r="E54" s="164">
        <v>500</v>
      </c>
      <c r="M54" s="5"/>
    </row>
    <row r="55" spans="1:13" x14ac:dyDescent="0.2">
      <c r="B55" s="50" t="s">
        <v>155</v>
      </c>
      <c r="C55" s="76" t="s">
        <v>14</v>
      </c>
      <c r="D55" s="76"/>
      <c r="E55" s="167">
        <v>1050</v>
      </c>
      <c r="M55" s="5"/>
    </row>
    <row r="56" spans="1:13" ht="13.5" thickBot="1" x14ac:dyDescent="0.25">
      <c r="B56" s="70" t="s">
        <v>39</v>
      </c>
      <c r="C56" s="161" t="s">
        <v>40</v>
      </c>
      <c r="D56" s="161"/>
      <c r="E56" s="165">
        <v>952.5</v>
      </c>
      <c r="M56" s="5"/>
    </row>
    <row r="57" spans="1:13" ht="13.5" thickBot="1" x14ac:dyDescent="0.25">
      <c r="B57" s="11"/>
      <c r="C57" s="162" t="s">
        <v>0</v>
      </c>
      <c r="D57" s="162"/>
      <c r="E57" s="166">
        <f>SUM(E53:E56)</f>
        <v>12611.46</v>
      </c>
      <c r="M57" s="5"/>
    </row>
    <row r="58" spans="1:13" x14ac:dyDescent="0.2">
      <c r="B58" s="11"/>
      <c r="C58" s="162"/>
      <c r="D58" s="162"/>
      <c r="E58" s="193"/>
      <c r="M58" s="5"/>
    </row>
    <row r="59" spans="1:13" x14ac:dyDescent="0.2">
      <c r="B59" s="11" t="s">
        <v>100</v>
      </c>
      <c r="C59" s="336" t="s">
        <v>257</v>
      </c>
      <c r="D59" s="162"/>
      <c r="E59" s="193">
        <v>300</v>
      </c>
      <c r="M59" s="5"/>
    </row>
    <row r="60" spans="1:13" x14ac:dyDescent="0.2">
      <c r="B60" s="11"/>
      <c r="C60" s="162"/>
      <c r="D60" s="162"/>
      <c r="E60" s="193"/>
      <c r="M60" s="5"/>
    </row>
    <row r="61" spans="1:13" s="155" customFormat="1" ht="6.75" customHeight="1" x14ac:dyDescent="0.2">
      <c r="B61" s="156"/>
      <c r="C61" s="157"/>
      <c r="D61" s="157"/>
      <c r="E61" s="158"/>
      <c r="F61" s="158"/>
      <c r="G61" s="158"/>
      <c r="H61" s="158"/>
      <c r="I61" s="158"/>
      <c r="J61" s="158"/>
      <c r="K61" s="158"/>
      <c r="L61" s="158"/>
      <c r="M61" s="158"/>
    </row>
    <row r="62" spans="1:13" ht="19.5" customHeight="1" x14ac:dyDescent="0.2">
      <c r="A62" s="198"/>
      <c r="B62" s="150" t="s">
        <v>88</v>
      </c>
      <c r="C62" s="233" t="s">
        <v>59</v>
      </c>
      <c r="D62" s="170"/>
      <c r="E62" s="22"/>
      <c r="F62" s="22"/>
      <c r="G62" s="22"/>
      <c r="H62" s="22"/>
      <c r="I62" s="22"/>
      <c r="J62" s="22"/>
      <c r="K62" s="22"/>
      <c r="L62" s="22"/>
      <c r="M62" s="5"/>
    </row>
    <row r="63" spans="1:13" ht="19.5" customHeight="1" x14ac:dyDescent="0.2">
      <c r="B63" s="150" t="s">
        <v>90</v>
      </c>
      <c r="C63" s="410">
        <v>42235</v>
      </c>
      <c r="D63" s="410"/>
      <c r="E63" s="22"/>
      <c r="F63" s="22"/>
      <c r="G63" s="22"/>
      <c r="H63" s="22"/>
      <c r="I63" s="22"/>
      <c r="J63" s="22"/>
      <c r="K63" s="22"/>
      <c r="L63" s="22"/>
      <c r="M63" s="5"/>
    </row>
    <row r="64" spans="1:13" ht="4.5" customHeight="1" x14ac:dyDescent="0.45">
      <c r="B64" s="2"/>
      <c r="C64" s="47"/>
      <c r="D64" s="47"/>
      <c r="E64" s="411"/>
      <c r="F64" s="411"/>
      <c r="G64" s="3"/>
      <c r="H64" s="4"/>
      <c r="I64" s="4"/>
      <c r="J64" s="4"/>
      <c r="K64" s="4"/>
      <c r="L64" s="13"/>
      <c r="M64" s="4"/>
    </row>
    <row r="65" spans="2:13" s="6" customFormat="1" ht="13.5" thickBot="1" x14ac:dyDescent="0.25">
      <c r="B65" s="151" t="s">
        <v>89</v>
      </c>
      <c r="C65" s="153" t="s">
        <v>1</v>
      </c>
      <c r="D65" s="153"/>
      <c r="E65" s="154" t="s">
        <v>2</v>
      </c>
    </row>
    <row r="66" spans="2:13" x14ac:dyDescent="0.2">
      <c r="B66" s="69" t="s">
        <v>98</v>
      </c>
      <c r="C66" s="89" t="s">
        <v>30</v>
      </c>
      <c r="D66" s="246"/>
      <c r="E66" s="244">
        <v>3184.27</v>
      </c>
      <c r="M66" s="5"/>
    </row>
    <row r="67" spans="2:13" x14ac:dyDescent="0.2">
      <c r="B67" s="188" t="s">
        <v>134</v>
      </c>
      <c r="C67" s="152" t="s">
        <v>27</v>
      </c>
      <c r="D67" s="247"/>
      <c r="E67" s="244">
        <v>1825.88</v>
      </c>
      <c r="M67" s="5"/>
    </row>
    <row r="68" spans="2:13" x14ac:dyDescent="0.2">
      <c r="B68" s="188" t="s">
        <v>102</v>
      </c>
      <c r="C68" s="152" t="s">
        <v>91</v>
      </c>
      <c r="D68" s="247"/>
      <c r="E68" s="244">
        <v>736.88</v>
      </c>
      <c r="F68" s="257"/>
      <c r="M68" s="5"/>
    </row>
    <row r="69" spans="2:13" x14ac:dyDescent="0.2">
      <c r="B69" s="188" t="s">
        <v>3</v>
      </c>
      <c r="C69" s="152" t="s">
        <v>28</v>
      </c>
      <c r="D69" s="247"/>
      <c r="E69" s="244">
        <v>1532.02</v>
      </c>
      <c r="M69" s="5"/>
    </row>
    <row r="70" spans="2:13" x14ac:dyDescent="0.2">
      <c r="B70" s="31" t="s">
        <v>244</v>
      </c>
      <c r="C70" s="46" t="s">
        <v>26</v>
      </c>
      <c r="D70" s="248"/>
      <c r="E70" s="244">
        <v>927.03</v>
      </c>
      <c r="M70" s="5"/>
    </row>
    <row r="71" spans="2:13" x14ac:dyDescent="0.2">
      <c r="B71" s="188" t="s">
        <v>242</v>
      </c>
      <c r="C71" s="152" t="s">
        <v>52</v>
      </c>
      <c r="D71" s="247"/>
      <c r="E71" s="244">
        <v>1371.15</v>
      </c>
      <c r="M71" s="5"/>
    </row>
    <row r="72" spans="2:13" x14ac:dyDescent="0.2">
      <c r="B72" s="31" t="s">
        <v>100</v>
      </c>
      <c r="C72" s="46" t="s">
        <v>99</v>
      </c>
      <c r="D72" s="248"/>
      <c r="E72" s="245">
        <v>1271.1500000000001</v>
      </c>
      <c r="F72" s="112"/>
      <c r="M72" s="5"/>
    </row>
    <row r="73" spans="2:13" x14ac:dyDescent="0.2">
      <c r="B73" s="338" t="s">
        <v>98</v>
      </c>
      <c r="C73" s="339" t="s">
        <v>261</v>
      </c>
      <c r="D73" s="340"/>
      <c r="E73" s="341">
        <v>1318.35</v>
      </c>
      <c r="F73" s="112"/>
      <c r="M73" s="5"/>
    </row>
    <row r="74" spans="2:13" x14ac:dyDescent="0.2">
      <c r="B74" s="31" t="s">
        <v>102</v>
      </c>
      <c r="C74" s="46" t="s">
        <v>260</v>
      </c>
      <c r="D74" s="248"/>
      <c r="E74" s="245">
        <v>621.72</v>
      </c>
      <c r="F74" s="112"/>
      <c r="M74" s="5"/>
    </row>
    <row r="75" spans="2:13" ht="13.5" thickBot="1" x14ac:dyDescent="0.25">
      <c r="B75" s="253" t="s">
        <v>93</v>
      </c>
      <c r="C75" s="254" t="s">
        <v>94</v>
      </c>
      <c r="D75" s="255"/>
      <c r="E75" s="252">
        <v>990</v>
      </c>
      <c r="F75" s="325"/>
      <c r="M75" s="5"/>
    </row>
    <row r="76" spans="2:13" s="4" customFormat="1" ht="13.5" thickBot="1" x14ac:dyDescent="0.25">
      <c r="B76" s="113"/>
      <c r="C76" s="159"/>
      <c r="D76" s="159"/>
      <c r="E76" s="163">
        <f>SUM(E66:E75)</f>
        <v>13778.449999999999</v>
      </c>
      <c r="F76" s="160"/>
    </row>
    <row r="77" spans="2:13" x14ac:dyDescent="0.2">
      <c r="B77" s="190" t="s">
        <v>102</v>
      </c>
      <c r="C77" s="89" t="s">
        <v>81</v>
      </c>
      <c r="D77" s="89"/>
      <c r="E77" s="164">
        <f>500+((500/40)*1.5*19.5)</f>
        <v>865.625</v>
      </c>
      <c r="M77" s="5"/>
    </row>
    <row r="78" spans="2:13" x14ac:dyDescent="0.2">
      <c r="B78" s="50" t="s">
        <v>155</v>
      </c>
      <c r="C78" s="76" t="s">
        <v>14</v>
      </c>
      <c r="D78" s="76"/>
      <c r="E78" s="167">
        <v>1050</v>
      </c>
      <c r="M78" s="5"/>
    </row>
    <row r="79" spans="2:13" ht="13.5" thickBot="1" x14ac:dyDescent="0.25">
      <c r="B79" s="70" t="s">
        <v>39</v>
      </c>
      <c r="C79" s="161" t="s">
        <v>40</v>
      </c>
      <c r="D79" s="161"/>
      <c r="E79" s="165">
        <v>952.5</v>
      </c>
      <c r="M79" s="5"/>
    </row>
    <row r="80" spans="2:13" ht="13.5" thickBot="1" x14ac:dyDescent="0.25">
      <c r="B80" s="11"/>
      <c r="C80" s="162" t="s">
        <v>0</v>
      </c>
      <c r="D80" s="162"/>
      <c r="E80" s="166">
        <f>SUM(E76:E79)</f>
        <v>16646.574999999997</v>
      </c>
      <c r="M80" s="5"/>
    </row>
    <row r="81" spans="1:13" x14ac:dyDescent="0.2">
      <c r="B81" s="11"/>
      <c r="C81" s="162"/>
      <c r="D81" s="162"/>
      <c r="E81" s="193"/>
      <c r="M81" s="5"/>
    </row>
    <row r="82" spans="1:13" s="155" customFormat="1" ht="6.75" customHeight="1" x14ac:dyDescent="0.2">
      <c r="B82" s="156"/>
      <c r="C82" s="157"/>
      <c r="D82" s="157"/>
      <c r="E82" s="158"/>
      <c r="F82" s="158"/>
      <c r="G82" s="158"/>
      <c r="H82" s="158"/>
      <c r="I82" s="158"/>
      <c r="J82" s="158"/>
      <c r="K82" s="158"/>
      <c r="L82" s="158"/>
      <c r="M82" s="158"/>
    </row>
    <row r="83" spans="1:13" ht="19.5" customHeight="1" x14ac:dyDescent="0.2">
      <c r="A83" s="198"/>
      <c r="B83" s="150" t="s">
        <v>88</v>
      </c>
      <c r="C83" s="233" t="s">
        <v>95</v>
      </c>
      <c r="D83" s="170"/>
      <c r="E83" s="22"/>
      <c r="F83" s="22"/>
      <c r="G83" s="22"/>
      <c r="H83" s="22"/>
      <c r="I83" s="22"/>
      <c r="J83" s="22"/>
      <c r="K83" s="22"/>
      <c r="L83" s="22"/>
      <c r="M83" s="5"/>
    </row>
    <row r="84" spans="1:13" ht="19.5" customHeight="1" x14ac:dyDescent="0.2">
      <c r="B84" s="150" t="s">
        <v>90</v>
      </c>
      <c r="C84" s="410">
        <v>42242</v>
      </c>
      <c r="D84" s="410"/>
      <c r="E84" s="22"/>
      <c r="F84" s="22"/>
      <c r="G84" s="22"/>
      <c r="H84" s="22"/>
      <c r="I84" s="22"/>
      <c r="J84" s="22"/>
      <c r="K84" s="22"/>
      <c r="L84" s="22"/>
      <c r="M84" s="5"/>
    </row>
    <row r="85" spans="1:13" ht="4.5" customHeight="1" x14ac:dyDescent="0.45">
      <c r="B85" s="2"/>
      <c r="C85" s="47"/>
      <c r="D85" s="47"/>
      <c r="E85" s="411"/>
      <c r="F85" s="411"/>
      <c r="G85" s="3"/>
      <c r="H85" s="4"/>
      <c r="I85" s="4"/>
      <c r="J85" s="4"/>
      <c r="K85" s="4"/>
      <c r="L85" s="13"/>
      <c r="M85" s="4"/>
    </row>
    <row r="86" spans="1:13" s="6" customFormat="1" ht="13.5" thickBot="1" x14ac:dyDescent="0.25">
      <c r="B86" s="151" t="s">
        <v>89</v>
      </c>
      <c r="C86" s="153" t="s">
        <v>1</v>
      </c>
      <c r="D86" s="153"/>
      <c r="E86" s="154" t="s">
        <v>2</v>
      </c>
    </row>
    <row r="87" spans="1:13" x14ac:dyDescent="0.2">
      <c r="B87" s="69" t="s">
        <v>98</v>
      </c>
      <c r="C87" s="89" t="s">
        <v>30</v>
      </c>
      <c r="D87" s="246"/>
      <c r="E87" s="244">
        <v>4557.8900000000003</v>
      </c>
      <c r="F87" s="257" t="s">
        <v>265</v>
      </c>
      <c r="M87" s="5"/>
    </row>
    <row r="88" spans="1:13" x14ac:dyDescent="0.2">
      <c r="B88" s="188" t="s">
        <v>134</v>
      </c>
      <c r="C88" s="152" t="s">
        <v>27</v>
      </c>
      <c r="D88" s="247"/>
      <c r="E88" s="244">
        <v>2686.12</v>
      </c>
      <c r="F88" s="257" t="s">
        <v>266</v>
      </c>
      <c r="M88" s="5"/>
    </row>
    <row r="89" spans="1:13" x14ac:dyDescent="0.2">
      <c r="B89" s="188" t="s">
        <v>102</v>
      </c>
      <c r="C89" s="152" t="s">
        <v>91</v>
      </c>
      <c r="D89" s="247"/>
      <c r="E89" s="244">
        <v>652.24</v>
      </c>
      <c r="F89" s="257"/>
      <c r="M89" s="5"/>
    </row>
    <row r="90" spans="1:13" x14ac:dyDescent="0.2">
      <c r="B90" s="188" t="s">
        <v>3</v>
      </c>
      <c r="C90" s="152" t="s">
        <v>28</v>
      </c>
      <c r="D90" s="247"/>
      <c r="E90" s="244">
        <v>1834.96</v>
      </c>
      <c r="M90" s="5"/>
    </row>
    <row r="91" spans="1:13" x14ac:dyDescent="0.2">
      <c r="B91" s="31" t="s">
        <v>244</v>
      </c>
      <c r="C91" s="46" t="s">
        <v>26</v>
      </c>
      <c r="D91" s="248"/>
      <c r="E91" s="245">
        <v>927.03</v>
      </c>
      <c r="F91" s="257"/>
      <c r="M91" s="5"/>
    </row>
    <row r="92" spans="1:13" x14ac:dyDescent="0.2">
      <c r="B92" s="188" t="s">
        <v>242</v>
      </c>
      <c r="C92" s="152" t="s">
        <v>52</v>
      </c>
      <c r="D92" s="247"/>
      <c r="E92" s="244">
        <v>1623.6</v>
      </c>
      <c r="M92" s="5"/>
    </row>
    <row r="93" spans="1:13" x14ac:dyDescent="0.2">
      <c r="B93" s="31" t="s">
        <v>100</v>
      </c>
      <c r="C93" s="46" t="s">
        <v>99</v>
      </c>
      <c r="D93" s="248"/>
      <c r="E93" s="245">
        <v>1523.6</v>
      </c>
      <c r="F93" s="112"/>
      <c r="M93" s="5"/>
    </row>
    <row r="94" spans="1:13" x14ac:dyDescent="0.2">
      <c r="B94" s="338" t="s">
        <v>98</v>
      </c>
      <c r="C94" s="339" t="s">
        <v>261</v>
      </c>
      <c r="D94" s="340"/>
      <c r="E94" s="341">
        <v>1534.77</v>
      </c>
      <c r="F94" s="112"/>
      <c r="M94" s="5"/>
    </row>
    <row r="95" spans="1:13" x14ac:dyDescent="0.2">
      <c r="B95" s="31" t="s">
        <v>102</v>
      </c>
      <c r="C95" s="46" t="s">
        <v>260</v>
      </c>
      <c r="D95" s="248"/>
      <c r="E95" s="245">
        <v>1563.58</v>
      </c>
      <c r="F95" s="112"/>
      <c r="M95" s="5"/>
    </row>
    <row r="96" spans="1:13" ht="13.5" thickBot="1" x14ac:dyDescent="0.25">
      <c r="B96" s="253" t="s">
        <v>93</v>
      </c>
      <c r="C96" s="254" t="s">
        <v>94</v>
      </c>
      <c r="D96" s="255"/>
      <c r="E96" s="252">
        <v>990</v>
      </c>
      <c r="F96" s="325"/>
      <c r="M96" s="5"/>
    </row>
    <row r="97" spans="1:13" s="4" customFormat="1" ht="13.5" thickBot="1" x14ac:dyDescent="0.25">
      <c r="B97" s="113"/>
      <c r="C97" s="159"/>
      <c r="D97" s="159"/>
      <c r="E97" s="163">
        <f>SUM(E87:E96)</f>
        <v>17893.79</v>
      </c>
      <c r="F97" s="160"/>
    </row>
    <row r="98" spans="1:13" ht="13.5" thickBot="1" x14ac:dyDescent="0.25">
      <c r="B98" s="272" t="s">
        <v>102</v>
      </c>
      <c r="C98" s="273" t="s">
        <v>81</v>
      </c>
      <c r="D98" s="273"/>
      <c r="E98" s="164">
        <f>400+((500/40)*1.5*20)+((500/40)*2*8)</f>
        <v>975</v>
      </c>
      <c r="M98" s="5"/>
    </row>
    <row r="99" spans="1:13" ht="13.5" thickBot="1" x14ac:dyDescent="0.25">
      <c r="B99" s="11"/>
      <c r="C99" s="162" t="s">
        <v>0</v>
      </c>
      <c r="D99" s="162"/>
      <c r="E99" s="166">
        <f>SUM(E97:E98)</f>
        <v>18868.79</v>
      </c>
      <c r="M99" s="5"/>
    </row>
    <row r="100" spans="1:13" ht="12.75" customHeight="1" x14ac:dyDescent="0.2">
      <c r="B100" s="11"/>
      <c r="C100" s="21"/>
      <c r="D100" s="21"/>
      <c r="E100" s="22"/>
      <c r="F100" s="22"/>
      <c r="G100" s="22"/>
      <c r="H100" s="22"/>
      <c r="I100" s="22"/>
      <c r="J100" s="22"/>
      <c r="K100" s="22"/>
      <c r="L100" s="22"/>
      <c r="M100" s="22"/>
    </row>
    <row r="101" spans="1:13" s="7" customFormat="1" ht="13.15" customHeight="1" x14ac:dyDescent="0.2">
      <c r="A101" s="37" t="s">
        <v>16</v>
      </c>
      <c r="B101" s="38" t="s">
        <v>17</v>
      </c>
      <c r="C101" s="38"/>
      <c r="D101" s="168">
        <f>Nikki!E211</f>
        <v>9000</v>
      </c>
      <c r="E101" s="251" t="s">
        <v>165</v>
      </c>
      <c r="F101" s="37"/>
      <c r="G101" s="38" t="s">
        <v>44</v>
      </c>
      <c r="H101" s="168">
        <v>5000</v>
      </c>
      <c r="I101" s="168"/>
      <c r="J101" s="171"/>
      <c r="K101" s="171"/>
      <c r="L101" s="171"/>
      <c r="M101" s="171"/>
    </row>
    <row r="102" spans="1:13" s="7" customFormat="1" ht="13.15" customHeight="1" x14ac:dyDescent="0.2">
      <c r="A102" s="37" t="s">
        <v>18</v>
      </c>
      <c r="B102" s="38" t="s">
        <v>47</v>
      </c>
      <c r="C102" s="38"/>
      <c r="D102" s="168">
        <f>Nikki!E212</f>
        <v>1188.5</v>
      </c>
      <c r="E102" s="251"/>
      <c r="F102" s="37" t="s">
        <v>24</v>
      </c>
      <c r="G102" s="38" t="s">
        <v>25</v>
      </c>
      <c r="H102" s="168">
        <v>5000</v>
      </c>
      <c r="I102" s="345" t="s">
        <v>165</v>
      </c>
      <c r="J102" s="171"/>
      <c r="K102" s="171"/>
      <c r="L102" s="171"/>
      <c r="M102" s="171"/>
    </row>
    <row r="103" spans="1:13" s="7" customFormat="1" ht="13.15" customHeight="1" x14ac:dyDescent="0.2">
      <c r="A103" s="37" t="s">
        <v>19</v>
      </c>
      <c r="B103" s="38" t="s">
        <v>20</v>
      </c>
      <c r="C103" s="38"/>
      <c r="D103" s="168">
        <v>311.83999999999997</v>
      </c>
      <c r="E103" s="168"/>
      <c r="F103" s="37" t="s">
        <v>18</v>
      </c>
      <c r="G103" s="38" t="s">
        <v>46</v>
      </c>
      <c r="H103" s="168">
        <v>1015</v>
      </c>
      <c r="I103" s="171"/>
      <c r="J103" s="171"/>
      <c r="K103" s="171"/>
      <c r="L103" s="171"/>
      <c r="M103" s="171"/>
    </row>
    <row r="104" spans="1:13" s="7" customFormat="1" ht="13.15" customHeight="1" x14ac:dyDescent="0.2">
      <c r="A104" s="37" t="s">
        <v>131</v>
      </c>
      <c r="B104" s="38" t="s">
        <v>132</v>
      </c>
      <c r="C104" s="38"/>
      <c r="D104" s="168">
        <v>472.63</v>
      </c>
      <c r="E104" s="168"/>
      <c r="F104" s="37" t="s">
        <v>63</v>
      </c>
      <c r="G104" s="38" t="s">
        <v>65</v>
      </c>
      <c r="H104" s="168">
        <v>500</v>
      </c>
      <c r="I104" s="345" t="s">
        <v>165</v>
      </c>
      <c r="J104" s="172"/>
    </row>
    <row r="105" spans="1:13" s="7" customFormat="1" ht="13.15" customHeight="1" x14ac:dyDescent="0.2">
      <c r="A105" s="37" t="s">
        <v>131</v>
      </c>
      <c r="B105" s="38" t="s">
        <v>133</v>
      </c>
      <c r="C105" s="38"/>
      <c r="D105" s="168">
        <v>86.94</v>
      </c>
      <c r="E105" s="168"/>
      <c r="F105" s="37" t="s">
        <v>64</v>
      </c>
      <c r="G105" s="38" t="s">
        <v>66</v>
      </c>
      <c r="H105" s="168">
        <v>500</v>
      </c>
      <c r="I105" s="345" t="s">
        <v>165</v>
      </c>
      <c r="J105" s="172"/>
    </row>
    <row r="106" spans="1:13" s="7" customFormat="1" ht="13.15" customHeight="1" x14ac:dyDescent="0.2">
      <c r="A106" s="37" t="s">
        <v>22</v>
      </c>
      <c r="B106" s="38" t="s">
        <v>23</v>
      </c>
      <c r="C106" s="168"/>
      <c r="D106" s="168">
        <v>8000</v>
      </c>
      <c r="E106" s="251" t="s">
        <v>165</v>
      </c>
      <c r="F106" s="37" t="s">
        <v>19</v>
      </c>
      <c r="G106" s="38" t="s">
        <v>32</v>
      </c>
      <c r="H106" s="168">
        <v>11000</v>
      </c>
      <c r="I106" s="197"/>
      <c r="J106" s="172"/>
    </row>
    <row r="107" spans="1:13" s="7" customFormat="1" ht="13.15" customHeight="1" thickBot="1" x14ac:dyDescent="0.25">
      <c r="A107" s="37" t="s">
        <v>21</v>
      </c>
      <c r="B107" s="38" t="s">
        <v>54</v>
      </c>
      <c r="C107" s="168"/>
      <c r="D107" s="168">
        <v>1000</v>
      </c>
      <c r="E107" s="168"/>
      <c r="F107" s="77" t="s">
        <v>42</v>
      </c>
      <c r="G107" s="38" t="s">
        <v>33</v>
      </c>
      <c r="H107" s="169">
        <v>11000</v>
      </c>
      <c r="I107" s="74"/>
      <c r="J107" s="172"/>
    </row>
    <row r="108" spans="1:13" s="7" customFormat="1" ht="13.15" customHeight="1" thickTop="1" thickBot="1" x14ac:dyDescent="0.25">
      <c r="B108" s="37"/>
      <c r="C108" s="38"/>
      <c r="D108" s="38"/>
      <c r="E108" s="168"/>
      <c r="F108" s="40"/>
      <c r="G108" s="38"/>
      <c r="H108" s="197">
        <f>SUM(H101:H107)+SUM(D101:D107)</f>
        <v>54074.91</v>
      </c>
      <c r="I108" s="197"/>
      <c r="J108" s="172"/>
    </row>
    <row r="109" spans="1:13" s="7" customFormat="1" ht="13.15" customHeight="1" thickBot="1" x14ac:dyDescent="0.25">
      <c r="B109" s="37"/>
      <c r="C109" s="38"/>
      <c r="D109" s="9"/>
      <c r="E109" s="168"/>
      <c r="F109" s="40"/>
      <c r="G109" s="173" t="s">
        <v>5</v>
      </c>
      <c r="H109" s="174">
        <f>E99+H108</f>
        <v>72943.700000000012</v>
      </c>
      <c r="I109" s="197"/>
      <c r="J109" s="172"/>
    </row>
    <row r="110" spans="1:13" s="7" customFormat="1" ht="13.15" customHeight="1" x14ac:dyDescent="0.2">
      <c r="B110" s="37"/>
      <c r="C110" s="38"/>
      <c r="D110" s="8"/>
      <c r="E110" s="168"/>
      <c r="F110" s="39"/>
      <c r="G110" s="38"/>
      <c r="H110" s="197"/>
      <c r="I110" s="197"/>
      <c r="J110" s="172"/>
    </row>
    <row r="111" spans="1:13" s="7" customFormat="1" ht="13.15" customHeight="1" x14ac:dyDescent="0.2">
      <c r="B111" s="37"/>
      <c r="C111" s="38"/>
      <c r="D111" s="8"/>
      <c r="E111" s="9"/>
      <c r="F111" s="9"/>
      <c r="G111" s="9"/>
      <c r="H111" s="9"/>
      <c r="I111" s="197"/>
      <c r="J111" s="172"/>
    </row>
    <row r="112" spans="1:13" s="7" customFormat="1" ht="13.15" customHeight="1" x14ac:dyDescent="0.2">
      <c r="A112" s="9"/>
      <c r="B112" s="10"/>
      <c r="C112" s="9"/>
      <c r="D112" s="8"/>
      <c r="E112" s="9"/>
      <c r="F112" s="9"/>
      <c r="G112" s="9"/>
      <c r="H112" s="9"/>
      <c r="I112" s="197"/>
      <c r="J112" s="172"/>
    </row>
    <row r="113" spans="1:13" s="7" customFormat="1" ht="13.15" customHeight="1" x14ac:dyDescent="0.2">
      <c r="A113" s="9"/>
      <c r="B113" s="10"/>
      <c r="C113" s="8"/>
      <c r="D113" s="8"/>
      <c r="E113" s="9"/>
      <c r="F113" s="9"/>
      <c r="G113" s="9"/>
      <c r="H113" s="9"/>
      <c r="I113" s="197"/>
      <c r="J113" s="172"/>
    </row>
    <row r="114" spans="1:13" s="7" customFormat="1" ht="13.15" customHeight="1" x14ac:dyDescent="0.2">
      <c r="A114" s="9"/>
      <c r="B114" s="10"/>
      <c r="C114" s="8"/>
      <c r="D114" s="8"/>
      <c r="E114" s="9"/>
      <c r="F114" s="9"/>
      <c r="G114" s="9"/>
      <c r="H114" s="9"/>
      <c r="I114" s="197"/>
      <c r="J114" s="172"/>
    </row>
    <row r="115" spans="1:13" s="7" customFormat="1" ht="13.15" customHeight="1" x14ac:dyDescent="0.2">
      <c r="A115" s="9"/>
      <c r="B115" s="10"/>
      <c r="C115" s="8"/>
      <c r="D115" s="8"/>
      <c r="E115" s="9"/>
      <c r="F115" s="9"/>
      <c r="G115" s="9"/>
      <c r="H115" s="9"/>
      <c r="I115" s="197"/>
      <c r="J115" s="172"/>
    </row>
    <row r="116" spans="1:13" s="9" customFormat="1" ht="12" x14ac:dyDescent="0.2">
      <c r="B116" s="10"/>
      <c r="C116" s="8"/>
      <c r="M116" s="10"/>
    </row>
    <row r="117" spans="1:13" s="9" customFormat="1" ht="12" x14ac:dyDescent="0.2">
      <c r="B117" s="10"/>
      <c r="C117" s="8"/>
      <c r="M117" s="10"/>
    </row>
    <row r="118" spans="1:13" s="9" customFormat="1" ht="12" x14ac:dyDescent="0.2">
      <c r="B118" s="10"/>
      <c r="C118" s="8"/>
      <c r="M118" s="10"/>
    </row>
    <row r="119" spans="1:13" s="9" customFormat="1" ht="12" x14ac:dyDescent="0.2">
      <c r="B119" s="10"/>
      <c r="M119" s="10"/>
    </row>
    <row r="120" spans="1:13" s="9" customFormat="1" ht="12" x14ac:dyDescent="0.2">
      <c r="B120" s="10"/>
      <c r="M120" s="10"/>
    </row>
    <row r="121" spans="1:13" s="9" customFormat="1" ht="12" x14ac:dyDescent="0.2">
      <c r="B121" s="10"/>
      <c r="M121" s="10"/>
    </row>
    <row r="122" spans="1:13" s="9" customFormat="1" x14ac:dyDescent="0.2">
      <c r="B122" s="10"/>
      <c r="D122" s="5"/>
      <c r="M122" s="10"/>
    </row>
    <row r="123" spans="1:13" s="9" customFormat="1" x14ac:dyDescent="0.2">
      <c r="B123" s="10"/>
      <c r="D123" s="5"/>
      <c r="M123" s="10"/>
    </row>
    <row r="124" spans="1:13" s="9" customFormat="1" x14ac:dyDescent="0.2">
      <c r="B124" s="10"/>
      <c r="D124" s="5"/>
      <c r="E124" s="5"/>
      <c r="F124" s="5"/>
      <c r="G124" s="5"/>
      <c r="H124" s="5"/>
      <c r="M124" s="10"/>
    </row>
    <row r="125" spans="1:13" s="9" customFormat="1" x14ac:dyDescent="0.2">
      <c r="B125" s="12"/>
      <c r="C125" s="5"/>
      <c r="D125" s="5"/>
      <c r="E125" s="5"/>
      <c r="F125" s="5"/>
      <c r="G125" s="5"/>
      <c r="H125" s="5"/>
      <c r="M125" s="10"/>
    </row>
    <row r="126" spans="1:13" s="9" customFormat="1" x14ac:dyDescent="0.2">
      <c r="B126" s="12"/>
      <c r="C126" s="5"/>
      <c r="D126" s="5"/>
      <c r="E126" s="5"/>
      <c r="F126" s="5"/>
      <c r="G126" s="5"/>
      <c r="H126" s="5"/>
      <c r="M126" s="10"/>
    </row>
    <row r="127" spans="1:13" s="9" customFormat="1" x14ac:dyDescent="0.2">
      <c r="B127" s="12"/>
      <c r="C127" s="5"/>
      <c r="D127" s="5"/>
      <c r="E127" s="5"/>
      <c r="F127" s="5"/>
      <c r="G127" s="5"/>
      <c r="H127" s="5"/>
      <c r="M127" s="10"/>
    </row>
    <row r="128" spans="1:13" s="9" customFormat="1" x14ac:dyDescent="0.2">
      <c r="B128" s="12"/>
      <c r="C128" s="5"/>
      <c r="D128" s="5"/>
      <c r="E128" s="5"/>
      <c r="F128" s="5"/>
      <c r="G128" s="5"/>
      <c r="H128" s="5"/>
      <c r="M128" s="10"/>
    </row>
    <row r="129" spans="1:13" s="9" customFormat="1" x14ac:dyDescent="0.2">
      <c r="A129" s="5"/>
      <c r="B129" s="12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10"/>
    </row>
    <row r="130" spans="1:13" s="9" customFormat="1" x14ac:dyDescent="0.2">
      <c r="A130" s="5"/>
      <c r="B130" s="12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10"/>
    </row>
    <row r="131" spans="1:13" s="9" customFormat="1" x14ac:dyDescent="0.2">
      <c r="A131" s="5"/>
      <c r="B131" s="12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10"/>
    </row>
    <row r="132" spans="1:13" s="9" customFormat="1" x14ac:dyDescent="0.2">
      <c r="A132" s="5"/>
      <c r="B132" s="12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10"/>
    </row>
  </sheetData>
  <mergeCells count="11">
    <mergeCell ref="E43:F43"/>
    <mergeCell ref="C84:D84"/>
    <mergeCell ref="E85:F85"/>
    <mergeCell ref="C63:D63"/>
    <mergeCell ref="E64:F64"/>
    <mergeCell ref="C42:D42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23"/>
  <sheetViews>
    <sheetView topLeftCell="A52" workbookViewId="0">
      <selection activeCell="A83" sqref="A83:XFD85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4.285156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263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278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42284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2.75" customHeight="1" thickBot="1" x14ac:dyDescent="0.25">
      <c r="B6" s="151" t="s">
        <v>89</v>
      </c>
      <c r="C6" s="415" t="s">
        <v>1</v>
      </c>
      <c r="D6" s="415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4154.53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2491.06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652.24</v>
      </c>
      <c r="F9" s="257"/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1478.56</v>
      </c>
      <c r="F10" s="250"/>
      <c r="G10" s="199"/>
      <c r="H10" s="200"/>
      <c r="I10" s="4"/>
      <c r="J10" s="4"/>
      <c r="M10" s="5"/>
    </row>
    <row r="11" spans="1:13" x14ac:dyDescent="0.2">
      <c r="B11" s="31" t="s">
        <v>244</v>
      </c>
      <c r="C11" s="46" t="s">
        <v>26</v>
      </c>
      <c r="D11" s="248"/>
      <c r="E11" s="245">
        <v>927.03</v>
      </c>
      <c r="F11" s="332"/>
      <c r="G11" s="199"/>
      <c r="H11" s="200"/>
      <c r="I11" s="4"/>
      <c r="J11" s="4"/>
      <c r="M11" s="5"/>
    </row>
    <row r="12" spans="1:13" x14ac:dyDescent="0.2">
      <c r="B12" s="188" t="s">
        <v>242</v>
      </c>
      <c r="C12" s="152" t="s">
        <v>52</v>
      </c>
      <c r="D12" s="247"/>
      <c r="E12" s="244">
        <v>1415.7</v>
      </c>
      <c r="F12" s="250"/>
      <c r="G12" s="199"/>
      <c r="H12" s="200"/>
      <c r="I12" s="4"/>
      <c r="J12" s="4"/>
      <c r="M12" s="5"/>
    </row>
    <row r="13" spans="1:13" x14ac:dyDescent="0.2">
      <c r="B13" s="31" t="s">
        <v>100</v>
      </c>
      <c r="C13" s="46" t="s">
        <v>99</v>
      </c>
      <c r="D13" s="248"/>
      <c r="E13" s="245">
        <v>1300.8499999999999</v>
      </c>
      <c r="F13" s="112"/>
      <c r="G13" s="199"/>
      <c r="H13" s="200"/>
      <c r="I13" s="4"/>
      <c r="J13" s="4"/>
      <c r="M13" s="5"/>
    </row>
    <row r="14" spans="1:13" x14ac:dyDescent="0.2">
      <c r="B14" s="338" t="s">
        <v>98</v>
      </c>
      <c r="C14" s="339" t="s">
        <v>261</v>
      </c>
      <c r="D14" s="340"/>
      <c r="E14" s="341">
        <v>1311.12</v>
      </c>
      <c r="F14" s="112"/>
      <c r="G14" s="199"/>
      <c r="H14" s="200"/>
      <c r="I14" s="4"/>
      <c r="J14" s="4"/>
      <c r="M14" s="5"/>
    </row>
    <row r="15" spans="1:13" x14ac:dyDescent="0.2">
      <c r="B15" s="31" t="s">
        <v>102</v>
      </c>
      <c r="C15" s="46" t="s">
        <v>260</v>
      </c>
      <c r="D15" s="248"/>
      <c r="E15" s="245">
        <v>1314.92</v>
      </c>
      <c r="F15" s="112"/>
      <c r="G15" s="199"/>
      <c r="H15" s="200"/>
      <c r="I15" s="4"/>
      <c r="J15" s="4"/>
      <c r="M15" s="5"/>
    </row>
    <row r="16" spans="1:13" x14ac:dyDescent="0.2">
      <c r="B16" s="31"/>
      <c r="C16" s="46" t="s">
        <v>282</v>
      </c>
      <c r="D16" s="248"/>
      <c r="E16" s="245">
        <v>1326.6</v>
      </c>
      <c r="F16" s="112"/>
      <c r="G16" s="199"/>
      <c r="H16" s="200"/>
      <c r="I16" s="4"/>
      <c r="J16" s="4"/>
      <c r="M16" s="5"/>
    </row>
    <row r="17" spans="1:13" ht="13.5" thickBot="1" x14ac:dyDescent="0.25">
      <c r="B17" s="253" t="s">
        <v>93</v>
      </c>
      <c r="C17" s="254" t="s">
        <v>94</v>
      </c>
      <c r="D17" s="255"/>
      <c r="E17" s="252">
        <v>990</v>
      </c>
      <c r="F17" s="112"/>
      <c r="G17" s="4"/>
      <c r="H17" s="200"/>
      <c r="I17" s="4"/>
      <c r="J17" s="4"/>
      <c r="M17" s="5"/>
    </row>
    <row r="18" spans="1:13" s="4" customFormat="1" ht="13.5" thickBot="1" x14ac:dyDescent="0.25">
      <c r="B18" s="113"/>
      <c r="C18" s="159"/>
      <c r="D18" s="159"/>
      <c r="E18" s="163">
        <f>SUM(E7:E17)</f>
        <v>17362.61</v>
      </c>
      <c r="F18" s="160"/>
      <c r="H18" s="200"/>
    </row>
    <row r="19" spans="1:13" x14ac:dyDescent="0.2">
      <c r="B19" s="190" t="s">
        <v>102</v>
      </c>
      <c r="C19" s="89" t="s">
        <v>81</v>
      </c>
      <c r="D19" s="89"/>
      <c r="E19" s="164">
        <f>500+((500/40)*1.5*(4+3+3))</f>
        <v>687.5</v>
      </c>
      <c r="G19" s="4"/>
      <c r="H19" s="200"/>
      <c r="I19" s="4"/>
      <c r="J19" s="4"/>
      <c r="M19" s="5"/>
    </row>
    <row r="20" spans="1:13" x14ac:dyDescent="0.2">
      <c r="B20" s="50" t="s">
        <v>155</v>
      </c>
      <c r="C20" s="76" t="s">
        <v>14</v>
      </c>
      <c r="D20" s="76"/>
      <c r="E20" s="167">
        <f>4200/4</f>
        <v>1050</v>
      </c>
      <c r="G20" s="4"/>
      <c r="H20" s="200"/>
      <c r="I20" s="4"/>
      <c r="J20" s="4"/>
      <c r="M20" s="5"/>
    </row>
    <row r="21" spans="1:13" ht="13.5" thickBot="1" x14ac:dyDescent="0.25">
      <c r="B21" s="70" t="s">
        <v>39</v>
      </c>
      <c r="C21" s="161" t="s">
        <v>40</v>
      </c>
      <c r="D21" s="161"/>
      <c r="E21" s="165">
        <v>952.5</v>
      </c>
      <c r="G21" s="4"/>
      <c r="H21" s="200"/>
      <c r="I21" s="4"/>
      <c r="J21" s="4"/>
      <c r="M21" s="5"/>
    </row>
    <row r="22" spans="1:13" ht="13.5" thickBot="1" x14ac:dyDescent="0.25">
      <c r="B22" s="11"/>
      <c r="C22" s="162" t="s">
        <v>0</v>
      </c>
      <c r="D22" s="162"/>
      <c r="E22" s="166">
        <f>SUM(E18:E21)</f>
        <v>20052.61</v>
      </c>
      <c r="G22" s="201"/>
      <c r="H22" s="200"/>
      <c r="I22" s="4"/>
      <c r="J22" s="4"/>
      <c r="M22" s="5"/>
    </row>
    <row r="23" spans="1:13" ht="12.75" customHeight="1" x14ac:dyDescent="0.2">
      <c r="B23" s="11"/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2"/>
    </row>
    <row r="24" spans="1:13" s="155" customFormat="1" ht="6.75" customHeight="1" x14ac:dyDescent="0.2">
      <c r="B24" s="156"/>
      <c r="C24" s="157"/>
      <c r="D24" s="157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ht="19.5" customHeight="1" x14ac:dyDescent="0.2">
      <c r="A25" s="198"/>
      <c r="B25" s="150" t="s">
        <v>88</v>
      </c>
      <c r="C25" s="233" t="s">
        <v>279</v>
      </c>
      <c r="D25" s="233"/>
      <c r="E25" s="22"/>
      <c r="F25" s="22"/>
      <c r="G25" s="22"/>
      <c r="H25" s="22"/>
      <c r="I25" s="22"/>
      <c r="J25" s="22"/>
      <c r="K25" s="22"/>
      <c r="L25" s="22"/>
      <c r="M25" s="5"/>
    </row>
    <row r="26" spans="1:13" ht="19.5" customHeight="1" x14ac:dyDescent="0.2">
      <c r="B26" s="150" t="s">
        <v>90</v>
      </c>
      <c r="C26" s="410">
        <v>42291</v>
      </c>
      <c r="D26" s="412"/>
      <c r="E26" s="22"/>
      <c r="F26" s="22"/>
      <c r="G26" s="22"/>
      <c r="H26" s="22"/>
      <c r="I26" s="22"/>
      <c r="J26" s="22"/>
      <c r="K26" s="22"/>
      <c r="L26" s="22"/>
      <c r="M26" s="5"/>
    </row>
    <row r="27" spans="1:13" ht="4.5" customHeight="1" x14ac:dyDescent="0.45">
      <c r="B27" s="2"/>
      <c r="C27" s="47"/>
      <c r="D27" s="47"/>
      <c r="E27" s="411"/>
      <c r="F27" s="413"/>
      <c r="G27" s="3"/>
      <c r="H27" s="4"/>
      <c r="I27" s="4"/>
      <c r="J27" s="4"/>
      <c r="K27" s="4"/>
      <c r="L27" s="13"/>
      <c r="M27" s="4"/>
    </row>
    <row r="28" spans="1:13" s="6" customFormat="1" ht="13.5" thickBot="1" x14ac:dyDescent="0.25">
      <c r="B28" s="151" t="s">
        <v>89</v>
      </c>
      <c r="C28" s="415" t="s">
        <v>1</v>
      </c>
      <c r="D28" s="415"/>
      <c r="E28" s="154" t="s">
        <v>2</v>
      </c>
      <c r="G28" s="115"/>
      <c r="H28" s="115"/>
      <c r="I28" s="115"/>
      <c r="J28" s="115"/>
    </row>
    <row r="29" spans="1:13" x14ac:dyDescent="0.2">
      <c r="B29" s="69" t="s">
        <v>98</v>
      </c>
      <c r="C29" s="89" t="s">
        <v>30</v>
      </c>
      <c r="D29" s="246"/>
      <c r="E29" s="244">
        <v>4736.75</v>
      </c>
      <c r="G29" s="199"/>
      <c r="H29" s="200"/>
      <c r="I29" s="4"/>
      <c r="J29" s="4"/>
      <c r="M29" s="5"/>
    </row>
    <row r="30" spans="1:13" x14ac:dyDescent="0.2">
      <c r="B30" s="188" t="s">
        <v>134</v>
      </c>
      <c r="C30" s="152" t="s">
        <v>27</v>
      </c>
      <c r="D30" s="247"/>
      <c r="E30" s="244">
        <v>2945.9</v>
      </c>
      <c r="G30" s="199"/>
      <c r="H30" s="200"/>
      <c r="I30" s="4"/>
      <c r="J30" s="4"/>
      <c r="M30" s="5"/>
    </row>
    <row r="31" spans="1:13" x14ac:dyDescent="0.2">
      <c r="B31" s="188" t="s">
        <v>102</v>
      </c>
      <c r="C31" s="152" t="s">
        <v>91</v>
      </c>
      <c r="D31" s="247"/>
      <c r="E31" s="244">
        <v>816.88</v>
      </c>
      <c r="F31" s="257"/>
      <c r="G31" s="199"/>
      <c r="H31" s="200"/>
      <c r="I31" s="4"/>
      <c r="J31" s="4"/>
      <c r="M31" s="5"/>
    </row>
    <row r="32" spans="1:13" x14ac:dyDescent="0.2">
      <c r="B32" s="188" t="s">
        <v>3</v>
      </c>
      <c r="C32" s="152" t="s">
        <v>28</v>
      </c>
      <c r="D32" s="247"/>
      <c r="E32" s="244">
        <v>1496.38</v>
      </c>
      <c r="F32" s="250"/>
      <c r="G32" s="199"/>
      <c r="H32" s="200"/>
      <c r="I32" s="4"/>
      <c r="J32" s="4"/>
      <c r="M32" s="5"/>
    </row>
    <row r="33" spans="1:13" x14ac:dyDescent="0.2">
      <c r="B33" s="31" t="s">
        <v>244</v>
      </c>
      <c r="C33" s="46" t="s">
        <v>26</v>
      </c>
      <c r="D33" s="248"/>
      <c r="E33" s="245">
        <v>927.03</v>
      </c>
      <c r="F33" s="332"/>
      <c r="G33" s="199"/>
      <c r="H33" s="200"/>
      <c r="I33" s="4"/>
      <c r="J33" s="4"/>
      <c r="M33" s="5"/>
    </row>
    <row r="34" spans="1:13" x14ac:dyDescent="0.2">
      <c r="B34" s="188" t="s">
        <v>242</v>
      </c>
      <c r="C34" s="152" t="s">
        <v>52</v>
      </c>
      <c r="D34" s="247"/>
      <c r="E34" s="244">
        <v>1965.15</v>
      </c>
      <c r="F34" s="250"/>
      <c r="G34" s="199"/>
      <c r="H34" s="200"/>
      <c r="I34" s="4"/>
      <c r="J34" s="4"/>
      <c r="M34" s="5"/>
    </row>
    <row r="35" spans="1:13" x14ac:dyDescent="0.2">
      <c r="B35" s="31" t="s">
        <v>100</v>
      </c>
      <c r="C35" s="46" t="s">
        <v>99</v>
      </c>
      <c r="D35" s="248"/>
      <c r="E35" s="245">
        <v>1846.35</v>
      </c>
      <c r="F35" s="112"/>
      <c r="G35" s="199"/>
      <c r="H35" s="200"/>
      <c r="I35" s="4"/>
      <c r="J35" s="4"/>
      <c r="M35" s="5"/>
    </row>
    <row r="36" spans="1:13" x14ac:dyDescent="0.2">
      <c r="B36" s="338" t="s">
        <v>98</v>
      </c>
      <c r="C36" s="339" t="s">
        <v>261</v>
      </c>
      <c r="D36" s="340"/>
      <c r="E36" s="341">
        <v>1342.28</v>
      </c>
      <c r="F36" s="112"/>
      <c r="G36" s="199"/>
      <c r="H36" s="200"/>
      <c r="I36" s="4"/>
      <c r="J36" s="4"/>
      <c r="M36" s="5"/>
    </row>
    <row r="37" spans="1:13" x14ac:dyDescent="0.2">
      <c r="B37" s="31" t="s">
        <v>102</v>
      </c>
      <c r="C37" s="46" t="s">
        <v>260</v>
      </c>
      <c r="D37" s="248"/>
      <c r="E37" s="245">
        <v>900</v>
      </c>
      <c r="F37" s="112"/>
      <c r="G37" s="199"/>
      <c r="H37" s="200"/>
      <c r="I37" s="4"/>
      <c r="J37" s="4"/>
      <c r="M37" s="5"/>
    </row>
    <row r="38" spans="1:13" x14ac:dyDescent="0.2">
      <c r="B38" s="31"/>
      <c r="C38" s="46" t="s">
        <v>282</v>
      </c>
      <c r="D38" s="248"/>
      <c r="E38" s="245">
        <v>1341.45</v>
      </c>
      <c r="F38" s="112"/>
      <c r="G38" s="199"/>
      <c r="H38" s="200"/>
      <c r="I38" s="4"/>
      <c r="J38" s="4"/>
      <c r="M38" s="5"/>
    </row>
    <row r="39" spans="1:13" ht="13.5" thickBot="1" x14ac:dyDescent="0.25">
      <c r="B39" s="253" t="s">
        <v>93</v>
      </c>
      <c r="C39" s="254" t="s">
        <v>94</v>
      </c>
      <c r="D39" s="255"/>
      <c r="E39" s="252">
        <v>990</v>
      </c>
      <c r="F39" s="112"/>
      <c r="G39" s="4"/>
      <c r="H39" s="200"/>
      <c r="I39" s="4"/>
      <c r="J39" s="4"/>
      <c r="M39" s="5"/>
    </row>
    <row r="40" spans="1:13" s="4" customFormat="1" ht="13.5" thickBot="1" x14ac:dyDescent="0.25">
      <c r="B40" s="113"/>
      <c r="C40" s="159"/>
      <c r="D40" s="159"/>
      <c r="E40" s="163">
        <f>SUM(E29:E39)</f>
        <v>19308.170000000002</v>
      </c>
      <c r="F40" s="160"/>
    </row>
    <row r="41" spans="1:13" x14ac:dyDescent="0.2">
      <c r="B41" s="190" t="s">
        <v>102</v>
      </c>
      <c r="C41" s="89" t="s">
        <v>81</v>
      </c>
      <c r="D41" s="89"/>
      <c r="E41" s="164">
        <f>500+((500/40)*1.5*(4.5+3+3+3))</f>
        <v>753.125</v>
      </c>
      <c r="M41" s="5"/>
    </row>
    <row r="42" spans="1:13" x14ac:dyDescent="0.2">
      <c r="B42" s="50" t="s">
        <v>155</v>
      </c>
      <c r="C42" s="76" t="s">
        <v>14</v>
      </c>
      <c r="D42" s="76"/>
      <c r="E42" s="167">
        <v>1050</v>
      </c>
      <c r="M42" s="5"/>
    </row>
    <row r="43" spans="1:13" ht="13.5" thickBot="1" x14ac:dyDescent="0.25">
      <c r="B43" s="70" t="s">
        <v>39</v>
      </c>
      <c r="C43" s="161" t="s">
        <v>40</v>
      </c>
      <c r="D43" s="161"/>
      <c r="E43" s="165">
        <v>952.5</v>
      </c>
      <c r="M43" s="5"/>
    </row>
    <row r="44" spans="1:13" ht="13.5" thickBot="1" x14ac:dyDescent="0.25">
      <c r="B44" s="11"/>
      <c r="C44" s="162" t="s">
        <v>0</v>
      </c>
      <c r="D44" s="162"/>
      <c r="E44" s="166">
        <f>SUM(E40:E43)</f>
        <v>22063.795000000002</v>
      </c>
      <c r="M44" s="5"/>
    </row>
    <row r="45" spans="1:13" x14ac:dyDescent="0.2">
      <c r="B45" s="11"/>
      <c r="C45" s="162"/>
      <c r="D45" s="162"/>
      <c r="E45" s="193"/>
      <c r="M45" s="5"/>
    </row>
    <row r="46" spans="1:13" s="155" customFormat="1" ht="6.75" customHeight="1" x14ac:dyDescent="0.2">
      <c r="B46" s="156"/>
      <c r="C46" s="157"/>
      <c r="D46" s="157"/>
      <c r="E46" s="158"/>
      <c r="F46" s="158"/>
      <c r="G46" s="158"/>
      <c r="H46" s="158"/>
      <c r="I46" s="158"/>
      <c r="J46" s="158"/>
      <c r="K46" s="158"/>
      <c r="L46" s="158"/>
      <c r="M46" s="158"/>
    </row>
    <row r="47" spans="1:13" ht="19.5" customHeight="1" x14ac:dyDescent="0.2">
      <c r="A47" s="198"/>
      <c r="B47" s="150" t="s">
        <v>88</v>
      </c>
      <c r="C47" s="233" t="s">
        <v>280</v>
      </c>
      <c r="D47" s="170"/>
      <c r="E47" s="22"/>
      <c r="F47" s="22"/>
      <c r="G47" s="22"/>
      <c r="H47" s="22"/>
      <c r="I47" s="22"/>
      <c r="J47" s="22"/>
      <c r="K47" s="22"/>
      <c r="L47" s="22"/>
      <c r="M47" s="5"/>
    </row>
    <row r="48" spans="1:13" ht="19.5" customHeight="1" x14ac:dyDescent="0.2">
      <c r="B48" s="150" t="s">
        <v>90</v>
      </c>
      <c r="C48" s="410">
        <v>42298</v>
      </c>
      <c r="D48" s="410"/>
      <c r="E48" s="22"/>
      <c r="F48" s="22"/>
      <c r="G48" s="22"/>
      <c r="H48" s="22"/>
      <c r="I48" s="22"/>
      <c r="J48" s="22"/>
      <c r="K48" s="22"/>
      <c r="L48" s="22"/>
      <c r="M48" s="5"/>
    </row>
    <row r="49" spans="2:13" ht="4.5" customHeight="1" x14ac:dyDescent="0.45">
      <c r="B49" s="2"/>
      <c r="C49" s="47"/>
      <c r="D49" s="47"/>
      <c r="E49" s="411"/>
      <c r="F49" s="411"/>
      <c r="G49" s="3"/>
      <c r="H49" s="4"/>
      <c r="I49" s="4"/>
      <c r="J49" s="4"/>
      <c r="K49" s="4"/>
      <c r="L49" s="13"/>
      <c r="M49" s="4"/>
    </row>
    <row r="50" spans="2:13" s="6" customFormat="1" ht="13.5" thickBot="1" x14ac:dyDescent="0.25">
      <c r="B50" s="151" t="s">
        <v>89</v>
      </c>
      <c r="C50" s="415" t="s">
        <v>1</v>
      </c>
      <c r="D50" s="415"/>
      <c r="E50" s="154" t="s">
        <v>2</v>
      </c>
    </row>
    <row r="51" spans="2:13" x14ac:dyDescent="0.2">
      <c r="B51" s="69" t="s">
        <v>98</v>
      </c>
      <c r="C51" s="89" t="s">
        <v>30</v>
      </c>
      <c r="D51" s="246"/>
      <c r="E51" s="244">
        <v>4387.47</v>
      </c>
      <c r="M51" s="5"/>
    </row>
    <row r="52" spans="2:13" x14ac:dyDescent="0.2">
      <c r="B52" s="188" t="s">
        <v>134</v>
      </c>
      <c r="C52" s="152" t="s">
        <v>27</v>
      </c>
      <c r="D52" s="247"/>
      <c r="E52" s="244">
        <v>3026.14</v>
      </c>
      <c r="G52" s="199"/>
      <c r="H52" s="200"/>
      <c r="I52" s="4"/>
      <c r="J52" s="4"/>
      <c r="M52" s="5"/>
    </row>
    <row r="53" spans="2:13" x14ac:dyDescent="0.2">
      <c r="B53" s="188" t="s">
        <v>102</v>
      </c>
      <c r="C53" s="152" t="s">
        <v>91</v>
      </c>
      <c r="D53" s="247"/>
      <c r="E53" s="244">
        <v>752.24</v>
      </c>
      <c r="F53" s="257"/>
      <c r="G53" s="199"/>
      <c r="H53" s="200"/>
      <c r="I53" s="4"/>
      <c r="J53" s="4"/>
      <c r="M53" s="5"/>
    </row>
    <row r="54" spans="2:13" x14ac:dyDescent="0.2">
      <c r="B54" s="188" t="s">
        <v>3</v>
      </c>
      <c r="C54" s="152" t="s">
        <v>28</v>
      </c>
      <c r="D54" s="247"/>
      <c r="E54" s="244">
        <v>1157.8</v>
      </c>
      <c r="F54" s="250"/>
      <c r="G54" s="199"/>
      <c r="H54" s="200"/>
      <c r="I54" s="4"/>
      <c r="J54" s="4"/>
      <c r="M54" s="5"/>
    </row>
    <row r="55" spans="2:13" x14ac:dyDescent="0.2">
      <c r="B55" s="31" t="s">
        <v>244</v>
      </c>
      <c r="C55" s="46" t="s">
        <v>26</v>
      </c>
      <c r="D55" s="248"/>
      <c r="E55" s="245">
        <v>927.03</v>
      </c>
      <c r="F55" s="332"/>
      <c r="G55" s="199"/>
      <c r="H55" s="200"/>
      <c r="I55" s="4"/>
      <c r="J55" s="4"/>
      <c r="M55" s="5"/>
    </row>
    <row r="56" spans="2:13" x14ac:dyDescent="0.2">
      <c r="B56" s="188" t="s">
        <v>242</v>
      </c>
      <c r="C56" s="152" t="s">
        <v>52</v>
      </c>
      <c r="D56" s="247"/>
      <c r="E56" s="244">
        <v>1192.95</v>
      </c>
      <c r="F56" s="250"/>
      <c r="G56" s="199"/>
      <c r="H56" s="200"/>
      <c r="I56" s="4"/>
      <c r="J56" s="4"/>
      <c r="M56" s="5"/>
    </row>
    <row r="57" spans="2:13" x14ac:dyDescent="0.2">
      <c r="B57" s="31" t="s">
        <v>100</v>
      </c>
      <c r="C57" s="46" t="s">
        <v>99</v>
      </c>
      <c r="D57" s="248"/>
      <c r="E57" s="245">
        <v>1950.3</v>
      </c>
      <c r="F57" s="112"/>
      <c r="G57" s="199"/>
      <c r="H57" s="200"/>
      <c r="I57" s="4"/>
      <c r="J57" s="4"/>
      <c r="M57" s="5"/>
    </row>
    <row r="58" spans="2:13" x14ac:dyDescent="0.2">
      <c r="B58" s="338" t="s">
        <v>98</v>
      </c>
      <c r="C58" s="339" t="s">
        <v>261</v>
      </c>
      <c r="D58" s="340"/>
      <c r="E58" s="341">
        <v>1147.8800000000001</v>
      </c>
      <c r="F58" s="112"/>
      <c r="G58" s="199"/>
      <c r="H58" s="200"/>
      <c r="I58" s="4"/>
      <c r="J58" s="4"/>
      <c r="M58" s="5"/>
    </row>
    <row r="59" spans="2:13" x14ac:dyDescent="0.2">
      <c r="B59" s="31" t="s">
        <v>102</v>
      </c>
      <c r="C59" s="46" t="s">
        <v>260</v>
      </c>
      <c r="D59" s="248"/>
      <c r="E59" s="245">
        <v>1103.8499999999999</v>
      </c>
      <c r="F59" s="112"/>
      <c r="G59" s="199"/>
      <c r="H59" s="200"/>
      <c r="I59" s="4"/>
      <c r="J59" s="4"/>
      <c r="M59" s="5"/>
    </row>
    <row r="60" spans="2:13" x14ac:dyDescent="0.2">
      <c r="B60" s="31"/>
      <c r="C60" s="46" t="s">
        <v>282</v>
      </c>
      <c r="D60" s="248"/>
      <c r="E60" s="245">
        <v>1103.8499999999999</v>
      </c>
      <c r="F60" s="112"/>
      <c r="G60" s="199"/>
      <c r="H60" s="200"/>
      <c r="I60" s="4"/>
      <c r="J60" s="4"/>
      <c r="M60" s="5"/>
    </row>
    <row r="61" spans="2:13" ht="13.5" thickBot="1" x14ac:dyDescent="0.25">
      <c r="B61" s="253" t="s">
        <v>93</v>
      </c>
      <c r="C61" s="254" t="s">
        <v>94</v>
      </c>
      <c r="D61" s="255"/>
      <c r="E61" s="252">
        <v>990</v>
      </c>
      <c r="F61" s="325"/>
      <c r="M61" s="5"/>
    </row>
    <row r="62" spans="2:13" s="4" customFormat="1" ht="13.5" thickBot="1" x14ac:dyDescent="0.25">
      <c r="B62" s="113"/>
      <c r="C62" s="159"/>
      <c r="D62" s="159"/>
      <c r="E62" s="163">
        <f>SUM(E51:E61)</f>
        <v>17739.510000000002</v>
      </c>
      <c r="F62" s="160"/>
    </row>
    <row r="63" spans="2:13" x14ac:dyDescent="0.2">
      <c r="B63" s="190" t="s">
        <v>102</v>
      </c>
      <c r="C63" s="89" t="s">
        <v>81</v>
      </c>
      <c r="D63" s="89"/>
      <c r="E63" s="164">
        <f>500+((500/40)*1.5*(9))</f>
        <v>668.75</v>
      </c>
      <c r="M63" s="5"/>
    </row>
    <row r="64" spans="2:13" x14ac:dyDescent="0.2">
      <c r="B64" s="50" t="s">
        <v>155</v>
      </c>
      <c r="C64" s="76" t="s">
        <v>14</v>
      </c>
      <c r="D64" s="76"/>
      <c r="E64" s="167">
        <v>1050</v>
      </c>
      <c r="M64" s="5"/>
    </row>
    <row r="65" spans="1:13" ht="13.5" thickBot="1" x14ac:dyDescent="0.25">
      <c r="B65" s="70" t="s">
        <v>39</v>
      </c>
      <c r="C65" s="161" t="s">
        <v>40</v>
      </c>
      <c r="D65" s="161"/>
      <c r="E65" s="165">
        <v>952.5</v>
      </c>
      <c r="M65" s="5"/>
    </row>
    <row r="66" spans="1:13" ht="13.5" thickBot="1" x14ac:dyDescent="0.25">
      <c r="B66" s="11"/>
      <c r="C66" s="162" t="s">
        <v>0</v>
      </c>
      <c r="D66" s="162"/>
      <c r="E66" s="166">
        <f>SUM(E62:E65)</f>
        <v>20410.760000000002</v>
      </c>
      <c r="M66" s="5"/>
    </row>
    <row r="67" spans="1:13" x14ac:dyDescent="0.2">
      <c r="B67" s="11"/>
      <c r="C67" s="162"/>
      <c r="D67" s="162"/>
      <c r="E67" s="193"/>
      <c r="M67" s="5"/>
    </row>
    <row r="68" spans="1:13" s="155" customFormat="1" ht="6.75" customHeight="1" x14ac:dyDescent="0.2">
      <c r="B68" s="156"/>
      <c r="C68" s="157"/>
      <c r="D68" s="157"/>
      <c r="E68" s="158"/>
      <c r="F68" s="158"/>
      <c r="G68" s="158"/>
      <c r="H68" s="158"/>
      <c r="I68" s="158"/>
      <c r="J68" s="158"/>
      <c r="K68" s="158"/>
      <c r="L68" s="158"/>
      <c r="M68" s="158"/>
    </row>
    <row r="69" spans="1:13" ht="19.5" customHeight="1" x14ac:dyDescent="0.2">
      <c r="A69" s="198"/>
      <c r="B69" s="150" t="s">
        <v>88</v>
      </c>
      <c r="C69" s="233" t="s">
        <v>281</v>
      </c>
      <c r="D69" s="170"/>
      <c r="E69" s="22"/>
      <c r="F69" s="22"/>
      <c r="G69" s="22"/>
      <c r="H69" s="22"/>
      <c r="I69" s="22"/>
      <c r="J69" s="22"/>
      <c r="K69" s="22"/>
      <c r="L69" s="22"/>
      <c r="M69" s="5"/>
    </row>
    <row r="70" spans="1:13" ht="19.5" customHeight="1" x14ac:dyDescent="0.2">
      <c r="B70" s="150" t="s">
        <v>90</v>
      </c>
      <c r="C70" s="410">
        <v>42305</v>
      </c>
      <c r="D70" s="410"/>
      <c r="E70" s="22"/>
      <c r="F70" s="22"/>
      <c r="G70" s="22"/>
      <c r="H70" s="22"/>
      <c r="I70" s="22"/>
      <c r="J70" s="22"/>
      <c r="K70" s="22"/>
      <c r="L70" s="22"/>
      <c r="M70" s="5"/>
    </row>
    <row r="71" spans="1:13" ht="4.5" customHeight="1" x14ac:dyDescent="0.45">
      <c r="B71" s="2"/>
      <c r="C71" s="47"/>
      <c r="D71" s="47"/>
      <c r="E71" s="411"/>
      <c r="F71" s="411"/>
      <c r="G71" s="3"/>
      <c r="H71" s="4"/>
      <c r="I71" s="4"/>
      <c r="J71" s="4"/>
      <c r="K71" s="4"/>
      <c r="L71" s="13"/>
      <c r="M71" s="4"/>
    </row>
    <row r="72" spans="1:13" s="6" customFormat="1" ht="13.5" thickBot="1" x14ac:dyDescent="0.25">
      <c r="B72" s="151" t="s">
        <v>89</v>
      </c>
      <c r="C72" s="415" t="s">
        <v>1</v>
      </c>
      <c r="D72" s="415"/>
      <c r="E72" s="154" t="s">
        <v>2</v>
      </c>
    </row>
    <row r="73" spans="1:13" x14ac:dyDescent="0.2">
      <c r="B73" s="69" t="s">
        <v>98</v>
      </c>
      <c r="C73" s="89" t="s">
        <v>30</v>
      </c>
      <c r="D73" s="246"/>
      <c r="E73" s="244">
        <v>3883.01</v>
      </c>
      <c r="M73" s="5"/>
    </row>
    <row r="74" spans="1:13" x14ac:dyDescent="0.2">
      <c r="B74" s="188" t="s">
        <v>134</v>
      </c>
      <c r="C74" s="152" t="s">
        <v>27</v>
      </c>
      <c r="D74" s="247"/>
      <c r="E74" s="244">
        <v>2705.17</v>
      </c>
      <c r="G74" s="199"/>
      <c r="H74" s="200"/>
      <c r="I74" s="4"/>
      <c r="J74" s="4"/>
      <c r="M74" s="5"/>
    </row>
    <row r="75" spans="1:13" x14ac:dyDescent="0.2">
      <c r="B75" s="188" t="s">
        <v>102</v>
      </c>
      <c r="C75" s="152" t="s">
        <v>91</v>
      </c>
      <c r="D75" s="247"/>
      <c r="E75" s="244">
        <v>752.24</v>
      </c>
      <c r="F75" s="257"/>
      <c r="G75" s="199"/>
      <c r="H75" s="200"/>
      <c r="I75" s="4"/>
      <c r="J75" s="4"/>
      <c r="M75" s="5"/>
    </row>
    <row r="76" spans="1:13" x14ac:dyDescent="0.2">
      <c r="B76" s="188" t="s">
        <v>3</v>
      </c>
      <c r="C76" s="152" t="s">
        <v>28</v>
      </c>
      <c r="D76" s="247"/>
      <c r="E76" s="244">
        <v>1122.1600000000001</v>
      </c>
      <c r="F76" s="250"/>
      <c r="G76" s="199"/>
      <c r="H76" s="200"/>
      <c r="I76" s="4"/>
      <c r="J76" s="4"/>
      <c r="M76" s="5"/>
    </row>
    <row r="77" spans="1:13" x14ac:dyDescent="0.2">
      <c r="B77" s="31" t="s">
        <v>4</v>
      </c>
      <c r="C77" s="46" t="s">
        <v>26</v>
      </c>
      <c r="D77" s="248"/>
      <c r="E77" s="245">
        <v>927.03</v>
      </c>
      <c r="F77" s="332"/>
      <c r="G77" s="199"/>
      <c r="H77" s="200"/>
      <c r="I77" s="4"/>
      <c r="J77" s="4"/>
      <c r="M77" s="5"/>
    </row>
    <row r="78" spans="1:13" x14ac:dyDescent="0.2">
      <c r="B78" s="188" t="s">
        <v>307</v>
      </c>
      <c r="C78" s="152" t="s">
        <v>52</v>
      </c>
      <c r="D78" s="247"/>
      <c r="E78" s="244">
        <v>1341.45</v>
      </c>
      <c r="F78" s="250"/>
      <c r="G78" s="199"/>
      <c r="H78" s="200"/>
      <c r="I78" s="4"/>
      <c r="J78" s="4"/>
      <c r="M78" s="5"/>
    </row>
    <row r="79" spans="1:13" x14ac:dyDescent="0.2">
      <c r="B79" s="31" t="s">
        <v>100</v>
      </c>
      <c r="C79" s="46" t="s">
        <v>99</v>
      </c>
      <c r="D79" s="248"/>
      <c r="E79" s="245">
        <v>1638.45</v>
      </c>
      <c r="F79" s="112"/>
      <c r="G79" s="199"/>
      <c r="H79" s="200"/>
      <c r="I79" s="4"/>
      <c r="J79" s="4"/>
      <c r="M79" s="5"/>
    </row>
    <row r="80" spans="1:13" x14ac:dyDescent="0.2">
      <c r="B80" s="338" t="s">
        <v>98</v>
      </c>
      <c r="C80" s="339" t="s">
        <v>261</v>
      </c>
      <c r="D80" s="340"/>
      <c r="E80" s="341">
        <v>1065.95</v>
      </c>
      <c r="F80" s="112"/>
      <c r="G80" s="199"/>
      <c r="H80" s="200"/>
      <c r="I80" s="4"/>
      <c r="J80" s="4"/>
      <c r="M80" s="5"/>
    </row>
    <row r="81" spans="1:13" x14ac:dyDescent="0.2">
      <c r="B81" s="31" t="s">
        <v>102</v>
      </c>
      <c r="C81" s="46" t="s">
        <v>260</v>
      </c>
      <c r="D81" s="248"/>
      <c r="E81" s="245">
        <v>970.2</v>
      </c>
      <c r="F81" s="112"/>
      <c r="G81" s="199"/>
      <c r="H81" s="200"/>
      <c r="I81" s="4"/>
      <c r="J81" s="4"/>
      <c r="M81" s="5"/>
    </row>
    <row r="82" spans="1:13" x14ac:dyDescent="0.2">
      <c r="B82" s="31" t="s">
        <v>244</v>
      </c>
      <c r="C82" s="46" t="s">
        <v>282</v>
      </c>
      <c r="D82" s="248"/>
      <c r="E82" s="245">
        <v>1044.45</v>
      </c>
      <c r="F82" s="112"/>
      <c r="G82" s="199"/>
      <c r="H82" s="200"/>
      <c r="I82" s="4"/>
      <c r="J82" s="4"/>
      <c r="M82" s="5"/>
    </row>
    <row r="83" spans="1:13" x14ac:dyDescent="0.2">
      <c r="B83" s="31" t="s">
        <v>93</v>
      </c>
      <c r="C83" s="46" t="s">
        <v>94</v>
      </c>
      <c r="D83" s="248"/>
      <c r="E83" s="245">
        <v>1119.94</v>
      </c>
      <c r="F83" s="112"/>
      <c r="G83" s="199"/>
      <c r="H83" s="200"/>
      <c r="I83" s="4"/>
      <c r="J83" s="4"/>
      <c r="M83" s="5"/>
    </row>
    <row r="84" spans="1:13" ht="13.5" thickBot="1" x14ac:dyDescent="0.25">
      <c r="B84" s="253" t="s">
        <v>304</v>
      </c>
      <c r="C84" s="254" t="s">
        <v>305</v>
      </c>
      <c r="D84" s="255"/>
      <c r="E84" s="252">
        <v>1059.3</v>
      </c>
      <c r="F84" s="325"/>
      <c r="M84" s="5"/>
    </row>
    <row r="85" spans="1:13" s="4" customFormat="1" ht="13.5" thickBot="1" x14ac:dyDescent="0.25">
      <c r="B85" s="113"/>
      <c r="C85" s="159"/>
      <c r="D85" s="159"/>
      <c r="E85" s="163">
        <f>SUM(E73:E84)</f>
        <v>17629.350000000002</v>
      </c>
      <c r="F85" s="160"/>
    </row>
    <row r="86" spans="1:13" x14ac:dyDescent="0.2">
      <c r="B86" s="190" t="s">
        <v>102</v>
      </c>
      <c r="C86" s="89" t="s">
        <v>81</v>
      </c>
      <c r="D86" s="89"/>
      <c r="E86" s="164">
        <f>500+((500/40)*1.5*6)</f>
        <v>612.5</v>
      </c>
      <c r="M86" s="5"/>
    </row>
    <row r="87" spans="1:13" x14ac:dyDescent="0.2">
      <c r="B87" s="50" t="s">
        <v>155</v>
      </c>
      <c r="C87" s="76" t="s">
        <v>14</v>
      </c>
      <c r="D87" s="76"/>
      <c r="E87" s="167">
        <v>1050</v>
      </c>
      <c r="M87" s="5"/>
    </row>
    <row r="88" spans="1:13" ht="13.5" thickBot="1" x14ac:dyDescent="0.25">
      <c r="B88" s="70" t="s">
        <v>39</v>
      </c>
      <c r="C88" s="161" t="s">
        <v>40</v>
      </c>
      <c r="D88" s="161"/>
      <c r="E88" s="165">
        <v>952.5</v>
      </c>
      <c r="M88" s="5"/>
    </row>
    <row r="89" spans="1:13" ht="13.5" thickBot="1" x14ac:dyDescent="0.25">
      <c r="B89" s="11"/>
      <c r="C89" s="162" t="s">
        <v>0</v>
      </c>
      <c r="D89" s="162"/>
      <c r="E89" s="166">
        <f>SUM(E85:E88)</f>
        <v>20244.350000000002</v>
      </c>
      <c r="M89" s="5"/>
    </row>
    <row r="90" spans="1:13" ht="12.75" customHeight="1" x14ac:dyDescent="0.2">
      <c r="B90" s="11"/>
      <c r="C90" s="21"/>
      <c r="D90" s="21"/>
      <c r="E90" s="22"/>
      <c r="F90" s="22"/>
      <c r="G90" s="22"/>
      <c r="H90" s="22"/>
      <c r="I90" s="22"/>
      <c r="J90" s="22"/>
      <c r="K90" s="22"/>
      <c r="L90" s="22"/>
      <c r="M90" s="22"/>
    </row>
    <row r="91" spans="1:13" s="7" customFormat="1" ht="13.15" customHeight="1" x14ac:dyDescent="0.2">
      <c r="A91" s="37" t="s">
        <v>16</v>
      </c>
      <c r="B91" s="38" t="s">
        <v>17</v>
      </c>
      <c r="C91" s="38"/>
      <c r="D91" s="168">
        <f>Nikki!E249</f>
        <v>9000</v>
      </c>
      <c r="E91" s="251"/>
      <c r="F91" s="37"/>
      <c r="G91" s="38"/>
      <c r="H91" s="168"/>
      <c r="I91" s="168"/>
      <c r="J91" s="171"/>
      <c r="K91" s="171"/>
      <c r="L91" s="171"/>
      <c r="M91" s="171"/>
    </row>
    <row r="92" spans="1:13" s="7" customFormat="1" ht="13.15" customHeight="1" x14ac:dyDescent="0.2">
      <c r="A92" s="37" t="s">
        <v>18</v>
      </c>
      <c r="B92" s="38" t="s">
        <v>47</v>
      </c>
      <c r="C92" s="38"/>
      <c r="D92" s="168">
        <f>Nikki!E250</f>
        <v>1647.0100000000011</v>
      </c>
      <c r="E92" s="251"/>
      <c r="F92" s="37"/>
      <c r="G92" s="38" t="s">
        <v>44</v>
      </c>
      <c r="H92" s="168">
        <v>5000</v>
      </c>
      <c r="I92" s="345"/>
      <c r="J92" s="171"/>
      <c r="K92" s="171"/>
      <c r="L92" s="171"/>
      <c r="M92" s="171"/>
    </row>
    <row r="93" spans="1:13" s="7" customFormat="1" ht="13.15" customHeight="1" x14ac:dyDescent="0.2">
      <c r="A93" s="37"/>
      <c r="B93" s="38" t="s">
        <v>303</v>
      </c>
      <c r="C93" s="38"/>
      <c r="D93" s="168">
        <f>'[1]OCT ''15'!$C$36</f>
        <v>1670</v>
      </c>
      <c r="E93" s="251"/>
      <c r="F93" s="37" t="s">
        <v>24</v>
      </c>
      <c r="G93" s="38" t="s">
        <v>25</v>
      </c>
      <c r="H93" s="168">
        <v>6000</v>
      </c>
      <c r="I93" s="345"/>
      <c r="J93" s="171"/>
      <c r="K93" s="171"/>
      <c r="L93" s="171"/>
      <c r="M93" s="171"/>
    </row>
    <row r="94" spans="1:13" s="7" customFormat="1" ht="13.15" customHeight="1" x14ac:dyDescent="0.2">
      <c r="A94" s="37" t="s">
        <v>19</v>
      </c>
      <c r="B94" s="38" t="s">
        <v>20</v>
      </c>
      <c r="C94" s="38"/>
      <c r="D94" s="168">
        <v>311.83999999999997</v>
      </c>
      <c r="E94" s="168"/>
      <c r="F94" s="37" t="s">
        <v>18</v>
      </c>
      <c r="G94" s="38" t="s">
        <v>46</v>
      </c>
      <c r="H94" s="168">
        <v>1015</v>
      </c>
      <c r="I94" s="171"/>
      <c r="J94" s="171"/>
      <c r="K94" s="171"/>
      <c r="L94" s="171"/>
      <c r="M94" s="171"/>
    </row>
    <row r="95" spans="1:13" s="7" customFormat="1" ht="13.15" customHeight="1" x14ac:dyDescent="0.2">
      <c r="A95" s="37" t="s">
        <v>131</v>
      </c>
      <c r="B95" s="38" t="s">
        <v>132</v>
      </c>
      <c r="C95" s="38"/>
      <c r="D95" s="168">
        <v>472.63</v>
      </c>
      <c r="E95" s="168"/>
      <c r="F95" s="37" t="s">
        <v>63</v>
      </c>
      <c r="G95" s="38" t="s">
        <v>65</v>
      </c>
      <c r="H95" s="168">
        <v>500</v>
      </c>
      <c r="I95" s="345"/>
      <c r="J95" s="172"/>
    </row>
    <row r="96" spans="1:13" s="7" customFormat="1" ht="13.15" customHeight="1" x14ac:dyDescent="0.2">
      <c r="A96" s="37" t="s">
        <v>131</v>
      </c>
      <c r="B96" s="38" t="s">
        <v>133</v>
      </c>
      <c r="C96" s="38"/>
      <c r="D96" s="168">
        <v>86.94</v>
      </c>
      <c r="E96" s="168"/>
      <c r="F96" s="37" t="s">
        <v>64</v>
      </c>
      <c r="G96" s="38" t="s">
        <v>66</v>
      </c>
      <c r="H96" s="168">
        <v>500</v>
      </c>
      <c r="I96" s="345"/>
      <c r="J96" s="172"/>
    </row>
    <row r="97" spans="1:13" s="7" customFormat="1" ht="13.15" customHeight="1" x14ac:dyDescent="0.2">
      <c r="A97" s="37" t="s">
        <v>22</v>
      </c>
      <c r="B97" s="38" t="s">
        <v>23</v>
      </c>
      <c r="C97" s="168"/>
      <c r="D97" s="168">
        <v>8000</v>
      </c>
      <c r="E97" s="251"/>
      <c r="F97" s="37" t="s">
        <v>19</v>
      </c>
      <c r="G97" s="38" t="s">
        <v>32</v>
      </c>
      <c r="H97" s="168">
        <v>11000</v>
      </c>
      <c r="I97" s="197"/>
      <c r="J97" s="172"/>
    </row>
    <row r="98" spans="1:13" s="7" customFormat="1" ht="13.15" customHeight="1" thickBot="1" x14ac:dyDescent="0.25">
      <c r="A98" s="37" t="s">
        <v>21</v>
      </c>
      <c r="B98" s="38" t="s">
        <v>54</v>
      </c>
      <c r="C98" s="168"/>
      <c r="D98" s="168">
        <v>1000</v>
      </c>
      <c r="E98" s="168"/>
      <c r="F98" s="77" t="s">
        <v>42</v>
      </c>
      <c r="G98" s="38" t="s">
        <v>33</v>
      </c>
      <c r="H98" s="169">
        <v>11000</v>
      </c>
      <c r="I98" s="74"/>
      <c r="J98" s="172"/>
    </row>
    <row r="99" spans="1:13" s="7" customFormat="1" ht="13.15" customHeight="1" thickTop="1" thickBot="1" x14ac:dyDescent="0.25">
      <c r="B99" s="37"/>
      <c r="C99" s="38"/>
      <c r="D99" s="38"/>
      <c r="E99" s="168"/>
      <c r="F99" s="40"/>
      <c r="G99" s="38"/>
      <c r="H99" s="197">
        <f>SUM(H91:H98)+SUM(D91:D98)</f>
        <v>57203.42</v>
      </c>
      <c r="I99" s="197"/>
      <c r="J99" s="172"/>
    </row>
    <row r="100" spans="1:13" s="7" customFormat="1" ht="13.15" customHeight="1" thickBot="1" x14ac:dyDescent="0.25">
      <c r="B100" s="37"/>
      <c r="C100" s="38"/>
      <c r="D100" s="9"/>
      <c r="E100" s="168"/>
      <c r="F100" s="40"/>
      <c r="G100" s="173" t="s">
        <v>5</v>
      </c>
      <c r="H100" s="174">
        <f>E89+H99</f>
        <v>77447.77</v>
      </c>
      <c r="I100" s="197"/>
      <c r="J100" s="172"/>
    </row>
    <row r="101" spans="1:13" s="7" customFormat="1" ht="13.15" customHeight="1" x14ac:dyDescent="0.2">
      <c r="B101" s="37"/>
      <c r="C101" s="38"/>
      <c r="D101" s="8"/>
      <c r="E101" s="168"/>
      <c r="F101" s="39"/>
      <c r="G101" s="38"/>
      <c r="H101" s="197"/>
      <c r="I101" s="197"/>
      <c r="J101" s="172"/>
    </row>
    <row r="102" spans="1:13" s="7" customFormat="1" ht="13.15" customHeight="1" x14ac:dyDescent="0.2">
      <c r="B102" s="37"/>
      <c r="C102" s="38"/>
      <c r="D102" s="8"/>
      <c r="E102" s="9"/>
      <c r="F102" s="9"/>
      <c r="G102" s="9"/>
      <c r="H102" s="9"/>
      <c r="I102" s="197"/>
      <c r="J102" s="172"/>
    </row>
    <row r="103" spans="1:13" s="7" customFormat="1" ht="13.15" customHeight="1" x14ac:dyDescent="0.2">
      <c r="A103" s="9"/>
      <c r="B103" s="10"/>
      <c r="C103" s="9"/>
      <c r="D103" s="8"/>
      <c r="E103" s="9"/>
      <c r="F103" s="9"/>
      <c r="G103" s="9"/>
      <c r="H103" s="9"/>
      <c r="I103" s="197"/>
      <c r="J103" s="172"/>
    </row>
    <row r="104" spans="1:13" s="7" customFormat="1" ht="13.15" customHeight="1" x14ac:dyDescent="0.2">
      <c r="A104" s="9"/>
      <c r="B104" s="10"/>
      <c r="C104" s="8"/>
      <c r="D104" s="8"/>
      <c r="E104" s="9"/>
      <c r="F104" s="9"/>
      <c r="G104" s="9"/>
      <c r="H104" s="9"/>
      <c r="I104" s="197"/>
      <c r="J104" s="172"/>
    </row>
    <row r="105" spans="1:13" s="7" customFormat="1" ht="13.15" customHeight="1" x14ac:dyDescent="0.2">
      <c r="A105" s="9"/>
      <c r="B105" s="10"/>
      <c r="C105" s="8"/>
      <c r="D105" s="8"/>
      <c r="E105" s="9"/>
      <c r="F105" s="9"/>
      <c r="G105" s="9"/>
      <c r="H105" s="9"/>
      <c r="I105" s="197"/>
      <c r="J105" s="172"/>
    </row>
    <row r="106" spans="1:13" s="7" customFormat="1" ht="13.15" customHeight="1" x14ac:dyDescent="0.2">
      <c r="A106" s="9"/>
      <c r="B106" s="10"/>
      <c r="C106" s="8"/>
      <c r="D106" s="8"/>
      <c r="E106" s="9"/>
      <c r="F106" s="9"/>
      <c r="G106" s="9"/>
      <c r="H106" s="9"/>
      <c r="I106" s="197"/>
      <c r="J106" s="172"/>
    </row>
    <row r="107" spans="1:13" s="9" customFormat="1" ht="12" x14ac:dyDescent="0.2">
      <c r="B107" s="10"/>
      <c r="C107" s="8"/>
      <c r="M107" s="10"/>
    </row>
    <row r="108" spans="1:13" s="9" customFormat="1" ht="12" x14ac:dyDescent="0.2">
      <c r="B108" s="10"/>
      <c r="C108" s="8"/>
      <c r="M108" s="10"/>
    </row>
    <row r="109" spans="1:13" s="9" customFormat="1" ht="12" x14ac:dyDescent="0.2">
      <c r="B109" s="10"/>
      <c r="C109" s="8"/>
      <c r="M109" s="10"/>
    </row>
    <row r="110" spans="1:13" s="9" customFormat="1" ht="12" x14ac:dyDescent="0.2">
      <c r="B110" s="10"/>
      <c r="M110" s="10"/>
    </row>
    <row r="111" spans="1:13" s="9" customFormat="1" ht="12" x14ac:dyDescent="0.2">
      <c r="B111" s="10"/>
      <c r="M111" s="10"/>
    </row>
    <row r="112" spans="1:13" s="9" customFormat="1" ht="12" x14ac:dyDescent="0.2">
      <c r="B112" s="10"/>
      <c r="M112" s="10"/>
    </row>
    <row r="113" spans="1:13" s="9" customFormat="1" x14ac:dyDescent="0.2">
      <c r="B113" s="10"/>
      <c r="D113" s="5"/>
      <c r="M113" s="10"/>
    </row>
    <row r="114" spans="1:13" s="9" customFormat="1" x14ac:dyDescent="0.2">
      <c r="B114" s="10"/>
      <c r="D114" s="5"/>
      <c r="M114" s="10"/>
    </row>
    <row r="115" spans="1:13" s="9" customFormat="1" x14ac:dyDescent="0.2">
      <c r="B115" s="10"/>
      <c r="D115" s="5"/>
      <c r="E115" s="5"/>
      <c r="F115" s="5"/>
      <c r="G115" s="5"/>
      <c r="H115" s="5"/>
      <c r="M115" s="10"/>
    </row>
    <row r="116" spans="1:13" s="9" customFormat="1" x14ac:dyDescent="0.2">
      <c r="B116" s="12"/>
      <c r="C116" s="5"/>
      <c r="D116" s="5"/>
      <c r="E116" s="5"/>
      <c r="F116" s="5"/>
      <c r="G116" s="5"/>
      <c r="H116" s="5"/>
      <c r="M116" s="10"/>
    </row>
    <row r="117" spans="1:13" s="9" customFormat="1" x14ac:dyDescent="0.2">
      <c r="B117" s="12"/>
      <c r="C117" s="5"/>
      <c r="D117" s="5"/>
      <c r="E117" s="5"/>
      <c r="F117" s="5"/>
      <c r="G117" s="5"/>
      <c r="H117" s="5"/>
      <c r="M117" s="10"/>
    </row>
    <row r="118" spans="1:13" s="9" customFormat="1" x14ac:dyDescent="0.2">
      <c r="B118" s="12"/>
      <c r="C118" s="5"/>
      <c r="D118" s="5"/>
      <c r="E118" s="5"/>
      <c r="F118" s="5"/>
      <c r="G118" s="5"/>
      <c r="H118" s="5"/>
      <c r="M118" s="10"/>
    </row>
    <row r="119" spans="1:13" s="9" customFormat="1" x14ac:dyDescent="0.2">
      <c r="B119" s="12"/>
      <c r="C119" s="5"/>
      <c r="D119" s="5"/>
      <c r="E119" s="5"/>
      <c r="F119" s="5"/>
      <c r="G119" s="5"/>
      <c r="H119" s="5"/>
      <c r="M119" s="10"/>
    </row>
    <row r="120" spans="1:13" s="9" customFormat="1" x14ac:dyDescent="0.2">
      <c r="A120" s="5"/>
      <c r="B120" s="1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0"/>
    </row>
    <row r="121" spans="1:13" s="9" customFormat="1" x14ac:dyDescent="0.2">
      <c r="A121" s="5"/>
      <c r="B121" s="12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0"/>
    </row>
    <row r="122" spans="1:13" s="9" customFormat="1" x14ac:dyDescent="0.2">
      <c r="A122" s="5"/>
      <c r="B122" s="12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10"/>
    </row>
    <row r="123" spans="1:13" s="9" customFormat="1" x14ac:dyDescent="0.2">
      <c r="A123" s="5"/>
      <c r="B123" s="1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0"/>
    </row>
  </sheetData>
  <mergeCells count="13">
    <mergeCell ref="A1:H1"/>
    <mergeCell ref="C4:D4"/>
    <mergeCell ref="E5:F5"/>
    <mergeCell ref="C26:D26"/>
    <mergeCell ref="E27:F27"/>
    <mergeCell ref="C72:D72"/>
    <mergeCell ref="C50:D50"/>
    <mergeCell ref="C28:D28"/>
    <mergeCell ref="C6:D6"/>
    <mergeCell ref="E49:F49"/>
    <mergeCell ref="C70:D70"/>
    <mergeCell ref="E71:F71"/>
    <mergeCell ref="C48:D48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25"/>
  <sheetViews>
    <sheetView topLeftCell="A58" workbookViewId="0">
      <selection activeCell="H102" sqref="H102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4.285156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4" t="s">
        <v>284</v>
      </c>
      <c r="B1" s="414"/>
      <c r="C1" s="414"/>
      <c r="D1" s="414"/>
      <c r="E1" s="414"/>
      <c r="F1" s="414"/>
      <c r="G1" s="414"/>
      <c r="H1" s="414"/>
      <c r="I1" s="177"/>
      <c r="J1" s="177"/>
      <c r="K1" s="177"/>
      <c r="L1" s="177"/>
      <c r="M1" s="177"/>
    </row>
    <row r="2" spans="1:13" s="155" customFormat="1" ht="6.75" customHeight="1" x14ac:dyDescent="0.2">
      <c r="B2" s="156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9.5" customHeight="1" x14ac:dyDescent="0.2">
      <c r="A3" s="198"/>
      <c r="B3" s="150" t="s">
        <v>88</v>
      </c>
      <c r="C3" s="233" t="s">
        <v>283</v>
      </c>
      <c r="D3" s="170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50" t="s">
        <v>90</v>
      </c>
      <c r="C4" s="410">
        <v>42312</v>
      </c>
      <c r="D4" s="412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7"/>
      <c r="D5" s="47"/>
      <c r="E5" s="411"/>
      <c r="F5" s="413"/>
      <c r="G5" s="3"/>
      <c r="H5" s="4"/>
      <c r="I5" s="4"/>
      <c r="J5" s="4"/>
      <c r="K5" s="4"/>
      <c r="L5" s="13"/>
      <c r="M5" s="4"/>
    </row>
    <row r="6" spans="1:13" s="6" customFormat="1" ht="12.75" customHeight="1" thickBot="1" x14ac:dyDescent="0.25">
      <c r="B6" s="151" t="s">
        <v>89</v>
      </c>
      <c r="C6" s="153" t="s">
        <v>1</v>
      </c>
      <c r="D6" s="153"/>
      <c r="E6" s="154" t="s">
        <v>2</v>
      </c>
      <c r="G6" s="151"/>
      <c r="H6" s="151"/>
      <c r="I6" s="115"/>
      <c r="J6" s="115"/>
    </row>
    <row r="7" spans="1:13" x14ac:dyDescent="0.2">
      <c r="B7" s="69" t="s">
        <v>98</v>
      </c>
      <c r="C7" s="89" t="s">
        <v>30</v>
      </c>
      <c r="D7" s="246"/>
      <c r="E7" s="244">
        <v>2951.39</v>
      </c>
      <c r="G7" s="199"/>
      <c r="H7" s="200"/>
      <c r="I7" s="4"/>
      <c r="J7" s="4"/>
      <c r="M7" s="5"/>
    </row>
    <row r="8" spans="1:13" x14ac:dyDescent="0.2">
      <c r="B8" s="188" t="s">
        <v>134</v>
      </c>
      <c r="C8" s="152" t="s">
        <v>27</v>
      </c>
      <c r="D8" s="247"/>
      <c r="E8" s="244">
        <v>2116.61</v>
      </c>
      <c r="G8" s="199"/>
      <c r="H8" s="200"/>
      <c r="I8" s="4"/>
      <c r="J8" s="4"/>
      <c r="M8" s="5"/>
    </row>
    <row r="9" spans="1:13" x14ac:dyDescent="0.2">
      <c r="B9" s="188" t="s">
        <v>102</v>
      </c>
      <c r="C9" s="152" t="s">
        <v>91</v>
      </c>
      <c r="D9" s="247"/>
      <c r="E9" s="244">
        <v>652.24</v>
      </c>
      <c r="F9" s="257"/>
      <c r="G9" s="199"/>
      <c r="H9" s="200"/>
      <c r="I9" s="4"/>
      <c r="J9" s="4"/>
      <c r="M9" s="5"/>
    </row>
    <row r="10" spans="1:13" x14ac:dyDescent="0.2">
      <c r="B10" s="188" t="s">
        <v>3</v>
      </c>
      <c r="C10" s="152" t="s">
        <v>28</v>
      </c>
      <c r="D10" s="247"/>
      <c r="E10" s="244">
        <v>1104.3399999999999</v>
      </c>
      <c r="F10" s="250"/>
      <c r="G10" s="199"/>
      <c r="H10" s="200"/>
      <c r="I10" s="4"/>
      <c r="J10" s="4"/>
      <c r="M10" s="5"/>
    </row>
    <row r="11" spans="1:13" x14ac:dyDescent="0.2">
      <c r="B11" s="31" t="s">
        <v>244</v>
      </c>
      <c r="C11" s="46" t="s">
        <v>26</v>
      </c>
      <c r="D11" s="248"/>
      <c r="E11" s="245">
        <v>827.03</v>
      </c>
      <c r="F11" s="257"/>
      <c r="G11" s="199"/>
      <c r="H11" s="200"/>
      <c r="I11" s="4"/>
      <c r="J11" s="4"/>
      <c r="M11" s="5"/>
    </row>
    <row r="12" spans="1:13" x14ac:dyDescent="0.2">
      <c r="B12" s="188" t="s">
        <v>242</v>
      </c>
      <c r="C12" s="152" t="s">
        <v>52</v>
      </c>
      <c r="D12" s="247"/>
      <c r="E12" s="244">
        <v>1118.7</v>
      </c>
      <c r="F12" s="250"/>
      <c r="G12" s="199"/>
      <c r="H12" s="200"/>
      <c r="I12" s="4"/>
      <c r="J12" s="4"/>
      <c r="M12" s="5"/>
    </row>
    <row r="13" spans="1:13" x14ac:dyDescent="0.2">
      <c r="B13" s="31" t="s">
        <v>100</v>
      </c>
      <c r="C13" s="46" t="s">
        <v>99</v>
      </c>
      <c r="D13" s="248"/>
      <c r="E13" s="245">
        <v>1296.9000000000001</v>
      </c>
      <c r="F13" s="112"/>
      <c r="G13" s="199"/>
      <c r="H13" s="200"/>
      <c r="I13" s="4"/>
      <c r="J13" s="4"/>
      <c r="M13" s="5"/>
    </row>
    <row r="14" spans="1:13" x14ac:dyDescent="0.2">
      <c r="B14" s="338" t="s">
        <v>98</v>
      </c>
      <c r="C14" s="339" t="s">
        <v>261</v>
      </c>
      <c r="D14" s="340"/>
      <c r="E14" s="341">
        <v>1103.8499999999999</v>
      </c>
      <c r="F14" s="112"/>
      <c r="G14" s="199"/>
      <c r="H14" s="200"/>
      <c r="I14" s="4"/>
      <c r="J14" s="4"/>
      <c r="M14" s="5"/>
    </row>
    <row r="15" spans="1:13" x14ac:dyDescent="0.2">
      <c r="B15" s="31" t="s">
        <v>102</v>
      </c>
      <c r="C15" s="46" t="s">
        <v>260</v>
      </c>
      <c r="D15" s="248"/>
      <c r="E15" s="245">
        <v>955.35</v>
      </c>
      <c r="F15" s="112"/>
      <c r="G15" s="199"/>
      <c r="H15" s="200"/>
      <c r="I15" s="4"/>
      <c r="J15" s="4"/>
      <c r="M15" s="5"/>
    </row>
    <row r="16" spans="1:13" x14ac:dyDescent="0.2">
      <c r="B16" s="31"/>
      <c r="C16" s="46" t="s">
        <v>282</v>
      </c>
      <c r="D16" s="248"/>
      <c r="E16" s="245">
        <v>925.65</v>
      </c>
      <c r="F16" s="112"/>
      <c r="G16" s="199"/>
      <c r="H16" s="200"/>
      <c r="I16" s="4"/>
      <c r="J16" s="4"/>
      <c r="M16" s="5"/>
    </row>
    <row r="17" spans="1:13" x14ac:dyDescent="0.2">
      <c r="B17" s="31" t="s">
        <v>93</v>
      </c>
      <c r="C17" s="46" t="s">
        <v>94</v>
      </c>
      <c r="D17" s="248"/>
      <c r="E17" s="245">
        <v>1268.44</v>
      </c>
      <c r="F17" s="112"/>
      <c r="G17" s="199"/>
      <c r="H17" s="200"/>
      <c r="I17" s="4"/>
      <c r="J17" s="4"/>
      <c r="M17" s="5"/>
    </row>
    <row r="18" spans="1:13" ht="13.5" thickBot="1" x14ac:dyDescent="0.25">
      <c r="B18" s="253" t="s">
        <v>304</v>
      </c>
      <c r="C18" s="254" t="s">
        <v>305</v>
      </c>
      <c r="D18" s="255"/>
      <c r="E18" s="252">
        <v>925.65</v>
      </c>
      <c r="F18" s="325"/>
      <c r="M18" s="5"/>
    </row>
    <row r="19" spans="1:13" s="4" customFormat="1" ht="13.5" thickBot="1" x14ac:dyDescent="0.25">
      <c r="B19" s="113"/>
      <c r="C19" s="159"/>
      <c r="D19" s="159"/>
      <c r="E19" s="163">
        <f>SUM(E7:E18)</f>
        <v>15246.15</v>
      </c>
      <c r="F19" s="160"/>
    </row>
    <row r="20" spans="1:13" x14ac:dyDescent="0.2">
      <c r="B20" s="190" t="s">
        <v>102</v>
      </c>
      <c r="C20" s="89" t="s">
        <v>81</v>
      </c>
      <c r="D20" s="89"/>
      <c r="E20" s="164">
        <f>500+((500/40)*1.5*5.5)</f>
        <v>603.125</v>
      </c>
      <c r="G20" s="4"/>
      <c r="H20" s="200"/>
      <c r="I20" s="4"/>
      <c r="J20" s="4"/>
      <c r="M20" s="5"/>
    </row>
    <row r="21" spans="1:13" x14ac:dyDescent="0.2">
      <c r="B21" s="50" t="s">
        <v>155</v>
      </c>
      <c r="C21" s="76" t="s">
        <v>14</v>
      </c>
      <c r="D21" s="76"/>
      <c r="E21" s="167">
        <f>4200/4</f>
        <v>1050</v>
      </c>
      <c r="G21" s="4"/>
      <c r="H21" s="200"/>
      <c r="I21" s="4"/>
      <c r="J21" s="4"/>
      <c r="M21" s="5"/>
    </row>
    <row r="22" spans="1:13" ht="13.5" thickBot="1" x14ac:dyDescent="0.25">
      <c r="B22" s="70" t="s">
        <v>39</v>
      </c>
      <c r="C22" s="161" t="s">
        <v>40</v>
      </c>
      <c r="D22" s="161"/>
      <c r="E22" s="165">
        <f>4000/4</f>
        <v>1000</v>
      </c>
      <c r="G22" s="4"/>
      <c r="H22" s="200"/>
      <c r="I22" s="4"/>
      <c r="J22" s="4"/>
      <c r="M22" s="5"/>
    </row>
    <row r="23" spans="1:13" ht="13.5" thickBot="1" x14ac:dyDescent="0.25">
      <c r="B23" s="11"/>
      <c r="C23" s="162" t="s">
        <v>0</v>
      </c>
      <c r="D23" s="162"/>
      <c r="E23" s="166">
        <f>SUM(E19:E22)</f>
        <v>17899.275000000001</v>
      </c>
      <c r="G23" s="201"/>
      <c r="H23" s="200"/>
      <c r="I23" s="4"/>
      <c r="J23" s="4"/>
      <c r="M23" s="5"/>
    </row>
    <row r="24" spans="1:13" ht="12.75" customHeight="1" x14ac:dyDescent="0.2">
      <c r="B24" s="11"/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155" customFormat="1" ht="6.75" customHeight="1" x14ac:dyDescent="0.2">
      <c r="B25" s="156"/>
      <c r="C25" s="157"/>
      <c r="D25" s="157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ht="19.5" customHeight="1" x14ac:dyDescent="0.2">
      <c r="A26" s="198"/>
      <c r="B26" s="150" t="s">
        <v>88</v>
      </c>
      <c r="C26" s="233" t="s">
        <v>285</v>
      </c>
      <c r="D26" s="233"/>
      <c r="E26" s="22"/>
      <c r="F26" s="22"/>
      <c r="G26" s="22"/>
      <c r="H26" s="22"/>
      <c r="I26" s="22"/>
      <c r="J26" s="22"/>
      <c r="K26" s="22"/>
      <c r="L26" s="22"/>
      <c r="M26" s="5"/>
    </row>
    <row r="27" spans="1:13" ht="19.5" customHeight="1" x14ac:dyDescent="0.2">
      <c r="B27" s="150" t="s">
        <v>90</v>
      </c>
      <c r="C27" s="410">
        <v>42319</v>
      </c>
      <c r="D27" s="412"/>
      <c r="E27" s="22"/>
      <c r="F27" s="22"/>
      <c r="G27" s="22"/>
      <c r="H27" s="22"/>
      <c r="I27" s="22"/>
      <c r="J27" s="22"/>
      <c r="K27" s="22"/>
      <c r="L27" s="22"/>
      <c r="M27" s="5"/>
    </row>
    <row r="28" spans="1:13" ht="4.5" customHeight="1" x14ac:dyDescent="0.45">
      <c r="B28" s="2"/>
      <c r="C28" s="47"/>
      <c r="D28" s="47"/>
      <c r="E28" s="411"/>
      <c r="F28" s="413"/>
      <c r="G28" s="3"/>
      <c r="H28" s="4"/>
      <c r="I28" s="4"/>
      <c r="J28" s="4"/>
      <c r="K28" s="4"/>
      <c r="L28" s="13"/>
      <c r="M28" s="4"/>
    </row>
    <row r="29" spans="1:13" s="6" customFormat="1" ht="13.5" thickBot="1" x14ac:dyDescent="0.25">
      <c r="B29" s="151" t="s">
        <v>89</v>
      </c>
      <c r="C29" s="153" t="s">
        <v>1</v>
      </c>
      <c r="D29" s="153"/>
      <c r="E29" s="154" t="s">
        <v>2</v>
      </c>
      <c r="G29" s="115"/>
      <c r="H29" s="115"/>
      <c r="I29" s="115"/>
      <c r="J29" s="115"/>
    </row>
    <row r="30" spans="1:13" x14ac:dyDescent="0.2">
      <c r="B30" s="69" t="s">
        <v>98</v>
      </c>
      <c r="C30" s="89" t="s">
        <v>30</v>
      </c>
      <c r="D30" s="246"/>
      <c r="E30" s="244">
        <v>3184.34</v>
      </c>
      <c r="F30" s="112"/>
      <c r="M30" s="5"/>
    </row>
    <row r="31" spans="1:13" ht="13.5" customHeight="1" x14ac:dyDescent="0.2">
      <c r="B31" s="188" t="s">
        <v>134</v>
      </c>
      <c r="C31" s="152" t="s">
        <v>27</v>
      </c>
      <c r="D31" s="247"/>
      <c r="E31" s="244">
        <v>2838.81</v>
      </c>
      <c r="G31" s="199"/>
      <c r="H31" s="200"/>
      <c r="I31" s="4"/>
      <c r="J31" s="4"/>
      <c r="M31" s="5"/>
    </row>
    <row r="32" spans="1:13" ht="13.5" customHeight="1" x14ac:dyDescent="0.2">
      <c r="B32" s="188" t="s">
        <v>102</v>
      </c>
      <c r="C32" s="152" t="s">
        <v>91</v>
      </c>
      <c r="D32" s="247"/>
      <c r="E32" s="244">
        <v>752.24</v>
      </c>
      <c r="F32" s="257"/>
      <c r="G32" s="199"/>
      <c r="H32" s="200"/>
      <c r="I32" s="4"/>
      <c r="J32" s="4"/>
      <c r="M32" s="5"/>
    </row>
    <row r="33" spans="2:13" ht="13.5" customHeight="1" x14ac:dyDescent="0.2">
      <c r="B33" s="188" t="s">
        <v>3</v>
      </c>
      <c r="C33" s="152" t="s">
        <v>28</v>
      </c>
      <c r="D33" s="247"/>
      <c r="E33" s="244">
        <v>837.04</v>
      </c>
      <c r="F33" s="250"/>
      <c r="G33" s="199"/>
      <c r="H33" s="200"/>
      <c r="I33" s="4"/>
      <c r="J33" s="4"/>
      <c r="M33" s="5"/>
    </row>
    <row r="34" spans="2:13" ht="13.5" customHeight="1" x14ac:dyDescent="0.2">
      <c r="B34" s="31" t="s">
        <v>244</v>
      </c>
      <c r="C34" s="46" t="s">
        <v>26</v>
      </c>
      <c r="D34" s="248"/>
      <c r="E34" s="245">
        <v>827.03</v>
      </c>
      <c r="F34" s="257"/>
      <c r="G34" s="199"/>
      <c r="H34" s="200"/>
      <c r="I34" s="4"/>
      <c r="J34" s="4"/>
      <c r="M34" s="5"/>
    </row>
    <row r="35" spans="2:13" ht="13.5" customHeight="1" x14ac:dyDescent="0.2">
      <c r="B35" s="188" t="s">
        <v>242</v>
      </c>
      <c r="C35" s="152" t="s">
        <v>52</v>
      </c>
      <c r="D35" s="247"/>
      <c r="E35" s="244">
        <v>792</v>
      </c>
      <c r="F35" s="250"/>
      <c r="G35" s="199"/>
      <c r="H35" s="200"/>
      <c r="I35" s="4"/>
      <c r="J35" s="4"/>
      <c r="M35" s="5"/>
    </row>
    <row r="36" spans="2:13" ht="13.5" customHeight="1" x14ac:dyDescent="0.2">
      <c r="B36" s="31" t="s">
        <v>100</v>
      </c>
      <c r="C36" s="46" t="s">
        <v>99</v>
      </c>
      <c r="D36" s="248"/>
      <c r="E36" s="245">
        <v>1712.7</v>
      </c>
      <c r="F36" s="112"/>
      <c r="G36" s="199"/>
      <c r="H36" s="200"/>
      <c r="I36" s="4"/>
      <c r="J36" s="4"/>
      <c r="M36" s="5"/>
    </row>
    <row r="37" spans="2:13" ht="13.5" customHeight="1" x14ac:dyDescent="0.2">
      <c r="B37" s="338" t="s">
        <v>98</v>
      </c>
      <c r="C37" s="339" t="s">
        <v>261</v>
      </c>
      <c r="D37" s="340"/>
      <c r="E37" s="341">
        <v>792</v>
      </c>
      <c r="F37" s="112"/>
      <c r="G37" s="199"/>
      <c r="H37" s="200"/>
      <c r="I37" s="4"/>
      <c r="J37" s="4"/>
      <c r="M37" s="5"/>
    </row>
    <row r="38" spans="2:13" ht="13.5" customHeight="1" x14ac:dyDescent="0.2">
      <c r="B38" s="31" t="s">
        <v>102</v>
      </c>
      <c r="C38" s="46" t="s">
        <v>260</v>
      </c>
      <c r="D38" s="248"/>
      <c r="E38" s="245">
        <v>792</v>
      </c>
      <c r="F38" s="112"/>
      <c r="G38" s="199"/>
      <c r="H38" s="200"/>
      <c r="I38" s="4"/>
      <c r="J38" s="4"/>
      <c r="M38" s="5"/>
    </row>
    <row r="39" spans="2:13" ht="13.5" customHeight="1" x14ac:dyDescent="0.2">
      <c r="B39" s="31"/>
      <c r="C39" s="46" t="s">
        <v>282</v>
      </c>
      <c r="D39" s="248"/>
      <c r="E39" s="245">
        <v>792</v>
      </c>
      <c r="F39" s="112"/>
      <c r="G39" s="199"/>
      <c r="H39" s="200"/>
      <c r="I39" s="4"/>
      <c r="J39" s="4"/>
      <c r="M39" s="5"/>
    </row>
    <row r="40" spans="2:13" ht="13.5" customHeight="1" x14ac:dyDescent="0.2">
      <c r="B40" s="31" t="s">
        <v>93</v>
      </c>
      <c r="C40" s="46" t="s">
        <v>94</v>
      </c>
      <c r="D40" s="248"/>
      <c r="E40" s="245">
        <v>1806.75</v>
      </c>
      <c r="F40" s="112"/>
      <c r="G40" s="199"/>
      <c r="H40" s="200"/>
      <c r="I40" s="4"/>
      <c r="J40" s="4"/>
      <c r="M40" s="5"/>
    </row>
    <row r="41" spans="2:13" ht="13.5" customHeight="1" thickBot="1" x14ac:dyDescent="0.25">
      <c r="B41" s="253" t="s">
        <v>304</v>
      </c>
      <c r="C41" s="254" t="s">
        <v>305</v>
      </c>
      <c r="D41" s="255"/>
      <c r="E41" s="252">
        <v>1252.3499999999999</v>
      </c>
      <c r="F41" s="325"/>
      <c r="M41" s="5"/>
    </row>
    <row r="42" spans="2:13" s="4" customFormat="1" ht="13.5" thickBot="1" x14ac:dyDescent="0.25">
      <c r="B42" s="113"/>
      <c r="C42" s="159"/>
      <c r="D42" s="159"/>
      <c r="E42" s="163">
        <f>SUM(E30:E41)</f>
        <v>16379.26</v>
      </c>
      <c r="F42" s="160"/>
    </row>
    <row r="43" spans="2:13" x14ac:dyDescent="0.2">
      <c r="B43" s="190" t="s">
        <v>102</v>
      </c>
      <c r="C43" s="89" t="s">
        <v>81</v>
      </c>
      <c r="D43" s="89"/>
      <c r="E43" s="164">
        <v>500</v>
      </c>
      <c r="M43" s="5"/>
    </row>
    <row r="44" spans="2:13" x14ac:dyDescent="0.2">
      <c r="B44" s="50" t="s">
        <v>155</v>
      </c>
      <c r="C44" s="76" t="s">
        <v>14</v>
      </c>
      <c r="D44" s="76"/>
      <c r="E44" s="167">
        <v>1050</v>
      </c>
      <c r="M44" s="5"/>
    </row>
    <row r="45" spans="2:13" ht="13.5" thickBot="1" x14ac:dyDescent="0.25">
      <c r="B45" s="70" t="s">
        <v>39</v>
      </c>
      <c r="C45" s="161" t="s">
        <v>40</v>
      </c>
      <c r="D45" s="161"/>
      <c r="E45" s="165">
        <f>4000/4</f>
        <v>1000</v>
      </c>
      <c r="M45" s="5"/>
    </row>
    <row r="46" spans="2:13" ht="13.5" thickBot="1" x14ac:dyDescent="0.25">
      <c r="B46" s="11"/>
      <c r="C46" s="162" t="s">
        <v>0</v>
      </c>
      <c r="D46" s="162"/>
      <c r="E46" s="166">
        <f>SUM(E42:E45)</f>
        <v>18929.260000000002</v>
      </c>
      <c r="M46" s="5"/>
    </row>
    <row r="47" spans="2:13" x14ac:dyDescent="0.2">
      <c r="B47" s="11"/>
      <c r="C47" s="162"/>
      <c r="D47" s="162"/>
      <c r="E47" s="193"/>
      <c r="M47" s="5"/>
    </row>
    <row r="48" spans="2:13" s="155" customFormat="1" ht="6.75" customHeight="1" x14ac:dyDescent="0.2">
      <c r="B48" s="156"/>
      <c r="C48" s="157"/>
      <c r="D48" s="157"/>
      <c r="E48" s="158"/>
      <c r="F48" s="158"/>
      <c r="G48" s="158"/>
      <c r="H48" s="158"/>
      <c r="I48" s="158"/>
      <c r="J48" s="158"/>
      <c r="K48" s="158"/>
      <c r="L48" s="158"/>
      <c r="M48" s="158"/>
    </row>
    <row r="49" spans="1:13" ht="19.5" customHeight="1" x14ac:dyDescent="0.2">
      <c r="A49" s="198"/>
      <c r="B49" s="150" t="s">
        <v>88</v>
      </c>
      <c r="C49" s="233" t="s">
        <v>286</v>
      </c>
      <c r="D49" s="170"/>
      <c r="E49" s="22"/>
      <c r="F49" s="22"/>
      <c r="G49" s="22"/>
      <c r="H49" s="22"/>
      <c r="I49" s="22"/>
      <c r="J49" s="22"/>
      <c r="K49" s="22"/>
      <c r="L49" s="22"/>
      <c r="M49" s="5"/>
    </row>
    <row r="50" spans="1:13" ht="19.5" customHeight="1" x14ac:dyDescent="0.2">
      <c r="B50" s="150" t="s">
        <v>90</v>
      </c>
      <c r="C50" s="410">
        <v>42326</v>
      </c>
      <c r="D50" s="410"/>
      <c r="E50" s="22"/>
      <c r="F50" s="22"/>
      <c r="G50" s="22"/>
      <c r="H50" s="22"/>
      <c r="I50" s="22"/>
      <c r="J50" s="22"/>
      <c r="K50" s="22"/>
      <c r="L50" s="22"/>
      <c r="M50" s="5"/>
    </row>
    <row r="51" spans="1:13" ht="4.5" customHeight="1" x14ac:dyDescent="0.45">
      <c r="B51" s="2"/>
      <c r="C51" s="47"/>
      <c r="D51" s="47"/>
      <c r="E51" s="411"/>
      <c r="F51" s="411"/>
      <c r="G51" s="3"/>
      <c r="H51" s="4"/>
      <c r="I51" s="4"/>
      <c r="J51" s="4"/>
      <c r="K51" s="4"/>
      <c r="L51" s="13"/>
      <c r="M51" s="4"/>
    </row>
    <row r="52" spans="1:13" s="6" customFormat="1" ht="13.5" thickBot="1" x14ac:dyDescent="0.25">
      <c r="B52" s="151" t="s">
        <v>89</v>
      </c>
      <c r="C52" s="153" t="s">
        <v>1</v>
      </c>
      <c r="D52" s="153"/>
      <c r="E52" s="154" t="s">
        <v>2</v>
      </c>
    </row>
    <row r="53" spans="1:13" x14ac:dyDescent="0.2">
      <c r="B53" s="69" t="s">
        <v>98</v>
      </c>
      <c r="C53" s="89" t="s">
        <v>30</v>
      </c>
      <c r="D53" s="246"/>
      <c r="E53" s="244">
        <v>3261.76</v>
      </c>
      <c r="M53" s="5"/>
    </row>
    <row r="54" spans="1:13" ht="13.5" customHeight="1" x14ac:dyDescent="0.2">
      <c r="B54" s="188" t="s">
        <v>134</v>
      </c>
      <c r="C54" s="152" t="s">
        <v>27</v>
      </c>
      <c r="D54" s="247"/>
      <c r="E54" s="244">
        <v>1878.78</v>
      </c>
      <c r="G54" s="199"/>
      <c r="H54" s="200"/>
      <c r="I54" s="4"/>
      <c r="J54" s="4"/>
      <c r="M54" s="5"/>
    </row>
    <row r="55" spans="1:13" ht="13.5" customHeight="1" x14ac:dyDescent="0.2">
      <c r="B55" s="188" t="s">
        <v>102</v>
      </c>
      <c r="C55" s="152" t="s">
        <v>91</v>
      </c>
      <c r="D55" s="247"/>
      <c r="E55" s="244">
        <v>652.24</v>
      </c>
      <c r="F55" s="257"/>
      <c r="G55" s="199"/>
      <c r="H55" s="200"/>
      <c r="I55" s="4"/>
      <c r="J55" s="4"/>
      <c r="M55" s="5"/>
    </row>
    <row r="56" spans="1:13" ht="13.5" customHeight="1" x14ac:dyDescent="0.2">
      <c r="B56" s="188" t="s">
        <v>3</v>
      </c>
      <c r="C56" s="152" t="s">
        <v>28</v>
      </c>
      <c r="D56" s="247"/>
      <c r="E56" s="244">
        <v>837.04</v>
      </c>
      <c r="F56" s="250"/>
      <c r="G56" s="199"/>
      <c r="H56" s="200"/>
      <c r="I56" s="4"/>
      <c r="J56" s="4"/>
      <c r="M56" s="5"/>
    </row>
    <row r="57" spans="1:13" ht="13.5" customHeight="1" x14ac:dyDescent="0.2">
      <c r="B57" s="31" t="s">
        <v>244</v>
      </c>
      <c r="C57" s="46" t="s">
        <v>26</v>
      </c>
      <c r="D57" s="248"/>
      <c r="E57" s="245">
        <v>827.03</v>
      </c>
      <c r="F57" s="257"/>
      <c r="G57" s="199"/>
      <c r="H57" s="200"/>
      <c r="I57" s="4"/>
      <c r="J57" s="4"/>
      <c r="M57" s="5"/>
    </row>
    <row r="58" spans="1:13" ht="13.5" customHeight="1" x14ac:dyDescent="0.2">
      <c r="B58" s="188" t="s">
        <v>242</v>
      </c>
      <c r="C58" s="152" t="s">
        <v>52</v>
      </c>
      <c r="D58" s="247"/>
      <c r="E58" s="244">
        <v>1014.75</v>
      </c>
      <c r="F58" s="250"/>
      <c r="G58" s="199"/>
      <c r="H58" s="200"/>
      <c r="I58" s="4"/>
      <c r="J58" s="4"/>
      <c r="M58" s="5"/>
    </row>
    <row r="59" spans="1:13" ht="13.5" customHeight="1" x14ac:dyDescent="0.2">
      <c r="B59" s="31" t="s">
        <v>100</v>
      </c>
      <c r="C59" s="46" t="s">
        <v>99</v>
      </c>
      <c r="D59" s="248"/>
      <c r="E59" s="245">
        <v>1014.75</v>
      </c>
      <c r="F59" s="112"/>
      <c r="G59" s="199"/>
      <c r="H59" s="200"/>
      <c r="I59" s="4"/>
      <c r="J59" s="4"/>
      <c r="M59" s="5"/>
    </row>
    <row r="60" spans="1:13" ht="13.5" customHeight="1" x14ac:dyDescent="0.2">
      <c r="B60" s="338" t="s">
        <v>98</v>
      </c>
      <c r="C60" s="339" t="s">
        <v>261</v>
      </c>
      <c r="D60" s="340"/>
      <c r="E60" s="341">
        <v>792</v>
      </c>
      <c r="F60" s="112"/>
      <c r="G60" s="199"/>
      <c r="H60" s="200"/>
      <c r="I60" s="4"/>
      <c r="J60" s="4"/>
      <c r="M60" s="5"/>
    </row>
    <row r="61" spans="1:13" ht="13.5" customHeight="1" x14ac:dyDescent="0.2">
      <c r="B61" s="31" t="s">
        <v>102</v>
      </c>
      <c r="C61" s="46" t="s">
        <v>260</v>
      </c>
      <c r="D61" s="248"/>
      <c r="E61" s="245">
        <v>792</v>
      </c>
      <c r="F61" s="112"/>
      <c r="G61" s="199"/>
      <c r="H61" s="200"/>
      <c r="I61" s="4"/>
      <c r="J61" s="4"/>
      <c r="M61" s="5"/>
    </row>
    <row r="62" spans="1:13" ht="13.5" customHeight="1" x14ac:dyDescent="0.2">
      <c r="B62" s="31"/>
      <c r="C62" s="46" t="s">
        <v>282</v>
      </c>
      <c r="D62" s="248"/>
      <c r="E62" s="245">
        <v>792</v>
      </c>
      <c r="F62" s="112"/>
      <c r="G62" s="199"/>
      <c r="H62" s="200"/>
      <c r="I62" s="4"/>
      <c r="J62" s="4"/>
      <c r="M62" s="5"/>
    </row>
    <row r="63" spans="1:13" ht="13.5" customHeight="1" x14ac:dyDescent="0.2">
      <c r="B63" s="31" t="s">
        <v>93</v>
      </c>
      <c r="C63" s="46" t="s">
        <v>94</v>
      </c>
      <c r="D63" s="248"/>
      <c r="E63" s="245">
        <v>1045.69</v>
      </c>
      <c r="F63" s="112"/>
      <c r="G63" s="199"/>
      <c r="H63" s="200"/>
      <c r="I63" s="4"/>
      <c r="J63" s="4"/>
      <c r="M63" s="5"/>
    </row>
    <row r="64" spans="1:13" ht="13.5" customHeight="1" thickBot="1" x14ac:dyDescent="0.25">
      <c r="B64" s="253" t="s">
        <v>304</v>
      </c>
      <c r="C64" s="254" t="s">
        <v>305</v>
      </c>
      <c r="D64" s="255"/>
      <c r="E64" s="252">
        <v>792</v>
      </c>
      <c r="F64" s="325"/>
      <c r="M64" s="5"/>
    </row>
    <row r="65" spans="1:13" s="4" customFormat="1" ht="13.5" thickBot="1" x14ac:dyDescent="0.25">
      <c r="B65" s="113"/>
      <c r="C65" s="159"/>
      <c r="D65" s="159"/>
      <c r="E65" s="163">
        <f>SUM(E53:E64)</f>
        <v>13700.039999999999</v>
      </c>
      <c r="F65" s="160"/>
    </row>
    <row r="66" spans="1:13" x14ac:dyDescent="0.2">
      <c r="B66" s="190" t="s">
        <v>102</v>
      </c>
      <c r="C66" s="89" t="s">
        <v>81</v>
      </c>
      <c r="D66" s="89"/>
      <c r="E66" s="164">
        <v>500</v>
      </c>
      <c r="M66" s="5"/>
    </row>
    <row r="67" spans="1:13" x14ac:dyDescent="0.2">
      <c r="B67" s="50" t="s">
        <v>155</v>
      </c>
      <c r="C67" s="76" t="s">
        <v>14</v>
      </c>
      <c r="D67" s="76"/>
      <c r="E67" s="167">
        <v>1050</v>
      </c>
      <c r="M67" s="5"/>
    </row>
    <row r="68" spans="1:13" ht="13.5" thickBot="1" x14ac:dyDescent="0.25">
      <c r="B68" s="70" t="s">
        <v>39</v>
      </c>
      <c r="C68" s="161" t="s">
        <v>40</v>
      </c>
      <c r="D68" s="161"/>
      <c r="E68" s="165">
        <v>952.5</v>
      </c>
      <c r="M68" s="5"/>
    </row>
    <row r="69" spans="1:13" ht="13.5" thickBot="1" x14ac:dyDescent="0.25">
      <c r="B69" s="11"/>
      <c r="C69" s="162" t="s">
        <v>0</v>
      </c>
      <c r="D69" s="162"/>
      <c r="E69" s="166">
        <f>SUM(E65:E68)</f>
        <v>16202.539999999999</v>
      </c>
      <c r="M69" s="5"/>
    </row>
    <row r="70" spans="1:13" x14ac:dyDescent="0.2">
      <c r="B70" s="11"/>
      <c r="C70" s="162"/>
      <c r="D70" s="162"/>
      <c r="E70" s="193"/>
      <c r="M70" s="5"/>
    </row>
    <row r="71" spans="1:13" s="155" customFormat="1" ht="6.75" customHeight="1" x14ac:dyDescent="0.2">
      <c r="B71" s="156"/>
      <c r="C71" s="157"/>
      <c r="D71" s="157"/>
      <c r="E71" s="158"/>
      <c r="F71" s="158"/>
      <c r="G71" s="158"/>
      <c r="H71" s="158"/>
      <c r="I71" s="158"/>
      <c r="J71" s="158"/>
      <c r="K71" s="158"/>
      <c r="L71" s="158"/>
      <c r="M71" s="158"/>
    </row>
    <row r="72" spans="1:13" ht="19.5" customHeight="1" x14ac:dyDescent="0.2">
      <c r="A72" s="198"/>
      <c r="B72" s="150" t="s">
        <v>88</v>
      </c>
      <c r="C72" s="233" t="s">
        <v>287</v>
      </c>
      <c r="D72" s="170"/>
      <c r="E72" s="22"/>
      <c r="F72" s="22"/>
      <c r="G72" s="22"/>
      <c r="H72" s="22"/>
      <c r="I72" s="22"/>
      <c r="J72" s="22"/>
      <c r="K72" s="22"/>
      <c r="L72" s="22"/>
      <c r="M72" s="5"/>
    </row>
    <row r="73" spans="1:13" ht="19.5" customHeight="1" x14ac:dyDescent="0.2">
      <c r="B73" s="150" t="s">
        <v>90</v>
      </c>
      <c r="C73" s="410">
        <v>42333</v>
      </c>
      <c r="D73" s="410"/>
      <c r="E73" s="22"/>
      <c r="F73" s="22"/>
      <c r="G73" s="22"/>
      <c r="H73" s="22"/>
      <c r="I73" s="22"/>
      <c r="J73" s="22"/>
      <c r="K73" s="22"/>
      <c r="L73" s="22"/>
      <c r="M73" s="5"/>
    </row>
    <row r="74" spans="1:13" ht="4.5" customHeight="1" x14ac:dyDescent="0.45">
      <c r="B74" s="2"/>
      <c r="C74" s="47"/>
      <c r="D74" s="47"/>
      <c r="E74" s="411"/>
      <c r="F74" s="411"/>
      <c r="G74" s="3"/>
      <c r="H74" s="4"/>
      <c r="I74" s="4"/>
      <c r="J74" s="4"/>
      <c r="K74" s="4"/>
      <c r="L74" s="13"/>
      <c r="M74" s="4"/>
    </row>
    <row r="75" spans="1:13" s="6" customFormat="1" ht="13.5" thickBot="1" x14ac:dyDescent="0.25">
      <c r="B75" s="151" t="s">
        <v>89</v>
      </c>
      <c r="C75" s="153" t="s">
        <v>1</v>
      </c>
      <c r="D75" s="153"/>
      <c r="E75" s="154" t="s">
        <v>2</v>
      </c>
    </row>
    <row r="76" spans="1:13" x14ac:dyDescent="0.2">
      <c r="B76" s="69" t="s">
        <v>98</v>
      </c>
      <c r="C76" s="89" t="s">
        <v>30</v>
      </c>
      <c r="D76" s="246"/>
      <c r="E76" s="244">
        <v>2175.2800000000002</v>
      </c>
      <c r="M76" s="5"/>
    </row>
    <row r="77" spans="1:13" x14ac:dyDescent="0.2">
      <c r="B77" s="188" t="s">
        <v>134</v>
      </c>
      <c r="C77" s="152" t="s">
        <v>27</v>
      </c>
      <c r="D77" s="247"/>
      <c r="E77" s="244">
        <v>1614.43</v>
      </c>
      <c r="M77" s="5"/>
    </row>
    <row r="78" spans="1:13" x14ac:dyDescent="0.2">
      <c r="B78" s="188" t="s">
        <v>102</v>
      </c>
      <c r="C78" s="152" t="s">
        <v>91</v>
      </c>
      <c r="D78" s="247"/>
      <c r="E78" s="244">
        <v>752.24</v>
      </c>
      <c r="F78" s="257"/>
      <c r="M78" s="5"/>
    </row>
    <row r="79" spans="1:13" x14ac:dyDescent="0.2">
      <c r="B79" s="188" t="s">
        <v>3</v>
      </c>
      <c r="C79" s="152" t="s">
        <v>28</v>
      </c>
      <c r="D79" s="247"/>
      <c r="E79" s="244">
        <v>837.04</v>
      </c>
      <c r="M79" s="5"/>
    </row>
    <row r="80" spans="1:13" x14ac:dyDescent="0.2">
      <c r="B80" s="31" t="s">
        <v>244</v>
      </c>
      <c r="C80" s="46" t="s">
        <v>26</v>
      </c>
      <c r="D80" s="248"/>
      <c r="E80" s="244">
        <v>827.03</v>
      </c>
      <c r="M80" s="5"/>
    </row>
    <row r="81" spans="1:13" x14ac:dyDescent="0.2">
      <c r="B81" s="188" t="s">
        <v>242</v>
      </c>
      <c r="C81" s="152" t="s">
        <v>52</v>
      </c>
      <c r="D81" s="247"/>
      <c r="E81" s="244">
        <v>1029.5999999999999</v>
      </c>
      <c r="M81" s="5"/>
    </row>
    <row r="82" spans="1:13" x14ac:dyDescent="0.2">
      <c r="B82" s="31" t="s">
        <v>100</v>
      </c>
      <c r="C82" s="46" t="s">
        <v>99</v>
      </c>
      <c r="D82" s="248"/>
      <c r="E82" s="245">
        <v>1029.5999999999999</v>
      </c>
      <c r="F82" s="112"/>
      <c r="M82" s="5"/>
    </row>
    <row r="83" spans="1:13" ht="13.5" customHeight="1" x14ac:dyDescent="0.2">
      <c r="B83" s="338" t="s">
        <v>98</v>
      </c>
      <c r="C83" s="339" t="s">
        <v>261</v>
      </c>
      <c r="D83" s="340"/>
      <c r="E83" s="341">
        <v>792</v>
      </c>
      <c r="F83" s="112"/>
      <c r="G83" s="199"/>
      <c r="H83" s="200"/>
      <c r="I83" s="4"/>
      <c r="J83" s="4"/>
      <c r="M83" s="5"/>
    </row>
    <row r="84" spans="1:13" ht="13.5" customHeight="1" x14ac:dyDescent="0.2">
      <c r="B84" s="31" t="s">
        <v>102</v>
      </c>
      <c r="C84" s="46" t="s">
        <v>260</v>
      </c>
      <c r="D84" s="248"/>
      <c r="E84" s="245">
        <v>792</v>
      </c>
      <c r="F84" s="112"/>
      <c r="G84" s="199"/>
      <c r="H84" s="200"/>
      <c r="I84" s="4"/>
      <c r="J84" s="4"/>
      <c r="M84" s="5"/>
    </row>
    <row r="85" spans="1:13" ht="13.5" customHeight="1" x14ac:dyDescent="0.2">
      <c r="B85" s="31"/>
      <c r="C85" s="46" t="s">
        <v>282</v>
      </c>
      <c r="D85" s="248"/>
      <c r="E85" s="245">
        <v>792</v>
      </c>
      <c r="F85" s="112"/>
      <c r="G85" s="199"/>
      <c r="H85" s="200"/>
      <c r="I85" s="4"/>
      <c r="J85" s="4"/>
      <c r="M85" s="5"/>
    </row>
    <row r="86" spans="1:13" ht="13.5" customHeight="1" x14ac:dyDescent="0.2">
      <c r="B86" s="31" t="s">
        <v>93</v>
      </c>
      <c r="C86" s="46" t="s">
        <v>94</v>
      </c>
      <c r="D86" s="248"/>
      <c r="E86" s="245">
        <v>990</v>
      </c>
      <c r="F86" s="112"/>
      <c r="G86" s="199"/>
      <c r="H86" s="200"/>
      <c r="I86" s="4"/>
      <c r="J86" s="4"/>
      <c r="M86" s="5"/>
    </row>
    <row r="87" spans="1:13" ht="13.5" customHeight="1" thickBot="1" x14ac:dyDescent="0.25">
      <c r="B87" s="253" t="s">
        <v>304</v>
      </c>
      <c r="C87" s="254" t="s">
        <v>305</v>
      </c>
      <c r="D87" s="255"/>
      <c r="E87" s="252">
        <v>1029.5999999999999</v>
      </c>
      <c r="F87" s="325"/>
      <c r="M87" s="5"/>
    </row>
    <row r="88" spans="1:13" s="4" customFormat="1" ht="13.5" thickBot="1" x14ac:dyDescent="0.25">
      <c r="B88" s="113"/>
      <c r="C88" s="159"/>
      <c r="D88" s="159"/>
      <c r="E88" s="163">
        <f>SUM(E76:E87)</f>
        <v>12660.82</v>
      </c>
      <c r="F88" s="160"/>
    </row>
    <row r="89" spans="1:13" x14ac:dyDescent="0.2">
      <c r="B89" s="190" t="s">
        <v>102</v>
      </c>
      <c r="C89" s="89" t="s">
        <v>81</v>
      </c>
      <c r="D89" s="89"/>
      <c r="E89" s="164">
        <v>500</v>
      </c>
      <c r="M89" s="5"/>
    </row>
    <row r="90" spans="1:13" x14ac:dyDescent="0.2">
      <c r="B90" s="50" t="s">
        <v>155</v>
      </c>
      <c r="C90" s="76" t="s">
        <v>14</v>
      </c>
      <c r="D90" s="76"/>
      <c r="E90" s="167">
        <v>1050</v>
      </c>
      <c r="M90" s="5"/>
    </row>
    <row r="91" spans="1:13" ht="13.5" thickBot="1" x14ac:dyDescent="0.25">
      <c r="B91" s="70" t="s">
        <v>39</v>
      </c>
      <c r="C91" s="161" t="s">
        <v>40</v>
      </c>
      <c r="D91" s="161"/>
      <c r="E91" s="165">
        <f>4000/4</f>
        <v>1000</v>
      </c>
      <c r="M91" s="5"/>
    </row>
    <row r="92" spans="1:13" ht="13.5" thickBot="1" x14ac:dyDescent="0.25">
      <c r="B92" s="11"/>
      <c r="C92" s="162" t="s">
        <v>0</v>
      </c>
      <c r="D92" s="162"/>
      <c r="E92" s="166">
        <f>SUM(E88:E91)</f>
        <v>15210.82</v>
      </c>
      <c r="M92" s="5"/>
    </row>
    <row r="93" spans="1:13" ht="12.75" customHeight="1" x14ac:dyDescent="0.2">
      <c r="B93" s="11"/>
      <c r="C93" s="21"/>
      <c r="D93" s="21"/>
      <c r="E93" s="22"/>
      <c r="F93" s="22"/>
      <c r="G93" s="22"/>
      <c r="H93" s="22"/>
      <c r="I93" s="22"/>
      <c r="J93" s="22"/>
      <c r="K93" s="22"/>
      <c r="L93" s="22"/>
      <c r="M93" s="22"/>
    </row>
    <row r="94" spans="1:13" s="7" customFormat="1" ht="13.15" customHeight="1" x14ac:dyDescent="0.2">
      <c r="A94" s="37" t="s">
        <v>16</v>
      </c>
      <c r="B94" s="38" t="s">
        <v>17</v>
      </c>
      <c r="C94" s="38"/>
      <c r="D94" s="168">
        <f>Nikki!E315</f>
        <v>9000</v>
      </c>
      <c r="E94" s="251"/>
      <c r="F94" s="37"/>
      <c r="G94" s="38" t="s">
        <v>44</v>
      </c>
      <c r="H94" s="168">
        <v>5000</v>
      </c>
      <c r="I94" s="168"/>
      <c r="J94" s="171"/>
      <c r="K94" s="171"/>
      <c r="L94" s="171"/>
      <c r="M94" s="171"/>
    </row>
    <row r="95" spans="1:13" s="7" customFormat="1" ht="13.15" customHeight="1" x14ac:dyDescent="0.2">
      <c r="A95" s="37" t="s">
        <v>18</v>
      </c>
      <c r="B95" s="38" t="s">
        <v>47</v>
      </c>
      <c r="C95" s="38"/>
      <c r="D95" s="168">
        <v>0</v>
      </c>
      <c r="E95" s="251"/>
      <c r="F95" s="37" t="s">
        <v>24</v>
      </c>
      <c r="G95" s="38" t="s">
        <v>25</v>
      </c>
      <c r="H95" s="168">
        <v>5000</v>
      </c>
      <c r="I95" s="345"/>
      <c r="J95" s="171"/>
      <c r="K95" s="171"/>
      <c r="L95" s="171"/>
      <c r="M95" s="171"/>
    </row>
    <row r="96" spans="1:13" s="7" customFormat="1" ht="13.15" customHeight="1" x14ac:dyDescent="0.2">
      <c r="A96" s="37" t="s">
        <v>19</v>
      </c>
      <c r="B96" s="38" t="s">
        <v>20</v>
      </c>
      <c r="C96" s="38"/>
      <c r="D96" s="168">
        <v>311.83999999999997</v>
      </c>
      <c r="E96" s="168"/>
      <c r="F96" s="37" t="s">
        <v>18</v>
      </c>
      <c r="G96" s="38" t="s">
        <v>46</v>
      </c>
      <c r="H96" s="168">
        <v>0</v>
      </c>
      <c r="I96" s="171"/>
      <c r="J96" s="171"/>
      <c r="K96" s="171"/>
      <c r="L96" s="171"/>
      <c r="M96" s="171"/>
    </row>
    <row r="97" spans="1:13" s="7" customFormat="1" ht="13.15" customHeight="1" x14ac:dyDescent="0.2">
      <c r="A97" s="37" t="s">
        <v>131</v>
      </c>
      <c r="B97" s="38" t="s">
        <v>132</v>
      </c>
      <c r="C97" s="38"/>
      <c r="D97" s="168">
        <v>472.63</v>
      </c>
      <c r="E97" s="168"/>
      <c r="F97" s="37" t="s">
        <v>63</v>
      </c>
      <c r="G97" s="38" t="s">
        <v>65</v>
      </c>
      <c r="H97" s="168">
        <v>500</v>
      </c>
      <c r="I97" s="345"/>
      <c r="J97" s="172"/>
    </row>
    <row r="98" spans="1:13" s="7" customFormat="1" ht="13.15" customHeight="1" x14ac:dyDescent="0.2">
      <c r="A98" s="37" t="s">
        <v>131</v>
      </c>
      <c r="B98" s="38" t="s">
        <v>133</v>
      </c>
      <c r="C98" s="38"/>
      <c r="D98" s="168">
        <v>86.94</v>
      </c>
      <c r="E98" s="168"/>
      <c r="F98" s="37" t="s">
        <v>64</v>
      </c>
      <c r="G98" s="38" t="s">
        <v>66</v>
      </c>
      <c r="H98" s="168">
        <v>500</v>
      </c>
      <c r="I98" s="345"/>
      <c r="J98" s="172"/>
    </row>
    <row r="99" spans="1:13" s="7" customFormat="1" ht="13.15" customHeight="1" x14ac:dyDescent="0.2">
      <c r="A99" s="37" t="s">
        <v>22</v>
      </c>
      <c r="B99" s="38" t="s">
        <v>23</v>
      </c>
      <c r="C99" s="168"/>
      <c r="D99" s="168">
        <v>8000</v>
      </c>
      <c r="E99" s="251"/>
      <c r="F99" s="37" t="s">
        <v>19</v>
      </c>
      <c r="G99" s="38" t="s">
        <v>32</v>
      </c>
      <c r="H99" s="168">
        <v>11000</v>
      </c>
      <c r="I99" s="197"/>
      <c r="J99" s="172"/>
    </row>
    <row r="100" spans="1:13" s="7" customFormat="1" ht="13.15" customHeight="1" thickBot="1" x14ac:dyDescent="0.25">
      <c r="A100" s="37" t="s">
        <v>21</v>
      </c>
      <c r="B100" s="38" t="s">
        <v>54</v>
      </c>
      <c r="C100" s="168"/>
      <c r="D100" s="168">
        <v>1000</v>
      </c>
      <c r="E100" s="168"/>
      <c r="F100" s="77" t="s">
        <v>42</v>
      </c>
      <c r="G100" s="38" t="s">
        <v>33</v>
      </c>
      <c r="H100" s="169">
        <v>11000</v>
      </c>
      <c r="I100" s="74"/>
      <c r="J100" s="172"/>
    </row>
    <row r="101" spans="1:13" s="7" customFormat="1" ht="13.15" customHeight="1" thickTop="1" thickBot="1" x14ac:dyDescent="0.25">
      <c r="B101" s="356" t="s">
        <v>351</v>
      </c>
      <c r="C101" s="38"/>
      <c r="D101" s="357">
        <f>'[1]NOV ''15'!$C$27</f>
        <v>1534.1799999999998</v>
      </c>
      <c r="E101" s="168"/>
      <c r="F101" s="40"/>
      <c r="G101" s="38"/>
      <c r="H101" s="197">
        <f>SUM(H94:H100)+SUM(D94:D101)</f>
        <v>53405.59</v>
      </c>
      <c r="I101" s="197"/>
      <c r="J101" s="172"/>
    </row>
    <row r="102" spans="1:13" s="7" customFormat="1" ht="13.15" customHeight="1" thickBot="1" x14ac:dyDescent="0.25">
      <c r="B102" s="37"/>
      <c r="C102" s="38"/>
      <c r="D102" s="9"/>
      <c r="E102" s="168"/>
      <c r="F102" s="40"/>
      <c r="G102" s="173" t="s">
        <v>5</v>
      </c>
      <c r="H102" s="174">
        <f>E92+H101</f>
        <v>68616.41</v>
      </c>
      <c r="I102" s="197"/>
      <c r="J102" s="172"/>
    </row>
    <row r="103" spans="1:13" s="7" customFormat="1" ht="13.15" customHeight="1" x14ac:dyDescent="0.2">
      <c r="B103" s="37"/>
      <c r="C103" s="38"/>
      <c r="D103" s="8"/>
      <c r="E103" s="168"/>
      <c r="F103" s="39"/>
      <c r="G103" s="38"/>
      <c r="H103" s="197"/>
      <c r="I103" s="197"/>
      <c r="J103" s="172"/>
    </row>
    <row r="104" spans="1:13" s="7" customFormat="1" ht="13.15" customHeight="1" x14ac:dyDescent="0.2">
      <c r="B104" s="37"/>
      <c r="C104" s="38"/>
      <c r="D104" s="8"/>
      <c r="E104" s="9"/>
      <c r="F104" s="9"/>
      <c r="G104" s="9"/>
      <c r="H104" s="9"/>
      <c r="I104" s="197"/>
      <c r="J104" s="172"/>
    </row>
    <row r="105" spans="1:13" s="7" customFormat="1" ht="13.15" customHeight="1" x14ac:dyDescent="0.2">
      <c r="A105" s="9"/>
      <c r="B105" s="10"/>
      <c r="C105" s="9"/>
      <c r="D105" s="8"/>
      <c r="E105" s="9"/>
      <c r="F105" s="9"/>
      <c r="G105" s="9"/>
      <c r="H105" s="9"/>
      <c r="I105" s="197"/>
      <c r="J105" s="172"/>
    </row>
    <row r="106" spans="1:13" s="7" customFormat="1" ht="13.15" customHeight="1" x14ac:dyDescent="0.2">
      <c r="A106" s="9"/>
      <c r="B106" s="10"/>
      <c r="C106" s="8"/>
      <c r="D106" s="8"/>
      <c r="E106" s="9"/>
      <c r="F106" s="9"/>
      <c r="G106" s="9"/>
      <c r="H106" s="9"/>
      <c r="I106" s="197"/>
      <c r="J106" s="172"/>
    </row>
    <row r="107" spans="1:13" s="7" customFormat="1" ht="13.15" customHeight="1" x14ac:dyDescent="0.2">
      <c r="A107" s="9"/>
      <c r="B107" s="10"/>
      <c r="C107" s="8"/>
      <c r="D107" s="8"/>
      <c r="E107" s="9"/>
      <c r="F107" s="9"/>
      <c r="G107" s="9"/>
      <c r="H107" s="9"/>
      <c r="I107" s="197"/>
      <c r="J107" s="172"/>
    </row>
    <row r="108" spans="1:13" s="7" customFormat="1" ht="13.15" customHeight="1" x14ac:dyDescent="0.2">
      <c r="A108" s="9"/>
      <c r="B108" s="10"/>
      <c r="C108" s="8"/>
      <c r="D108" s="8"/>
      <c r="E108" s="9"/>
      <c r="F108" s="9"/>
      <c r="G108" s="9"/>
      <c r="H108" s="9"/>
      <c r="I108" s="197"/>
      <c r="J108" s="172"/>
    </row>
    <row r="109" spans="1:13" s="9" customFormat="1" ht="12" x14ac:dyDescent="0.2">
      <c r="B109" s="10"/>
      <c r="C109" s="8"/>
      <c r="M109" s="10"/>
    </row>
    <row r="110" spans="1:13" s="9" customFormat="1" ht="12" x14ac:dyDescent="0.2">
      <c r="B110" s="10"/>
      <c r="C110" s="8"/>
      <c r="M110" s="10"/>
    </row>
    <row r="111" spans="1:13" s="9" customFormat="1" ht="12" x14ac:dyDescent="0.2">
      <c r="B111" s="10"/>
      <c r="C111" s="8"/>
      <c r="M111" s="10"/>
    </row>
    <row r="112" spans="1:13" s="9" customFormat="1" ht="12" x14ac:dyDescent="0.2">
      <c r="B112" s="10"/>
      <c r="M112" s="10"/>
    </row>
    <row r="113" spans="1:13" s="9" customFormat="1" ht="12" x14ac:dyDescent="0.2">
      <c r="B113" s="10"/>
      <c r="M113" s="10"/>
    </row>
    <row r="114" spans="1:13" s="9" customFormat="1" ht="12" x14ac:dyDescent="0.2">
      <c r="B114" s="10"/>
      <c r="M114" s="10"/>
    </row>
    <row r="115" spans="1:13" s="9" customFormat="1" x14ac:dyDescent="0.2">
      <c r="B115" s="10"/>
      <c r="D115" s="5"/>
      <c r="M115" s="10"/>
    </row>
    <row r="116" spans="1:13" s="9" customFormat="1" x14ac:dyDescent="0.2">
      <c r="B116" s="10"/>
      <c r="D116" s="5"/>
      <c r="M116" s="10"/>
    </row>
    <row r="117" spans="1:13" s="9" customFormat="1" x14ac:dyDescent="0.2">
      <c r="B117" s="10"/>
      <c r="D117" s="5"/>
      <c r="E117" s="5"/>
      <c r="F117" s="5"/>
      <c r="G117" s="5"/>
      <c r="H117" s="5"/>
      <c r="M117" s="10"/>
    </row>
    <row r="118" spans="1:13" s="9" customFormat="1" x14ac:dyDescent="0.2">
      <c r="B118" s="12"/>
      <c r="C118" s="5"/>
      <c r="D118" s="5"/>
      <c r="E118" s="5"/>
      <c r="F118" s="5"/>
      <c r="G118" s="5"/>
      <c r="H118" s="5"/>
      <c r="M118" s="10"/>
    </row>
    <row r="119" spans="1:13" s="9" customFormat="1" x14ac:dyDescent="0.2">
      <c r="B119" s="12"/>
      <c r="C119" s="5"/>
      <c r="D119" s="5"/>
      <c r="E119" s="5"/>
      <c r="F119" s="5"/>
      <c r="G119" s="5"/>
      <c r="H119" s="5"/>
      <c r="M119" s="10"/>
    </row>
    <row r="120" spans="1:13" s="9" customFormat="1" x14ac:dyDescent="0.2">
      <c r="B120" s="12"/>
      <c r="C120" s="5"/>
      <c r="D120" s="5"/>
      <c r="E120" s="5"/>
      <c r="F120" s="5"/>
      <c r="G120" s="5"/>
      <c r="H120" s="5"/>
      <c r="M120" s="10"/>
    </row>
    <row r="121" spans="1:13" s="9" customFormat="1" x14ac:dyDescent="0.2">
      <c r="B121" s="12"/>
      <c r="C121" s="5"/>
      <c r="D121" s="5"/>
      <c r="E121" s="5"/>
      <c r="F121" s="5"/>
      <c r="G121" s="5"/>
      <c r="H121" s="5"/>
      <c r="M121" s="10"/>
    </row>
    <row r="122" spans="1:13" s="9" customFormat="1" x14ac:dyDescent="0.2">
      <c r="A122" s="5"/>
      <c r="B122" s="12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10"/>
    </row>
    <row r="123" spans="1:13" s="9" customFormat="1" x14ac:dyDescent="0.2">
      <c r="A123" s="5"/>
      <c r="B123" s="1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0"/>
    </row>
    <row r="124" spans="1:13" s="9" customFormat="1" x14ac:dyDescent="0.2">
      <c r="A124" s="5"/>
      <c r="B124" s="1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0"/>
    </row>
    <row r="125" spans="1:13" s="9" customFormat="1" x14ac:dyDescent="0.2">
      <c r="A125" s="5"/>
      <c r="B125" s="1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0"/>
    </row>
  </sheetData>
  <mergeCells count="9">
    <mergeCell ref="E51:F51"/>
    <mergeCell ref="C73:D73"/>
    <mergeCell ref="E74:F74"/>
    <mergeCell ref="A1:H1"/>
    <mergeCell ref="C4:D4"/>
    <mergeCell ref="E5:F5"/>
    <mergeCell ref="C27:D27"/>
    <mergeCell ref="E28:F28"/>
    <mergeCell ref="C50:D5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March '15</vt:lpstr>
      <vt:lpstr>April '15</vt:lpstr>
      <vt:lpstr>May '15</vt:lpstr>
      <vt:lpstr>June '15</vt:lpstr>
      <vt:lpstr>July '15</vt:lpstr>
      <vt:lpstr>August '15</vt:lpstr>
      <vt:lpstr>September '15</vt:lpstr>
      <vt:lpstr>October '15</vt:lpstr>
      <vt:lpstr>November '15</vt:lpstr>
      <vt:lpstr>December '15</vt:lpstr>
      <vt:lpstr>January '16</vt:lpstr>
      <vt:lpstr>February '16</vt:lpstr>
      <vt:lpstr>Increases</vt:lpstr>
      <vt:lpstr>Nikki</vt:lpstr>
      <vt:lpstr>'April ''15'!Print_Area</vt:lpstr>
      <vt:lpstr>'August ''15'!Print_Area</vt:lpstr>
      <vt:lpstr>'December ''15'!Print_Area</vt:lpstr>
      <vt:lpstr>'February ''16'!Print_Area</vt:lpstr>
      <vt:lpstr>Increases!Print_Area</vt:lpstr>
      <vt:lpstr>'January ''16'!Print_Area</vt:lpstr>
      <vt:lpstr>'July ''15'!Print_Area</vt:lpstr>
      <vt:lpstr>'June ''15'!Print_Area</vt:lpstr>
      <vt:lpstr>'March ''15'!Print_Area</vt:lpstr>
      <vt:lpstr>'May ''15'!Print_Area</vt:lpstr>
      <vt:lpstr>'November ''15'!Print_Area</vt:lpstr>
      <vt:lpstr>'October ''15'!Print_Area</vt:lpstr>
      <vt:lpstr>'September ''15'!Print_Area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2016-02-25T07:20:15Z</cp:lastPrinted>
  <dcterms:created xsi:type="dcterms:W3CDTF">2006-03-02T06:43:14Z</dcterms:created>
  <dcterms:modified xsi:type="dcterms:W3CDTF">2016-12-15T06:03:08Z</dcterms:modified>
</cp:coreProperties>
</file>