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2120" windowHeight="8445" tabRatio="938" activeTab="1"/>
  </bookViews>
  <sheets>
    <sheet name="RECON 2009-2011" sheetId="11" r:id="rId1"/>
    <sheet name="RETURNS RECON" sheetId="13" r:id="rId2"/>
    <sheet name="Payment History" sheetId="9" r:id="rId3"/>
    <sheet name="Returns History" sheetId="10" r:id="rId4"/>
    <sheet name="2007" sheetId="8" r:id="rId5"/>
    <sheet name="2006-2007" sheetId="12" r:id="rId6"/>
    <sheet name="VAT" sheetId="1" r:id="rId7"/>
  </sheets>
  <definedNames>
    <definedName name="adhoc" localSheetId="2">'Payment History'!#REF!</definedName>
    <definedName name="_xlnm.Print_Area" localSheetId="5">'2006-2007'!$A$1:$K$35</definedName>
    <definedName name="_xlnm.Print_Area" localSheetId="0">'RECON 2009-2011'!$A$1:$N$79</definedName>
    <definedName name="_xlnm.Print_Area" localSheetId="3">'Returns History'!$A$1:$I$24</definedName>
    <definedName name="_xlnm.Print_Area" localSheetId="1">'RETURNS RECON'!$A$1:$E$67</definedName>
    <definedName name="vat" localSheetId="2">'Payment History'!#REF!</definedName>
  </definedNames>
  <calcPr calcId="145621"/>
</workbook>
</file>

<file path=xl/calcChain.xml><?xml version="1.0" encoding="utf-8"?>
<calcChain xmlns="http://schemas.openxmlformats.org/spreadsheetml/2006/main">
  <c r="C23" i="13" l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F59" i="13"/>
  <c r="F56" i="13"/>
  <c r="F49" i="13"/>
  <c r="F46" i="13"/>
  <c r="G41" i="13"/>
  <c r="J41" i="13" s="1"/>
  <c r="G39" i="13"/>
  <c r="J39" i="13" s="1"/>
  <c r="G37" i="13"/>
  <c r="J37" i="13" s="1"/>
  <c r="C21" i="13"/>
  <c r="C20" i="13"/>
  <c r="C19" i="13"/>
  <c r="C18" i="13"/>
  <c r="C17" i="13"/>
  <c r="C16" i="13"/>
  <c r="C15" i="13"/>
  <c r="C14" i="13"/>
  <c r="C13" i="13"/>
  <c r="C12" i="13"/>
  <c r="D12" i="13" s="1"/>
  <c r="B8" i="13"/>
  <c r="B7" i="13"/>
  <c r="B6" i="13"/>
  <c r="C5" i="13"/>
  <c r="K37" i="13" l="1"/>
  <c r="K38" i="13" s="1"/>
  <c r="K39" i="13" s="1"/>
  <c r="K40" i="13" s="1"/>
  <c r="K41" i="13" s="1"/>
  <c r="K42" i="13" s="1"/>
  <c r="C6" i="13"/>
  <c r="C10" i="13" s="1"/>
  <c r="D13" i="13"/>
  <c r="D14" i="13" s="1"/>
  <c r="D15" i="13" s="1"/>
  <c r="D16" i="13" s="1"/>
  <c r="D17" i="13" s="1"/>
  <c r="D18" i="13" s="1"/>
  <c r="D19" i="13" s="1"/>
  <c r="D20" i="13" s="1"/>
  <c r="D21" i="13" s="1"/>
  <c r="D22" i="13" s="1"/>
  <c r="J4" i="10"/>
  <c r="L53" i="11" l="1"/>
  <c r="G50" i="11"/>
  <c r="G49" i="11"/>
  <c r="K28" i="11"/>
  <c r="F28" i="11" l="1"/>
  <c r="G28" i="11"/>
  <c r="F29" i="11"/>
  <c r="G29" i="11" s="1"/>
  <c r="C51" i="11"/>
  <c r="E44" i="11"/>
  <c r="G44" i="11" s="1"/>
  <c r="G45" i="11" s="1"/>
  <c r="E49" i="11"/>
  <c r="J49" i="11" s="1"/>
  <c r="G31" i="11" l="1"/>
  <c r="G38" i="11" s="1"/>
  <c r="K29" i="11"/>
  <c r="L49" i="11"/>
  <c r="L44" i="11"/>
  <c r="L29" i="11"/>
  <c r="L28" i="11"/>
  <c r="L15" i="11"/>
  <c r="K21" i="11"/>
  <c r="L21" i="11" s="1"/>
  <c r="L7" i="11"/>
  <c r="L9" i="11" s="1"/>
  <c r="J7" i="10"/>
  <c r="J14" i="10"/>
  <c r="J17" i="10"/>
  <c r="L51" i="11" l="1"/>
  <c r="L56" i="11" s="1"/>
  <c r="L22" i="11"/>
  <c r="G40" i="12"/>
  <c r="J40" i="12" s="1"/>
  <c r="G38" i="12"/>
  <c r="J38" i="12" s="1"/>
  <c r="G36" i="12"/>
  <c r="J36" i="12" s="1"/>
  <c r="K35" i="12"/>
  <c r="G34" i="12"/>
  <c r="J34" i="12" s="1"/>
  <c r="G33" i="12"/>
  <c r="J33" i="12" s="1"/>
  <c r="J32" i="12"/>
  <c r="G32" i="12"/>
  <c r="G31" i="12"/>
  <c r="J31" i="12" s="1"/>
  <c r="G30" i="12"/>
  <c r="J30" i="12" s="1"/>
  <c r="G29" i="12"/>
  <c r="J29" i="12" s="1"/>
  <c r="J28" i="12"/>
  <c r="G28" i="12"/>
  <c r="J27" i="12"/>
  <c r="J26" i="12"/>
  <c r="J24" i="12"/>
  <c r="J23" i="12"/>
  <c r="J22" i="12"/>
  <c r="J20" i="12"/>
  <c r="J19" i="12"/>
  <c r="J18" i="12"/>
  <c r="J17" i="12"/>
  <c r="J16" i="12"/>
  <c r="J15" i="12"/>
  <c r="J14" i="12"/>
  <c r="J13" i="12"/>
  <c r="J12" i="12"/>
  <c r="J11" i="12"/>
  <c r="K11" i="12" s="1"/>
  <c r="K12" i="12" s="1"/>
  <c r="K13" i="12" s="1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J7" i="12"/>
  <c r="J6" i="12"/>
  <c r="J5" i="12"/>
  <c r="K4" i="12"/>
  <c r="K5" i="12" s="1"/>
  <c r="K9" i="12" s="1"/>
  <c r="K30" i="12" l="1"/>
  <c r="K31" i="12" s="1"/>
  <c r="K32" i="12" s="1"/>
  <c r="K33" i="12" s="1"/>
  <c r="K36" i="12"/>
  <c r="K37" i="12" s="1"/>
  <c r="K38" i="12" s="1"/>
  <c r="K39" i="12" s="1"/>
  <c r="K40" i="12" s="1"/>
  <c r="K41" i="12" s="1"/>
  <c r="C31" i="11"/>
  <c r="C22" i="11"/>
  <c r="F21" i="11"/>
  <c r="G21" i="11" s="1"/>
  <c r="F15" i="11"/>
  <c r="G15" i="11" s="1"/>
  <c r="C17" i="11"/>
  <c r="F7" i="11"/>
  <c r="G7" i="11" s="1"/>
  <c r="G9" i="11" s="1"/>
  <c r="G36" i="11" s="1"/>
  <c r="C9" i="11"/>
  <c r="G36" i="1"/>
  <c r="J36" i="1" s="1"/>
  <c r="G38" i="1"/>
  <c r="J38" i="1" s="1"/>
  <c r="G40" i="1"/>
  <c r="J40" i="1" s="1"/>
  <c r="K35" i="1"/>
  <c r="K36" i="1" s="1"/>
  <c r="K37" i="1" s="1"/>
  <c r="K38" i="1" s="1"/>
  <c r="K39" i="1" s="1"/>
  <c r="K40" i="1" s="1"/>
  <c r="K41" i="1" s="1"/>
  <c r="J11" i="1"/>
  <c r="K11" i="1" s="1"/>
  <c r="J12" i="1"/>
  <c r="K4" i="1"/>
  <c r="J5" i="1"/>
  <c r="J6" i="1"/>
  <c r="J7" i="1"/>
  <c r="K5" i="1"/>
  <c r="K9" i="1" s="1"/>
  <c r="J13" i="1"/>
  <c r="J14" i="1"/>
  <c r="J15" i="1"/>
  <c r="J16" i="1"/>
  <c r="J17" i="1"/>
  <c r="J18" i="1"/>
  <c r="J19" i="1"/>
  <c r="J20" i="1"/>
  <c r="J22" i="1"/>
  <c r="J23" i="1"/>
  <c r="J24" i="1"/>
  <c r="G28" i="1"/>
  <c r="G29" i="1"/>
  <c r="J29" i="1" s="1"/>
  <c r="G30" i="1"/>
  <c r="G31" i="1"/>
  <c r="J31" i="1"/>
  <c r="G32" i="1"/>
  <c r="G33" i="1"/>
  <c r="J33" i="1" s="1"/>
  <c r="G34" i="1"/>
  <c r="J34" i="1" s="1"/>
  <c r="J32" i="1"/>
  <c r="J30" i="1"/>
  <c r="J28" i="1"/>
  <c r="J26" i="1"/>
  <c r="J27" i="1"/>
  <c r="E9" i="8"/>
  <c r="C9" i="8"/>
  <c r="E8" i="8"/>
  <c r="F6" i="8"/>
  <c r="D7" i="8"/>
  <c r="F7" i="8"/>
  <c r="D8" i="8"/>
  <c r="F8" i="8"/>
  <c r="D9" i="8"/>
  <c r="F9" i="8"/>
  <c r="D10" i="8"/>
  <c r="F10" i="8"/>
  <c r="F11" i="8"/>
  <c r="G22" i="11" l="1"/>
  <c r="G37" i="11" s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G40" i="11" l="1"/>
</calcChain>
</file>

<file path=xl/sharedStrings.xml><?xml version="1.0" encoding="utf-8"?>
<sst xmlns="http://schemas.openxmlformats.org/spreadsheetml/2006/main" count="477" uniqueCount="177">
  <si>
    <t>AGRIGEL VAT</t>
  </si>
  <si>
    <t>YEAR</t>
  </si>
  <si>
    <t>MONTH PERIODS</t>
  </si>
  <si>
    <t>APRIL - MAY</t>
  </si>
  <si>
    <t>JUNE - JULY</t>
  </si>
  <si>
    <t>AUGUST - SEPTEMBER</t>
  </si>
  <si>
    <t>OCTOBER - NOVEMBER</t>
  </si>
  <si>
    <t>DECEMBER - JANUARY</t>
  </si>
  <si>
    <t>FEBRUARY - MARCH</t>
  </si>
  <si>
    <t>TOTAL PAYABLE</t>
  </si>
  <si>
    <t>INPUT TAX</t>
  </si>
  <si>
    <t>OUTPUT TAX</t>
  </si>
  <si>
    <t>-</t>
  </si>
  <si>
    <t>BALANCE BROUGHT DOWN FROM 2003</t>
  </si>
  <si>
    <t>BALANCE</t>
  </si>
  <si>
    <t>PAYMENT MADE ON 2007/04/25</t>
  </si>
  <si>
    <t>AGRIGEL VAT CONTROL</t>
  </si>
  <si>
    <t>TOTAL SALES</t>
  </si>
  <si>
    <t>CAPITAL GOODS</t>
  </si>
  <si>
    <t>PAYMENT MADE ON 2007/08/13</t>
  </si>
  <si>
    <t>SALES / TURNOVER</t>
  </si>
  <si>
    <t>PAYMENT MADE ON 2008/08/14</t>
  </si>
  <si>
    <t>OPENING BALANCE</t>
  </si>
  <si>
    <t>NOVEMBER '04</t>
  </si>
  <si>
    <t>TAX PERIOD</t>
  </si>
  <si>
    <t>JANUARY '05</t>
  </si>
  <si>
    <t>MARCH '05</t>
  </si>
  <si>
    <t>MAY '05</t>
  </si>
  <si>
    <t>JULY '05</t>
  </si>
  <si>
    <t>SEPTEMBER '05</t>
  </si>
  <si>
    <t>NOVEMBER '05</t>
  </si>
  <si>
    <t>JANUARY '06</t>
  </si>
  <si>
    <t>MARCH '06</t>
  </si>
  <si>
    <t>MAY '06</t>
  </si>
  <si>
    <t>JULY '06</t>
  </si>
  <si>
    <t>SEPTEMBER '06</t>
  </si>
  <si>
    <t>NOVEMBER '06</t>
  </si>
  <si>
    <t>JANUARY '07</t>
  </si>
  <si>
    <t>MARCH '07</t>
  </si>
  <si>
    <t>MAY '07</t>
  </si>
  <si>
    <t>JULY '07</t>
  </si>
  <si>
    <t>SEPTEMBER '07</t>
  </si>
  <si>
    <t>NOVEMBER '07</t>
  </si>
  <si>
    <t>MAY '08</t>
  </si>
  <si>
    <t>JANUARY '08</t>
  </si>
  <si>
    <t>MARCH '08</t>
  </si>
  <si>
    <t>JULY '08</t>
  </si>
  <si>
    <t>SEPTEMBER '08</t>
  </si>
  <si>
    <t>NOVEMBER '08</t>
  </si>
  <si>
    <t>JANUARY '09</t>
  </si>
  <si>
    <t>PAYMENT MADE ON 2008/12/12</t>
  </si>
  <si>
    <t>PAYMENT MADE ON 2008/10/14</t>
  </si>
  <si>
    <t>NO PAYMENT MADE (REFUND DUE)</t>
  </si>
  <si>
    <r>
      <t>Taxpayer: </t>
    </r>
    <r>
      <rPr>
        <sz val="10"/>
        <color indexed="8"/>
        <rFont val="Arial"/>
        <family val="2"/>
      </rPr>
      <t>Agrigel (PTY) Ltd</t>
    </r>
  </si>
  <si>
    <t>Payment History</t>
  </si>
  <si>
    <t>VAT201 </t>
  </si>
  <si>
    <t>Additional Tax Payments</t>
  </si>
  <si>
    <t>Name</t>
  </si>
  <si>
    <t>Reference Num</t>
  </si>
  <si>
    <t>Return Type</t>
  </si>
  <si>
    <t>Tax Period</t>
  </si>
  <si>
    <t>Status</t>
  </si>
  <si>
    <t>Amount Due</t>
  </si>
  <si>
    <t>Payment Details</t>
  </si>
  <si>
    <t>AGRIGEL (PTY) LTD</t>
  </si>
  <si>
    <t>4810183410  </t>
  </si>
  <si>
    <t>VAT Periods from May 2011</t>
  </si>
  <si>
    <t>N/A  </t>
  </si>
  <si>
    <t>Payment Successful</t>
  </si>
  <si>
    <t>Back to Top</t>
  </si>
  <si>
    <t>VAT201 Returns</t>
  </si>
  <si>
    <t>Return Amount Due</t>
  </si>
  <si>
    <t>Agrigel (PTY) Ltd</t>
  </si>
  <si>
    <t>Period</t>
  </si>
  <si>
    <t>Complete Date</t>
  </si>
  <si>
    <t>TaxPeriod: 201107</t>
  </si>
  <si>
    <t>VAT201</t>
  </si>
  <si>
    <t>Filed through eFiling on 11/08/2011</t>
  </si>
  <si>
    <t>11/08/2011</t>
  </si>
  <si>
    <t>TaxPeriod: 201105</t>
  </si>
  <si>
    <t>TaxPeriod: 201103</t>
  </si>
  <si>
    <t>TaxPeriod: 201101</t>
  </si>
  <si>
    <t>VAT</t>
  </si>
  <si>
    <t>Submitted to SARS on 14/02/2011 + Processed by SARS</t>
  </si>
  <si>
    <t>14/02/2011</t>
  </si>
  <si>
    <t>TaxPeriod: 201011</t>
  </si>
  <si>
    <t>Submitted to SARS on 13/12/2010 + Processed by SARS</t>
  </si>
  <si>
    <t>13/12/2010</t>
  </si>
  <si>
    <t>TaxPeriod: 201009</t>
  </si>
  <si>
    <t>Submitted to SARS on 13/10/2010 + Processed by SARS</t>
  </si>
  <si>
    <t>13/10/2010</t>
  </si>
  <si>
    <t>TaxPeriod: 201007</t>
  </si>
  <si>
    <t>Submitted to SARS on 02/08/2010 + Processed by SARS</t>
  </si>
  <si>
    <t>02/08/2010</t>
  </si>
  <si>
    <t>TaxPeriod: 201005</t>
  </si>
  <si>
    <t>Submitted to SARS on 15/06/2010 + Processed by SARS</t>
  </si>
  <si>
    <t>15/06/2010</t>
  </si>
  <si>
    <t>TaxPeriod: 201003</t>
  </si>
  <si>
    <t>TaxPeriod: 201001</t>
  </si>
  <si>
    <t>Submitted to SARS on 23/02/2010 + Processed by SARS</t>
  </si>
  <si>
    <t>23/02/2010</t>
  </si>
  <si>
    <t>TaxPeriod: 200911</t>
  </si>
  <si>
    <t>Submitted to SARS on 09/12/2009 + Processed by SARS</t>
  </si>
  <si>
    <t>09/12/2009</t>
  </si>
  <si>
    <t>TaxPeriod: 200909</t>
  </si>
  <si>
    <t>TaxPeriod: 200907</t>
  </si>
  <si>
    <t>TaxPeriod: 200905</t>
  </si>
  <si>
    <t>TaxPeriod: 200903</t>
  </si>
  <si>
    <t>Submitted to SARS on 31/03/2009 + Processed by SARS</t>
  </si>
  <si>
    <t>31/03/2009</t>
  </si>
  <si>
    <t>TaxPeriod: 200901</t>
  </si>
  <si>
    <t>Submitted to SARS on 06/02/2009 + Processed by SARS</t>
  </si>
  <si>
    <t>06/02/2009</t>
  </si>
  <si>
    <t>TaxPeriod: 200811</t>
  </si>
  <si>
    <t>Submitted to SARS on 12/12/2008 + Processed by SARS</t>
  </si>
  <si>
    <t>12/12/2008</t>
  </si>
  <si>
    <t>TaxPeriod: 200809</t>
  </si>
  <si>
    <t>Submitted to SARS on 14/10/2008 + Processed by SARS</t>
  </si>
  <si>
    <t>14/10/2008</t>
  </si>
  <si>
    <t>PERIOD</t>
  </si>
  <si>
    <t>AMOUNT DUE</t>
  </si>
  <si>
    <t>PENALTIES</t>
  </si>
  <si>
    <t>TOTAL</t>
  </si>
  <si>
    <t>INTEREST</t>
  </si>
  <si>
    <t>(paid before 24/12)</t>
  </si>
  <si>
    <t>(1 month?)</t>
  </si>
  <si>
    <t>(paid before 24/06)</t>
  </si>
  <si>
    <t>Penalties and Interest for 2009</t>
  </si>
  <si>
    <t>Penalties and Interest for 2010</t>
  </si>
  <si>
    <t>Penalties and Interest for 2011</t>
  </si>
  <si>
    <t>Set-off of Refund - 200901</t>
  </si>
  <si>
    <t>pd on 2009/12/09 via eFiling</t>
  </si>
  <si>
    <t>pd on 2010/06/15 via eFiling</t>
  </si>
  <si>
    <t>pd on 2011/03/30 via eFiling</t>
  </si>
  <si>
    <t>pd on 2012/03/12 via EFT</t>
  </si>
  <si>
    <t>RETURN</t>
  </si>
  <si>
    <t>CORRECT INTEREST ACCORDING TO SARS STATEMENT</t>
  </si>
  <si>
    <t>pd</t>
  </si>
  <si>
    <t>}</t>
  </si>
  <si>
    <r>
      <rPr>
        <b/>
        <sz val="10"/>
        <color rgb="FFFF0000"/>
        <rFont val="Arial"/>
        <family val="2"/>
      </rPr>
      <t xml:space="preserve">pd  </t>
    </r>
    <r>
      <rPr>
        <sz val="10"/>
        <color rgb="FFFF0000"/>
        <rFont val="Arial"/>
        <family val="2"/>
      </rPr>
      <t xml:space="preserve"> 694.36 </t>
    </r>
    <r>
      <rPr>
        <sz val="8"/>
        <color rgb="FFFF0000"/>
        <rFont val="Arial"/>
        <family val="2"/>
      </rPr>
      <t>2012/03/12</t>
    </r>
  </si>
  <si>
    <r>
      <t xml:space="preserve">pd </t>
    </r>
    <r>
      <rPr>
        <sz val="10"/>
        <color rgb="FFFF0000"/>
        <rFont val="Arial"/>
        <family val="2"/>
      </rPr>
      <t xml:space="preserve">   121.47   </t>
    </r>
    <r>
      <rPr>
        <sz val="8"/>
        <color rgb="FFFF0000"/>
        <rFont val="Arial"/>
        <family val="2"/>
      </rPr>
      <t>2010/06/15</t>
    </r>
  </si>
  <si>
    <r>
      <t xml:space="preserve">pd   </t>
    </r>
    <r>
      <rPr>
        <sz val="10"/>
        <color rgb="FFFF0000"/>
        <rFont val="Arial"/>
        <family val="2"/>
      </rPr>
      <t xml:space="preserve">2,269.82 </t>
    </r>
    <r>
      <rPr>
        <sz val="8"/>
        <color rgb="FFFF0000"/>
        <rFont val="Arial"/>
        <family val="2"/>
      </rPr>
      <t>2009/12/09</t>
    </r>
  </si>
  <si>
    <t>no refund</t>
  </si>
  <si>
    <t>Payment</t>
  </si>
  <si>
    <t>DIFFERENCE :</t>
  </si>
  <si>
    <t>pd on 2012/03/16 via eFiling = 4,539.48</t>
  </si>
  <si>
    <r>
      <t>Total amount outstanding for 2009 - 2011</t>
    </r>
    <r>
      <rPr>
        <b/>
        <i/>
        <sz val="11"/>
        <color rgb="FFFF0000"/>
        <rFont val="Arial"/>
        <family val="2"/>
      </rPr>
      <t>07</t>
    </r>
    <r>
      <rPr>
        <b/>
        <i/>
        <sz val="11"/>
        <rFont val="Arial"/>
        <family val="2"/>
      </rPr>
      <t xml:space="preserve"> :</t>
    </r>
  </si>
  <si>
    <t>Total penalties + interest 2010 :</t>
  </si>
  <si>
    <t>Total penalties + interest 2009 :</t>
  </si>
  <si>
    <t>Total penalties + interest 2011 :</t>
  </si>
  <si>
    <t>Incorrect calculation - check correct from SARS</t>
  </si>
  <si>
    <t>pd on 2012/03/19 via eFiling</t>
  </si>
  <si>
    <t>*****</t>
  </si>
  <si>
    <t>TOTAL PENALTIES + INTEREST</t>
  </si>
  <si>
    <t>AGRIGEL (PTY) Ltd</t>
  </si>
  <si>
    <t>Payment Created</t>
  </si>
  <si>
    <t xml:space="preserve">Open </t>
  </si>
  <si>
    <t>VAT201 Payment</t>
  </si>
  <si>
    <t>C2011098  </t>
  </si>
  <si>
    <t xml:space="preserve">More </t>
  </si>
  <si>
    <t>TaxPeriod: 201201</t>
  </si>
  <si>
    <t>Filed through eFiling on 19/03/2012</t>
  </si>
  <si>
    <t>19/03/2012</t>
  </si>
  <si>
    <t>TaxPeriod: 201111</t>
  </si>
  <si>
    <t>TaxPeriod: 201109</t>
  </si>
  <si>
    <t>Filed through eFiling on 16/03/2012</t>
  </si>
  <si>
    <t>16/03/2012</t>
  </si>
  <si>
    <t>2012 TAX YEAR</t>
  </si>
  <si>
    <t>2011 TAX YEAR</t>
  </si>
  <si>
    <t>2010 TAX YEAR</t>
  </si>
  <si>
    <t>2012 TAX YEAR continued…</t>
  </si>
  <si>
    <t>Pd plus penalty on 16/03/2012</t>
  </si>
  <si>
    <r>
      <t xml:space="preserve">pd </t>
    </r>
    <r>
      <rPr>
        <sz val="10"/>
        <color rgb="FFFF0000"/>
        <rFont val="Arial"/>
        <family val="2"/>
      </rPr>
      <t xml:space="preserve">   5,953.84   </t>
    </r>
    <r>
      <rPr>
        <sz val="8"/>
        <color rgb="FFFF0000"/>
        <rFont val="Arial"/>
        <family val="2"/>
      </rPr>
      <t>2012/03/19</t>
    </r>
  </si>
  <si>
    <t>2006 + 2007</t>
  </si>
  <si>
    <t>RETURNS HISTORY ON eFILING</t>
  </si>
  <si>
    <t>not refunded</t>
  </si>
  <si>
    <t>RETURN / (REFUND)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</si>
</sst>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&quot;\ #,##0.00;&quot;R&quot;\ \-#,##0.00"/>
    <numFmt numFmtId="8" formatCode="&quot;R&quot;\ #,##0.00;[Red]&quot;R&quot;\ \-#,##0.00"/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[Red]&quot;R&quot;\ * #,##0.00_;_R\ * \-###0.00_;"/>
    <numFmt numFmtId="165" formatCode="#,##0.00;\(#,##0.00\)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i/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36"/>
      <name val="Calibri"/>
      <family val="2"/>
    </font>
    <font>
      <sz val="36"/>
      <name val="Arial"/>
      <family val="2"/>
    </font>
    <font>
      <sz val="60"/>
      <name val="Calibri"/>
      <family val="2"/>
    </font>
    <font>
      <sz val="6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80"/>
      <name val="Calibri"/>
      <family val="2"/>
    </font>
    <font>
      <sz val="80"/>
      <name val="Arial"/>
      <family val="2"/>
    </font>
    <font>
      <b/>
      <i/>
      <sz val="11"/>
      <color rgb="FF0070C0"/>
      <name val="Arial"/>
      <family val="2"/>
    </font>
    <font>
      <i/>
      <sz val="10"/>
      <color theme="0" tint="-0.499984740745262"/>
      <name val="Arial"/>
      <family val="2"/>
    </font>
    <font>
      <i/>
      <sz val="10"/>
      <name val="Arial"/>
      <family val="2"/>
    </font>
    <font>
      <b/>
      <i/>
      <sz val="11"/>
      <color rgb="FFFF0000"/>
      <name val="Arial"/>
      <family val="2"/>
    </font>
    <font>
      <b/>
      <i/>
      <sz val="14"/>
      <name val="Arial"/>
      <family val="2"/>
    </font>
    <font>
      <b/>
      <i/>
      <sz val="11"/>
      <color rgb="FF00000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5C6882"/>
      </left>
      <right style="thin">
        <color rgb="FF5C6882"/>
      </right>
      <top style="thin">
        <color rgb="FF5C6882"/>
      </top>
      <bottom style="thin">
        <color rgb="FF5C6882"/>
      </bottom>
      <diagonal/>
    </border>
    <border>
      <left/>
      <right/>
      <top/>
      <bottom style="thin">
        <color rgb="FF000000"/>
      </bottom>
      <diagonal/>
    </border>
    <border>
      <left style="thin">
        <color rgb="FF5C6882"/>
      </left>
      <right/>
      <top style="thin">
        <color rgb="FF5C6882"/>
      </top>
      <bottom style="thin">
        <color rgb="FF5C6882"/>
      </bottom>
      <diagonal/>
    </border>
    <border>
      <left/>
      <right/>
      <top style="thin">
        <color rgb="FF5C6882"/>
      </top>
      <bottom style="thin">
        <color rgb="FF5C6882"/>
      </bottom>
      <diagonal/>
    </border>
    <border>
      <left/>
      <right style="thin">
        <color rgb="FF5C6882"/>
      </right>
      <top style="thin">
        <color rgb="FF5C6882"/>
      </top>
      <bottom style="thin">
        <color rgb="FF5C688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313">
    <xf numFmtId="0" fontId="0" fillId="0" borderId="0" xfId="0"/>
    <xf numFmtId="0" fontId="3" fillId="0" borderId="0" xfId="0" applyFont="1"/>
    <xf numFmtId="44" fontId="0" fillId="0" borderId="1" xfId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1" fillId="0" borderId="6" xfId="1" applyBorder="1"/>
    <xf numFmtId="44" fontId="1" fillId="0" borderId="1" xfId="1" applyBorder="1"/>
    <xf numFmtId="44" fontId="1" fillId="0" borderId="7" xfId="1" applyBorder="1"/>
    <xf numFmtId="44" fontId="1" fillId="0" borderId="8" xfId="1" applyBorder="1"/>
    <xf numFmtId="44" fontId="1" fillId="0" borderId="9" xfId="1" applyBorder="1"/>
    <xf numFmtId="44" fontId="1" fillId="0" borderId="10" xfId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4" fontId="3" fillId="0" borderId="15" xfId="1" applyFont="1" applyBorder="1"/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44" fontId="0" fillId="0" borderId="19" xfId="1" applyFont="1" applyBorder="1"/>
    <xf numFmtId="44" fontId="1" fillId="0" borderId="14" xfId="1" applyBorder="1"/>
    <xf numFmtId="44" fontId="0" fillId="0" borderId="20" xfId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7" fillId="0" borderId="19" xfId="1" applyFont="1" applyBorder="1" applyAlignment="1">
      <alignment horizontal="center" vertical="center"/>
    </xf>
    <xf numFmtId="44" fontId="7" fillId="0" borderId="19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44" fontId="6" fillId="0" borderId="19" xfId="1" applyFont="1" applyBorder="1" applyAlignment="1">
      <alignment vertical="center"/>
    </xf>
    <xf numFmtId="44" fontId="6" fillId="0" borderId="14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44" fontId="6" fillId="0" borderId="23" xfId="1" applyFont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7" fillId="0" borderId="24" xfId="1" applyFont="1" applyBorder="1" applyAlignment="1">
      <alignment horizontal="center" vertical="center" wrapText="1"/>
    </xf>
    <xf numFmtId="44" fontId="7" fillId="0" borderId="25" xfId="1" applyFont="1" applyBorder="1" applyAlignment="1">
      <alignment horizontal="center" vertical="center"/>
    </xf>
    <xf numFmtId="44" fontId="8" fillId="0" borderId="25" xfId="1" applyFont="1" applyBorder="1" applyAlignment="1">
      <alignment horizontal="center" vertical="center"/>
    </xf>
    <xf numFmtId="44" fontId="7" fillId="0" borderId="26" xfId="1" applyFont="1" applyBorder="1" applyAlignment="1">
      <alignment vertical="center"/>
    </xf>
    <xf numFmtId="44" fontId="7" fillId="0" borderId="27" xfId="1" applyFont="1" applyBorder="1" applyAlignment="1">
      <alignment horizontal="center" vertical="center"/>
    </xf>
    <xf numFmtId="44" fontId="7" fillId="0" borderId="27" xfId="0" applyNumberFormat="1" applyFont="1" applyBorder="1" applyAlignment="1">
      <alignment vertical="center"/>
    </xf>
    <xf numFmtId="44" fontId="6" fillId="0" borderId="27" xfId="0" applyNumberFormat="1" applyFont="1" applyBorder="1" applyAlignment="1">
      <alignment vertical="center"/>
    </xf>
    <xf numFmtId="44" fontId="7" fillId="0" borderId="14" xfId="1" applyFont="1" applyBorder="1" applyAlignment="1">
      <alignment vertical="center"/>
    </xf>
    <xf numFmtId="44" fontId="7" fillId="0" borderId="23" xfId="1" applyFont="1" applyBorder="1" applyAlignment="1">
      <alignment vertical="center"/>
    </xf>
    <xf numFmtId="44" fontId="7" fillId="0" borderId="28" xfId="1" applyFont="1" applyBorder="1" applyAlignment="1">
      <alignment horizontal="center" vertical="center"/>
    </xf>
    <xf numFmtId="44" fontId="7" fillId="0" borderId="29" xfId="1" applyFont="1" applyBorder="1" applyAlignment="1">
      <alignment horizontal="center" vertical="center"/>
    </xf>
    <xf numFmtId="44" fontId="7" fillId="0" borderId="30" xfId="1" applyFont="1" applyBorder="1" applyAlignment="1">
      <alignment vertical="center"/>
    </xf>
    <xf numFmtId="44" fontId="6" fillId="0" borderId="30" xfId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44" fontId="6" fillId="0" borderId="35" xfId="1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0" xfId="0" applyFont="1" applyFill="1" applyBorder="1" applyAlignment="1">
      <alignment horizontal="center" vertical="center"/>
    </xf>
    <xf numFmtId="7" fontId="7" fillId="0" borderId="41" xfId="1" applyNumberFormat="1" applyFont="1" applyBorder="1" applyAlignment="1">
      <alignment horizontal="center" vertical="center"/>
    </xf>
    <xf numFmtId="7" fontId="7" fillId="0" borderId="42" xfId="1" applyNumberFormat="1" applyFont="1" applyBorder="1" applyAlignment="1">
      <alignment horizontal="center" vertical="center"/>
    </xf>
    <xf numFmtId="7" fontId="5" fillId="0" borderId="42" xfId="1" applyNumberFormat="1" applyFont="1" applyBorder="1" applyAlignment="1">
      <alignment horizontal="center" vertical="center"/>
    </xf>
    <xf numFmtId="7" fontId="7" fillId="0" borderId="43" xfId="1" applyNumberFormat="1" applyFont="1" applyBorder="1" applyAlignment="1">
      <alignment horizontal="center" vertical="center"/>
    </xf>
    <xf numFmtId="7" fontId="6" fillId="0" borderId="43" xfId="1" applyNumberFormat="1" applyFont="1" applyBorder="1" applyAlignment="1">
      <alignment horizontal="center" vertical="center"/>
    </xf>
    <xf numFmtId="7" fontId="7" fillId="0" borderId="44" xfId="1" applyNumberFormat="1" applyFont="1" applyBorder="1" applyAlignment="1">
      <alignment horizontal="center" vertical="center"/>
    </xf>
    <xf numFmtId="7" fontId="6" fillId="0" borderId="45" xfId="1" applyNumberFormat="1" applyFont="1" applyBorder="1" applyAlignment="1">
      <alignment horizontal="center" vertical="center"/>
    </xf>
    <xf numFmtId="44" fontId="9" fillId="0" borderId="0" xfId="1" applyFont="1" applyBorder="1" applyAlignment="1">
      <alignment vertical="center"/>
    </xf>
    <xf numFmtId="0" fontId="0" fillId="2" borderId="0" xfId="0" applyFill="1"/>
    <xf numFmtId="0" fontId="11" fillId="2" borderId="0" xfId="2" applyFill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0" fontId="0" fillId="0" borderId="0" xfId="0" applyAlignment="1"/>
    <xf numFmtId="0" fontId="0" fillId="3" borderId="0" xfId="0" applyFill="1" applyAlignment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44" fontId="7" fillId="0" borderId="27" xfId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58" xfId="0" applyFont="1" applyBorder="1" applyAlignment="1">
      <alignment horizontal="center"/>
    </xf>
    <xf numFmtId="4" fontId="15" fillId="0" borderId="58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59" xfId="0" applyNumberFormat="1" applyBorder="1" applyAlignment="1">
      <alignment horizontal="center"/>
    </xf>
    <xf numFmtId="0" fontId="16" fillId="0" borderId="0" xfId="0" applyFont="1"/>
    <xf numFmtId="4" fontId="5" fillId="0" borderId="58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17" fillId="0" borderId="0" xfId="0" applyFont="1"/>
    <xf numFmtId="4" fontId="3" fillId="0" borderId="59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4" fontId="20" fillId="0" borderId="59" xfId="0" applyNumberFormat="1" applyFont="1" applyBorder="1" applyAlignment="1">
      <alignment horizontal="center"/>
    </xf>
    <xf numFmtId="4" fontId="20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" fontId="16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7" fontId="6" fillId="0" borderId="42" xfId="1" applyNumberFormat="1" applyFont="1" applyBorder="1" applyAlignment="1">
      <alignment horizontal="center" vertical="center"/>
    </xf>
    <xf numFmtId="44" fontId="6" fillId="0" borderId="19" xfId="1" applyFont="1" applyFill="1" applyBorder="1" applyAlignment="1">
      <alignment vertical="center"/>
    </xf>
    <xf numFmtId="7" fontId="6" fillId="0" borderId="41" xfId="1" applyNumberFormat="1" applyFont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44" fontId="6" fillId="5" borderId="1" xfId="1" applyFont="1" applyFill="1" applyBorder="1" applyAlignment="1">
      <alignment vertical="center"/>
    </xf>
    <xf numFmtId="44" fontId="6" fillId="5" borderId="19" xfId="1" applyFont="1" applyFill="1" applyBorder="1" applyAlignment="1">
      <alignment vertical="center"/>
    </xf>
    <xf numFmtId="44" fontId="6" fillId="5" borderId="27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44" fontId="6" fillId="5" borderId="0" xfId="1" applyFont="1" applyFill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44" fontId="6" fillId="0" borderId="60" xfId="1" applyFont="1" applyBorder="1" applyAlignment="1">
      <alignment vertical="center"/>
    </xf>
    <xf numFmtId="7" fontId="5" fillId="0" borderId="45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7" fontId="5" fillId="0" borderId="42" xfId="1" applyNumberFormat="1" applyFont="1" applyFill="1" applyBorder="1" applyAlignment="1">
      <alignment horizontal="center" vertical="center"/>
    </xf>
    <xf numFmtId="44" fontId="6" fillId="0" borderId="27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4" fontId="6" fillId="0" borderId="0" xfId="1" applyFont="1" applyFill="1" applyBorder="1" applyAlignment="1">
      <alignment vertical="center"/>
    </xf>
    <xf numFmtId="7" fontId="6" fillId="0" borderId="42" xfId="1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44" fontId="6" fillId="0" borderId="14" xfId="1" applyFont="1" applyFill="1" applyBorder="1" applyAlignment="1">
      <alignment vertical="center"/>
    </xf>
    <xf numFmtId="44" fontId="6" fillId="0" borderId="23" xfId="1" applyFont="1" applyFill="1" applyBorder="1" applyAlignment="1">
      <alignment vertical="center"/>
    </xf>
    <xf numFmtId="7" fontId="6" fillId="0" borderId="4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43" fontId="5" fillId="0" borderId="58" xfId="3" applyFont="1" applyBorder="1" applyAlignment="1">
      <alignment horizontal="center"/>
    </xf>
    <xf numFmtId="43" fontId="0" fillId="0" borderId="0" xfId="3" applyFont="1" applyAlignment="1">
      <alignment horizontal="right"/>
    </xf>
    <xf numFmtId="43" fontId="0" fillId="0" borderId="1" xfId="3" applyFont="1" applyBorder="1" applyAlignment="1">
      <alignment horizontal="right"/>
    </xf>
    <xf numFmtId="4" fontId="0" fillId="0" borderId="0" xfId="0" applyNumberFormat="1" applyBorder="1" applyAlignment="1">
      <alignment horizontal="center"/>
    </xf>
    <xf numFmtId="43" fontId="1" fillId="0" borderId="0" xfId="3" applyFont="1" applyAlignment="1"/>
    <xf numFmtId="43" fontId="1" fillId="0" borderId="0" xfId="3" applyFont="1" applyAlignment="1">
      <alignment horizontal="right"/>
    </xf>
    <xf numFmtId="43" fontId="19" fillId="0" borderId="0" xfId="3" applyFont="1" applyAlignment="1">
      <alignment horizontal="center"/>
    </xf>
    <xf numFmtId="14" fontId="0" fillId="0" borderId="0" xfId="3" applyNumberFormat="1" applyFont="1" applyAlignment="1">
      <alignment horizontal="right"/>
    </xf>
    <xf numFmtId="43" fontId="22" fillId="0" borderId="0" xfId="3" applyFont="1" applyAlignment="1">
      <alignment horizontal="right"/>
    </xf>
    <xf numFmtId="43" fontId="20" fillId="0" borderId="59" xfId="3" applyFont="1" applyBorder="1" applyAlignment="1">
      <alignment horizontal="right"/>
    </xf>
    <xf numFmtId="0" fontId="19" fillId="0" borderId="0" xfId="0" applyFont="1" applyAlignment="1">
      <alignment horizontal="left"/>
    </xf>
    <xf numFmtId="43" fontId="1" fillId="0" borderId="0" xfId="3" applyFont="1" applyBorder="1" applyAlignment="1"/>
    <xf numFmtId="4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1" fillId="0" borderId="59" xfId="0" applyNumberFormat="1" applyFont="1" applyBorder="1" applyAlignment="1">
      <alignment horizontal="center"/>
    </xf>
    <xf numFmtId="0" fontId="23" fillId="0" borderId="64" xfId="0" applyFont="1" applyBorder="1"/>
    <xf numFmtId="0" fontId="0" fillId="0" borderId="64" xfId="0" applyBorder="1"/>
    <xf numFmtId="4" fontId="0" fillId="6" borderId="0" xfId="0" applyNumberFormat="1" applyFill="1" applyAlignment="1">
      <alignment horizontal="center"/>
    </xf>
    <xf numFmtId="0" fontId="0" fillId="6" borderId="0" xfId="0" applyFill="1"/>
    <xf numFmtId="0" fontId="0" fillId="6" borderId="64" xfId="0" applyFill="1" applyBorder="1"/>
    <xf numFmtId="43" fontId="0" fillId="6" borderId="0" xfId="3" applyFont="1" applyFill="1" applyAlignment="1">
      <alignment horizontal="right"/>
    </xf>
    <xf numFmtId="0" fontId="23" fillId="6" borderId="64" xfId="0" applyFont="1" applyFill="1" applyBorder="1"/>
    <xf numFmtId="0" fontId="35" fillId="0" borderId="64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29" fillId="0" borderId="64" xfId="0" applyFont="1" applyBorder="1" applyAlignment="1">
      <alignment horizontal="left" indent="2"/>
    </xf>
    <xf numFmtId="43" fontId="0" fillId="0" borderId="59" xfId="3" applyFont="1" applyBorder="1" applyAlignment="1">
      <alignment horizontal="right"/>
    </xf>
    <xf numFmtId="43" fontId="3" fillId="0" borderId="0" xfId="3" applyFont="1" applyAlignment="1">
      <alignment horizontal="right"/>
    </xf>
    <xf numFmtId="0" fontId="13" fillId="0" borderId="5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center" vertical="center" wrapText="1"/>
    </xf>
    <xf numFmtId="8" fontId="12" fillId="0" borderId="53" xfId="0" applyNumberFormat="1" applyFont="1" applyBorder="1" applyAlignment="1">
      <alignment horizontal="right" vertical="center" wrapText="1"/>
    </xf>
    <xf numFmtId="0" fontId="11" fillId="0" borderId="53" xfId="2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18" fillId="6" borderId="0" xfId="0" applyFont="1" applyFill="1" applyAlignment="1"/>
    <xf numFmtId="43" fontId="0" fillId="0" borderId="0" xfId="3" applyFont="1" applyAlignment="1">
      <alignment horizontal="center"/>
    </xf>
    <xf numFmtId="43" fontId="0" fillId="0" borderId="58" xfId="3" applyFont="1" applyBorder="1" applyAlignment="1">
      <alignment horizontal="center"/>
    </xf>
    <xf numFmtId="0" fontId="37" fillId="0" borderId="0" xfId="0" applyFont="1" applyBorder="1" applyAlignment="1">
      <alignment vertical="center"/>
    </xf>
    <xf numFmtId="0" fontId="34" fillId="0" borderId="0" xfId="0" applyFont="1" applyFill="1" applyAlignment="1">
      <alignment horizontal="left" vertical="top"/>
    </xf>
    <xf numFmtId="0" fontId="29" fillId="0" borderId="0" xfId="0" applyFont="1" applyFill="1" applyAlignment="1">
      <alignment vertical="center"/>
    </xf>
    <xf numFmtId="14" fontId="30" fillId="0" borderId="0" xfId="0" applyNumberFormat="1" applyFont="1" applyFill="1" applyAlignment="1">
      <alignment horizontal="center" vertical="center"/>
    </xf>
    <xf numFmtId="0" fontId="29" fillId="0" borderId="61" xfId="0" applyFont="1" applyFill="1" applyBorder="1" applyAlignment="1">
      <alignment vertical="center"/>
    </xf>
    <xf numFmtId="14" fontId="30" fillId="0" borderId="61" xfId="0" applyNumberFormat="1" applyFont="1" applyFill="1" applyBorder="1" applyAlignment="1">
      <alignment horizontal="center" vertical="center"/>
    </xf>
    <xf numFmtId="0" fontId="29" fillId="0" borderId="63" xfId="0" applyFont="1" applyFill="1" applyBorder="1" applyAlignment="1">
      <alignment vertical="center"/>
    </xf>
    <xf numFmtId="14" fontId="30" fillId="0" borderId="63" xfId="0" applyNumberFormat="1" applyFont="1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right" vertical="center" wrapText="1"/>
    </xf>
    <xf numFmtId="0" fontId="15" fillId="7" borderId="2" xfId="0" applyFont="1" applyFill="1" applyBorder="1" applyAlignment="1">
      <alignment vertical="center"/>
    </xf>
    <xf numFmtId="0" fontId="15" fillId="7" borderId="3" xfId="0" applyFont="1" applyFill="1" applyBorder="1" applyAlignment="1">
      <alignment vertical="center"/>
    </xf>
    <xf numFmtId="0" fontId="15" fillId="7" borderId="66" xfId="0" applyFont="1" applyFill="1" applyBorder="1" applyAlignment="1">
      <alignment vertical="center"/>
    </xf>
    <xf numFmtId="0" fontId="15" fillId="7" borderId="61" xfId="0" applyFont="1" applyFill="1" applyBorder="1" applyAlignment="1">
      <alignment vertical="center"/>
    </xf>
    <xf numFmtId="0" fontId="0" fillId="0" borderId="0" xfId="0" applyFill="1" applyAlignment="1"/>
    <xf numFmtId="0" fontId="1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34" fillId="8" borderId="0" xfId="0" applyFont="1" applyFill="1" applyAlignment="1">
      <alignment horizontal="left" vertical="top"/>
    </xf>
    <xf numFmtId="0" fontId="0" fillId="8" borderId="61" xfId="0" applyFill="1" applyBorder="1" applyAlignment="1">
      <alignment vertical="center"/>
    </xf>
    <xf numFmtId="0" fontId="12" fillId="8" borderId="1" xfId="0" applyFont="1" applyFill="1" applyBorder="1" applyAlignment="1">
      <alignment horizontal="right" vertical="center" wrapText="1"/>
    </xf>
    <xf numFmtId="0" fontId="0" fillId="8" borderId="0" xfId="0" applyFill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44" fontId="7" fillId="0" borderId="38" xfId="1" applyFont="1" applyBorder="1" applyAlignment="1">
      <alignment horizontal="center" vertical="center" wrapText="1"/>
    </xf>
    <xf numFmtId="44" fontId="7" fillId="0" borderId="28" xfId="1" applyFon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7" fontId="5" fillId="8" borderId="42" xfId="1" applyNumberFormat="1" applyFont="1" applyFill="1" applyBorder="1" applyAlignment="1">
      <alignment horizontal="center" vertical="center"/>
    </xf>
    <xf numFmtId="44" fontId="6" fillId="8" borderId="27" xfId="0" applyNumberFormat="1" applyFont="1" applyFill="1" applyBorder="1" applyAlignment="1">
      <alignment vertical="center"/>
    </xf>
    <xf numFmtId="44" fontId="6" fillId="8" borderId="0" xfId="1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/>
    </xf>
    <xf numFmtId="0" fontId="15" fillId="7" borderId="66" xfId="0" applyFont="1" applyFill="1" applyBorder="1" applyAlignment="1">
      <alignment horizontal="center" vertical="center"/>
    </xf>
    <xf numFmtId="7" fontId="5" fillId="0" borderId="68" xfId="1" applyNumberFormat="1" applyFont="1" applyBorder="1" applyAlignment="1">
      <alignment horizontal="center" vertical="center"/>
    </xf>
    <xf numFmtId="44" fontId="6" fillId="0" borderId="35" xfId="0" applyNumberFormat="1" applyFont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3" borderId="54" xfId="0" applyFont="1" applyFill="1" applyBorder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0" xfId="0" applyFont="1" applyAlignment="1"/>
    <xf numFmtId="44" fontId="7" fillId="0" borderId="67" xfId="1" applyFont="1" applyBorder="1" applyAlignment="1">
      <alignment horizontal="center" vertical="center"/>
    </xf>
    <xf numFmtId="44" fontId="7" fillId="0" borderId="71" xfId="1" applyFont="1" applyBorder="1" applyAlignment="1">
      <alignment horizontal="center" vertical="center"/>
    </xf>
    <xf numFmtId="44" fontId="7" fillId="0" borderId="7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7" fontId="7" fillId="0" borderId="28" xfId="1" applyNumberFormat="1" applyFont="1" applyBorder="1" applyAlignment="1">
      <alignment horizontal="center" vertical="center"/>
    </xf>
    <xf numFmtId="7" fontId="7" fillId="0" borderId="27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7" fontId="6" fillId="0" borderId="27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7" fontId="5" fillId="0" borderId="27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165" fontId="6" fillId="0" borderId="42" xfId="1" applyNumberFormat="1" applyFont="1" applyBorder="1" applyAlignment="1">
      <alignment horizontal="center" vertical="center"/>
    </xf>
    <xf numFmtId="165" fontId="5" fillId="5" borderId="42" xfId="1" applyNumberFormat="1" applyFont="1" applyFill="1" applyBorder="1" applyAlignment="1">
      <alignment horizontal="center" vertical="center"/>
    </xf>
    <xf numFmtId="165" fontId="6" fillId="0" borderId="41" xfId="1" applyNumberFormat="1" applyFont="1" applyBorder="1" applyAlignment="1">
      <alignment horizontal="center" vertical="center"/>
    </xf>
    <xf numFmtId="165" fontId="7" fillId="0" borderId="42" xfId="1" applyNumberFormat="1" applyFont="1" applyBorder="1" applyAlignment="1">
      <alignment horizontal="center" vertical="center"/>
    </xf>
    <xf numFmtId="165" fontId="7" fillId="0" borderId="43" xfId="1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39" fillId="0" borderId="58" xfId="0" applyFont="1" applyBorder="1" applyAlignment="1">
      <alignment horizontal="center" vertical="center"/>
    </xf>
    <xf numFmtId="0" fontId="12" fillId="3" borderId="65" xfId="0" applyFont="1" applyFill="1" applyBorder="1" applyAlignment="1">
      <alignment horizontal="right" wrapText="1"/>
    </xf>
    <xf numFmtId="0" fontId="12" fillId="3" borderId="54" xfId="0" applyFont="1" applyFill="1" applyBorder="1" applyAlignment="1">
      <alignment horizontal="right" wrapText="1"/>
    </xf>
    <xf numFmtId="0" fontId="26" fillId="0" borderId="17" xfId="0" applyFont="1" applyFill="1" applyBorder="1" applyAlignment="1">
      <alignment horizontal="center"/>
    </xf>
    <xf numFmtId="0" fontId="27" fillId="0" borderId="69" xfId="0" applyFont="1" applyFill="1" applyBorder="1" applyAlignment="1">
      <alignment horizontal="center"/>
    </xf>
    <xf numFmtId="0" fontId="27" fillId="0" borderId="70" xfId="0" applyFont="1" applyFill="1" applyBorder="1" applyAlignment="1">
      <alignment horizontal="center"/>
    </xf>
    <xf numFmtId="0" fontId="28" fillId="0" borderId="62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61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left"/>
    </xf>
    <xf numFmtId="0" fontId="25" fillId="0" borderId="61" xfId="0" applyFont="1" applyFill="1" applyBorder="1" applyAlignment="1">
      <alignment horizontal="left"/>
    </xf>
    <xf numFmtId="0" fontId="29" fillId="0" borderId="62" xfId="0" applyFont="1" applyFill="1" applyBorder="1" applyAlignment="1">
      <alignment horizontal="center" vertical="center" wrapText="1"/>
    </xf>
    <xf numFmtId="0" fontId="29" fillId="0" borderId="61" xfId="0" applyFont="1" applyFill="1" applyBorder="1" applyAlignment="1">
      <alignment horizontal="center" vertical="center" wrapText="1"/>
    </xf>
    <xf numFmtId="0" fontId="31" fillId="0" borderId="62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61" xfId="0" applyFont="1" applyFill="1" applyBorder="1" applyAlignment="1">
      <alignment horizontal="center"/>
    </xf>
    <xf numFmtId="0" fontId="29" fillId="0" borderId="0" xfId="0" applyFont="1" applyFill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44" fontId="7" fillId="0" borderId="27" xfId="1" applyFont="1" applyBorder="1" applyAlignment="1">
      <alignment horizontal="center" vertical="center"/>
    </xf>
    <xf numFmtId="0" fontId="14" fillId="4" borderId="55" xfId="0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0" fontId="14" fillId="4" borderId="5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center" wrapText="1"/>
    </xf>
    <xf numFmtId="0" fontId="12" fillId="3" borderId="65" xfId="0" applyFont="1" applyFill="1" applyBorder="1" applyAlignment="1">
      <alignment vertical="center" wrapText="1"/>
    </xf>
    <xf numFmtId="0" fontId="12" fillId="3" borderId="5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38" fillId="0" borderId="0" xfId="0" applyFont="1" applyAlignment="1">
      <alignment horizontal="left" wrapText="1"/>
    </xf>
    <xf numFmtId="0" fontId="26" fillId="0" borderId="62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7" fillId="0" borderId="61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6" fillId="5" borderId="19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9</xdr:row>
      <xdr:rowOff>0</xdr:rowOff>
    </xdr:from>
    <xdr:to>
      <xdr:col>2</xdr:col>
      <xdr:colOff>390525</xdr:colOff>
      <xdr:row>9</xdr:row>
      <xdr:rowOff>285750</xdr:rowOff>
    </xdr:to>
    <xdr:cxnSp macro="">
      <xdr:nvCxnSpPr>
        <xdr:cNvPr id="3" name="Straight Arrow Connector 2"/>
        <xdr:cNvCxnSpPr/>
      </xdr:nvCxnSpPr>
      <xdr:spPr>
        <a:xfrm flipH="1">
          <a:off x="971550" y="981075"/>
          <a:ext cx="28575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17</xdr:row>
      <xdr:rowOff>0</xdr:rowOff>
    </xdr:from>
    <xdr:to>
      <xdr:col>2</xdr:col>
      <xdr:colOff>390525</xdr:colOff>
      <xdr:row>17</xdr:row>
      <xdr:rowOff>285750</xdr:rowOff>
    </xdr:to>
    <xdr:cxnSp macro="">
      <xdr:nvCxnSpPr>
        <xdr:cNvPr id="4" name="Straight Arrow Connector 3"/>
        <xdr:cNvCxnSpPr/>
      </xdr:nvCxnSpPr>
      <xdr:spPr>
        <a:xfrm flipH="1">
          <a:off x="1152525" y="1181100"/>
          <a:ext cx="28575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21</xdr:row>
      <xdr:rowOff>161925</xdr:rowOff>
    </xdr:from>
    <xdr:to>
      <xdr:col>2</xdr:col>
      <xdr:colOff>400051</xdr:colOff>
      <xdr:row>23</xdr:row>
      <xdr:rowOff>9525</xdr:rowOff>
    </xdr:to>
    <xdr:cxnSp macro="">
      <xdr:nvCxnSpPr>
        <xdr:cNvPr id="6" name="Straight Arrow Connector 5"/>
        <xdr:cNvCxnSpPr/>
      </xdr:nvCxnSpPr>
      <xdr:spPr>
        <a:xfrm flipH="1">
          <a:off x="1152525" y="3838575"/>
          <a:ext cx="38101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30</xdr:row>
      <xdr:rowOff>161925</xdr:rowOff>
    </xdr:from>
    <xdr:to>
      <xdr:col>2</xdr:col>
      <xdr:colOff>400051</xdr:colOff>
      <xdr:row>32</xdr:row>
      <xdr:rowOff>9525</xdr:rowOff>
    </xdr:to>
    <xdr:cxnSp macro="">
      <xdr:nvCxnSpPr>
        <xdr:cNvPr id="8" name="Straight Arrow Connector 7"/>
        <xdr:cNvCxnSpPr/>
      </xdr:nvCxnSpPr>
      <xdr:spPr>
        <a:xfrm flipH="1">
          <a:off x="1152525" y="3838575"/>
          <a:ext cx="38101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44</xdr:row>
      <xdr:rowOff>161925</xdr:rowOff>
    </xdr:from>
    <xdr:to>
      <xdr:col>6</xdr:col>
      <xdr:colOff>400051</xdr:colOff>
      <xdr:row>46</xdr:row>
      <xdr:rowOff>9525</xdr:rowOff>
    </xdr:to>
    <xdr:cxnSp macro="">
      <xdr:nvCxnSpPr>
        <xdr:cNvPr id="10" name="Straight Arrow Connector 9"/>
        <xdr:cNvCxnSpPr/>
      </xdr:nvCxnSpPr>
      <xdr:spPr>
        <a:xfrm flipH="1">
          <a:off x="1152525" y="5838825"/>
          <a:ext cx="38101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50</xdr:row>
      <xdr:rowOff>161925</xdr:rowOff>
    </xdr:from>
    <xdr:to>
      <xdr:col>2</xdr:col>
      <xdr:colOff>400051</xdr:colOff>
      <xdr:row>52</xdr:row>
      <xdr:rowOff>9525</xdr:rowOff>
    </xdr:to>
    <xdr:cxnSp macro="">
      <xdr:nvCxnSpPr>
        <xdr:cNvPr id="11" name="Straight Arrow Connector 10"/>
        <xdr:cNvCxnSpPr/>
      </xdr:nvCxnSpPr>
      <xdr:spPr>
        <a:xfrm flipH="1">
          <a:off x="1152525" y="5000625"/>
          <a:ext cx="38101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962025</xdr:colOff>
      <xdr:row>39</xdr:row>
      <xdr:rowOff>95250</xdr:rowOff>
    </xdr:from>
    <xdr:to>
      <xdr:col>8</xdr:col>
      <xdr:colOff>85725</xdr:colOff>
      <xdr:row>51</xdr:row>
      <xdr:rowOff>114300</xdr:rowOff>
    </xdr:to>
    <xdr:cxnSp macro="">
      <xdr:nvCxnSpPr>
        <xdr:cNvPr id="5" name="Straight Arrow Connector 4"/>
        <xdr:cNvCxnSpPr/>
      </xdr:nvCxnSpPr>
      <xdr:spPr>
        <a:xfrm>
          <a:off x="4562475" y="6324600"/>
          <a:ext cx="266700" cy="1885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38</xdr:row>
      <xdr:rowOff>152400</xdr:rowOff>
    </xdr:from>
    <xdr:to>
      <xdr:col>7</xdr:col>
      <xdr:colOff>342900</xdr:colOff>
      <xdr:row>39</xdr:row>
      <xdr:rowOff>104775</xdr:rowOff>
    </xdr:to>
    <xdr:cxnSp macro="">
      <xdr:nvCxnSpPr>
        <xdr:cNvPr id="13" name="Straight Arrow Connector 12"/>
        <xdr:cNvCxnSpPr/>
      </xdr:nvCxnSpPr>
      <xdr:spPr>
        <a:xfrm flipV="1">
          <a:off x="3638550" y="6219825"/>
          <a:ext cx="304800" cy="114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514349</xdr:colOff>
      <xdr:row>28</xdr:row>
      <xdr:rowOff>0</xdr:rowOff>
    </xdr:from>
    <xdr:to>
      <xdr:col>4</xdr:col>
      <xdr:colOff>657224</xdr:colOff>
      <xdr:row>28</xdr:row>
      <xdr:rowOff>133349</xdr:rowOff>
    </xdr:to>
    <xdr:sp macro="" textlink="">
      <xdr:nvSpPr>
        <xdr:cNvPr id="16" name="TextBox 15"/>
        <xdr:cNvSpPr txBox="1"/>
      </xdr:nvSpPr>
      <xdr:spPr>
        <a:xfrm>
          <a:off x="2133599" y="5076825"/>
          <a:ext cx="142875" cy="133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ZA" sz="1100" b="1">
              <a:solidFill>
                <a:srgbClr val="FF0000"/>
              </a:solidFill>
            </a:rPr>
            <a:t>*</a:t>
          </a:r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1</xdr:col>
      <xdr:colOff>152400</xdr:colOff>
      <xdr:row>54</xdr:row>
      <xdr:rowOff>114300</xdr:rowOff>
    </xdr:to>
    <xdr:sp macro="" textlink="">
      <xdr:nvSpPr>
        <xdr:cNvPr id="17" name="TextBox 16"/>
        <xdr:cNvSpPr txBox="1"/>
      </xdr:nvSpPr>
      <xdr:spPr>
        <a:xfrm>
          <a:off x="180975" y="9448800"/>
          <a:ext cx="152400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ZA" sz="1100" b="1">
              <a:solidFill>
                <a:srgbClr val="FF0000"/>
              </a:solidFill>
            </a:rPr>
            <a:t>*</a:t>
          </a:r>
        </a:p>
      </xdr:txBody>
    </xdr:sp>
    <xdr:clientData/>
  </xdr:twoCellAnchor>
  <xdr:twoCellAnchor>
    <xdr:from>
      <xdr:col>5</xdr:col>
      <xdr:colOff>514350</xdr:colOff>
      <xdr:row>6</xdr:row>
      <xdr:rowOff>0</xdr:rowOff>
    </xdr:from>
    <xdr:to>
      <xdr:col>6</xdr:col>
      <xdr:colOff>0</xdr:colOff>
      <xdr:row>6</xdr:row>
      <xdr:rowOff>133349</xdr:rowOff>
    </xdr:to>
    <xdr:sp macro="" textlink="">
      <xdr:nvSpPr>
        <xdr:cNvPr id="18" name="TextBox 17"/>
        <xdr:cNvSpPr txBox="1"/>
      </xdr:nvSpPr>
      <xdr:spPr>
        <a:xfrm>
          <a:off x="2800350" y="1247775"/>
          <a:ext cx="142875" cy="133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ZA" sz="1100" b="1">
              <a:solidFill>
                <a:srgbClr val="FF0000"/>
              </a:solidFill>
            </a:rPr>
            <a:t>*</a:t>
          </a:r>
        </a:p>
      </xdr:txBody>
    </xdr:sp>
    <xdr:clientData/>
  </xdr:twoCellAnchor>
  <xdr:twoCellAnchor>
    <xdr:from>
      <xdr:col>5</xdr:col>
      <xdr:colOff>533400</xdr:colOff>
      <xdr:row>14</xdr:row>
      <xdr:rowOff>9525</xdr:rowOff>
    </xdr:from>
    <xdr:to>
      <xdr:col>6</xdr:col>
      <xdr:colOff>19050</xdr:colOff>
      <xdr:row>14</xdr:row>
      <xdr:rowOff>142874</xdr:rowOff>
    </xdr:to>
    <xdr:sp macro="" textlink="">
      <xdr:nvSpPr>
        <xdr:cNvPr id="19" name="TextBox 18"/>
        <xdr:cNvSpPr txBox="1"/>
      </xdr:nvSpPr>
      <xdr:spPr>
        <a:xfrm>
          <a:off x="2819400" y="2743200"/>
          <a:ext cx="142875" cy="133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ZA" sz="1100" b="1">
              <a:solidFill>
                <a:srgbClr val="FF0000"/>
              </a:solidFill>
            </a:rPr>
            <a:t>*</a:t>
          </a:r>
        </a:p>
      </xdr:txBody>
    </xdr:sp>
    <xdr:clientData/>
  </xdr:twoCellAnchor>
  <xdr:twoCellAnchor>
    <xdr:from>
      <xdr:col>5</xdr:col>
      <xdr:colOff>523875</xdr:colOff>
      <xdr:row>43</xdr:row>
      <xdr:rowOff>9525</xdr:rowOff>
    </xdr:from>
    <xdr:to>
      <xdr:col>6</xdr:col>
      <xdr:colOff>9525</xdr:colOff>
      <xdr:row>43</xdr:row>
      <xdr:rowOff>142874</xdr:rowOff>
    </xdr:to>
    <xdr:sp macro="" textlink="">
      <xdr:nvSpPr>
        <xdr:cNvPr id="20" name="TextBox 19"/>
        <xdr:cNvSpPr txBox="1"/>
      </xdr:nvSpPr>
      <xdr:spPr>
        <a:xfrm>
          <a:off x="2809875" y="7620000"/>
          <a:ext cx="142875" cy="133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ZA" sz="1100" b="1">
              <a:solidFill>
                <a:srgbClr val="FF0000"/>
              </a:solidFill>
            </a:rPr>
            <a:t>*</a:t>
          </a:r>
        </a:p>
      </xdr:txBody>
    </xdr:sp>
    <xdr:clientData/>
  </xdr:twoCellAnchor>
  <xdr:twoCellAnchor>
    <xdr:from>
      <xdr:col>5</xdr:col>
      <xdr:colOff>514350</xdr:colOff>
      <xdr:row>48</xdr:row>
      <xdr:rowOff>9525</xdr:rowOff>
    </xdr:from>
    <xdr:to>
      <xdr:col>6</xdr:col>
      <xdr:colOff>0</xdr:colOff>
      <xdr:row>48</xdr:row>
      <xdr:rowOff>142874</xdr:rowOff>
    </xdr:to>
    <xdr:sp macro="" textlink="">
      <xdr:nvSpPr>
        <xdr:cNvPr id="15" name="TextBox 14"/>
        <xdr:cNvSpPr txBox="1"/>
      </xdr:nvSpPr>
      <xdr:spPr>
        <a:xfrm>
          <a:off x="2800350" y="8258175"/>
          <a:ext cx="142875" cy="133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ZA" sz="1100" b="1">
              <a:solidFill>
                <a:srgbClr val="FF0000"/>
              </a:solidFill>
            </a:rPr>
            <a:t>*</a:t>
          </a:r>
        </a:p>
      </xdr:txBody>
    </xdr:sp>
    <xdr:clientData/>
  </xdr:twoCellAnchor>
  <xdr:twoCellAnchor>
    <xdr:from>
      <xdr:col>7</xdr:col>
      <xdr:colOff>352425</xdr:colOff>
      <xdr:row>37</xdr:row>
      <xdr:rowOff>133350</xdr:rowOff>
    </xdr:from>
    <xdr:to>
      <xdr:col>9</xdr:col>
      <xdr:colOff>238125</xdr:colOff>
      <xdr:row>39</xdr:row>
      <xdr:rowOff>66675</xdr:rowOff>
    </xdr:to>
    <xdr:sp macro="" textlink="">
      <xdr:nvSpPr>
        <xdr:cNvPr id="9" name="TextBox 8"/>
        <xdr:cNvSpPr txBox="1"/>
      </xdr:nvSpPr>
      <xdr:spPr>
        <a:xfrm>
          <a:off x="3952875" y="6038850"/>
          <a:ext cx="15621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i="1">
              <a:solidFill>
                <a:srgbClr val="FF0000"/>
              </a:solidFill>
            </a:rPr>
            <a:t>pd</a:t>
          </a:r>
          <a:r>
            <a:rPr lang="en-ZA" sz="1100" i="1" baseline="0">
              <a:solidFill>
                <a:srgbClr val="FF0000"/>
              </a:solidFill>
            </a:rPr>
            <a:t> via EFT 2012/03/13</a:t>
          </a:r>
          <a:endParaRPr lang="en-ZA" sz="1100" i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0</xdr:colOff>
      <xdr:row>44</xdr:row>
      <xdr:rowOff>66675</xdr:rowOff>
    </xdr:to>
    <xdr:pic>
      <xdr:nvPicPr>
        <xdr:cNvPr id="2" name="Picture 1" descr="https://secure.sarsefiling.co.za/EFDotNet/!WhiteLabel/eFiling/Images/Grey_Background_Top_Left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0</xdr:colOff>
      <xdr:row>44</xdr:row>
      <xdr:rowOff>66675</xdr:rowOff>
    </xdr:to>
    <xdr:pic>
      <xdr:nvPicPr>
        <xdr:cNvPr id="3" name="Picture 2" descr="https://secure.sarsefiling.co.za/EFDotNet/!WhiteLabel/eFiling/Images/Grey_Background_Top_Right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161925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1</xdr:row>
      <xdr:rowOff>66675</xdr:rowOff>
    </xdr:to>
    <xdr:pic>
      <xdr:nvPicPr>
        <xdr:cNvPr id="1037" name="Picture 1" descr="https://secure.sarsefiling.co.za/EFDotNet/!WhiteLabel/eFiling/Images/Grey_Background_Top_Left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66675</xdr:colOff>
      <xdr:row>1</xdr:row>
      <xdr:rowOff>66675</xdr:rowOff>
    </xdr:to>
    <xdr:pic>
      <xdr:nvPicPr>
        <xdr:cNvPr id="1038" name="Picture 2" descr="https://secure.sarsefiling.co.za/EFDotNet/!WhiteLabel/eFiling/Images/Grey_Background_Top_Right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161925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66675</xdr:colOff>
      <xdr:row>25</xdr:row>
      <xdr:rowOff>66675</xdr:rowOff>
    </xdr:to>
    <xdr:pic>
      <xdr:nvPicPr>
        <xdr:cNvPr id="1039" name="Picture 3" descr="https://secure.sarsefiling.co.za/EFDotNet/!WhiteLabel/eFiling/Images/Grey_Background_Bottom_Left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ecure.sarsefiling.co.za/EFDotNet/!Generator/%09%09%09%09%09%09%09%09%09%09%09%09%09../LoadPage.aspx?PageCode=PaymentDetail&amp;Type=List&amp;TaxPayerID=3158575&amp;ReturnGroupID=14&amp;ReturnTypeID=5&amp;OnlyView=1%09%09%09%09%09%09%09%09%09%09%09%09" TargetMode="External"/><Relationship Id="rId13" Type="http://schemas.openxmlformats.org/officeDocument/2006/relationships/hyperlink" Target="https://secure.sarsefiling.co.za/EFDotNet/!Generator/%09%09%09%09%09%09%09%09%09%09%09%09%09../LoadPage.aspx?PageCode=PaymentDetail&amp;Type=List&amp;TaxPayerID=3158575&amp;ReturnGroupID=2&amp;ReturnTypeID=5&amp;OnlyView=1%09%09%09%09%09%09%09%09%09%09%09%09" TargetMode="External"/><Relationship Id="rId3" Type="http://schemas.openxmlformats.org/officeDocument/2006/relationships/hyperlink" Target="https://secure.sarsefiling.co.za/EFDotNet/!Generator/%09%09%09%09%09%09%09%09%09%09%09%09%09%09%09../LoadPage.aspx?PageCode=PaymentDetail&amp;Type=List&amp;TaxPayerID=1&amp;ReturnGroupID=1134420&amp;ReturnTypeID=37&amp;OnlyView=1%09%09%09%09%09%09%09%09%09%09%09%09%09%09" TargetMode="External"/><Relationship Id="rId7" Type="http://schemas.openxmlformats.org/officeDocument/2006/relationships/hyperlink" Target="https://secure.sarsefiling.co.za/EFDotNet/!Generator/%09%09%09%09%09%09%09%09%09%09%09%09%09../LoadPage.aspx?PageCode=PaymentDetail&amp;Type=List&amp;TaxPayerID=3158575&amp;ReturnGroupID=15&amp;ReturnTypeID=5&amp;OnlyView=1%09%09%09%09%09%09%09%09%09%09%09%09" TargetMode="External"/><Relationship Id="rId12" Type="http://schemas.openxmlformats.org/officeDocument/2006/relationships/hyperlink" Target="https://secure.sarsefiling.co.za/EFDotNet/!Generator/%09%09%09%09%09%09%09%09%09%09%09%09%09../LoadPage.aspx?PageCode=PaymentDetail&amp;Type=List&amp;TaxPayerID=3158575&amp;ReturnGroupID=4&amp;ReturnTypeID=5&amp;OnlyView=1%09%09%09%09%09%09%09%09%09%09%09%09" TargetMode="External"/><Relationship Id="rId2" Type="http://schemas.openxmlformats.org/officeDocument/2006/relationships/hyperlink" Target="https://secure.sarsefiling.co.za/EFDotNet/!Generator/%09%09%09%09%09%09%09%09%09%09%09%09%09%09%09../LoadPage.aspx?PageCode=PaymentDetail&amp;Type=List&amp;TaxPayerID=1&amp;ReturnGroupID=19693193&amp;ReturnTypeID=37&amp;OnlyView=1%09%09%09%09%09%09%09%09%09%09%09%09%09%09" TargetMode="External"/><Relationship Id="rId1" Type="http://schemas.openxmlformats.org/officeDocument/2006/relationships/hyperlink" Target="https://secure.sarsefiling.co.za/EFDotNet/!Generator/WebWiz.aspx?BusinessProcessCode=BPPAYMENTHISTORY&amp;ProcessCode=PaymentHistory&amp;ActionCode=Load&amp;SessionID=596504A783E0CA052A83EC7D2954F83E08185614CE39E35C32090090&amp;PageCode=LOADPAYMENTHISTORY" TargetMode="External"/><Relationship Id="rId6" Type="http://schemas.openxmlformats.org/officeDocument/2006/relationships/hyperlink" Target="https://secure.sarsefiling.co.za/EFDotNet/LoadPage.aspx?PageCode=PagingIssuedHistory&amp;RTID=10&amp;PageNum=1&amp;NumRecords=25&amp;FormType=PMNTHIST" TargetMode="External"/><Relationship Id="rId11" Type="http://schemas.openxmlformats.org/officeDocument/2006/relationships/hyperlink" Target="https://secure.sarsefiling.co.za/EFDotNet/!Generator/%09%09%09%09%09%09%09%09%09%09%09%09%09../LoadPage.aspx?PageCode=PaymentDetail&amp;Type=List&amp;TaxPayerID=3158575&amp;ReturnGroupID=9&amp;ReturnTypeID=5&amp;OnlyView=1%09%09%09%09%09%09%09%09%09%09%09%09" TargetMode="External"/><Relationship Id="rId5" Type="http://schemas.openxmlformats.org/officeDocument/2006/relationships/hyperlink" Target="https://secure.sarsefiling.co.za/EFDotNet/!Generator/%09%09%09%09%09%09%09%09%09%09%09%09%09%09%09../LoadPage.aspx?PageCode=PaymentDetail&amp;Type=List&amp;TaxPayerID=1&amp;ReturnGroupID=19683826&amp;ReturnTypeID=75&amp;OnlyView=1%09%09%09%09%09%09%09%09%09%09%09%09%09%09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secure.sarsefiling.co.za/EFDotNet/!Generator/%09%09%09%09%09%09%09%09%09%09%09%09%09../LoadPage.aspx?PageCode=PaymentDetail&amp;Type=List&amp;TaxPayerID=3158575&amp;ReturnGroupID=12&amp;ReturnTypeID=5&amp;OnlyView=1%09%09%09%09%09%09%09%09%09%09%09%09" TargetMode="External"/><Relationship Id="rId4" Type="http://schemas.openxmlformats.org/officeDocument/2006/relationships/hyperlink" Target="https://secure.sarsefiling.co.za/EFDotNet/!Generator/%09%09%09%09%09%09%09%09%09%09%09%09%09%09%09../LoadPage.aspx?PageCode=PaymentDetail&amp;Type=List&amp;TaxPayerID=1&amp;ReturnGroupID=2050333&amp;ReturnTypeID=37&amp;OnlyView=1%09%09%09%09%09%09%09%09%09%09%09%09%09%09" TargetMode="External"/><Relationship Id="rId9" Type="http://schemas.openxmlformats.org/officeDocument/2006/relationships/hyperlink" Target="https://secure.sarsefiling.co.za/EFDotNet/!Generator/%09%09%09%09%09%09%09%09%09%09%09%09%09../LoadPage.aspx?PageCode=PaymentDetail&amp;Type=List&amp;TaxPayerID=3158575&amp;ReturnGroupID=13&amp;ReturnTypeID=5&amp;OnlyView=1%09%09%09%09%09%09%09%09%09%09%09%09" TargetMode="External"/><Relationship Id="rId14" Type="http://schemas.openxmlformats.org/officeDocument/2006/relationships/hyperlink" Target="https://secure.sarsefiling.co.za/EFDotNet/!Generator/%09%09%09%09%09%09%09%09%09%09%09%09%09../LoadPage.aspx?PageCode=PaymentDetail&amp;Type=List&amp;TaxPayerID=3158575&amp;ReturnGroupID=1&amp;ReturnTypeID=5&amp;OnlyView=1%09%09%09%09%09%09%09%09%09%09%09%0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25" workbookViewId="0">
      <selection activeCell="F28" sqref="F28"/>
    </sheetView>
  </sheetViews>
  <sheetFormatPr defaultRowHeight="12.75" x14ac:dyDescent="0.2"/>
  <cols>
    <col min="1" max="1" width="2.7109375" customWidth="1"/>
    <col min="2" max="2" width="9.140625" style="101"/>
    <col min="3" max="3" width="11.28515625" style="104" customWidth="1"/>
    <col min="4" max="4" width="1.140625" customWidth="1"/>
    <col min="5" max="5" width="10" style="104" customWidth="1"/>
    <col min="6" max="7" width="9.85546875" style="104" customWidth="1"/>
    <col min="8" max="8" width="17.5703125" customWidth="1"/>
    <col min="9" max="9" width="8" style="164" customWidth="1"/>
    <col min="10" max="12" width="10.7109375" style="148" customWidth="1"/>
  </cols>
  <sheetData>
    <row r="1" spans="1:12" ht="15" x14ac:dyDescent="0.2">
      <c r="A1" s="254"/>
      <c r="B1" s="254"/>
      <c r="I1" s="163" t="s">
        <v>136</v>
      </c>
    </row>
    <row r="2" spans="1:12" ht="6" customHeight="1" x14ac:dyDescent="0.2">
      <c r="A2" s="146"/>
      <c r="B2" s="146"/>
      <c r="I2" s="163"/>
    </row>
    <row r="3" spans="1:12" s="166" customFormat="1" ht="15" x14ac:dyDescent="0.2">
      <c r="A3" s="183" t="s">
        <v>169</v>
      </c>
      <c r="B3" s="183"/>
      <c r="C3" s="165"/>
      <c r="E3" s="165"/>
      <c r="F3" s="165"/>
      <c r="G3" s="165"/>
      <c r="I3" s="169"/>
      <c r="J3" s="168"/>
      <c r="K3" s="168"/>
      <c r="L3" s="168"/>
    </row>
    <row r="4" spans="1:12" x14ac:dyDescent="0.2">
      <c r="B4" s="102" t="s">
        <v>119</v>
      </c>
      <c r="C4" s="103" t="s">
        <v>120</v>
      </c>
      <c r="E4" s="107" t="s">
        <v>121</v>
      </c>
      <c r="F4" s="107" t="s">
        <v>123</v>
      </c>
      <c r="G4" s="107" t="s">
        <v>122</v>
      </c>
      <c r="J4" s="147" t="s">
        <v>121</v>
      </c>
      <c r="K4" s="147" t="s">
        <v>123</v>
      </c>
      <c r="L4" s="147" t="s">
        <v>122</v>
      </c>
    </row>
    <row r="5" spans="1:12" x14ac:dyDescent="0.2">
      <c r="B5" s="101">
        <v>200905</v>
      </c>
      <c r="C5" s="104">
        <v>-8104.28</v>
      </c>
      <c r="E5" s="108" t="s">
        <v>12</v>
      </c>
      <c r="F5" s="108" t="s">
        <v>12</v>
      </c>
      <c r="G5" s="108" t="s">
        <v>12</v>
      </c>
    </row>
    <row r="6" spans="1:12" x14ac:dyDescent="0.2">
      <c r="B6" s="101">
        <v>200907</v>
      </c>
      <c r="C6" s="104">
        <v>-3208.51</v>
      </c>
      <c r="E6" s="108" t="s">
        <v>12</v>
      </c>
      <c r="F6" s="108" t="s">
        <v>12</v>
      </c>
      <c r="G6" s="108" t="s">
        <v>12</v>
      </c>
    </row>
    <row r="7" spans="1:12" x14ac:dyDescent="0.2">
      <c r="B7" s="101">
        <v>200909</v>
      </c>
      <c r="C7" s="104">
        <v>10575.86</v>
      </c>
      <c r="E7" s="104">
        <v>1057.5899999999999</v>
      </c>
      <c r="F7" s="104">
        <f>E7*10.5%</f>
        <v>111.04694999999998</v>
      </c>
      <c r="G7" s="104">
        <f>SUM(E7:F7)</f>
        <v>1168.6369499999998</v>
      </c>
      <c r="H7" s="106" t="s">
        <v>125</v>
      </c>
      <c r="J7" s="148">
        <v>1057.5899999999999</v>
      </c>
      <c r="K7" s="148">
        <v>185.08</v>
      </c>
      <c r="L7" s="148">
        <f>SUM(J7:K7)</f>
        <v>1242.6699999999998</v>
      </c>
    </row>
    <row r="8" spans="1:12" ht="13.5" thickBot="1" x14ac:dyDescent="0.25">
      <c r="B8" s="101">
        <v>200911</v>
      </c>
      <c r="C8" s="104">
        <v>3006.75</v>
      </c>
      <c r="E8" s="108" t="s">
        <v>12</v>
      </c>
      <c r="F8" s="108" t="s">
        <v>12</v>
      </c>
      <c r="G8" s="108" t="s">
        <v>12</v>
      </c>
      <c r="H8" s="106" t="s">
        <v>124</v>
      </c>
    </row>
    <row r="9" spans="1:12" ht="13.5" thickBot="1" x14ac:dyDescent="0.25">
      <c r="C9" s="111">
        <f>SUM(C5:C8)</f>
        <v>2269.8199999999997</v>
      </c>
      <c r="D9" s="106"/>
      <c r="G9" s="109">
        <f>SUM(G5:G8)</f>
        <v>1168.6369499999998</v>
      </c>
      <c r="I9" s="170" t="s">
        <v>148</v>
      </c>
      <c r="L9" s="149">
        <f>SUM(L5:L8)</f>
        <v>1242.6699999999998</v>
      </c>
    </row>
    <row r="10" spans="1:12" ht="12.75" customHeight="1" thickTop="1" x14ac:dyDescent="0.2"/>
    <row r="11" spans="1:12" x14ac:dyDescent="0.2">
      <c r="C11" s="117" t="s">
        <v>131</v>
      </c>
    </row>
    <row r="12" spans="1:12" ht="8.1" customHeight="1" x14ac:dyDescent="0.2"/>
    <row r="13" spans="1:12" s="166" customFormat="1" ht="15" x14ac:dyDescent="0.2">
      <c r="A13" s="183" t="s">
        <v>168</v>
      </c>
      <c r="B13" s="183"/>
      <c r="C13" s="165"/>
      <c r="E13" s="165"/>
      <c r="F13" s="165"/>
      <c r="G13" s="165"/>
      <c r="I13" s="167"/>
      <c r="J13" s="168"/>
      <c r="K13" s="168"/>
      <c r="L13" s="168"/>
    </row>
    <row r="14" spans="1:12" x14ac:dyDescent="0.2">
      <c r="B14" s="102" t="s">
        <v>119</v>
      </c>
      <c r="C14" s="103" t="s">
        <v>120</v>
      </c>
      <c r="E14" s="107" t="s">
        <v>121</v>
      </c>
      <c r="F14" s="107" t="s">
        <v>123</v>
      </c>
      <c r="G14" s="107" t="s">
        <v>122</v>
      </c>
      <c r="J14" s="147" t="s">
        <v>121</v>
      </c>
      <c r="K14" s="147" t="s">
        <v>123</v>
      </c>
      <c r="L14" s="147" t="s">
        <v>122</v>
      </c>
    </row>
    <row r="15" spans="1:12" x14ac:dyDescent="0.2">
      <c r="B15" s="101">
        <v>201003</v>
      </c>
      <c r="C15" s="104">
        <v>10766.19</v>
      </c>
      <c r="E15" s="108">
        <v>1076.6199999999999</v>
      </c>
      <c r="F15" s="108">
        <f>(E15*10.5%)</f>
        <v>113.04509999999999</v>
      </c>
      <c r="G15" s="108">
        <f>SUM(E15:F15)</f>
        <v>1189.6650999999999</v>
      </c>
      <c r="H15" s="106" t="s">
        <v>125</v>
      </c>
      <c r="J15" s="148">
        <v>1076.6199999999999</v>
      </c>
      <c r="K15" s="148">
        <v>188.4</v>
      </c>
      <c r="L15" s="148">
        <f>SUM(J15:K15)</f>
        <v>1265.02</v>
      </c>
    </row>
    <row r="16" spans="1:12" x14ac:dyDescent="0.2">
      <c r="B16" s="101">
        <v>201005</v>
      </c>
      <c r="C16" s="104">
        <v>-10644.72</v>
      </c>
      <c r="E16" s="108" t="s">
        <v>12</v>
      </c>
      <c r="F16" s="108" t="s">
        <v>12</v>
      </c>
      <c r="G16" s="108" t="s">
        <v>12</v>
      </c>
      <c r="H16" s="106" t="s">
        <v>126</v>
      </c>
    </row>
    <row r="17" spans="1:12" ht="13.5" thickBot="1" x14ac:dyDescent="0.25">
      <c r="C17" s="111">
        <f>SUM(C15:C16)</f>
        <v>121.47000000000116</v>
      </c>
      <c r="D17" s="106"/>
      <c r="G17" s="150"/>
    </row>
    <row r="18" spans="1:12" ht="13.5" thickTop="1" x14ac:dyDescent="0.2"/>
    <row r="19" spans="1:12" x14ac:dyDescent="0.2">
      <c r="C19" s="117" t="s">
        <v>132</v>
      </c>
    </row>
    <row r="21" spans="1:12" ht="13.5" thickBot="1" x14ac:dyDescent="0.25">
      <c r="B21" s="101">
        <v>201101</v>
      </c>
      <c r="C21" s="104">
        <v>765.49</v>
      </c>
      <c r="E21" s="108">
        <v>76.55</v>
      </c>
      <c r="F21" s="108">
        <f>5.42+6.96</f>
        <v>12.379999999999999</v>
      </c>
      <c r="G21" s="108">
        <f>SUM(E21:F21)</f>
        <v>88.929999999999993</v>
      </c>
      <c r="H21" s="106"/>
      <c r="J21" s="148">
        <v>76.55</v>
      </c>
      <c r="K21" s="148">
        <f>5.42+6.96</f>
        <v>12.379999999999999</v>
      </c>
      <c r="L21" s="148">
        <f>SUM(J21:K21)</f>
        <v>88.929999999999993</v>
      </c>
    </row>
    <row r="22" spans="1:12" ht="13.5" thickBot="1" x14ac:dyDescent="0.25">
      <c r="C22" s="105">
        <f>SUM(C21)</f>
        <v>765.49</v>
      </c>
      <c r="E22" s="108"/>
      <c r="F22" s="108"/>
      <c r="G22" s="116">
        <f>SUM(G15:G21)</f>
        <v>1278.5951</v>
      </c>
      <c r="H22" s="106"/>
      <c r="I22" s="170" t="s">
        <v>147</v>
      </c>
      <c r="L22" s="149">
        <f>SUM(L15:L21)</f>
        <v>1353.95</v>
      </c>
    </row>
    <row r="23" spans="1:12" ht="13.5" thickTop="1" x14ac:dyDescent="0.2">
      <c r="E23" s="108"/>
      <c r="F23" s="108"/>
      <c r="G23" s="108"/>
      <c r="H23" s="106"/>
    </row>
    <row r="24" spans="1:12" x14ac:dyDescent="0.2">
      <c r="C24" s="117" t="s">
        <v>133</v>
      </c>
      <c r="E24" s="108"/>
      <c r="F24" s="108"/>
      <c r="G24" s="108"/>
      <c r="H24" s="106"/>
    </row>
    <row r="25" spans="1:12" ht="8.1" customHeight="1" x14ac:dyDescent="0.2">
      <c r="C25" s="112"/>
      <c r="E25" s="108"/>
      <c r="F25" s="108"/>
      <c r="G25" s="108"/>
      <c r="H25" s="106"/>
    </row>
    <row r="26" spans="1:12" s="166" customFormat="1" ht="15" x14ac:dyDescent="0.2">
      <c r="A26" s="183" t="s">
        <v>167</v>
      </c>
      <c r="B26" s="183"/>
      <c r="C26" s="165"/>
      <c r="E26" s="165"/>
      <c r="F26" s="165"/>
      <c r="G26" s="165"/>
      <c r="I26" s="167"/>
      <c r="J26" s="168"/>
      <c r="K26" s="168"/>
      <c r="L26" s="168"/>
    </row>
    <row r="27" spans="1:12" x14ac:dyDescent="0.2">
      <c r="B27" s="102" t="s">
        <v>119</v>
      </c>
      <c r="C27" s="103" t="s">
        <v>120</v>
      </c>
      <c r="E27" s="107" t="s">
        <v>121</v>
      </c>
      <c r="F27" s="107" t="s">
        <v>123</v>
      </c>
      <c r="G27" s="107" t="s">
        <v>122</v>
      </c>
      <c r="J27" s="147" t="s">
        <v>121</v>
      </c>
      <c r="K27" s="147" t="s">
        <v>123</v>
      </c>
      <c r="L27" s="147" t="s">
        <v>122</v>
      </c>
    </row>
    <row r="28" spans="1:12" x14ac:dyDescent="0.2">
      <c r="B28" s="101">
        <v>201103</v>
      </c>
      <c r="C28" s="104">
        <v>5836.19</v>
      </c>
      <c r="E28" s="108">
        <v>583.62</v>
      </c>
      <c r="F28" s="108">
        <f>165.28+289.24</f>
        <v>454.52</v>
      </c>
      <c r="G28" s="108">
        <f>SUM(E28:F28)</f>
        <v>1038.1399999999999</v>
      </c>
      <c r="H28" s="106"/>
      <c r="J28" s="148">
        <v>583.62</v>
      </c>
      <c r="K28" s="148">
        <f>165.28+289.24</f>
        <v>454.52</v>
      </c>
      <c r="L28" s="148">
        <f>SUM(J28:K28)</f>
        <v>1038.1399999999999</v>
      </c>
    </row>
    <row r="29" spans="1:12" x14ac:dyDescent="0.2">
      <c r="B29" s="101">
        <v>201105</v>
      </c>
      <c r="C29" s="104">
        <v>3595.93</v>
      </c>
      <c r="E29" s="108">
        <v>583.62</v>
      </c>
      <c r="F29" s="108">
        <f>50.92+178.22</f>
        <v>229.14</v>
      </c>
      <c r="G29" s="108">
        <f>SUM(E29:F29)</f>
        <v>812.76</v>
      </c>
      <c r="H29" s="106"/>
      <c r="J29" s="148">
        <v>359.59</v>
      </c>
      <c r="K29" s="148">
        <f>50.92+178.22</f>
        <v>229.14</v>
      </c>
      <c r="L29" s="148">
        <f>SUM(J29:K29)</f>
        <v>588.73</v>
      </c>
    </row>
    <row r="30" spans="1:12" ht="13.5" thickBot="1" x14ac:dyDescent="0.25">
      <c r="B30" s="101">
        <v>201107</v>
      </c>
      <c r="C30" s="104">
        <v>-8737.76</v>
      </c>
      <c r="E30" s="108" t="s">
        <v>12</v>
      </c>
      <c r="F30" s="108" t="s">
        <v>12</v>
      </c>
      <c r="G30" s="108" t="s">
        <v>12</v>
      </c>
      <c r="H30" s="106"/>
    </row>
    <row r="31" spans="1:12" ht="13.5" thickBot="1" x14ac:dyDescent="0.25">
      <c r="C31" s="105">
        <f>SUM(C28:C30)</f>
        <v>694.35999999999876</v>
      </c>
      <c r="E31" s="108"/>
      <c r="F31" s="108"/>
      <c r="G31" s="116">
        <f>SUM(G28:G30)</f>
        <v>1850.8999999999999</v>
      </c>
      <c r="H31" s="106"/>
    </row>
    <row r="32" spans="1:12" ht="13.5" thickTop="1" x14ac:dyDescent="0.2"/>
    <row r="33" spans="1:12" x14ac:dyDescent="0.2">
      <c r="C33" s="117" t="s">
        <v>134</v>
      </c>
    </row>
    <row r="34" spans="1:12" ht="4.5" customHeight="1" x14ac:dyDescent="0.2">
      <c r="C34" s="117"/>
    </row>
    <row r="35" spans="1:12" ht="15" x14ac:dyDescent="0.25">
      <c r="A35" s="110"/>
      <c r="B35" s="110" t="s">
        <v>146</v>
      </c>
      <c r="G35" s="114"/>
    </row>
    <row r="36" spans="1:12" x14ac:dyDescent="0.2">
      <c r="B36" s="115"/>
      <c r="C36" s="115" t="s">
        <v>127</v>
      </c>
      <c r="G36" s="104">
        <f>G9</f>
        <v>1168.6369499999998</v>
      </c>
    </row>
    <row r="37" spans="1:12" x14ac:dyDescent="0.2">
      <c r="C37" s="115" t="s">
        <v>128</v>
      </c>
      <c r="G37" s="104">
        <f>G22</f>
        <v>1278.5951</v>
      </c>
    </row>
    <row r="38" spans="1:12" x14ac:dyDescent="0.2">
      <c r="C38" s="115" t="s">
        <v>129</v>
      </c>
      <c r="G38" s="104">
        <f>G31</f>
        <v>1850.8999999999999</v>
      </c>
    </row>
    <row r="39" spans="1:12" x14ac:dyDescent="0.2">
      <c r="C39" s="115" t="s">
        <v>130</v>
      </c>
      <c r="G39" s="104">
        <v>-1960.69</v>
      </c>
    </row>
    <row r="40" spans="1:12" ht="15.75" thickBot="1" x14ac:dyDescent="0.3">
      <c r="G40" s="113">
        <f>SUM(G36:G39)</f>
        <v>2337.4420499999992</v>
      </c>
    </row>
    <row r="41" spans="1:12" ht="4.5" customHeight="1" thickTop="1" x14ac:dyDescent="0.2"/>
    <row r="42" spans="1:12" s="166" customFormat="1" ht="15" x14ac:dyDescent="0.2">
      <c r="A42" s="183" t="s">
        <v>170</v>
      </c>
      <c r="B42" s="183"/>
      <c r="C42" s="165"/>
      <c r="E42" s="165"/>
      <c r="F42" s="165"/>
      <c r="G42" s="165"/>
      <c r="I42" s="167"/>
      <c r="J42" s="168"/>
      <c r="K42" s="168"/>
      <c r="L42" s="168"/>
    </row>
    <row r="43" spans="1:12" x14ac:dyDescent="0.2">
      <c r="B43" s="102" t="s">
        <v>119</v>
      </c>
      <c r="C43" s="103" t="s">
        <v>120</v>
      </c>
      <c r="E43" s="107" t="s">
        <v>121</v>
      </c>
      <c r="F43" s="107" t="s">
        <v>123</v>
      </c>
      <c r="G43" s="107" t="s">
        <v>122</v>
      </c>
      <c r="J43" s="147" t="s">
        <v>121</v>
      </c>
      <c r="K43" s="147" t="s">
        <v>123</v>
      </c>
      <c r="L43" s="147" t="s">
        <v>122</v>
      </c>
    </row>
    <row r="44" spans="1:12" ht="13.5" thickBot="1" x14ac:dyDescent="0.25">
      <c r="B44" s="101">
        <v>201109</v>
      </c>
      <c r="C44" s="151">
        <v>4126.8</v>
      </c>
      <c r="E44" s="159">
        <f>C44*10%</f>
        <v>412.68000000000006</v>
      </c>
      <c r="F44" s="160" t="s">
        <v>12</v>
      </c>
      <c r="G44" s="104">
        <f>C44+E44</f>
        <v>4539.4800000000005</v>
      </c>
      <c r="J44" s="153" t="s">
        <v>137</v>
      </c>
      <c r="K44" s="148">
        <v>146.1</v>
      </c>
      <c r="L44" s="148">
        <f>SUM(J44:K44)</f>
        <v>146.1</v>
      </c>
    </row>
    <row r="45" spans="1:12" ht="13.5" thickBot="1" x14ac:dyDescent="0.25">
      <c r="C45" s="158"/>
      <c r="E45" s="157"/>
      <c r="G45" s="109">
        <f>SUM(G44)</f>
        <v>4539.4800000000005</v>
      </c>
      <c r="J45" s="153"/>
    </row>
    <row r="46" spans="1:12" x14ac:dyDescent="0.2">
      <c r="E46" s="157"/>
      <c r="J46" s="153"/>
    </row>
    <row r="47" spans="1:12" x14ac:dyDescent="0.2">
      <c r="C47" s="117"/>
      <c r="E47" s="157"/>
      <c r="G47" s="117" t="s">
        <v>145</v>
      </c>
      <c r="J47" s="153"/>
    </row>
    <row r="48" spans="1:12" x14ac:dyDescent="0.2">
      <c r="C48" s="117"/>
      <c r="E48" s="157"/>
      <c r="J48" s="153"/>
    </row>
    <row r="49" spans="1:12" x14ac:dyDescent="0.2">
      <c r="B49" s="101">
        <v>201111</v>
      </c>
      <c r="C49" s="160">
        <v>11605.33</v>
      </c>
      <c r="D49" s="161"/>
      <c r="E49" s="104">
        <f>C49*10%</f>
        <v>1160.5330000000001</v>
      </c>
      <c r="F49" s="160" t="s">
        <v>12</v>
      </c>
      <c r="G49" s="104">
        <f>SUM(E49:F49)</f>
        <v>1160.5330000000001</v>
      </c>
      <c r="J49" s="148">
        <f>E49</f>
        <v>1160.5330000000001</v>
      </c>
      <c r="K49" s="148">
        <v>246.51</v>
      </c>
      <c r="L49" s="148">
        <f>SUM(J49:K49)</f>
        <v>1407.0430000000001</v>
      </c>
    </row>
    <row r="50" spans="1:12" x14ac:dyDescent="0.2">
      <c r="B50" s="101">
        <v>201201</v>
      </c>
      <c r="C50" s="160">
        <v>-5651.49</v>
      </c>
      <c r="D50" s="161"/>
      <c r="E50" s="104" t="s">
        <v>12</v>
      </c>
      <c r="F50" s="160" t="s">
        <v>12</v>
      </c>
      <c r="G50" s="104">
        <f>SUM(E50:F50)</f>
        <v>0</v>
      </c>
      <c r="J50" s="185" t="s">
        <v>12</v>
      </c>
      <c r="K50" s="185" t="s">
        <v>12</v>
      </c>
      <c r="L50" s="184" t="s">
        <v>12</v>
      </c>
    </row>
    <row r="51" spans="1:12" ht="13.5" thickBot="1" x14ac:dyDescent="0.25">
      <c r="C51" s="162">
        <f>SUM(C49:C50)</f>
        <v>5953.84</v>
      </c>
      <c r="D51" s="161"/>
      <c r="G51" s="150"/>
      <c r="I51" s="170" t="s">
        <v>149</v>
      </c>
      <c r="L51" s="149">
        <f>SUM(L28:L49)</f>
        <v>3180.0129999999999</v>
      </c>
    </row>
    <row r="52" spans="1:12" ht="14.25" thickTop="1" thickBot="1" x14ac:dyDescent="0.25">
      <c r="L52" s="173"/>
    </row>
    <row r="53" spans="1:12" ht="13.5" thickTop="1" x14ac:dyDescent="0.2">
      <c r="C53" s="117" t="s">
        <v>151</v>
      </c>
      <c r="J53" s="152"/>
      <c r="K53" s="152" t="s">
        <v>153</v>
      </c>
      <c r="L53" s="174">
        <f>L9+L22+L51</f>
        <v>5776.6329999999998</v>
      </c>
    </row>
    <row r="54" spans="1:12" x14ac:dyDescent="0.2">
      <c r="C54" s="112"/>
      <c r="I54" s="172" t="s">
        <v>152</v>
      </c>
      <c r="J54" s="154">
        <v>40981</v>
      </c>
      <c r="K54" s="152" t="s">
        <v>143</v>
      </c>
      <c r="L54" s="148">
        <v>-2337.44</v>
      </c>
    </row>
    <row r="55" spans="1:12" x14ac:dyDescent="0.2">
      <c r="B55" s="171" t="s">
        <v>150</v>
      </c>
      <c r="C55" s="112"/>
    </row>
    <row r="56" spans="1:12" ht="15.75" thickBot="1" x14ac:dyDescent="0.3">
      <c r="A56" s="110"/>
      <c r="G56" s="114"/>
      <c r="K56" s="155" t="s">
        <v>144</v>
      </c>
      <c r="L56" s="156">
        <f>SUM(L53:L55)</f>
        <v>3439.1929999999998</v>
      </c>
    </row>
    <row r="57" spans="1:12" ht="13.5" thickTop="1" x14ac:dyDescent="0.2">
      <c r="B57" s="115"/>
      <c r="C57" s="115"/>
      <c r="G57" s="150"/>
    </row>
    <row r="58" spans="1:12" x14ac:dyDescent="0.2">
      <c r="C58" s="115"/>
      <c r="G58" s="150"/>
    </row>
    <row r="59" spans="1:12" x14ac:dyDescent="0.2">
      <c r="C59" s="115"/>
      <c r="G59" s="150"/>
    </row>
    <row r="60" spans="1:12" x14ac:dyDescent="0.2">
      <c r="C60" s="115"/>
      <c r="G60" s="150"/>
    </row>
    <row r="61" spans="1:12" ht="15" x14ac:dyDescent="0.25">
      <c r="G61" s="114"/>
    </row>
    <row r="62" spans="1:12" x14ac:dyDescent="0.2">
      <c r="G62" s="150"/>
    </row>
    <row r="63" spans="1:12" x14ac:dyDescent="0.2">
      <c r="G63" s="117"/>
    </row>
  </sheetData>
  <mergeCells count="1">
    <mergeCell ref="A1:B1"/>
  </mergeCells>
  <printOptions horizontalCentered="1"/>
  <pageMargins left="0.51181102362204722" right="0.51181102362204722" top="0.55118110236220474" bottom="0.74803149606299213" header="0.31496062992125984" footer="0.31496062992125984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topLeftCell="A33" workbookViewId="0">
      <selection activeCell="E46" sqref="A46:E47"/>
    </sheetView>
  </sheetViews>
  <sheetFormatPr defaultRowHeight="12.75" x14ac:dyDescent="0.2"/>
  <cols>
    <col min="1" max="1" width="16.140625" style="29" customWidth="1"/>
    <col min="2" max="2" width="12.7109375" style="75" customWidth="1"/>
    <col min="3" max="3" width="16.5703125" style="29" customWidth="1"/>
    <col min="4" max="4" width="3.85546875" style="29" customWidth="1"/>
    <col min="5" max="5" width="22.7109375" style="29" customWidth="1"/>
    <col min="6" max="6" width="12.85546875" style="29" customWidth="1"/>
    <col min="7" max="7" width="12.5703125" style="29" customWidth="1"/>
    <col min="8" max="8" width="11.28515625" style="29" customWidth="1"/>
    <col min="9" max="9" width="12.42578125" style="29" customWidth="1"/>
    <col min="10" max="10" width="14.140625" style="29" customWidth="1"/>
    <col min="11" max="11" width="13.42578125" style="29" customWidth="1"/>
    <col min="12" max="12" width="9.140625" style="29"/>
    <col min="13" max="13" width="12" style="29" bestFit="1" customWidth="1"/>
    <col min="14" max="16384" width="9.140625" style="29"/>
  </cols>
  <sheetData>
    <row r="1" spans="1:11" ht="15.75" x14ac:dyDescent="0.2">
      <c r="A1" s="257" t="s">
        <v>16</v>
      </c>
      <c r="B1" s="257"/>
      <c r="C1" s="257"/>
      <c r="D1" s="257"/>
      <c r="E1" s="257"/>
      <c r="F1" s="230"/>
      <c r="G1" s="230"/>
      <c r="H1" s="230"/>
      <c r="I1" s="230"/>
      <c r="J1" s="230"/>
      <c r="K1" s="230"/>
    </row>
    <row r="2" spans="1:11" ht="6" customHeight="1" x14ac:dyDescent="0.2">
      <c r="B2" s="68"/>
    </row>
    <row r="3" spans="1:11" ht="18.75" customHeight="1" thickBot="1" x14ac:dyDescent="0.25">
      <c r="A3" s="186" t="s">
        <v>173</v>
      </c>
      <c r="B3" s="186"/>
      <c r="C3" s="186"/>
    </row>
    <row r="4" spans="1:11" ht="27.75" customHeight="1" thickBot="1" x14ac:dyDescent="0.25">
      <c r="A4" s="3" t="s">
        <v>24</v>
      </c>
      <c r="B4" s="219" t="s">
        <v>120</v>
      </c>
      <c r="C4" s="220" t="s">
        <v>14</v>
      </c>
    </row>
    <row r="5" spans="1:11" ht="12.75" hidden="1" customHeight="1" x14ac:dyDescent="0.2">
      <c r="A5" s="216"/>
      <c r="B5" s="217">
        <v>36525.160000000003</v>
      </c>
      <c r="C5" s="218">
        <f>B5</f>
        <v>36525.160000000003</v>
      </c>
    </row>
    <row r="6" spans="1:11" ht="13.5" hidden="1" customHeight="1" thickBot="1" x14ac:dyDescent="0.25">
      <c r="A6" s="237"/>
      <c r="B6" s="45" t="e">
        <f>#REF!-#REF!</f>
        <v>#REF!</v>
      </c>
      <c r="C6" s="278" t="e">
        <f>C5+SUM(B6:B9)</f>
        <v>#REF!</v>
      </c>
    </row>
    <row r="7" spans="1:11" ht="13.5" hidden="1" customHeight="1" thickBot="1" x14ac:dyDescent="0.25">
      <c r="A7" s="237"/>
      <c r="B7" s="46" t="e">
        <f>#REF!-#REF!</f>
        <v>#REF!</v>
      </c>
      <c r="C7" s="278"/>
    </row>
    <row r="8" spans="1:11" ht="13.5" hidden="1" customHeight="1" thickBot="1" x14ac:dyDescent="0.25">
      <c r="A8" s="237"/>
      <c r="B8" s="45" t="e">
        <f>#REF!-#REF!</f>
        <v>#REF!</v>
      </c>
      <c r="C8" s="278"/>
    </row>
    <row r="9" spans="1:11" ht="13.5" hidden="1" customHeight="1" thickBot="1" x14ac:dyDescent="0.25">
      <c r="A9" s="237"/>
      <c r="B9" s="45">
        <v>3824.83</v>
      </c>
      <c r="C9" s="278"/>
    </row>
    <row r="10" spans="1:11" ht="13.5" hidden="1" customHeight="1" thickBot="1" x14ac:dyDescent="0.25">
      <c r="A10" s="215"/>
      <c r="B10" s="54">
        <v>46841.24</v>
      </c>
      <c r="C10" s="55" t="e">
        <f>C6-B10</f>
        <v>#REF!</v>
      </c>
    </row>
    <row r="11" spans="1:11" ht="14.45" customHeight="1" x14ac:dyDescent="0.2">
      <c r="A11" s="57" t="s">
        <v>22</v>
      </c>
      <c r="B11" s="214"/>
      <c r="C11" s="47">
        <v>0</v>
      </c>
    </row>
    <row r="12" spans="1:11" ht="14.45" hidden="1" customHeight="1" x14ac:dyDescent="0.2">
      <c r="A12" s="238"/>
      <c r="B12" s="52">
        <v>46649.24</v>
      </c>
      <c r="C12" s="239" t="e">
        <f>#REF!-B12</f>
        <v>#REF!</v>
      </c>
      <c r="D12" s="234" t="e">
        <f>C12</f>
        <v>#REF!</v>
      </c>
    </row>
    <row r="13" spans="1:11" ht="14.45" hidden="1" customHeight="1" x14ac:dyDescent="0.2">
      <c r="A13" s="238"/>
      <c r="B13" s="34">
        <v>5832.53</v>
      </c>
      <c r="C13" s="240" t="e">
        <f>#REF!-B13</f>
        <v>#REF!</v>
      </c>
      <c r="D13" s="235" t="e">
        <f>D12+C13</f>
        <v>#REF!</v>
      </c>
    </row>
    <row r="14" spans="1:11" ht="14.45" hidden="1" customHeight="1" x14ac:dyDescent="0.2">
      <c r="A14" s="238"/>
      <c r="B14" s="34">
        <v>1695.86</v>
      </c>
      <c r="C14" s="240" t="e">
        <f>#REF!-B14</f>
        <v>#REF!</v>
      </c>
      <c r="D14" s="235" t="e">
        <f t="shared" ref="D14:D22" si="0">D13+C14</f>
        <v>#REF!</v>
      </c>
    </row>
    <row r="15" spans="1:11" ht="14.45" hidden="1" customHeight="1" x14ac:dyDescent="0.2">
      <c r="A15" s="238"/>
      <c r="B15" s="34">
        <v>1448.75</v>
      </c>
      <c r="C15" s="240" t="e">
        <f>#REF!-B15</f>
        <v>#REF!</v>
      </c>
      <c r="D15" s="235" t="e">
        <f t="shared" si="0"/>
        <v>#REF!</v>
      </c>
    </row>
    <row r="16" spans="1:11" ht="14.45" hidden="1" customHeight="1" x14ac:dyDescent="0.2">
      <c r="A16" s="241"/>
      <c r="B16" s="39">
        <v>8964.85</v>
      </c>
      <c r="C16" s="242" t="e">
        <f>#REF!-B16</f>
        <v>#REF!</v>
      </c>
      <c r="D16" s="235" t="e">
        <f t="shared" si="0"/>
        <v>#REF!</v>
      </c>
    </row>
    <row r="17" spans="1:5" ht="14.45" hidden="1" customHeight="1" x14ac:dyDescent="0.2">
      <c r="A17" s="241"/>
      <c r="B17" s="39">
        <v>6939.06</v>
      </c>
      <c r="C17" s="242" t="e">
        <f>#REF!-B17</f>
        <v>#REF!</v>
      </c>
      <c r="D17" s="235" t="e">
        <f t="shared" si="0"/>
        <v>#REF!</v>
      </c>
    </row>
    <row r="18" spans="1:5" ht="14.45" hidden="1" customHeight="1" x14ac:dyDescent="0.2">
      <c r="A18" s="241"/>
      <c r="B18" s="39">
        <v>10793.27</v>
      </c>
      <c r="C18" s="242" t="e">
        <f>#REF!-B18</f>
        <v>#REF!</v>
      </c>
      <c r="D18" s="235" t="e">
        <f t="shared" si="0"/>
        <v>#REF!</v>
      </c>
    </row>
    <row r="19" spans="1:5" ht="14.45" hidden="1" customHeight="1" x14ac:dyDescent="0.2">
      <c r="A19" s="241"/>
      <c r="B19" s="39">
        <v>10335.790000000001</v>
      </c>
      <c r="C19" s="242" t="e">
        <f>#REF!-B19</f>
        <v>#REF!</v>
      </c>
      <c r="D19" s="235" t="e">
        <f t="shared" si="0"/>
        <v>#REF!</v>
      </c>
    </row>
    <row r="20" spans="1:5" ht="14.45" hidden="1" customHeight="1" x14ac:dyDescent="0.2">
      <c r="A20" s="243"/>
      <c r="B20" s="119">
        <v>6277.19</v>
      </c>
      <c r="C20" s="242" t="e">
        <f>#REF!-B20</f>
        <v>#REF!</v>
      </c>
      <c r="D20" s="235" t="e">
        <f t="shared" si="0"/>
        <v>#REF!</v>
      </c>
    </row>
    <row r="21" spans="1:5" ht="14.45" hidden="1" customHeight="1" x14ac:dyDescent="0.2">
      <c r="A21" s="241"/>
      <c r="B21" s="39">
        <v>3485.22</v>
      </c>
      <c r="C21" s="242" t="e">
        <f>#REF!-B21</f>
        <v>#REF!</v>
      </c>
      <c r="D21" s="236" t="e">
        <f t="shared" si="0"/>
        <v>#REF!</v>
      </c>
    </row>
    <row r="22" spans="1:5" ht="14.45" hidden="1" customHeight="1" x14ac:dyDescent="0.2">
      <c r="A22" s="58"/>
      <c r="B22" s="60"/>
      <c r="C22" s="244">
        <v>-3861.55</v>
      </c>
      <c r="D22" s="236" t="e">
        <f t="shared" si="0"/>
        <v>#REF!</v>
      </c>
    </row>
    <row r="23" spans="1:5" ht="14.45" customHeight="1" x14ac:dyDescent="0.2">
      <c r="A23" s="245">
        <v>200607</v>
      </c>
      <c r="B23" s="118">
        <v>8290.32</v>
      </c>
      <c r="C23" s="50">
        <f>C11+B23</f>
        <v>8290.32</v>
      </c>
      <c r="E23" s="43"/>
    </row>
    <row r="24" spans="1:5" s="209" customFormat="1" ht="14.45" customHeight="1" x14ac:dyDescent="0.2">
      <c r="A24" s="246">
        <v>200609</v>
      </c>
      <c r="B24" s="221">
        <v>29203.1</v>
      </c>
      <c r="C24" s="222">
        <f>C23+B24</f>
        <v>37493.42</v>
      </c>
      <c r="E24" s="223"/>
    </row>
    <row r="25" spans="1:5" ht="14.45" customHeight="1" x14ac:dyDescent="0.2">
      <c r="A25" s="245">
        <v>200611</v>
      </c>
      <c r="B25" s="118">
        <v>14824.35</v>
      </c>
      <c r="C25" s="50">
        <f t="shared" ref="C25:C34" si="1">C24+B25</f>
        <v>52317.77</v>
      </c>
      <c r="E25" s="43"/>
    </row>
    <row r="26" spans="1:5" ht="14.45" customHeight="1" x14ac:dyDescent="0.2">
      <c r="A26" s="245">
        <v>200701</v>
      </c>
      <c r="B26" s="118">
        <v>-22940.23</v>
      </c>
      <c r="C26" s="50">
        <f t="shared" si="1"/>
        <v>29377.539999999997</v>
      </c>
      <c r="E26" s="43"/>
    </row>
    <row r="27" spans="1:5" ht="14.45" customHeight="1" x14ac:dyDescent="0.2">
      <c r="A27" s="245">
        <v>200703</v>
      </c>
      <c r="B27" s="118">
        <v>4667.68</v>
      </c>
      <c r="C27" s="50">
        <f t="shared" si="1"/>
        <v>34045.22</v>
      </c>
      <c r="E27" s="43"/>
    </row>
    <row r="28" spans="1:5" ht="14.45" customHeight="1" x14ac:dyDescent="0.2">
      <c r="A28" s="245">
        <v>200705</v>
      </c>
      <c r="B28" s="118">
        <v>-5934.72</v>
      </c>
      <c r="C28" s="50">
        <f t="shared" si="1"/>
        <v>28110.5</v>
      </c>
      <c r="E28" s="43"/>
    </row>
    <row r="29" spans="1:5" ht="14.45" customHeight="1" x14ac:dyDescent="0.2">
      <c r="A29" s="245">
        <v>200707</v>
      </c>
      <c r="B29" s="120">
        <v>1000.39</v>
      </c>
      <c r="C29" s="50">
        <f t="shared" si="1"/>
        <v>29110.89</v>
      </c>
      <c r="E29" s="43"/>
    </row>
    <row r="30" spans="1:5" s="209" customFormat="1" ht="14.45" customHeight="1" x14ac:dyDescent="0.2">
      <c r="A30" s="246">
        <v>200709</v>
      </c>
      <c r="B30" s="221">
        <v>14475.82</v>
      </c>
      <c r="C30" s="222">
        <f t="shared" si="1"/>
        <v>43586.71</v>
      </c>
      <c r="E30" s="223"/>
    </row>
    <row r="31" spans="1:5" s="209" customFormat="1" ht="14.45" customHeight="1" x14ac:dyDescent="0.2">
      <c r="A31" s="246">
        <v>200711</v>
      </c>
      <c r="B31" s="221">
        <v>27245.87</v>
      </c>
      <c r="C31" s="222">
        <f t="shared" si="1"/>
        <v>70832.58</v>
      </c>
      <c r="E31" s="223"/>
    </row>
    <row r="32" spans="1:5" ht="14.45" customHeight="1" x14ac:dyDescent="0.2">
      <c r="A32" s="247">
        <v>200801</v>
      </c>
      <c r="B32" s="81">
        <v>560.70000000000005</v>
      </c>
      <c r="C32" s="50">
        <f t="shared" si="1"/>
        <v>71393.279999999999</v>
      </c>
      <c r="E32" s="43"/>
    </row>
    <row r="33" spans="1:12" ht="14.45" customHeight="1" x14ac:dyDescent="0.2">
      <c r="A33" s="247">
        <v>200803</v>
      </c>
      <c r="B33" s="81">
        <v>891.57</v>
      </c>
      <c r="C33" s="50">
        <f t="shared" si="1"/>
        <v>72284.850000000006</v>
      </c>
      <c r="E33" s="43"/>
    </row>
    <row r="34" spans="1:12" ht="14.45" customHeight="1" x14ac:dyDescent="0.2">
      <c r="A34" s="247">
        <v>200805</v>
      </c>
      <c r="B34" s="81">
        <v>-6985.62</v>
      </c>
      <c r="C34" s="50">
        <f t="shared" si="1"/>
        <v>65299.23</v>
      </c>
      <c r="E34" s="43"/>
    </row>
    <row r="35" spans="1:12" ht="14.45" customHeight="1" thickBot="1" x14ac:dyDescent="0.25">
      <c r="A35" s="247">
        <v>200807</v>
      </c>
      <c r="B35" s="83">
        <v>-30274.9</v>
      </c>
      <c r="C35" s="228">
        <f>C34+B35+0.01</f>
        <v>35024.340000000004</v>
      </c>
      <c r="E35" s="43"/>
    </row>
    <row r="36" spans="1:12" ht="14.45" customHeight="1" thickBot="1" x14ac:dyDescent="0.25">
      <c r="A36" s="61" t="s">
        <v>21</v>
      </c>
      <c r="B36" s="227"/>
      <c r="C36" s="229">
        <v>-35024.339999999997</v>
      </c>
      <c r="E36" s="43"/>
    </row>
    <row r="37" spans="1:12" ht="14.45" hidden="1" customHeight="1" x14ac:dyDescent="0.2">
      <c r="A37" s="67"/>
      <c r="C37" s="276" t="s">
        <v>47</v>
      </c>
      <c r="D37" s="277"/>
      <c r="E37" s="132"/>
      <c r="F37" s="87">
        <v>492101</v>
      </c>
      <c r="G37" s="40">
        <f>(F37/1.14)*14%</f>
        <v>60433.456140350885</v>
      </c>
      <c r="H37" s="40"/>
      <c r="I37" s="87">
        <v>41547.9</v>
      </c>
      <c r="J37" s="85">
        <f>G37-I37</f>
        <v>18885.556140350884</v>
      </c>
      <c r="K37" s="134">
        <f>C36+J37</f>
        <v>-16138.783859649113</v>
      </c>
      <c r="L37" s="41"/>
    </row>
    <row r="38" spans="1:12" ht="14.45" hidden="1" customHeight="1" x14ac:dyDescent="0.2">
      <c r="A38" s="67"/>
      <c r="C38" s="65" t="s">
        <v>51</v>
      </c>
      <c r="D38" s="65"/>
      <c r="E38" s="65"/>
      <c r="F38" s="59"/>
      <c r="G38" s="59"/>
      <c r="H38" s="59"/>
      <c r="I38" s="60"/>
      <c r="J38" s="84">
        <v>-18885.560000000001</v>
      </c>
      <c r="K38" s="64">
        <f t="shared" ref="K38:K42" si="2">K37+J38</f>
        <v>-35024.343859649118</v>
      </c>
    </row>
    <row r="39" spans="1:12" ht="14.45" hidden="1" customHeight="1" x14ac:dyDescent="0.2">
      <c r="A39" s="67"/>
      <c r="C39" s="274" t="s">
        <v>48</v>
      </c>
      <c r="D39" s="275"/>
      <c r="E39" s="132"/>
      <c r="F39" s="87">
        <v>812741</v>
      </c>
      <c r="G39" s="37">
        <f t="shared" ref="G39" si="3">(F39/1.14)*14%</f>
        <v>99810.29824561406</v>
      </c>
      <c r="H39" s="37"/>
      <c r="I39" s="87">
        <v>68567.98</v>
      </c>
      <c r="J39" s="83">
        <f>G39-I39</f>
        <v>31242.318245614064</v>
      </c>
      <c r="K39" s="64">
        <f t="shared" si="2"/>
        <v>-3782.0256140350539</v>
      </c>
    </row>
    <row r="40" spans="1:12" ht="14.45" hidden="1" customHeight="1" x14ac:dyDescent="0.2">
      <c r="A40" s="67"/>
      <c r="C40" s="65" t="s">
        <v>50</v>
      </c>
      <c r="D40" s="65"/>
      <c r="E40" s="65"/>
      <c r="F40" s="59"/>
      <c r="G40" s="59"/>
      <c r="H40" s="59"/>
      <c r="I40" s="60"/>
      <c r="J40" s="84">
        <v>-31242.31</v>
      </c>
      <c r="K40" s="64">
        <f t="shared" si="2"/>
        <v>-35024.335614035052</v>
      </c>
    </row>
    <row r="41" spans="1:12" ht="14.45" hidden="1" customHeight="1" x14ac:dyDescent="0.2">
      <c r="A41" s="67"/>
      <c r="C41" s="276" t="s">
        <v>49</v>
      </c>
      <c r="D41" s="277"/>
      <c r="E41" s="132"/>
      <c r="F41" s="87">
        <v>264637</v>
      </c>
      <c r="G41" s="37">
        <f>(F41/1.14)*14%</f>
        <v>32499.280701754393</v>
      </c>
      <c r="H41" s="37"/>
      <c r="I41" s="87">
        <v>34459.97</v>
      </c>
      <c r="J41" s="85">
        <f>G41-I41</f>
        <v>-1960.6892982456084</v>
      </c>
      <c r="K41" s="64">
        <f t="shared" si="2"/>
        <v>-36985.024912280656</v>
      </c>
    </row>
    <row r="42" spans="1:12" ht="14.45" hidden="1" customHeight="1" thickBot="1" x14ac:dyDescent="0.25">
      <c r="A42" s="67"/>
      <c r="C42" s="66" t="s">
        <v>52</v>
      </c>
      <c r="D42" s="66"/>
      <c r="E42" s="66"/>
      <c r="F42" s="62"/>
      <c r="G42" s="62"/>
      <c r="H42" s="62"/>
      <c r="I42" s="63"/>
      <c r="J42" s="86">
        <v>0</v>
      </c>
      <c r="K42" s="56">
        <f t="shared" si="2"/>
        <v>-36985.024912280656</v>
      </c>
    </row>
    <row r="43" spans="1:12" x14ac:dyDescent="0.2">
      <c r="A43" s="68"/>
      <c r="B43" s="68"/>
    </row>
    <row r="44" spans="1:12" s="91" customFormat="1" ht="12.75" customHeight="1" thickBot="1" x14ac:dyDescent="0.25">
      <c r="A44" s="233" t="s">
        <v>174</v>
      </c>
      <c r="B44" s="232"/>
      <c r="C44" s="232"/>
      <c r="D44" s="232"/>
      <c r="E44" s="232"/>
      <c r="F44" s="232"/>
      <c r="G44" s="232"/>
    </row>
    <row r="45" spans="1:12" s="204" customFormat="1" ht="13.5" customHeight="1" thickBot="1" x14ac:dyDescent="0.25">
      <c r="A45" s="248" t="s">
        <v>24</v>
      </c>
      <c r="B45" s="225" t="s">
        <v>120</v>
      </c>
      <c r="C45" s="226" t="s">
        <v>74</v>
      </c>
    </row>
    <row r="46" spans="1:12" s="181" customFormat="1" ht="20.100000000000001" customHeight="1" x14ac:dyDescent="0.2">
      <c r="A46" s="199" t="s">
        <v>160</v>
      </c>
      <c r="B46" s="200">
        <v>-5651.49</v>
      </c>
      <c r="C46" s="224" t="s">
        <v>162</v>
      </c>
      <c r="D46" s="266" t="s">
        <v>138</v>
      </c>
      <c r="E46" s="268" t="s">
        <v>172</v>
      </c>
      <c r="F46" s="187">
        <f>SUM(B46:B47)</f>
        <v>5953.84</v>
      </c>
    </row>
    <row r="47" spans="1:12" s="213" customFormat="1" ht="20.100000000000001" customHeight="1" thickBot="1" x14ac:dyDescent="0.25">
      <c r="A47" s="206" t="s">
        <v>163</v>
      </c>
      <c r="B47" s="212">
        <v>11605.33</v>
      </c>
      <c r="C47" s="208" t="s">
        <v>162</v>
      </c>
      <c r="D47" s="267"/>
      <c r="E47" s="269"/>
    </row>
    <row r="48" spans="1:12" s="182" customFormat="1" ht="20.100000000000001" customHeight="1" thickBot="1" x14ac:dyDescent="0.25">
      <c r="A48" s="195" t="s">
        <v>164</v>
      </c>
      <c r="B48" s="196">
        <v>4126.8</v>
      </c>
      <c r="C48" s="197" t="s">
        <v>166</v>
      </c>
      <c r="D48" s="182" t="s">
        <v>171</v>
      </c>
    </row>
    <row r="49" spans="1:6" s="139" customFormat="1" ht="20.100000000000001" customHeight="1" x14ac:dyDescent="0.2">
      <c r="A49" s="195" t="s">
        <v>75</v>
      </c>
      <c r="B49" s="196">
        <v>-8737.76</v>
      </c>
      <c r="C49" s="197" t="s">
        <v>78</v>
      </c>
      <c r="D49" s="260" t="s">
        <v>138</v>
      </c>
      <c r="E49" s="263" t="s">
        <v>139</v>
      </c>
      <c r="F49" s="187">
        <f>SUM(B49:B51)</f>
        <v>694.35999999999967</v>
      </c>
    </row>
    <row r="50" spans="1:6" s="209" customFormat="1" ht="20.100000000000001" customHeight="1" x14ac:dyDescent="0.2">
      <c r="A50" s="206" t="s">
        <v>79</v>
      </c>
      <c r="B50" s="212">
        <v>3595.93</v>
      </c>
      <c r="C50" s="208" t="s">
        <v>78</v>
      </c>
      <c r="D50" s="261"/>
      <c r="E50" s="264"/>
    </row>
    <row r="51" spans="1:6" s="211" customFormat="1" ht="20.100000000000001" customHeight="1" thickBot="1" x14ac:dyDescent="0.25">
      <c r="A51" s="206" t="s">
        <v>80</v>
      </c>
      <c r="B51" s="212">
        <v>5836.19</v>
      </c>
      <c r="C51" s="208" t="s">
        <v>78</v>
      </c>
      <c r="D51" s="262"/>
      <c r="E51" s="265"/>
    </row>
    <row r="52" spans="1:6" s="139" customFormat="1" ht="20.100000000000001" customHeight="1" x14ac:dyDescent="0.2">
      <c r="A52" s="195" t="s">
        <v>81</v>
      </c>
      <c r="B52" s="198">
        <v>765.49</v>
      </c>
      <c r="C52" s="197" t="s">
        <v>84</v>
      </c>
      <c r="D52" s="188" t="s">
        <v>137</v>
      </c>
      <c r="E52" s="189">
        <v>40632</v>
      </c>
    </row>
    <row r="53" spans="1:6" s="139" customFormat="1" ht="20.100000000000001" customHeight="1" x14ac:dyDescent="0.2">
      <c r="A53" s="195" t="s">
        <v>85</v>
      </c>
      <c r="B53" s="198">
        <v>1815.68</v>
      </c>
      <c r="C53" s="197" t="s">
        <v>87</v>
      </c>
      <c r="D53" s="188" t="s">
        <v>137</v>
      </c>
      <c r="E53" s="189">
        <v>40525</v>
      </c>
    </row>
    <row r="54" spans="1:6" s="139" customFormat="1" ht="20.100000000000001" customHeight="1" x14ac:dyDescent="0.2">
      <c r="A54" s="195" t="s">
        <v>88</v>
      </c>
      <c r="B54" s="198">
        <v>219.84</v>
      </c>
      <c r="C54" s="197" t="s">
        <v>90</v>
      </c>
      <c r="D54" s="188" t="s">
        <v>137</v>
      </c>
      <c r="E54" s="189">
        <v>40464</v>
      </c>
    </row>
    <row r="55" spans="1:6" s="182" customFormat="1" ht="20.100000000000001" customHeight="1" thickBot="1" x14ac:dyDescent="0.25">
      <c r="A55" s="195" t="s">
        <v>91</v>
      </c>
      <c r="B55" s="198">
        <v>99.95</v>
      </c>
      <c r="C55" s="197" t="s">
        <v>93</v>
      </c>
      <c r="D55" s="190" t="s">
        <v>137</v>
      </c>
      <c r="E55" s="191">
        <v>40413</v>
      </c>
    </row>
    <row r="56" spans="1:6" s="139" customFormat="1" ht="20.100000000000001" customHeight="1" x14ac:dyDescent="0.2">
      <c r="A56" s="195" t="s">
        <v>94</v>
      </c>
      <c r="B56" s="198">
        <v>-10644.72</v>
      </c>
      <c r="C56" s="197" t="s">
        <v>96</v>
      </c>
      <c r="D56" s="266" t="s">
        <v>138</v>
      </c>
      <c r="E56" s="268" t="s">
        <v>140</v>
      </c>
      <c r="F56" s="187">
        <f>SUM(B56:B57)</f>
        <v>121.47000000000116</v>
      </c>
    </row>
    <row r="57" spans="1:6" s="211" customFormat="1" ht="20.100000000000001" customHeight="1" thickBot="1" x14ac:dyDescent="0.25">
      <c r="A57" s="206" t="s">
        <v>97</v>
      </c>
      <c r="B57" s="207">
        <v>10766.19</v>
      </c>
      <c r="C57" s="208" t="s">
        <v>96</v>
      </c>
      <c r="D57" s="267"/>
      <c r="E57" s="269"/>
    </row>
    <row r="58" spans="1:6" s="194" customFormat="1" ht="20.100000000000001" customHeight="1" thickBot="1" x14ac:dyDescent="0.25">
      <c r="A58" s="195" t="s">
        <v>98</v>
      </c>
      <c r="B58" s="198">
        <v>2096.77</v>
      </c>
      <c r="C58" s="197" t="s">
        <v>100</v>
      </c>
      <c r="D58" s="192" t="s">
        <v>137</v>
      </c>
      <c r="E58" s="193">
        <v>40232</v>
      </c>
    </row>
    <row r="59" spans="1:6" s="209" customFormat="1" ht="20.100000000000001" customHeight="1" x14ac:dyDescent="0.2">
      <c r="A59" s="206" t="s">
        <v>101</v>
      </c>
      <c r="B59" s="207">
        <v>3006.75</v>
      </c>
      <c r="C59" s="208" t="s">
        <v>103</v>
      </c>
      <c r="D59" s="270" t="s">
        <v>138</v>
      </c>
      <c r="E59" s="268" t="s">
        <v>141</v>
      </c>
      <c r="F59" s="210">
        <f>SUM(B59:B62)</f>
        <v>2269.8200000000006</v>
      </c>
    </row>
    <row r="60" spans="1:6" s="209" customFormat="1" ht="20.100000000000001" customHeight="1" x14ac:dyDescent="0.2">
      <c r="A60" s="206" t="s">
        <v>104</v>
      </c>
      <c r="B60" s="207">
        <v>10575.86</v>
      </c>
      <c r="C60" s="208" t="s">
        <v>103</v>
      </c>
      <c r="D60" s="271"/>
      <c r="E60" s="273"/>
    </row>
    <row r="61" spans="1:6" s="139" customFormat="1" ht="20.100000000000001" customHeight="1" x14ac:dyDescent="0.2">
      <c r="A61" s="195" t="s">
        <v>105</v>
      </c>
      <c r="B61" s="198">
        <v>-3208.51</v>
      </c>
      <c r="C61" s="197" t="s">
        <v>103</v>
      </c>
      <c r="D61" s="271"/>
      <c r="E61" s="273"/>
    </row>
    <row r="62" spans="1:6" s="182" customFormat="1" ht="20.100000000000001" customHeight="1" thickBot="1" x14ac:dyDescent="0.25">
      <c r="A62" s="195" t="s">
        <v>106</v>
      </c>
      <c r="B62" s="198">
        <v>-8104.28</v>
      </c>
      <c r="C62" s="197" t="s">
        <v>103</v>
      </c>
      <c r="D62" s="272"/>
      <c r="E62" s="269"/>
    </row>
    <row r="63" spans="1:6" s="139" customFormat="1" ht="20.100000000000001" customHeight="1" x14ac:dyDescent="0.2">
      <c r="A63" s="195" t="s">
        <v>107</v>
      </c>
      <c r="B63" s="198">
        <v>24485.24</v>
      </c>
      <c r="C63" s="197" t="s">
        <v>109</v>
      </c>
      <c r="D63" s="188" t="s">
        <v>137</v>
      </c>
      <c r="E63" s="189">
        <v>39903</v>
      </c>
    </row>
    <row r="64" spans="1:6" s="139" customFormat="1" ht="20.100000000000001" customHeight="1" x14ac:dyDescent="0.2">
      <c r="A64" s="195" t="s">
        <v>110</v>
      </c>
      <c r="B64" s="198">
        <v>-1960.69</v>
      </c>
      <c r="C64" s="197" t="s">
        <v>112</v>
      </c>
      <c r="D64" s="255" t="s">
        <v>175</v>
      </c>
      <c r="E64" s="256"/>
    </row>
    <row r="65" spans="1:7" s="139" customFormat="1" ht="20.100000000000001" customHeight="1" x14ac:dyDescent="0.2">
      <c r="A65" s="195" t="s">
        <v>113</v>
      </c>
      <c r="B65" s="198">
        <v>31242.32</v>
      </c>
      <c r="C65" s="197" t="s">
        <v>115</v>
      </c>
      <c r="D65" s="188" t="s">
        <v>137</v>
      </c>
      <c r="E65" s="189">
        <v>39794</v>
      </c>
    </row>
    <row r="66" spans="1:7" s="139" customFormat="1" ht="20.100000000000001" customHeight="1" x14ac:dyDescent="0.2">
      <c r="A66" s="195" t="s">
        <v>116</v>
      </c>
      <c r="B66" s="198">
        <v>18885.560000000001</v>
      </c>
      <c r="C66" s="197" t="s">
        <v>118</v>
      </c>
      <c r="D66" s="188" t="s">
        <v>137</v>
      </c>
      <c r="E66" s="189">
        <v>39735</v>
      </c>
    </row>
    <row r="67" spans="1:7" ht="12.75" customHeight="1" x14ac:dyDescent="0.2">
      <c r="A67" s="258">
        <v>1</v>
      </c>
      <c r="B67" s="259"/>
      <c r="C67" s="259"/>
      <c r="D67" s="259"/>
      <c r="E67" s="259"/>
      <c r="F67" s="231"/>
      <c r="G67" s="231"/>
    </row>
    <row r="68" spans="1:7" x14ac:dyDescent="0.2">
      <c r="A68" s="68"/>
      <c r="B68" s="68"/>
    </row>
    <row r="69" spans="1:7" x14ac:dyDescent="0.2">
      <c r="A69" s="68"/>
      <c r="B69" s="68"/>
    </row>
    <row r="70" spans="1:7" x14ac:dyDescent="0.2">
      <c r="A70" s="68"/>
      <c r="B70" s="68"/>
    </row>
    <row r="71" spans="1:7" x14ac:dyDescent="0.2">
      <c r="A71" s="68"/>
      <c r="B71" s="68"/>
    </row>
    <row r="72" spans="1:7" x14ac:dyDescent="0.2">
      <c r="A72" s="68"/>
      <c r="B72" s="68"/>
    </row>
    <row r="73" spans="1:7" x14ac:dyDescent="0.2">
      <c r="A73" s="68"/>
      <c r="B73" s="68"/>
    </row>
    <row r="74" spans="1:7" x14ac:dyDescent="0.2">
      <c r="A74" s="68"/>
      <c r="B74" s="68"/>
    </row>
    <row r="75" spans="1:7" x14ac:dyDescent="0.2">
      <c r="A75" s="68"/>
      <c r="B75" s="68"/>
    </row>
    <row r="76" spans="1:7" x14ac:dyDescent="0.2">
      <c r="A76" s="68"/>
      <c r="B76" s="68"/>
    </row>
    <row r="77" spans="1:7" x14ac:dyDescent="0.2">
      <c r="A77" s="68"/>
      <c r="B77" s="68"/>
    </row>
    <row r="78" spans="1:7" x14ac:dyDescent="0.2">
      <c r="A78" s="68"/>
      <c r="B78" s="68"/>
    </row>
    <row r="79" spans="1:7" x14ac:dyDescent="0.2">
      <c r="A79" s="68"/>
      <c r="B79" s="68"/>
    </row>
    <row r="80" spans="1:7" x14ac:dyDescent="0.2">
      <c r="A80" s="68"/>
      <c r="B80" s="68"/>
    </row>
    <row r="81" spans="1:2" x14ac:dyDescent="0.2">
      <c r="A81" s="68"/>
      <c r="B81" s="68"/>
    </row>
    <row r="82" spans="1:2" x14ac:dyDescent="0.2">
      <c r="A82" s="68"/>
      <c r="B82" s="68"/>
    </row>
    <row r="83" spans="1:2" x14ac:dyDescent="0.2">
      <c r="A83" s="68"/>
      <c r="B83" s="68"/>
    </row>
    <row r="84" spans="1:2" x14ac:dyDescent="0.2">
      <c r="A84" s="68"/>
      <c r="B84" s="68"/>
    </row>
    <row r="85" spans="1:2" x14ac:dyDescent="0.2">
      <c r="A85" s="68"/>
      <c r="B85" s="68"/>
    </row>
    <row r="86" spans="1:2" x14ac:dyDescent="0.2">
      <c r="A86" s="68"/>
      <c r="B86" s="68"/>
    </row>
    <row r="87" spans="1:2" x14ac:dyDescent="0.2">
      <c r="A87" s="68"/>
      <c r="B87" s="68"/>
    </row>
    <row r="88" spans="1:2" x14ac:dyDescent="0.2">
      <c r="A88" s="68"/>
      <c r="B88" s="68"/>
    </row>
    <row r="89" spans="1:2" x14ac:dyDescent="0.2">
      <c r="A89" s="68"/>
      <c r="B89" s="68"/>
    </row>
    <row r="90" spans="1:2" x14ac:dyDescent="0.2">
      <c r="A90" s="68"/>
      <c r="B90" s="68"/>
    </row>
    <row r="91" spans="1:2" x14ac:dyDescent="0.2">
      <c r="A91" s="68"/>
      <c r="B91" s="68"/>
    </row>
    <row r="92" spans="1:2" x14ac:dyDescent="0.2">
      <c r="A92" s="68"/>
      <c r="B92" s="68"/>
    </row>
    <row r="93" spans="1:2" x14ac:dyDescent="0.2">
      <c r="A93" s="68"/>
      <c r="B93" s="68"/>
    </row>
    <row r="94" spans="1:2" x14ac:dyDescent="0.2">
      <c r="A94" s="68"/>
      <c r="B94" s="68"/>
    </row>
    <row r="95" spans="1:2" x14ac:dyDescent="0.2">
      <c r="A95" s="68"/>
      <c r="B95" s="68"/>
    </row>
    <row r="96" spans="1:2" x14ac:dyDescent="0.2">
      <c r="A96" s="68"/>
      <c r="B96" s="68"/>
    </row>
    <row r="97" spans="1:2" x14ac:dyDescent="0.2">
      <c r="A97" s="68"/>
      <c r="B97" s="68"/>
    </row>
    <row r="98" spans="1:2" x14ac:dyDescent="0.2">
      <c r="A98" s="68"/>
      <c r="B98" s="68"/>
    </row>
    <row r="99" spans="1:2" x14ac:dyDescent="0.2">
      <c r="A99" s="68"/>
      <c r="B99" s="68"/>
    </row>
    <row r="100" spans="1:2" x14ac:dyDescent="0.2">
      <c r="A100" s="68"/>
      <c r="B100" s="68"/>
    </row>
    <row r="101" spans="1:2" x14ac:dyDescent="0.2">
      <c r="A101" s="68"/>
      <c r="B101" s="68"/>
    </row>
    <row r="102" spans="1:2" x14ac:dyDescent="0.2">
      <c r="A102" s="68"/>
      <c r="B102" s="68"/>
    </row>
    <row r="103" spans="1:2" x14ac:dyDescent="0.2">
      <c r="A103" s="68"/>
      <c r="B103" s="68"/>
    </row>
    <row r="104" spans="1:2" x14ac:dyDescent="0.2">
      <c r="A104" s="68"/>
      <c r="B104" s="68"/>
    </row>
    <row r="105" spans="1:2" x14ac:dyDescent="0.2">
      <c r="A105" s="68"/>
      <c r="B105" s="68"/>
    </row>
    <row r="106" spans="1:2" x14ac:dyDescent="0.2">
      <c r="A106" s="68"/>
      <c r="B106" s="68"/>
    </row>
    <row r="107" spans="1:2" x14ac:dyDescent="0.2">
      <c r="A107" s="68"/>
      <c r="B107" s="68"/>
    </row>
    <row r="108" spans="1:2" x14ac:dyDescent="0.2">
      <c r="A108" s="68"/>
      <c r="B108" s="68"/>
    </row>
    <row r="109" spans="1:2" x14ac:dyDescent="0.2">
      <c r="A109" s="68"/>
      <c r="B109" s="68"/>
    </row>
    <row r="110" spans="1:2" x14ac:dyDescent="0.2">
      <c r="A110" s="68"/>
      <c r="B110" s="68"/>
    </row>
    <row r="111" spans="1:2" x14ac:dyDescent="0.2">
      <c r="A111" s="68"/>
      <c r="B111" s="68"/>
    </row>
    <row r="112" spans="1:2" x14ac:dyDescent="0.2">
      <c r="A112" s="68"/>
      <c r="B112" s="68"/>
    </row>
    <row r="113" spans="1:2" x14ac:dyDescent="0.2">
      <c r="A113" s="68"/>
      <c r="B113" s="68"/>
    </row>
    <row r="114" spans="1:2" x14ac:dyDescent="0.2">
      <c r="A114" s="68"/>
      <c r="B114" s="68"/>
    </row>
    <row r="115" spans="1:2" x14ac:dyDescent="0.2">
      <c r="A115" s="68"/>
      <c r="B115" s="68"/>
    </row>
    <row r="116" spans="1:2" x14ac:dyDescent="0.2">
      <c r="A116" s="68"/>
      <c r="B116" s="68"/>
    </row>
    <row r="117" spans="1:2" x14ac:dyDescent="0.2">
      <c r="A117" s="68"/>
      <c r="B117" s="68"/>
    </row>
    <row r="118" spans="1:2" x14ac:dyDescent="0.2">
      <c r="A118" s="68"/>
      <c r="B118" s="68"/>
    </row>
    <row r="119" spans="1:2" x14ac:dyDescent="0.2">
      <c r="A119" s="68"/>
      <c r="B119" s="68"/>
    </row>
    <row r="120" spans="1:2" x14ac:dyDescent="0.2">
      <c r="A120" s="68"/>
      <c r="B120" s="68"/>
    </row>
    <row r="121" spans="1:2" x14ac:dyDescent="0.2">
      <c r="A121" s="68"/>
      <c r="B121" s="68"/>
    </row>
    <row r="122" spans="1:2" x14ac:dyDescent="0.2">
      <c r="A122" s="68"/>
      <c r="B122" s="68"/>
    </row>
    <row r="123" spans="1:2" x14ac:dyDescent="0.2">
      <c r="A123" s="68"/>
      <c r="B123" s="68"/>
    </row>
  </sheetData>
  <mergeCells count="15">
    <mergeCell ref="D64:E64"/>
    <mergeCell ref="A1:E1"/>
    <mergeCell ref="A67:E67"/>
    <mergeCell ref="D49:D51"/>
    <mergeCell ref="E49:E51"/>
    <mergeCell ref="D56:D57"/>
    <mergeCell ref="E56:E57"/>
    <mergeCell ref="D59:D62"/>
    <mergeCell ref="E59:E62"/>
    <mergeCell ref="C39:D39"/>
    <mergeCell ref="C41:D41"/>
    <mergeCell ref="D46:D47"/>
    <mergeCell ref="E46:E47"/>
    <mergeCell ref="C37:D37"/>
    <mergeCell ref="C6:C9"/>
  </mergeCells>
  <printOptions horizontalCentered="1"/>
  <pageMargins left="0.35433070866141736" right="0.35433070866141736" top="0.39370078740157483" bottom="0.98425196850393704" header="0.51181102362204722" footer="0.51181102362204722"/>
  <pageSetup paperSize="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J16" sqref="J16"/>
    </sheetView>
  </sheetViews>
  <sheetFormatPr defaultRowHeight="12.75" x14ac:dyDescent="0.2"/>
  <cols>
    <col min="1" max="1" width="19.140625" customWidth="1"/>
    <col min="2" max="2" width="12.28515625" customWidth="1"/>
    <col min="3" max="3" width="17" customWidth="1"/>
    <col min="4" max="4" width="13.28515625" customWidth="1"/>
    <col min="5" max="5" width="11" customWidth="1"/>
    <col min="6" max="6" width="10.28515625" customWidth="1"/>
  </cols>
  <sheetData>
    <row r="1" spans="1:7" ht="12.75" customHeight="1" x14ac:dyDescent="0.2">
      <c r="A1" s="282" t="s">
        <v>53</v>
      </c>
      <c r="B1" s="282"/>
      <c r="C1" s="282"/>
      <c r="D1" s="282"/>
      <c r="E1" s="282"/>
      <c r="F1" s="282"/>
      <c r="G1" s="282"/>
    </row>
    <row r="2" spans="1:7" ht="12.75" customHeight="1" x14ac:dyDescent="0.2">
      <c r="A2" s="283" t="s">
        <v>54</v>
      </c>
      <c r="B2" s="283"/>
      <c r="C2" s="283"/>
      <c r="D2" s="283"/>
      <c r="E2" s="283"/>
      <c r="F2" s="283"/>
      <c r="G2" s="283"/>
    </row>
    <row r="3" spans="1:7" ht="12.75" customHeight="1" x14ac:dyDescent="0.2">
      <c r="A3" s="89" t="s">
        <v>55</v>
      </c>
      <c r="B3" s="88"/>
      <c r="C3" s="88"/>
    </row>
    <row r="4" spans="1:7" ht="12.75" customHeight="1" x14ac:dyDescent="0.2">
      <c r="A4" s="90"/>
      <c r="B4" s="88"/>
      <c r="C4" s="88"/>
    </row>
    <row r="5" spans="1:7" ht="12.75" customHeight="1" x14ac:dyDescent="0.2">
      <c r="A5" s="279" t="s">
        <v>56</v>
      </c>
      <c r="B5" s="280"/>
      <c r="C5" s="280"/>
      <c r="D5" s="280"/>
      <c r="E5" s="280"/>
      <c r="F5" s="280"/>
      <c r="G5" s="281"/>
    </row>
    <row r="6" spans="1:7" ht="22.5" x14ac:dyDescent="0.2">
      <c r="A6" s="175" t="s">
        <v>57</v>
      </c>
      <c r="B6" s="175" t="s">
        <v>58</v>
      </c>
      <c r="C6" s="175" t="s">
        <v>59</v>
      </c>
      <c r="D6" s="175" t="s">
        <v>60</v>
      </c>
      <c r="E6" s="175" t="s">
        <v>61</v>
      </c>
      <c r="F6" s="175" t="s">
        <v>62</v>
      </c>
      <c r="G6" s="175" t="s">
        <v>63</v>
      </c>
    </row>
    <row r="7" spans="1:7" ht="25.5" x14ac:dyDescent="0.2">
      <c r="A7" s="176" t="s">
        <v>154</v>
      </c>
      <c r="B7" s="176" t="s">
        <v>65</v>
      </c>
      <c r="C7" s="176" t="s">
        <v>66</v>
      </c>
      <c r="D7" s="177" t="s">
        <v>67</v>
      </c>
      <c r="E7" s="177" t="s">
        <v>155</v>
      </c>
      <c r="F7" s="178">
        <v>5953.84</v>
      </c>
      <c r="G7" s="179" t="s">
        <v>156</v>
      </c>
    </row>
    <row r="8" spans="1:7" ht="25.5" x14ac:dyDescent="0.2">
      <c r="A8" s="176" t="s">
        <v>64</v>
      </c>
      <c r="B8" s="176" t="s">
        <v>65</v>
      </c>
      <c r="C8" s="176" t="s">
        <v>66</v>
      </c>
      <c r="D8" s="177" t="s">
        <v>67</v>
      </c>
      <c r="E8" s="177" t="s">
        <v>68</v>
      </c>
      <c r="F8" s="178">
        <v>2269.8200000000002</v>
      </c>
      <c r="G8" s="179" t="s">
        <v>156</v>
      </c>
    </row>
    <row r="9" spans="1:7" ht="25.5" x14ac:dyDescent="0.2">
      <c r="A9" s="176" t="s">
        <v>64</v>
      </c>
      <c r="B9" s="176" t="s">
        <v>65</v>
      </c>
      <c r="C9" s="176" t="s">
        <v>66</v>
      </c>
      <c r="D9" s="177" t="s">
        <v>67</v>
      </c>
      <c r="E9" s="177" t="s">
        <v>68</v>
      </c>
      <c r="F9" s="178">
        <v>121.47</v>
      </c>
      <c r="G9" s="179" t="s">
        <v>156</v>
      </c>
    </row>
    <row r="10" spans="1:7" ht="25.5" x14ac:dyDescent="0.2">
      <c r="A10" s="176" t="s">
        <v>72</v>
      </c>
      <c r="B10" s="176" t="s">
        <v>65</v>
      </c>
      <c r="C10" s="176" t="s">
        <v>157</v>
      </c>
      <c r="D10" s="177" t="s">
        <v>158</v>
      </c>
      <c r="E10" s="177" t="s">
        <v>68</v>
      </c>
      <c r="F10" s="178">
        <v>4539.4799999999996</v>
      </c>
      <c r="G10" s="179" t="s">
        <v>156</v>
      </c>
    </row>
    <row r="11" spans="1:7" x14ac:dyDescent="0.2">
      <c r="A11" s="180" t="s">
        <v>159</v>
      </c>
    </row>
    <row r="12" spans="1:7" x14ac:dyDescent="0.2">
      <c r="A12" s="180" t="s">
        <v>69</v>
      </c>
    </row>
    <row r="14" spans="1:7" ht="12.75" customHeight="1" x14ac:dyDescent="0.2">
      <c r="A14" s="279" t="s">
        <v>70</v>
      </c>
      <c r="B14" s="280"/>
      <c r="C14" s="280"/>
      <c r="D14" s="280"/>
      <c r="E14" s="281"/>
    </row>
    <row r="15" spans="1:7" ht="22.5" x14ac:dyDescent="0.2">
      <c r="A15" s="175" t="s">
        <v>57</v>
      </c>
      <c r="B15" s="175" t="s">
        <v>60</v>
      </c>
      <c r="C15" s="175" t="s">
        <v>61</v>
      </c>
      <c r="D15" s="175" t="s">
        <v>71</v>
      </c>
      <c r="E15" s="175" t="s">
        <v>63</v>
      </c>
    </row>
    <row r="16" spans="1:7" ht="25.5" x14ac:dyDescent="0.2">
      <c r="A16" s="176" t="s">
        <v>72</v>
      </c>
      <c r="B16" s="177">
        <v>201101</v>
      </c>
      <c r="C16" s="177" t="s">
        <v>68</v>
      </c>
      <c r="D16" s="178">
        <v>765.49</v>
      </c>
      <c r="E16" s="179" t="s">
        <v>156</v>
      </c>
    </row>
    <row r="17" spans="1:5" ht="25.5" x14ac:dyDescent="0.2">
      <c r="A17" s="176" t="s">
        <v>72</v>
      </c>
      <c r="B17" s="177">
        <v>201011</v>
      </c>
      <c r="C17" s="177" t="s">
        <v>68</v>
      </c>
      <c r="D17" s="178">
        <v>1815.68</v>
      </c>
      <c r="E17" s="179" t="s">
        <v>156</v>
      </c>
    </row>
    <row r="18" spans="1:5" ht="25.5" x14ac:dyDescent="0.2">
      <c r="A18" s="176" t="s">
        <v>72</v>
      </c>
      <c r="B18" s="177">
        <v>201009</v>
      </c>
      <c r="C18" s="177" t="s">
        <v>68</v>
      </c>
      <c r="D18" s="178">
        <v>219.84</v>
      </c>
      <c r="E18" s="179" t="s">
        <v>156</v>
      </c>
    </row>
    <row r="19" spans="1:5" ht="25.5" x14ac:dyDescent="0.2">
      <c r="A19" s="176" t="s">
        <v>72</v>
      </c>
      <c r="B19" s="177">
        <v>201007</v>
      </c>
      <c r="C19" s="177" t="s">
        <v>68</v>
      </c>
      <c r="D19" s="178">
        <v>99.95</v>
      </c>
      <c r="E19" s="179" t="s">
        <v>156</v>
      </c>
    </row>
    <row r="20" spans="1:5" ht="25.5" x14ac:dyDescent="0.2">
      <c r="A20" s="176" t="s">
        <v>72</v>
      </c>
      <c r="B20" s="177">
        <v>201001</v>
      </c>
      <c r="C20" s="177" t="s">
        <v>68</v>
      </c>
      <c r="D20" s="178">
        <v>2096.77</v>
      </c>
      <c r="E20" s="179" t="s">
        <v>156</v>
      </c>
    </row>
    <row r="21" spans="1:5" ht="25.5" x14ac:dyDescent="0.2">
      <c r="A21" s="176" t="s">
        <v>72</v>
      </c>
      <c r="B21" s="177">
        <v>200903</v>
      </c>
      <c r="C21" s="177" t="s">
        <v>68</v>
      </c>
      <c r="D21" s="178">
        <v>24485.24</v>
      </c>
      <c r="E21" s="179" t="s">
        <v>156</v>
      </c>
    </row>
    <row r="22" spans="1:5" ht="25.5" x14ac:dyDescent="0.2">
      <c r="A22" s="176" t="s">
        <v>72</v>
      </c>
      <c r="B22" s="177">
        <v>200811</v>
      </c>
      <c r="C22" s="177" t="s">
        <v>68</v>
      </c>
      <c r="D22" s="178">
        <v>31242.32</v>
      </c>
      <c r="E22" s="179" t="s">
        <v>156</v>
      </c>
    </row>
    <row r="23" spans="1:5" ht="25.5" x14ac:dyDescent="0.2">
      <c r="A23" s="176" t="s">
        <v>72</v>
      </c>
      <c r="B23" s="177">
        <v>200809</v>
      </c>
      <c r="C23" s="177" t="s">
        <v>68</v>
      </c>
      <c r="D23" s="178">
        <v>18885.560000000001</v>
      </c>
      <c r="E23" s="179" t="s">
        <v>156</v>
      </c>
    </row>
  </sheetData>
  <mergeCells count="4">
    <mergeCell ref="A5:G5"/>
    <mergeCell ref="A14:E14"/>
    <mergeCell ref="A1:G1"/>
    <mergeCell ref="A2:G2"/>
  </mergeCells>
  <hyperlinks>
    <hyperlink ref="A3" r:id="rId1" location="vat" display="https://secure.sarsefiling.co.za/EFDotNet/!Generator/WebWiz.aspx?BusinessProcessCode=BPPAYMENTHISTORY&amp;ProcessCode=PaymentHistory&amp;ActionCode=Load&amp;SessionID=596504A783E0CA052A83EC7D2954F83E08185614CE39E35C32090090&amp;PageCode=LOADPAYMENTHISTORY - vat"/>
    <hyperlink ref="G7" r:id="rId2" display="https://secure.sarsefiling.co.za/EFDotNet/!Generator/%09%09%09%09%09%09%09%09%09%09%09%09%09%09%09../LoadPage.aspx?PageCode=PaymentDetail&amp;Type=List&amp;TaxPayerID=1&amp;ReturnGroupID=19693193&amp;ReturnTypeID=37&amp;OnlyView=1%09%09%09%09%09%09%09%09%09%09%09%09%09%09"/>
    <hyperlink ref="G8" r:id="rId3" display="https://secure.sarsefiling.co.za/EFDotNet/!Generator/%09%09%09%09%09%09%09%09%09%09%09%09%09%09%09../LoadPage.aspx?PageCode=PaymentDetail&amp;Type=List&amp;TaxPayerID=1&amp;ReturnGroupID=1134420&amp;ReturnTypeID=37&amp;OnlyView=1%09%09%09%09%09%09%09%09%09%09%09%09%09%09"/>
    <hyperlink ref="G9" r:id="rId4" display="https://secure.sarsefiling.co.za/EFDotNet/!Generator/%09%09%09%09%09%09%09%09%09%09%09%09%09%09%09../LoadPage.aspx?PageCode=PaymentDetail&amp;Type=List&amp;TaxPayerID=1&amp;ReturnGroupID=2050333&amp;ReturnTypeID=37&amp;OnlyView=1%09%09%09%09%09%09%09%09%09%09%09%09%09%09"/>
    <hyperlink ref="G10" r:id="rId5" display="https://secure.sarsefiling.co.za/EFDotNet/!Generator/%09%09%09%09%09%09%09%09%09%09%09%09%09%09%09../LoadPage.aspx?PageCode=PaymentDetail&amp;Type=List&amp;TaxPayerID=1&amp;ReturnGroupID=19683826&amp;ReturnTypeID=75&amp;OnlyView=1%09%09%09%09%09%09%09%09%09%09%09%09%09%09"/>
    <hyperlink ref="A11" r:id="rId6" display="https://secure.sarsefiling.co.za/EFDotNet/LoadPage.aspx?PageCode=PagingIssuedHistory&amp;RTID=10&amp;PageNum=1&amp;NumRecords=25&amp;FormType=PMNTHIST"/>
    <hyperlink ref="A12" location="top" display="top"/>
    <hyperlink ref="E16" r:id="rId7" display="https://secure.sarsefiling.co.za/EFDotNet/!Generator/%09%09%09%09%09%09%09%09%09%09%09%09%09../LoadPage.aspx?PageCode=PaymentDetail&amp;Type=List&amp;TaxPayerID=3158575&amp;ReturnGroupID=15&amp;ReturnTypeID=5&amp;OnlyView=1%09%09%09%09%09%09%09%09%09%09%09%09"/>
    <hyperlink ref="E17" r:id="rId8" display="https://secure.sarsefiling.co.za/EFDotNet/!Generator/%09%09%09%09%09%09%09%09%09%09%09%09%09../LoadPage.aspx?PageCode=PaymentDetail&amp;Type=List&amp;TaxPayerID=3158575&amp;ReturnGroupID=14&amp;ReturnTypeID=5&amp;OnlyView=1%09%09%09%09%09%09%09%09%09%09%09%09"/>
    <hyperlink ref="E18" r:id="rId9" display="https://secure.sarsefiling.co.za/EFDotNet/!Generator/%09%09%09%09%09%09%09%09%09%09%09%09%09../LoadPage.aspx?PageCode=PaymentDetail&amp;Type=List&amp;TaxPayerID=3158575&amp;ReturnGroupID=13&amp;ReturnTypeID=5&amp;OnlyView=1%09%09%09%09%09%09%09%09%09%09%09%09"/>
    <hyperlink ref="E19" r:id="rId10" display="https://secure.sarsefiling.co.za/EFDotNet/!Generator/%09%09%09%09%09%09%09%09%09%09%09%09%09../LoadPage.aspx?PageCode=PaymentDetail&amp;Type=List&amp;TaxPayerID=3158575&amp;ReturnGroupID=12&amp;ReturnTypeID=5&amp;OnlyView=1%09%09%09%09%09%09%09%09%09%09%09%09"/>
    <hyperlink ref="E20" r:id="rId11" display="https://secure.sarsefiling.co.za/EFDotNet/!Generator/%09%09%09%09%09%09%09%09%09%09%09%09%09../LoadPage.aspx?PageCode=PaymentDetail&amp;Type=List&amp;TaxPayerID=3158575&amp;ReturnGroupID=9&amp;ReturnTypeID=5&amp;OnlyView=1%09%09%09%09%09%09%09%09%09%09%09%09"/>
    <hyperlink ref="E21" r:id="rId12" display="https://secure.sarsefiling.co.za/EFDotNet/!Generator/%09%09%09%09%09%09%09%09%09%09%09%09%09../LoadPage.aspx?PageCode=PaymentDetail&amp;Type=List&amp;TaxPayerID=3158575&amp;ReturnGroupID=4&amp;ReturnTypeID=5&amp;OnlyView=1%09%09%09%09%09%09%09%09%09%09%09%09"/>
    <hyperlink ref="E22" r:id="rId13" display="https://secure.sarsefiling.co.za/EFDotNet/!Generator/%09%09%09%09%09%09%09%09%09%09%09%09%09../LoadPage.aspx?PageCode=PaymentDetail&amp;Type=List&amp;TaxPayerID=3158575&amp;ReturnGroupID=2&amp;ReturnTypeID=5&amp;OnlyView=1%09%09%09%09%09%09%09%09%09%09%09%09"/>
    <hyperlink ref="E23" r:id="rId14" display="https://secure.sarsefiling.co.za/EFDotNet/!Generator/%09%09%09%09%09%09%09%09%09%09%09%09%09../LoadPage.aspx?PageCode=PaymentDetail&amp;Type=List&amp;TaxPayerID=3158575&amp;ReturnGroupID=1&amp;ReturnTypeID=5&amp;OnlyView=1%09%09%09%09%09%09%09%09%09%09%09%09"/>
  </hyperlinks>
  <pageMargins left="0.25" right="0.25" top="0.75" bottom="0.75" header="0.3" footer="0.3"/>
  <pageSetup paperSize="9" orientation="portrait" horizontalDpi="0" verticalDpi="0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E23" sqref="E23"/>
    </sheetView>
  </sheetViews>
  <sheetFormatPr defaultRowHeight="12.75" x14ac:dyDescent="0.2"/>
  <cols>
    <col min="1" max="1" width="17.7109375" style="91" customWidth="1"/>
    <col min="2" max="2" width="11.7109375" style="91" customWidth="1"/>
    <col min="3" max="3" width="18.5703125" style="91" customWidth="1"/>
    <col min="4" max="4" width="9.140625" style="91"/>
    <col min="5" max="5" width="51.5703125" style="91" customWidth="1"/>
    <col min="6" max="6" width="12.42578125" style="91" customWidth="1"/>
    <col min="7" max="7" width="11.28515625" style="94" customWidth="1"/>
    <col min="8" max="8" width="5.42578125" style="91" customWidth="1"/>
    <col min="9" max="9" width="10.140625" style="91" bestFit="1" customWidth="1"/>
    <col min="10" max="10" width="12.28515625" style="91" customWidth="1"/>
    <col min="11" max="16384" width="9.140625" style="91"/>
  </cols>
  <sheetData>
    <row r="1" spans="1:10" ht="12.75" customHeight="1" x14ac:dyDescent="0.2">
      <c r="A1" s="287" t="s">
        <v>174</v>
      </c>
      <c r="B1" s="287"/>
      <c r="C1" s="287"/>
      <c r="D1" s="287"/>
      <c r="E1" s="287"/>
      <c r="F1" s="287"/>
      <c r="G1" s="287"/>
    </row>
    <row r="2" spans="1:10" s="205" customFormat="1" ht="13.5" thickBot="1" x14ac:dyDescent="0.25">
      <c r="A2" s="286"/>
      <c r="B2" s="286"/>
      <c r="C2" s="286"/>
      <c r="D2" s="286"/>
      <c r="E2" s="286"/>
      <c r="F2" s="286"/>
      <c r="G2" s="286"/>
    </row>
    <row r="3" spans="1:10" s="204" customFormat="1" ht="21.95" customHeight="1" thickBot="1" x14ac:dyDescent="0.25">
      <c r="A3" s="201" t="s">
        <v>57</v>
      </c>
      <c r="B3" s="202" t="s">
        <v>58</v>
      </c>
      <c r="C3" s="202" t="s">
        <v>73</v>
      </c>
      <c r="D3" s="202" t="s">
        <v>59</v>
      </c>
      <c r="E3" s="202" t="s">
        <v>61</v>
      </c>
      <c r="F3" s="202" t="s">
        <v>62</v>
      </c>
      <c r="G3" s="203" t="s">
        <v>74</v>
      </c>
    </row>
    <row r="4" spans="1:10" s="181" customFormat="1" ht="21.95" customHeight="1" x14ac:dyDescent="0.2">
      <c r="A4" s="199" t="s">
        <v>72</v>
      </c>
      <c r="B4" s="199">
        <v>4810183410</v>
      </c>
      <c r="C4" s="199" t="s">
        <v>160</v>
      </c>
      <c r="D4" s="199" t="s">
        <v>76</v>
      </c>
      <c r="E4" s="199" t="s">
        <v>161</v>
      </c>
      <c r="F4" s="200">
        <v>-5651.49</v>
      </c>
      <c r="G4" s="199" t="s">
        <v>162</v>
      </c>
      <c r="H4" s="266" t="s">
        <v>138</v>
      </c>
      <c r="I4" s="268" t="s">
        <v>172</v>
      </c>
      <c r="J4" s="187">
        <f>SUM(F4:F5)</f>
        <v>5953.84</v>
      </c>
    </row>
    <row r="5" spans="1:10" s="213" customFormat="1" ht="21.95" customHeight="1" thickBot="1" x14ac:dyDescent="0.25">
      <c r="A5" s="206" t="s">
        <v>72</v>
      </c>
      <c r="B5" s="206">
        <v>4810183410</v>
      </c>
      <c r="C5" s="206" t="s">
        <v>163</v>
      </c>
      <c r="D5" s="206" t="s">
        <v>76</v>
      </c>
      <c r="E5" s="206" t="s">
        <v>161</v>
      </c>
      <c r="F5" s="212">
        <v>11605.33</v>
      </c>
      <c r="G5" s="206" t="s">
        <v>162</v>
      </c>
      <c r="H5" s="267"/>
      <c r="I5" s="269"/>
    </row>
    <row r="6" spans="1:10" s="182" customFormat="1" ht="21.95" customHeight="1" thickBot="1" x14ac:dyDescent="0.25">
      <c r="A6" s="195" t="s">
        <v>72</v>
      </c>
      <c r="B6" s="195">
        <v>4810183410</v>
      </c>
      <c r="C6" s="195" t="s">
        <v>164</v>
      </c>
      <c r="D6" s="195" t="s">
        <v>76</v>
      </c>
      <c r="E6" s="195" t="s">
        <v>165</v>
      </c>
      <c r="F6" s="196">
        <v>4126.8</v>
      </c>
      <c r="G6" s="195" t="s">
        <v>166</v>
      </c>
      <c r="H6" s="182" t="s">
        <v>171</v>
      </c>
    </row>
    <row r="7" spans="1:10" s="139" customFormat="1" ht="21.95" customHeight="1" x14ac:dyDescent="0.2">
      <c r="A7" s="195" t="s">
        <v>72</v>
      </c>
      <c r="B7" s="195">
        <v>4810183410</v>
      </c>
      <c r="C7" s="195" t="s">
        <v>75</v>
      </c>
      <c r="D7" s="195" t="s">
        <v>76</v>
      </c>
      <c r="E7" s="195" t="s">
        <v>77</v>
      </c>
      <c r="F7" s="196">
        <v>-8737.76</v>
      </c>
      <c r="G7" s="197" t="s">
        <v>78</v>
      </c>
      <c r="H7" s="288" t="s">
        <v>138</v>
      </c>
      <c r="I7" s="263" t="s">
        <v>139</v>
      </c>
      <c r="J7" s="187">
        <f>SUM(F7:F9)</f>
        <v>694.35999999999967</v>
      </c>
    </row>
    <row r="8" spans="1:10" s="209" customFormat="1" ht="21.95" customHeight="1" x14ac:dyDescent="0.2">
      <c r="A8" s="206" t="s">
        <v>72</v>
      </c>
      <c r="B8" s="206">
        <v>4810183410</v>
      </c>
      <c r="C8" s="206" t="s">
        <v>79</v>
      </c>
      <c r="D8" s="206" t="s">
        <v>76</v>
      </c>
      <c r="E8" s="206" t="s">
        <v>77</v>
      </c>
      <c r="F8" s="212">
        <v>3595.93</v>
      </c>
      <c r="G8" s="208" t="s">
        <v>78</v>
      </c>
      <c r="H8" s="289"/>
      <c r="I8" s="264"/>
    </row>
    <row r="9" spans="1:10" s="211" customFormat="1" ht="21.95" customHeight="1" thickBot="1" x14ac:dyDescent="0.25">
      <c r="A9" s="206" t="s">
        <v>72</v>
      </c>
      <c r="B9" s="206">
        <v>4810183410</v>
      </c>
      <c r="C9" s="206" t="s">
        <v>80</v>
      </c>
      <c r="D9" s="206" t="s">
        <v>76</v>
      </c>
      <c r="E9" s="206" t="s">
        <v>77</v>
      </c>
      <c r="F9" s="212">
        <v>5836.19</v>
      </c>
      <c r="G9" s="208" t="s">
        <v>78</v>
      </c>
      <c r="H9" s="290"/>
      <c r="I9" s="265"/>
    </row>
    <row r="10" spans="1:10" s="139" customFormat="1" ht="21.95" customHeight="1" x14ac:dyDescent="0.2">
      <c r="A10" s="195" t="s">
        <v>72</v>
      </c>
      <c r="B10" s="195">
        <v>4810183410</v>
      </c>
      <c r="C10" s="195" t="s">
        <v>81</v>
      </c>
      <c r="D10" s="195" t="s">
        <v>82</v>
      </c>
      <c r="E10" s="195" t="s">
        <v>83</v>
      </c>
      <c r="F10" s="198">
        <v>765.49</v>
      </c>
      <c r="G10" s="197" t="s">
        <v>84</v>
      </c>
      <c r="H10" s="188" t="s">
        <v>137</v>
      </c>
      <c r="I10" s="189">
        <v>40632</v>
      </c>
    </row>
    <row r="11" spans="1:10" s="139" customFormat="1" ht="21.95" customHeight="1" x14ac:dyDescent="0.2">
      <c r="A11" s="195" t="s">
        <v>72</v>
      </c>
      <c r="B11" s="195">
        <v>4810183410</v>
      </c>
      <c r="C11" s="195" t="s">
        <v>85</v>
      </c>
      <c r="D11" s="195" t="s">
        <v>82</v>
      </c>
      <c r="E11" s="195" t="s">
        <v>86</v>
      </c>
      <c r="F11" s="198">
        <v>1815.68</v>
      </c>
      <c r="G11" s="197" t="s">
        <v>87</v>
      </c>
      <c r="H11" s="188" t="s">
        <v>137</v>
      </c>
      <c r="I11" s="189">
        <v>40525</v>
      </c>
    </row>
    <row r="12" spans="1:10" s="139" customFormat="1" ht="21.95" customHeight="1" x14ac:dyDescent="0.2">
      <c r="A12" s="195" t="s">
        <v>72</v>
      </c>
      <c r="B12" s="195">
        <v>4810183410</v>
      </c>
      <c r="C12" s="195" t="s">
        <v>88</v>
      </c>
      <c r="D12" s="195" t="s">
        <v>82</v>
      </c>
      <c r="E12" s="195" t="s">
        <v>89</v>
      </c>
      <c r="F12" s="198">
        <v>219.84</v>
      </c>
      <c r="G12" s="197" t="s">
        <v>90</v>
      </c>
      <c r="H12" s="188" t="s">
        <v>137</v>
      </c>
      <c r="I12" s="189">
        <v>40464</v>
      </c>
    </row>
    <row r="13" spans="1:10" s="182" customFormat="1" ht="21.95" customHeight="1" thickBot="1" x14ac:dyDescent="0.25">
      <c r="A13" s="195" t="s">
        <v>72</v>
      </c>
      <c r="B13" s="195">
        <v>4810183410</v>
      </c>
      <c r="C13" s="195" t="s">
        <v>91</v>
      </c>
      <c r="D13" s="195" t="s">
        <v>82</v>
      </c>
      <c r="E13" s="195" t="s">
        <v>92</v>
      </c>
      <c r="F13" s="198">
        <v>99.95</v>
      </c>
      <c r="G13" s="197" t="s">
        <v>93</v>
      </c>
      <c r="H13" s="190" t="s">
        <v>137</v>
      </c>
      <c r="I13" s="191">
        <v>40413</v>
      </c>
    </row>
    <row r="14" spans="1:10" s="139" customFormat="1" ht="21.95" customHeight="1" x14ac:dyDescent="0.2">
      <c r="A14" s="195" t="s">
        <v>72</v>
      </c>
      <c r="B14" s="195">
        <v>4810183410</v>
      </c>
      <c r="C14" s="195" t="s">
        <v>94</v>
      </c>
      <c r="D14" s="195" t="s">
        <v>82</v>
      </c>
      <c r="E14" s="195" t="s">
        <v>95</v>
      </c>
      <c r="F14" s="198">
        <v>-10644.72</v>
      </c>
      <c r="G14" s="197" t="s">
        <v>96</v>
      </c>
      <c r="H14" s="266" t="s">
        <v>138</v>
      </c>
      <c r="I14" s="268" t="s">
        <v>140</v>
      </c>
      <c r="J14" s="187">
        <f>SUM(F14:F15)</f>
        <v>121.47000000000116</v>
      </c>
    </row>
    <row r="15" spans="1:10" s="211" customFormat="1" ht="21.95" customHeight="1" thickBot="1" x14ac:dyDescent="0.25">
      <c r="A15" s="206" t="s">
        <v>72</v>
      </c>
      <c r="B15" s="206">
        <v>4810183410</v>
      </c>
      <c r="C15" s="206" t="s">
        <v>97</v>
      </c>
      <c r="D15" s="206" t="s">
        <v>82</v>
      </c>
      <c r="E15" s="206" t="s">
        <v>95</v>
      </c>
      <c r="F15" s="207">
        <v>10766.19</v>
      </c>
      <c r="G15" s="208" t="s">
        <v>96</v>
      </c>
      <c r="H15" s="267"/>
      <c r="I15" s="269"/>
    </row>
    <row r="16" spans="1:10" s="194" customFormat="1" ht="21.95" customHeight="1" thickBot="1" x14ac:dyDescent="0.25">
      <c r="A16" s="195" t="s">
        <v>72</v>
      </c>
      <c r="B16" s="195">
        <v>4810183410</v>
      </c>
      <c r="C16" s="195" t="s">
        <v>98</v>
      </c>
      <c r="D16" s="195" t="s">
        <v>82</v>
      </c>
      <c r="E16" s="195" t="s">
        <v>99</v>
      </c>
      <c r="F16" s="198">
        <v>2096.77</v>
      </c>
      <c r="G16" s="197" t="s">
        <v>100</v>
      </c>
      <c r="H16" s="192" t="s">
        <v>137</v>
      </c>
      <c r="I16" s="193">
        <v>40232</v>
      </c>
    </row>
    <row r="17" spans="1:10" s="209" customFormat="1" ht="21.95" customHeight="1" x14ac:dyDescent="0.2">
      <c r="A17" s="206" t="s">
        <v>72</v>
      </c>
      <c r="B17" s="206">
        <v>4810183410</v>
      </c>
      <c r="C17" s="206" t="s">
        <v>101</v>
      </c>
      <c r="D17" s="206" t="s">
        <v>82</v>
      </c>
      <c r="E17" s="206" t="s">
        <v>102</v>
      </c>
      <c r="F17" s="207">
        <v>3006.75</v>
      </c>
      <c r="G17" s="208" t="s">
        <v>103</v>
      </c>
      <c r="H17" s="270" t="s">
        <v>138</v>
      </c>
      <c r="I17" s="268" t="s">
        <v>141</v>
      </c>
      <c r="J17" s="210">
        <f>SUM(F17:F20)</f>
        <v>2269.8200000000006</v>
      </c>
    </row>
    <row r="18" spans="1:10" s="209" customFormat="1" ht="21.95" customHeight="1" x14ac:dyDescent="0.2">
      <c r="A18" s="206" t="s">
        <v>72</v>
      </c>
      <c r="B18" s="206">
        <v>4810183410</v>
      </c>
      <c r="C18" s="206" t="s">
        <v>104</v>
      </c>
      <c r="D18" s="206" t="s">
        <v>82</v>
      </c>
      <c r="E18" s="206" t="s">
        <v>102</v>
      </c>
      <c r="F18" s="207">
        <v>10575.86</v>
      </c>
      <c r="G18" s="208" t="s">
        <v>103</v>
      </c>
      <c r="H18" s="271"/>
      <c r="I18" s="273"/>
    </row>
    <row r="19" spans="1:10" s="139" customFormat="1" ht="21.95" customHeight="1" x14ac:dyDescent="0.2">
      <c r="A19" s="195" t="s">
        <v>72</v>
      </c>
      <c r="B19" s="195">
        <v>4810183410</v>
      </c>
      <c r="C19" s="195" t="s">
        <v>105</v>
      </c>
      <c r="D19" s="195" t="s">
        <v>82</v>
      </c>
      <c r="E19" s="195" t="s">
        <v>102</v>
      </c>
      <c r="F19" s="198">
        <v>-3208.51</v>
      </c>
      <c r="G19" s="197" t="s">
        <v>103</v>
      </c>
      <c r="H19" s="271"/>
      <c r="I19" s="273"/>
    </row>
    <row r="20" spans="1:10" s="182" customFormat="1" ht="21.95" customHeight="1" thickBot="1" x14ac:dyDescent="0.25">
      <c r="A20" s="195" t="s">
        <v>72</v>
      </c>
      <c r="B20" s="195">
        <v>4810183410</v>
      </c>
      <c r="C20" s="195" t="s">
        <v>106</v>
      </c>
      <c r="D20" s="195" t="s">
        <v>82</v>
      </c>
      <c r="E20" s="195" t="s">
        <v>102</v>
      </c>
      <c r="F20" s="198">
        <v>-8104.28</v>
      </c>
      <c r="G20" s="197" t="s">
        <v>103</v>
      </c>
      <c r="H20" s="272"/>
      <c r="I20" s="269"/>
    </row>
    <row r="21" spans="1:10" s="139" customFormat="1" ht="21.95" customHeight="1" x14ac:dyDescent="0.2">
      <c r="A21" s="195" t="s">
        <v>72</v>
      </c>
      <c r="B21" s="195">
        <v>4810183410</v>
      </c>
      <c r="C21" s="195" t="s">
        <v>107</v>
      </c>
      <c r="D21" s="195" t="s">
        <v>82</v>
      </c>
      <c r="E21" s="195" t="s">
        <v>108</v>
      </c>
      <c r="F21" s="198">
        <v>24485.24</v>
      </c>
      <c r="G21" s="197" t="s">
        <v>109</v>
      </c>
      <c r="H21" s="188" t="s">
        <v>137</v>
      </c>
      <c r="I21" s="189">
        <v>39903</v>
      </c>
    </row>
    <row r="22" spans="1:10" s="139" customFormat="1" ht="21.95" customHeight="1" x14ac:dyDescent="0.2">
      <c r="A22" s="195" t="s">
        <v>72</v>
      </c>
      <c r="B22" s="195">
        <v>4810183410</v>
      </c>
      <c r="C22" s="195" t="s">
        <v>110</v>
      </c>
      <c r="D22" s="195" t="s">
        <v>82</v>
      </c>
      <c r="E22" s="195" t="s">
        <v>111</v>
      </c>
      <c r="F22" s="198">
        <v>-1960.69</v>
      </c>
      <c r="G22" s="197" t="s">
        <v>112</v>
      </c>
      <c r="H22" s="255" t="s">
        <v>142</v>
      </c>
      <c r="I22" s="256"/>
    </row>
    <row r="23" spans="1:10" s="139" customFormat="1" ht="21.95" customHeight="1" x14ac:dyDescent="0.2">
      <c r="A23" s="195" t="s">
        <v>72</v>
      </c>
      <c r="B23" s="195">
        <v>4810183410</v>
      </c>
      <c r="C23" s="195" t="s">
        <v>113</v>
      </c>
      <c r="D23" s="195" t="s">
        <v>82</v>
      </c>
      <c r="E23" s="195" t="s">
        <v>114</v>
      </c>
      <c r="F23" s="198">
        <v>31242.32</v>
      </c>
      <c r="G23" s="197" t="s">
        <v>115</v>
      </c>
      <c r="H23" s="188" t="s">
        <v>137</v>
      </c>
      <c r="I23" s="189">
        <v>39794</v>
      </c>
    </row>
    <row r="24" spans="1:10" s="139" customFormat="1" ht="21.95" customHeight="1" x14ac:dyDescent="0.2">
      <c r="A24" s="195" t="s">
        <v>72</v>
      </c>
      <c r="B24" s="195">
        <v>4810183410</v>
      </c>
      <c r="C24" s="195" t="s">
        <v>116</v>
      </c>
      <c r="D24" s="195" t="s">
        <v>82</v>
      </c>
      <c r="E24" s="195" t="s">
        <v>117</v>
      </c>
      <c r="F24" s="198">
        <v>18885.560000000001</v>
      </c>
      <c r="G24" s="197" t="s">
        <v>118</v>
      </c>
      <c r="H24" s="188" t="s">
        <v>137</v>
      </c>
      <c r="I24" s="189">
        <v>39735</v>
      </c>
    </row>
    <row r="25" spans="1:10" s="29" customFormat="1" ht="21.95" customHeight="1" x14ac:dyDescent="0.2">
      <c r="A25" s="284">
        <v>1</v>
      </c>
      <c r="B25" s="285"/>
      <c r="C25" s="285"/>
      <c r="D25" s="285"/>
      <c r="E25" s="285"/>
      <c r="F25" s="285"/>
      <c r="G25" s="285"/>
    </row>
    <row r="26" spans="1:10" x14ac:dyDescent="0.2">
      <c r="A26" s="92"/>
      <c r="B26" s="92"/>
      <c r="C26" s="92"/>
      <c r="D26" s="92"/>
      <c r="E26" s="92"/>
      <c r="F26" s="92"/>
      <c r="G26" s="93"/>
    </row>
  </sheetData>
  <mergeCells count="12">
    <mergeCell ref="A25:G25"/>
    <mergeCell ref="A2:G2"/>
    <mergeCell ref="A1:G1"/>
    <mergeCell ref="H7:H9"/>
    <mergeCell ref="I7:I9"/>
    <mergeCell ref="H14:H15"/>
    <mergeCell ref="I14:I15"/>
    <mergeCell ref="H17:H20"/>
    <mergeCell ref="I17:I20"/>
    <mergeCell ref="H22:I22"/>
    <mergeCell ref="H4:H5"/>
    <mergeCell ref="I4:I5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5" sqref="C5"/>
    </sheetView>
  </sheetViews>
  <sheetFormatPr defaultRowHeight="12.75" x14ac:dyDescent="0.2"/>
  <cols>
    <col min="1" max="1" width="5.85546875" customWidth="1"/>
    <col min="2" max="2" width="24.5703125" customWidth="1"/>
    <col min="3" max="3" width="13.28515625" bestFit="1" customWidth="1"/>
    <col min="4" max="4" width="12.42578125" customWidth="1"/>
    <col min="5" max="5" width="12.5703125" customWidth="1"/>
    <col min="6" max="6" width="13.42578125" customWidth="1"/>
  </cols>
  <sheetData>
    <row r="1" spans="1:6" ht="15.75" x14ac:dyDescent="0.25">
      <c r="A1" s="291">
        <v>2007</v>
      </c>
      <c r="B1" s="291"/>
    </row>
    <row r="2" spans="1:6" x14ac:dyDescent="0.2">
      <c r="A2" s="1" t="s">
        <v>0</v>
      </c>
    </row>
    <row r="3" spans="1:6" ht="13.5" thickBot="1" x14ac:dyDescent="0.25"/>
    <row r="4" spans="1:6" ht="24.75" thickBot="1" x14ac:dyDescent="0.25">
      <c r="A4" s="3" t="s">
        <v>1</v>
      </c>
      <c r="B4" s="4" t="s">
        <v>2</v>
      </c>
      <c r="C4" s="4" t="s">
        <v>20</v>
      </c>
      <c r="D4" s="4" t="s">
        <v>11</v>
      </c>
      <c r="E4" s="5" t="s">
        <v>10</v>
      </c>
      <c r="F4" s="6" t="s">
        <v>9</v>
      </c>
    </row>
    <row r="5" spans="1:6" x14ac:dyDescent="0.2">
      <c r="A5" s="28">
        <v>2007</v>
      </c>
      <c r="B5" s="15" t="s">
        <v>8</v>
      </c>
      <c r="C5" s="2">
        <v>91332</v>
      </c>
      <c r="D5" s="2">
        <v>11216.21</v>
      </c>
      <c r="E5" s="24">
        <v>6548.53</v>
      </c>
      <c r="F5" s="7">
        <v>4667.71</v>
      </c>
    </row>
    <row r="6" spans="1:6" x14ac:dyDescent="0.2">
      <c r="A6" s="27">
        <v>2007</v>
      </c>
      <c r="B6" s="16" t="s">
        <v>3</v>
      </c>
      <c r="C6" s="2">
        <v>0</v>
      </c>
      <c r="D6" s="2">
        <v>0</v>
      </c>
      <c r="E6" s="26">
        <v>5934.72</v>
      </c>
      <c r="F6" s="9">
        <f>D6-E6</f>
        <v>-5934.72</v>
      </c>
    </row>
    <row r="7" spans="1:6" x14ac:dyDescent="0.2">
      <c r="A7" s="13">
        <v>2007</v>
      </c>
      <c r="B7" s="17" t="s">
        <v>4</v>
      </c>
      <c r="C7" s="25">
        <v>38789.120000000003</v>
      </c>
      <c r="D7" s="25">
        <f>C7*14%</f>
        <v>5430.4768000000013</v>
      </c>
      <c r="E7" s="25">
        <v>4430.01</v>
      </c>
      <c r="F7" s="9">
        <f>D7-E7</f>
        <v>1000.4668000000011</v>
      </c>
    </row>
    <row r="8" spans="1:6" x14ac:dyDescent="0.2">
      <c r="A8" s="13">
        <v>2007</v>
      </c>
      <c r="B8" s="17" t="s">
        <v>5</v>
      </c>
      <c r="C8" s="8">
        <v>231001.85</v>
      </c>
      <c r="D8" s="8">
        <f>C8*14%</f>
        <v>32340.259000000005</v>
      </c>
      <c r="E8" s="8">
        <f>45583.73-18400-5457.76-3861.55</f>
        <v>17864.420000000002</v>
      </c>
      <c r="F8" s="9">
        <f>D8-E8</f>
        <v>14475.839000000004</v>
      </c>
    </row>
    <row r="9" spans="1:6" x14ac:dyDescent="0.2">
      <c r="A9" s="13">
        <v>2007</v>
      </c>
      <c r="B9" s="17" t="s">
        <v>6</v>
      </c>
      <c r="C9" s="8">
        <f>414602-120</f>
        <v>414482</v>
      </c>
      <c r="D9" s="8">
        <f>C9*14%</f>
        <v>58027.48</v>
      </c>
      <c r="E9" s="8">
        <f>67584.37-18402.83-18400</f>
        <v>30781.539999999994</v>
      </c>
      <c r="F9" s="9">
        <f>D9-E9</f>
        <v>27245.94000000001</v>
      </c>
    </row>
    <row r="10" spans="1:6" ht="13.5" thickBot="1" x14ac:dyDescent="0.25">
      <c r="A10" s="14">
        <v>2007</v>
      </c>
      <c r="B10" s="18" t="s">
        <v>7</v>
      </c>
      <c r="C10" s="10">
        <v>48930</v>
      </c>
      <c r="D10" s="10">
        <f>C10*14%</f>
        <v>6850.2000000000007</v>
      </c>
      <c r="E10" s="11">
        <v>6289.47</v>
      </c>
      <c r="F10" s="12">
        <f>D10-E10</f>
        <v>560.73000000000047</v>
      </c>
    </row>
    <row r="11" spans="1:6" ht="13.5" thickBot="1" x14ac:dyDescent="0.25">
      <c r="F11" s="19">
        <f>SUM(F5:F10)</f>
        <v>42015.965800000013</v>
      </c>
    </row>
  </sheetData>
  <mergeCells count="1">
    <mergeCell ref="A1:B1"/>
  </mergeCells>
  <phoneticPr fontId="2" type="noConversion"/>
  <pageMargins left="0.74803149606299213" right="0.74803149606299213" top="0.59055118110236227" bottom="0.98425196850393704" header="0.51181102362204722" footer="0.51181102362204722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B1" workbookViewId="0">
      <selection activeCell="C10" sqref="C10:J10"/>
    </sheetView>
  </sheetViews>
  <sheetFormatPr defaultRowHeight="12.75" x14ac:dyDescent="0.2"/>
  <cols>
    <col min="1" max="1" width="5.140625" style="29" hidden="1" customWidth="1"/>
    <col min="2" max="2" width="0.42578125" style="75" customWidth="1"/>
    <col min="3" max="3" width="2.5703125" style="29" customWidth="1"/>
    <col min="4" max="5" width="11.85546875" style="29" customWidth="1"/>
    <col min="6" max="6" width="12.85546875" style="29" hidden="1" customWidth="1"/>
    <col min="7" max="7" width="12.5703125" style="29" hidden="1" customWidth="1"/>
    <col min="8" max="8" width="11.28515625" style="29" hidden="1" customWidth="1"/>
    <col min="9" max="9" width="12.42578125" style="29" hidden="1" customWidth="1"/>
    <col min="10" max="10" width="14.140625" style="29" customWidth="1"/>
    <col min="11" max="11" width="13.42578125" style="29" customWidth="1"/>
    <col min="12" max="12" width="9.140625" style="29"/>
    <col min="13" max="13" width="12" style="29" bestFit="1" customWidth="1"/>
    <col min="14" max="16384" width="9.140625" style="29"/>
  </cols>
  <sheetData>
    <row r="1" spans="1:11" ht="15.75" x14ac:dyDescent="0.2">
      <c r="A1" s="301" t="s">
        <v>16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6" customHeight="1" thickBot="1" x14ac:dyDescent="0.25">
      <c r="B2" s="68"/>
    </row>
    <row r="3" spans="1:11" ht="27.75" customHeight="1" thickBot="1" x14ac:dyDescent="0.25">
      <c r="A3" s="69" t="s">
        <v>1</v>
      </c>
      <c r="B3" s="76"/>
      <c r="C3" s="302" t="s">
        <v>24</v>
      </c>
      <c r="D3" s="303"/>
      <c r="E3" s="96" t="s">
        <v>119</v>
      </c>
      <c r="F3" s="22" t="s">
        <v>17</v>
      </c>
      <c r="G3" s="22" t="s">
        <v>11</v>
      </c>
      <c r="H3" s="95" t="s">
        <v>18</v>
      </c>
      <c r="I3" s="95" t="s">
        <v>10</v>
      </c>
      <c r="J3" s="23" t="s">
        <v>176</v>
      </c>
      <c r="K3" s="20" t="s">
        <v>14</v>
      </c>
    </row>
    <row r="4" spans="1:11" ht="12.75" hidden="1" customHeight="1" x14ac:dyDescent="0.2">
      <c r="A4" s="70">
        <v>2003</v>
      </c>
      <c r="B4" s="76"/>
      <c r="C4" s="304" t="s">
        <v>13</v>
      </c>
      <c r="D4" s="304"/>
      <c r="E4" s="304"/>
      <c r="F4" s="304"/>
      <c r="G4" s="304"/>
      <c r="H4" s="305"/>
      <c r="I4" s="305"/>
      <c r="J4" s="44">
        <v>36525.160000000003</v>
      </c>
      <c r="K4" s="47">
        <f>J4</f>
        <v>36525.160000000003</v>
      </c>
    </row>
    <row r="5" spans="1:11" ht="13.5" hidden="1" thickBot="1" x14ac:dyDescent="0.25">
      <c r="A5" s="71">
        <v>2004</v>
      </c>
      <c r="B5" s="77"/>
      <c r="C5" s="74" t="s">
        <v>8</v>
      </c>
      <c r="D5" s="30"/>
      <c r="E5" s="30"/>
      <c r="F5" s="31" t="s">
        <v>12</v>
      </c>
      <c r="G5" s="32">
        <v>16814.849999999999</v>
      </c>
      <c r="H5" s="33"/>
      <c r="I5" s="34">
        <v>23423.05</v>
      </c>
      <c r="J5" s="45">
        <f>G5-I5</f>
        <v>-6608.2000000000007</v>
      </c>
      <c r="K5" s="278">
        <f>K4+SUM(J5:J8)</f>
        <v>46841.240000000005</v>
      </c>
    </row>
    <row r="6" spans="1:11" ht="13.5" hidden="1" thickBot="1" x14ac:dyDescent="0.25">
      <c r="A6" s="71">
        <v>2004</v>
      </c>
      <c r="B6" s="77"/>
      <c r="C6" s="74" t="s">
        <v>3</v>
      </c>
      <c r="D6" s="30"/>
      <c r="E6" s="30"/>
      <c r="F6" s="100" t="s">
        <v>12</v>
      </c>
      <c r="G6" s="32">
        <v>6870.07</v>
      </c>
      <c r="H6" s="33"/>
      <c r="I6" s="34">
        <v>11396.38</v>
      </c>
      <c r="J6" s="46">
        <f>G6-I6</f>
        <v>-4526.3099999999995</v>
      </c>
      <c r="K6" s="278"/>
    </row>
    <row r="7" spans="1:11" ht="13.5" hidden="1" thickBot="1" x14ac:dyDescent="0.25">
      <c r="A7" s="71">
        <v>2004</v>
      </c>
      <c r="B7" s="77"/>
      <c r="C7" s="74" t="s">
        <v>4</v>
      </c>
      <c r="D7" s="30"/>
      <c r="E7" s="30"/>
      <c r="F7" s="31" t="s">
        <v>12</v>
      </c>
      <c r="G7" s="32">
        <v>42010.8</v>
      </c>
      <c r="H7" s="33"/>
      <c r="I7" s="34">
        <v>24385.040000000001</v>
      </c>
      <c r="J7" s="45">
        <f>G7-I7</f>
        <v>17625.760000000002</v>
      </c>
      <c r="K7" s="278"/>
    </row>
    <row r="8" spans="1:11" ht="13.5" hidden="1" thickBot="1" x14ac:dyDescent="0.25">
      <c r="A8" s="71">
        <v>2004</v>
      </c>
      <c r="B8" s="77"/>
      <c r="C8" s="74" t="s">
        <v>5</v>
      </c>
      <c r="D8" s="30"/>
      <c r="E8" s="30"/>
      <c r="F8" s="31" t="s">
        <v>12</v>
      </c>
      <c r="G8" s="36">
        <v>9531.07</v>
      </c>
      <c r="H8" s="34"/>
      <c r="I8" s="34">
        <v>5706.22</v>
      </c>
      <c r="J8" s="45">
        <v>3824.83</v>
      </c>
      <c r="K8" s="278"/>
    </row>
    <row r="9" spans="1:11" ht="13.5" hidden="1" thickBot="1" x14ac:dyDescent="0.25">
      <c r="A9" s="306" t="s">
        <v>15</v>
      </c>
      <c r="B9" s="307"/>
      <c r="C9" s="308"/>
      <c r="D9" s="308"/>
      <c r="E9" s="308"/>
      <c r="F9" s="308"/>
      <c r="G9" s="308"/>
      <c r="H9" s="309"/>
      <c r="I9" s="309"/>
      <c r="J9" s="54">
        <v>46841.24</v>
      </c>
      <c r="K9" s="55">
        <f>K5-J9</f>
        <v>0</v>
      </c>
    </row>
    <row r="10" spans="1:11" ht="14.45" customHeight="1" x14ac:dyDescent="0.2">
      <c r="A10" s="57"/>
      <c r="B10" s="78"/>
      <c r="C10" s="310" t="s">
        <v>22</v>
      </c>
      <c r="D10" s="310"/>
      <c r="E10" s="310"/>
      <c r="F10" s="310"/>
      <c r="G10" s="310"/>
      <c r="H10" s="310"/>
      <c r="I10" s="310"/>
      <c r="J10" s="311"/>
      <c r="K10" s="47">
        <v>0</v>
      </c>
    </row>
    <row r="11" spans="1:11" ht="14.45" hidden="1" customHeight="1" x14ac:dyDescent="0.2">
      <c r="A11" s="72">
        <v>2004</v>
      </c>
      <c r="B11" s="77"/>
      <c r="C11" s="274" t="s">
        <v>23</v>
      </c>
      <c r="D11" s="275"/>
      <c r="E11" s="99"/>
      <c r="F11" s="51">
        <v>274357</v>
      </c>
      <c r="G11" s="51">
        <v>33692.959999999999</v>
      </c>
      <c r="H11" s="51"/>
      <c r="I11" s="52">
        <v>46649.24</v>
      </c>
      <c r="J11" s="80">
        <f t="shared" ref="J11:J23" si="0">G11-I11</f>
        <v>-12956.279999999999</v>
      </c>
      <c r="K11" s="53">
        <f>J11</f>
        <v>-12956.279999999999</v>
      </c>
    </row>
    <row r="12" spans="1:11" ht="14.45" hidden="1" customHeight="1" x14ac:dyDescent="0.2">
      <c r="A12" s="71">
        <v>2004</v>
      </c>
      <c r="B12" s="77"/>
      <c r="C12" s="274" t="s">
        <v>25</v>
      </c>
      <c r="D12" s="275"/>
      <c r="E12" s="98"/>
      <c r="F12" s="36">
        <v>147059</v>
      </c>
      <c r="G12" s="36">
        <v>18059.87</v>
      </c>
      <c r="H12" s="36"/>
      <c r="I12" s="34">
        <v>5832.53</v>
      </c>
      <c r="J12" s="81">
        <f t="shared" si="0"/>
        <v>12227.34</v>
      </c>
      <c r="K12" s="97">
        <f>K11+J12</f>
        <v>-728.93999999999869</v>
      </c>
    </row>
    <row r="13" spans="1:11" ht="14.45" hidden="1" customHeight="1" x14ac:dyDescent="0.2">
      <c r="A13" s="71">
        <v>2005</v>
      </c>
      <c r="B13" s="77"/>
      <c r="C13" s="274" t="s">
        <v>26</v>
      </c>
      <c r="D13" s="275"/>
      <c r="E13" s="98"/>
      <c r="F13" s="36">
        <v>7182</v>
      </c>
      <c r="G13" s="36">
        <v>882</v>
      </c>
      <c r="H13" s="36"/>
      <c r="I13" s="34">
        <v>1695.86</v>
      </c>
      <c r="J13" s="81">
        <f t="shared" si="0"/>
        <v>-813.8599999999999</v>
      </c>
      <c r="K13" s="97">
        <f t="shared" ref="K13:K33" si="1">K12+J13</f>
        <v>-1542.7999999999986</v>
      </c>
    </row>
    <row r="14" spans="1:11" ht="14.45" hidden="1" customHeight="1" x14ac:dyDescent="0.2">
      <c r="A14" s="71">
        <v>2005</v>
      </c>
      <c r="B14" s="77"/>
      <c r="C14" s="274" t="s">
        <v>27</v>
      </c>
      <c r="D14" s="275"/>
      <c r="E14" s="98"/>
      <c r="F14" s="36">
        <v>40777</v>
      </c>
      <c r="G14" s="36">
        <v>5007.7</v>
      </c>
      <c r="H14" s="36"/>
      <c r="I14" s="34">
        <v>1448.75</v>
      </c>
      <c r="J14" s="81">
        <f t="shared" si="0"/>
        <v>3558.95</v>
      </c>
      <c r="K14" s="97">
        <f t="shared" si="1"/>
        <v>2016.1500000000012</v>
      </c>
    </row>
    <row r="15" spans="1:11" ht="14.45" hidden="1" customHeight="1" x14ac:dyDescent="0.2">
      <c r="A15" s="71">
        <v>2005</v>
      </c>
      <c r="B15" s="77"/>
      <c r="C15" s="295" t="s">
        <v>28</v>
      </c>
      <c r="D15" s="296"/>
      <c r="E15" s="128"/>
      <c r="F15" s="37">
        <v>11343</v>
      </c>
      <c r="G15" s="37">
        <v>1393</v>
      </c>
      <c r="H15" s="37"/>
      <c r="I15" s="39">
        <v>8964.85</v>
      </c>
      <c r="J15" s="118">
        <f t="shared" si="0"/>
        <v>-7571.85</v>
      </c>
      <c r="K15" s="97">
        <f t="shared" si="1"/>
        <v>-5555.6999999999989</v>
      </c>
    </row>
    <row r="16" spans="1:11" ht="14.45" hidden="1" customHeight="1" x14ac:dyDescent="0.2">
      <c r="A16" s="71">
        <v>2005</v>
      </c>
      <c r="B16" s="77"/>
      <c r="C16" s="295" t="s">
        <v>29</v>
      </c>
      <c r="D16" s="296"/>
      <c r="E16" s="128"/>
      <c r="F16" s="37">
        <v>113868</v>
      </c>
      <c r="G16" s="37">
        <v>13983.79</v>
      </c>
      <c r="H16" s="37"/>
      <c r="I16" s="39">
        <v>6939.06</v>
      </c>
      <c r="J16" s="118">
        <f t="shared" si="0"/>
        <v>7044.7300000000005</v>
      </c>
      <c r="K16" s="97">
        <f t="shared" si="1"/>
        <v>1489.0300000000016</v>
      </c>
    </row>
    <row r="17" spans="1:13" ht="14.45" hidden="1" customHeight="1" x14ac:dyDescent="0.2">
      <c r="A17" s="71">
        <v>2005</v>
      </c>
      <c r="B17" s="77"/>
      <c r="C17" s="295" t="s">
        <v>30</v>
      </c>
      <c r="D17" s="296"/>
      <c r="E17" s="128"/>
      <c r="F17" s="37">
        <v>163839</v>
      </c>
      <c r="G17" s="37">
        <v>20120.580000000002</v>
      </c>
      <c r="H17" s="37"/>
      <c r="I17" s="39">
        <v>10793.27</v>
      </c>
      <c r="J17" s="118">
        <f t="shared" si="0"/>
        <v>9327.3100000000013</v>
      </c>
      <c r="K17" s="97">
        <f t="shared" si="1"/>
        <v>10816.340000000004</v>
      </c>
    </row>
    <row r="18" spans="1:13" ht="14.45" hidden="1" customHeight="1" x14ac:dyDescent="0.2">
      <c r="A18" s="71">
        <v>2005</v>
      </c>
      <c r="B18" s="77"/>
      <c r="C18" s="295" t="s">
        <v>31</v>
      </c>
      <c r="D18" s="296"/>
      <c r="E18" s="128"/>
      <c r="F18" s="37">
        <v>45277</v>
      </c>
      <c r="G18" s="37">
        <v>5560.33</v>
      </c>
      <c r="H18" s="37"/>
      <c r="I18" s="39">
        <v>10335.790000000001</v>
      </c>
      <c r="J18" s="118">
        <f t="shared" si="0"/>
        <v>-4775.4600000000009</v>
      </c>
      <c r="K18" s="97">
        <f t="shared" si="1"/>
        <v>6040.8800000000028</v>
      </c>
    </row>
    <row r="19" spans="1:13" ht="14.45" hidden="1" customHeight="1" x14ac:dyDescent="0.2">
      <c r="A19" s="73">
        <v>2006</v>
      </c>
      <c r="B19" s="79"/>
      <c r="C19" s="297" t="s">
        <v>32</v>
      </c>
      <c r="D19" s="298"/>
      <c r="E19" s="129"/>
      <c r="F19" s="38">
        <v>14951</v>
      </c>
      <c r="G19" s="38">
        <v>1836.08</v>
      </c>
      <c r="H19" s="38"/>
      <c r="I19" s="119">
        <v>6277.19</v>
      </c>
      <c r="J19" s="118">
        <f t="shared" si="0"/>
        <v>-4441.1099999999997</v>
      </c>
      <c r="K19" s="97">
        <f t="shared" si="1"/>
        <v>1599.7700000000032</v>
      </c>
    </row>
    <row r="20" spans="1:13" ht="14.45" hidden="1" customHeight="1" x14ac:dyDescent="0.2">
      <c r="A20" s="71">
        <v>2006</v>
      </c>
      <c r="B20" s="77"/>
      <c r="C20" s="299" t="s">
        <v>33</v>
      </c>
      <c r="D20" s="299"/>
      <c r="E20" s="130"/>
      <c r="F20" s="37">
        <v>46797</v>
      </c>
      <c r="G20" s="38">
        <v>5747</v>
      </c>
      <c r="H20" s="38"/>
      <c r="I20" s="39">
        <v>3485.22</v>
      </c>
      <c r="J20" s="118">
        <f t="shared" si="0"/>
        <v>2261.7800000000002</v>
      </c>
      <c r="K20" s="49">
        <f t="shared" si="1"/>
        <v>3861.5500000000034</v>
      </c>
    </row>
    <row r="21" spans="1:13" ht="14.45" hidden="1" customHeight="1" x14ac:dyDescent="0.2">
      <c r="A21" s="58"/>
      <c r="B21" s="78"/>
      <c r="C21" s="59" t="s">
        <v>19</v>
      </c>
      <c r="D21" s="59"/>
      <c r="E21" s="59"/>
      <c r="F21" s="59"/>
      <c r="G21" s="59"/>
      <c r="H21" s="59"/>
      <c r="I21" s="60"/>
      <c r="J21" s="82">
        <v>-3861.55</v>
      </c>
      <c r="K21" s="49">
        <f t="shared" si="1"/>
        <v>0</v>
      </c>
    </row>
    <row r="22" spans="1:13" ht="14.45" customHeight="1" x14ac:dyDescent="0.2">
      <c r="A22" s="71">
        <v>2006</v>
      </c>
      <c r="B22" s="77"/>
      <c r="C22" s="295" t="s">
        <v>34</v>
      </c>
      <c r="D22" s="296"/>
      <c r="E22" s="128">
        <v>200607</v>
      </c>
      <c r="F22" s="37">
        <v>164640</v>
      </c>
      <c r="G22" s="38">
        <v>20218.939999999999</v>
      </c>
      <c r="H22" s="38"/>
      <c r="I22" s="39">
        <v>11928.62</v>
      </c>
      <c r="J22" s="249">
        <f t="shared" si="0"/>
        <v>8290.3199999999979</v>
      </c>
      <c r="K22" s="50">
        <f t="shared" si="1"/>
        <v>8290.3199999999979</v>
      </c>
      <c r="M22" s="43"/>
    </row>
    <row r="23" spans="1:13" s="126" customFormat="1" ht="14.45" customHeight="1" x14ac:dyDescent="0.2">
      <c r="A23" s="121">
        <v>2006</v>
      </c>
      <c r="B23" s="122"/>
      <c r="C23" s="300" t="s">
        <v>35</v>
      </c>
      <c r="D23" s="300"/>
      <c r="E23" s="131">
        <v>200609</v>
      </c>
      <c r="F23" s="123">
        <v>368203</v>
      </c>
      <c r="G23" s="123">
        <v>45217.91</v>
      </c>
      <c r="H23" s="123"/>
      <c r="I23" s="124">
        <v>16014.81</v>
      </c>
      <c r="J23" s="250">
        <f t="shared" si="0"/>
        <v>29203.100000000006</v>
      </c>
      <c r="K23" s="125">
        <f>K22+J23</f>
        <v>37493.420000000006</v>
      </c>
      <c r="M23" s="127"/>
    </row>
    <row r="24" spans="1:13" ht="14.45" customHeight="1" x14ac:dyDescent="0.2">
      <c r="A24" s="71">
        <v>2006</v>
      </c>
      <c r="B24" s="77"/>
      <c r="C24" s="299" t="s">
        <v>36</v>
      </c>
      <c r="D24" s="299"/>
      <c r="E24" s="130">
        <v>200611</v>
      </c>
      <c r="F24" s="37">
        <v>538297</v>
      </c>
      <c r="G24" s="37">
        <v>66106.649999999994</v>
      </c>
      <c r="H24" s="37">
        <v>14000</v>
      </c>
      <c r="I24" s="39">
        <v>37282.300000000003</v>
      </c>
      <c r="J24" s="249">
        <f>G24-I24-H24</f>
        <v>14824.349999999991</v>
      </c>
      <c r="K24" s="50">
        <f>K23+J24</f>
        <v>52317.77</v>
      </c>
      <c r="M24" s="43"/>
    </row>
    <row r="25" spans="1:13" ht="14.45" customHeight="1" x14ac:dyDescent="0.2">
      <c r="A25" s="71">
        <v>2006</v>
      </c>
      <c r="B25" s="77"/>
      <c r="C25" s="299" t="s">
        <v>37</v>
      </c>
      <c r="D25" s="299"/>
      <c r="E25" s="130">
        <v>200701</v>
      </c>
      <c r="F25" s="37">
        <v>28299</v>
      </c>
      <c r="G25" s="37">
        <v>7159.26</v>
      </c>
      <c r="H25" s="37"/>
      <c r="I25" s="39">
        <v>30099.83</v>
      </c>
      <c r="J25" s="249">
        <v>-22940.23</v>
      </c>
      <c r="K25" s="50">
        <f t="shared" si="1"/>
        <v>29377.539999999997</v>
      </c>
      <c r="M25" s="43"/>
    </row>
    <row r="26" spans="1:13" ht="14.45" customHeight="1" x14ac:dyDescent="0.2">
      <c r="A26" s="71">
        <v>2007</v>
      </c>
      <c r="B26" s="77"/>
      <c r="C26" s="295" t="s">
        <v>38</v>
      </c>
      <c r="D26" s="296"/>
      <c r="E26" s="128">
        <v>200703</v>
      </c>
      <c r="F26" s="37">
        <v>91332</v>
      </c>
      <c r="G26" s="37">
        <v>11216.21</v>
      </c>
      <c r="H26" s="37"/>
      <c r="I26" s="39">
        <v>6548.53</v>
      </c>
      <c r="J26" s="249">
        <f>G26-I26-H26</f>
        <v>4667.6799999999994</v>
      </c>
      <c r="K26" s="50">
        <f t="shared" si="1"/>
        <v>34045.219999999994</v>
      </c>
      <c r="M26" s="43"/>
    </row>
    <row r="27" spans="1:13" ht="14.45" customHeight="1" x14ac:dyDescent="0.2">
      <c r="A27" s="71">
        <v>2007</v>
      </c>
      <c r="B27" s="77"/>
      <c r="C27" s="295" t="s">
        <v>39</v>
      </c>
      <c r="D27" s="296"/>
      <c r="E27" s="128">
        <v>200705</v>
      </c>
      <c r="F27" s="37">
        <v>0</v>
      </c>
      <c r="G27" s="37">
        <v>0</v>
      </c>
      <c r="H27" s="37"/>
      <c r="I27" s="39">
        <v>5934.72</v>
      </c>
      <c r="J27" s="249">
        <f>G27-I27-H27</f>
        <v>-5934.72</v>
      </c>
      <c r="K27" s="50">
        <f t="shared" si="1"/>
        <v>28110.499999999993</v>
      </c>
      <c r="M27" s="43"/>
    </row>
    <row r="28" spans="1:13" ht="14.45" customHeight="1" x14ac:dyDescent="0.2">
      <c r="A28" s="72">
        <v>2007</v>
      </c>
      <c r="B28" s="77"/>
      <c r="C28" s="295" t="s">
        <v>40</v>
      </c>
      <c r="D28" s="296"/>
      <c r="E28" s="128">
        <v>200707</v>
      </c>
      <c r="F28" s="40">
        <v>44219</v>
      </c>
      <c r="G28" s="37">
        <f t="shared" ref="G28:G38" si="2">(F28/1.14)*14%</f>
        <v>5430.4035087719312</v>
      </c>
      <c r="H28" s="40"/>
      <c r="I28" s="42">
        <v>4430.01</v>
      </c>
      <c r="J28" s="251">
        <f t="shared" ref="J28:J34" si="3">G28-I28</f>
        <v>1000.393508771931</v>
      </c>
      <c r="K28" s="50">
        <f t="shared" si="1"/>
        <v>29110.893508771922</v>
      </c>
      <c r="M28" s="43"/>
    </row>
    <row r="29" spans="1:13" s="126" customFormat="1" ht="14.45" customHeight="1" x14ac:dyDescent="0.2">
      <c r="A29" s="121">
        <v>2007</v>
      </c>
      <c r="B29" s="122"/>
      <c r="C29" s="292" t="s">
        <v>41</v>
      </c>
      <c r="D29" s="293"/>
      <c r="E29" s="133">
        <v>200709</v>
      </c>
      <c r="F29" s="123">
        <v>263342</v>
      </c>
      <c r="G29" s="123">
        <f t="shared" si="2"/>
        <v>32340.245614035095</v>
      </c>
      <c r="H29" s="123"/>
      <c r="I29" s="124">
        <v>17864.43</v>
      </c>
      <c r="J29" s="250">
        <f t="shared" si="3"/>
        <v>14475.815614035095</v>
      </c>
      <c r="K29" s="125">
        <f t="shared" si="1"/>
        <v>43586.70912280702</v>
      </c>
      <c r="M29" s="127"/>
    </row>
    <row r="30" spans="1:13" s="126" customFormat="1" ht="14.45" customHeight="1" x14ac:dyDescent="0.2">
      <c r="A30" s="121">
        <v>2007</v>
      </c>
      <c r="B30" s="122"/>
      <c r="C30" s="292" t="s">
        <v>42</v>
      </c>
      <c r="D30" s="293"/>
      <c r="E30" s="133">
        <v>200711</v>
      </c>
      <c r="F30" s="123">
        <v>472509</v>
      </c>
      <c r="G30" s="123">
        <f t="shared" si="2"/>
        <v>58027.421052631595</v>
      </c>
      <c r="H30" s="123"/>
      <c r="I30" s="124">
        <v>30781.55</v>
      </c>
      <c r="J30" s="250">
        <f t="shared" si="3"/>
        <v>27245.871052631595</v>
      </c>
      <c r="K30" s="125">
        <f t="shared" si="1"/>
        <v>70832.580175438619</v>
      </c>
      <c r="M30" s="127"/>
    </row>
    <row r="31" spans="1:13" ht="14.45" customHeight="1" x14ac:dyDescent="0.2">
      <c r="A31" s="71">
        <v>2007</v>
      </c>
      <c r="B31" s="77"/>
      <c r="C31" s="274" t="s">
        <v>44</v>
      </c>
      <c r="D31" s="275"/>
      <c r="E31" s="98">
        <v>200801</v>
      </c>
      <c r="F31" s="37">
        <v>55780</v>
      </c>
      <c r="G31" s="37">
        <f t="shared" si="2"/>
        <v>6850.1754385964923</v>
      </c>
      <c r="H31" s="37"/>
      <c r="I31" s="39">
        <v>6289.48</v>
      </c>
      <c r="J31" s="252">
        <f t="shared" si="3"/>
        <v>560.69543859649275</v>
      </c>
      <c r="K31" s="50">
        <f t="shared" si="1"/>
        <v>71393.275614035112</v>
      </c>
      <c r="M31" s="43"/>
    </row>
    <row r="32" spans="1:13" ht="14.45" customHeight="1" x14ac:dyDescent="0.2">
      <c r="A32" s="71">
        <v>2008</v>
      </c>
      <c r="B32" s="77"/>
      <c r="C32" s="274" t="s">
        <v>45</v>
      </c>
      <c r="D32" s="275"/>
      <c r="E32" s="98">
        <v>200803</v>
      </c>
      <c r="F32" s="37">
        <v>62329</v>
      </c>
      <c r="G32" s="37">
        <f t="shared" si="2"/>
        <v>7654.4385964912299</v>
      </c>
      <c r="H32" s="37"/>
      <c r="I32" s="39">
        <v>6762.87</v>
      </c>
      <c r="J32" s="252">
        <f t="shared" si="3"/>
        <v>891.56859649122998</v>
      </c>
      <c r="K32" s="50">
        <f t="shared" si="1"/>
        <v>72284.844210526338</v>
      </c>
      <c r="M32" s="43"/>
    </row>
    <row r="33" spans="1:13" ht="14.45" customHeight="1" x14ac:dyDescent="0.2">
      <c r="A33" s="71">
        <v>2008</v>
      </c>
      <c r="B33" s="77"/>
      <c r="C33" s="274" t="s">
        <v>43</v>
      </c>
      <c r="D33" s="275"/>
      <c r="E33" s="98">
        <v>200805</v>
      </c>
      <c r="F33" s="37">
        <v>2736</v>
      </c>
      <c r="G33" s="37">
        <f t="shared" si="2"/>
        <v>336.00000000000006</v>
      </c>
      <c r="H33" s="37"/>
      <c r="I33" s="39">
        <v>7321.62</v>
      </c>
      <c r="J33" s="252">
        <f t="shared" si="3"/>
        <v>-6985.62</v>
      </c>
      <c r="K33" s="50">
        <f t="shared" si="1"/>
        <v>65299.224210526336</v>
      </c>
      <c r="M33" s="43"/>
    </row>
    <row r="34" spans="1:13" ht="14.45" customHeight="1" x14ac:dyDescent="0.2">
      <c r="A34" s="71">
        <v>2008</v>
      </c>
      <c r="B34" s="77"/>
      <c r="C34" s="294" t="s">
        <v>46</v>
      </c>
      <c r="D34" s="275"/>
      <c r="E34" s="98">
        <v>200807</v>
      </c>
      <c r="F34" s="37">
        <v>87370</v>
      </c>
      <c r="G34" s="37">
        <f t="shared" si="2"/>
        <v>10729.649122807019</v>
      </c>
      <c r="H34" s="37"/>
      <c r="I34" s="39">
        <v>41004.550000000003</v>
      </c>
      <c r="J34" s="253">
        <f t="shared" si="3"/>
        <v>-30274.900877192984</v>
      </c>
      <c r="K34" s="50">
        <v>35024.339999999997</v>
      </c>
      <c r="M34" s="43"/>
    </row>
    <row r="35" spans="1:13" ht="14.45" customHeight="1" thickBot="1" x14ac:dyDescent="0.25">
      <c r="A35" s="61" t="s">
        <v>21</v>
      </c>
      <c r="B35" s="78"/>
      <c r="C35" s="61" t="s">
        <v>21</v>
      </c>
      <c r="D35" s="62"/>
      <c r="E35" s="62"/>
      <c r="F35" s="62"/>
      <c r="G35" s="62"/>
      <c r="H35" s="62"/>
      <c r="I35" s="63"/>
      <c r="J35" s="135">
        <v>-35024.339999999997</v>
      </c>
      <c r="K35" s="56">
        <f t="shared" ref="K35:K41" si="4">K34+J35</f>
        <v>0</v>
      </c>
      <c r="M35" s="43"/>
    </row>
    <row r="36" spans="1:13" ht="14.45" hidden="1" customHeight="1" x14ac:dyDescent="0.2">
      <c r="A36" s="67"/>
      <c r="C36" s="276" t="s">
        <v>47</v>
      </c>
      <c r="D36" s="277"/>
      <c r="E36" s="132"/>
      <c r="F36" s="87">
        <v>492101</v>
      </c>
      <c r="G36" s="40">
        <f>(F36/1.14)*14%</f>
        <v>60433.456140350885</v>
      </c>
      <c r="H36" s="40"/>
      <c r="I36" s="87">
        <v>41547.9</v>
      </c>
      <c r="J36" s="85">
        <f>G36-I36</f>
        <v>18885.556140350884</v>
      </c>
      <c r="K36" s="134">
        <f t="shared" si="4"/>
        <v>18885.556140350884</v>
      </c>
      <c r="L36" s="41"/>
    </row>
    <row r="37" spans="1:13" ht="14.45" hidden="1" customHeight="1" x14ac:dyDescent="0.2">
      <c r="A37" s="67"/>
      <c r="C37" s="65" t="s">
        <v>51</v>
      </c>
      <c r="D37" s="65"/>
      <c r="E37" s="65"/>
      <c r="F37" s="59"/>
      <c r="G37" s="59"/>
      <c r="H37" s="59"/>
      <c r="I37" s="60"/>
      <c r="J37" s="84">
        <v>-18885.560000000001</v>
      </c>
      <c r="K37" s="64">
        <f t="shared" si="4"/>
        <v>-3.8596491176576819E-3</v>
      </c>
    </row>
    <row r="38" spans="1:13" ht="14.45" hidden="1" customHeight="1" x14ac:dyDescent="0.2">
      <c r="A38" s="67"/>
      <c r="C38" s="274" t="s">
        <v>48</v>
      </c>
      <c r="D38" s="275"/>
      <c r="E38" s="132"/>
      <c r="F38" s="87">
        <v>812741</v>
      </c>
      <c r="G38" s="37">
        <f t="shared" si="2"/>
        <v>99810.29824561406</v>
      </c>
      <c r="H38" s="37"/>
      <c r="I38" s="87">
        <v>68567.98</v>
      </c>
      <c r="J38" s="83">
        <f>G38-I38</f>
        <v>31242.318245614064</v>
      </c>
      <c r="K38" s="64">
        <f t="shared" si="4"/>
        <v>31242.314385964946</v>
      </c>
    </row>
    <row r="39" spans="1:13" ht="14.45" hidden="1" customHeight="1" x14ac:dyDescent="0.2">
      <c r="A39" s="67"/>
      <c r="C39" s="65" t="s">
        <v>50</v>
      </c>
      <c r="D39" s="65"/>
      <c r="E39" s="65"/>
      <c r="F39" s="59"/>
      <c r="G39" s="59"/>
      <c r="H39" s="59"/>
      <c r="I39" s="60"/>
      <c r="J39" s="84">
        <v>-31242.31</v>
      </c>
      <c r="K39" s="64">
        <f t="shared" si="4"/>
        <v>4.3859649449586868E-3</v>
      </c>
    </row>
    <row r="40" spans="1:13" ht="14.45" hidden="1" customHeight="1" x14ac:dyDescent="0.2">
      <c r="A40" s="67"/>
      <c r="C40" s="276" t="s">
        <v>49</v>
      </c>
      <c r="D40" s="277"/>
      <c r="E40" s="132"/>
      <c r="F40" s="87">
        <v>264637</v>
      </c>
      <c r="G40" s="37">
        <f>(F40/1.14)*14%</f>
        <v>32499.280701754393</v>
      </c>
      <c r="H40" s="37"/>
      <c r="I40" s="87">
        <v>34459.97</v>
      </c>
      <c r="J40" s="85">
        <f>G40-I40</f>
        <v>-1960.6892982456084</v>
      </c>
      <c r="K40" s="64">
        <f t="shared" si="4"/>
        <v>-1960.6849122806634</v>
      </c>
    </row>
    <row r="41" spans="1:13" ht="14.45" hidden="1" customHeight="1" thickBot="1" x14ac:dyDescent="0.25">
      <c r="A41" s="67"/>
      <c r="C41" s="66" t="s">
        <v>52</v>
      </c>
      <c r="D41" s="66"/>
      <c r="E41" s="66"/>
      <c r="F41" s="62"/>
      <c r="G41" s="62"/>
      <c r="H41" s="62"/>
      <c r="I41" s="63"/>
      <c r="J41" s="86">
        <v>0</v>
      </c>
      <c r="K41" s="56">
        <f t="shared" si="4"/>
        <v>-1960.6849122806634</v>
      </c>
    </row>
    <row r="42" spans="1:13" x14ac:dyDescent="0.2">
      <c r="A42" s="68"/>
      <c r="B42" s="68"/>
    </row>
    <row r="43" spans="1:13" x14ac:dyDescent="0.2">
      <c r="A43" s="68"/>
      <c r="B43" s="68"/>
    </row>
    <row r="44" spans="1:13" x14ac:dyDescent="0.2">
      <c r="A44" s="68"/>
      <c r="B44" s="68"/>
    </row>
    <row r="45" spans="1:13" x14ac:dyDescent="0.2">
      <c r="A45" s="68"/>
      <c r="B45" s="68"/>
    </row>
    <row r="46" spans="1:13" x14ac:dyDescent="0.2">
      <c r="A46" s="68"/>
      <c r="B46" s="68"/>
    </row>
    <row r="47" spans="1:13" x14ac:dyDescent="0.2">
      <c r="A47" s="68"/>
      <c r="B47" s="68"/>
    </row>
    <row r="48" spans="1:13" x14ac:dyDescent="0.2">
      <c r="A48" s="68"/>
      <c r="B48" s="68"/>
    </row>
    <row r="49" spans="1:2" x14ac:dyDescent="0.2">
      <c r="A49" s="68"/>
      <c r="B49" s="68"/>
    </row>
    <row r="50" spans="1:2" x14ac:dyDescent="0.2">
      <c r="A50" s="68"/>
      <c r="B50" s="68"/>
    </row>
    <row r="51" spans="1:2" x14ac:dyDescent="0.2">
      <c r="A51" s="68"/>
      <c r="B51" s="68"/>
    </row>
    <row r="52" spans="1:2" x14ac:dyDescent="0.2">
      <c r="A52" s="68"/>
      <c r="B52" s="68"/>
    </row>
    <row r="53" spans="1:2" x14ac:dyDescent="0.2">
      <c r="A53" s="68"/>
      <c r="B53" s="68"/>
    </row>
    <row r="54" spans="1:2" x14ac:dyDescent="0.2">
      <c r="A54" s="68"/>
      <c r="B54" s="68"/>
    </row>
    <row r="55" spans="1:2" x14ac:dyDescent="0.2">
      <c r="A55" s="68"/>
      <c r="B55" s="68"/>
    </row>
    <row r="56" spans="1:2" x14ac:dyDescent="0.2">
      <c r="A56" s="68"/>
      <c r="B56" s="68"/>
    </row>
    <row r="57" spans="1:2" x14ac:dyDescent="0.2">
      <c r="A57" s="68"/>
      <c r="B57" s="68"/>
    </row>
    <row r="58" spans="1:2" x14ac:dyDescent="0.2">
      <c r="A58" s="68"/>
      <c r="B58" s="68"/>
    </row>
    <row r="59" spans="1:2" x14ac:dyDescent="0.2">
      <c r="A59" s="68"/>
      <c r="B59" s="68"/>
    </row>
    <row r="60" spans="1:2" x14ac:dyDescent="0.2">
      <c r="A60" s="68"/>
      <c r="B60" s="68"/>
    </row>
    <row r="61" spans="1:2" x14ac:dyDescent="0.2">
      <c r="A61" s="68"/>
      <c r="B61" s="68"/>
    </row>
    <row r="62" spans="1:2" x14ac:dyDescent="0.2">
      <c r="A62" s="68"/>
      <c r="B62" s="68"/>
    </row>
    <row r="63" spans="1:2" x14ac:dyDescent="0.2">
      <c r="A63" s="68"/>
      <c r="B63" s="68"/>
    </row>
    <row r="64" spans="1:2" x14ac:dyDescent="0.2">
      <c r="A64" s="68"/>
      <c r="B64" s="68"/>
    </row>
    <row r="65" spans="1:2" x14ac:dyDescent="0.2">
      <c r="A65" s="68"/>
      <c r="B65" s="68"/>
    </row>
    <row r="66" spans="1:2" x14ac:dyDescent="0.2">
      <c r="A66" s="68"/>
      <c r="B66" s="68"/>
    </row>
    <row r="67" spans="1:2" x14ac:dyDescent="0.2">
      <c r="A67" s="68"/>
      <c r="B67" s="68"/>
    </row>
    <row r="68" spans="1:2" x14ac:dyDescent="0.2">
      <c r="A68" s="68"/>
      <c r="B68" s="68"/>
    </row>
    <row r="69" spans="1:2" x14ac:dyDescent="0.2">
      <c r="A69" s="68"/>
      <c r="B69" s="68"/>
    </row>
    <row r="70" spans="1:2" x14ac:dyDescent="0.2">
      <c r="A70" s="68"/>
      <c r="B70" s="68"/>
    </row>
    <row r="71" spans="1:2" x14ac:dyDescent="0.2">
      <c r="A71" s="68"/>
      <c r="B71" s="68"/>
    </row>
    <row r="72" spans="1:2" x14ac:dyDescent="0.2">
      <c r="A72" s="68"/>
      <c r="B72" s="68"/>
    </row>
    <row r="73" spans="1:2" x14ac:dyDescent="0.2">
      <c r="A73" s="68"/>
      <c r="B73" s="68"/>
    </row>
    <row r="74" spans="1:2" x14ac:dyDescent="0.2">
      <c r="A74" s="68"/>
      <c r="B74" s="68"/>
    </row>
    <row r="75" spans="1:2" x14ac:dyDescent="0.2">
      <c r="A75" s="68"/>
      <c r="B75" s="68"/>
    </row>
    <row r="76" spans="1:2" x14ac:dyDescent="0.2">
      <c r="A76" s="68"/>
      <c r="B76" s="68"/>
    </row>
    <row r="77" spans="1:2" x14ac:dyDescent="0.2">
      <c r="A77" s="68"/>
      <c r="B77" s="68"/>
    </row>
    <row r="78" spans="1:2" x14ac:dyDescent="0.2">
      <c r="A78" s="68"/>
      <c r="B78" s="68"/>
    </row>
    <row r="79" spans="1:2" x14ac:dyDescent="0.2">
      <c r="A79" s="68"/>
      <c r="B79" s="68"/>
    </row>
    <row r="80" spans="1:2" x14ac:dyDescent="0.2">
      <c r="A80" s="68"/>
      <c r="B80" s="68"/>
    </row>
    <row r="81" spans="1:2" x14ac:dyDescent="0.2">
      <c r="A81" s="68"/>
      <c r="B81" s="68"/>
    </row>
    <row r="82" spans="1:2" x14ac:dyDescent="0.2">
      <c r="A82" s="68"/>
      <c r="B82" s="68"/>
    </row>
    <row r="83" spans="1:2" x14ac:dyDescent="0.2">
      <c r="A83" s="68"/>
      <c r="B83" s="68"/>
    </row>
    <row r="84" spans="1:2" x14ac:dyDescent="0.2">
      <c r="A84" s="68"/>
      <c r="B84" s="68"/>
    </row>
    <row r="85" spans="1:2" x14ac:dyDescent="0.2">
      <c r="A85" s="68"/>
      <c r="B85" s="68"/>
    </row>
    <row r="86" spans="1:2" x14ac:dyDescent="0.2">
      <c r="A86" s="68"/>
      <c r="B86" s="68"/>
    </row>
    <row r="87" spans="1:2" x14ac:dyDescent="0.2">
      <c r="A87" s="68"/>
      <c r="B87" s="68"/>
    </row>
    <row r="88" spans="1:2" x14ac:dyDescent="0.2">
      <c r="A88" s="68"/>
      <c r="B88" s="68"/>
    </row>
    <row r="89" spans="1:2" x14ac:dyDescent="0.2">
      <c r="A89" s="68"/>
      <c r="B89" s="68"/>
    </row>
    <row r="90" spans="1:2" x14ac:dyDescent="0.2">
      <c r="A90" s="68"/>
      <c r="B90" s="68"/>
    </row>
    <row r="91" spans="1:2" x14ac:dyDescent="0.2">
      <c r="A91" s="68"/>
      <c r="B91" s="68"/>
    </row>
    <row r="92" spans="1:2" x14ac:dyDescent="0.2">
      <c r="A92" s="68"/>
      <c r="B92" s="68"/>
    </row>
    <row r="93" spans="1:2" x14ac:dyDescent="0.2">
      <c r="A93" s="68"/>
      <c r="B93" s="68"/>
    </row>
    <row r="94" spans="1:2" x14ac:dyDescent="0.2">
      <c r="A94" s="68"/>
      <c r="B94" s="68"/>
    </row>
    <row r="95" spans="1:2" x14ac:dyDescent="0.2">
      <c r="A95" s="68"/>
      <c r="B95" s="68"/>
    </row>
    <row r="96" spans="1:2" x14ac:dyDescent="0.2">
      <c r="A96" s="68"/>
      <c r="B96" s="68"/>
    </row>
    <row r="97" spans="1:2" x14ac:dyDescent="0.2">
      <c r="A97" s="68"/>
      <c r="B97" s="68"/>
    </row>
    <row r="98" spans="1:2" x14ac:dyDescent="0.2">
      <c r="A98" s="68"/>
      <c r="B98" s="68"/>
    </row>
  </sheetData>
  <mergeCells count="32">
    <mergeCell ref="C16:D16"/>
    <mergeCell ref="A1:K1"/>
    <mergeCell ref="C3:D3"/>
    <mergeCell ref="C4:I4"/>
    <mergeCell ref="K5:K8"/>
    <mergeCell ref="A9:I9"/>
    <mergeCell ref="C10:J10"/>
    <mergeCell ref="C11:D11"/>
    <mergeCell ref="C12:D12"/>
    <mergeCell ref="C13:D13"/>
    <mergeCell ref="C14:D14"/>
    <mergeCell ref="C15:D15"/>
    <mergeCell ref="C29:D29"/>
    <mergeCell ref="C17:D17"/>
    <mergeCell ref="C18:D18"/>
    <mergeCell ref="C19:D19"/>
    <mergeCell ref="C20:D20"/>
    <mergeCell ref="C22:D22"/>
    <mergeCell ref="C23:D23"/>
    <mergeCell ref="C24:D24"/>
    <mergeCell ref="C25:D25"/>
    <mergeCell ref="C26:D26"/>
    <mergeCell ref="C27:D27"/>
    <mergeCell ref="C28:D28"/>
    <mergeCell ref="C38:D38"/>
    <mergeCell ref="C40:D40"/>
    <mergeCell ref="C30:D30"/>
    <mergeCell ref="C31:D31"/>
    <mergeCell ref="C32:D32"/>
    <mergeCell ref="C33:D33"/>
    <mergeCell ref="C34:D34"/>
    <mergeCell ref="C36:D36"/>
  </mergeCells>
  <printOptions horizontalCentered="1"/>
  <pageMargins left="0.35433070866141736" right="0.35433070866141736" top="0.39370078740157483" bottom="0.98425196850393704" header="0.51181102362204722" footer="0.51181102362204722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B10" workbookViewId="0">
      <selection activeCell="F40" sqref="F40"/>
    </sheetView>
  </sheetViews>
  <sheetFormatPr defaultRowHeight="12.75" x14ac:dyDescent="0.2"/>
  <cols>
    <col min="1" max="1" width="5.140625" style="29" hidden="1" customWidth="1"/>
    <col min="2" max="2" width="0.42578125" style="75" customWidth="1"/>
    <col min="3" max="3" width="2.5703125" style="29" customWidth="1"/>
    <col min="4" max="5" width="11.85546875" style="29" customWidth="1"/>
    <col min="6" max="6" width="12.85546875" style="29" customWidth="1"/>
    <col min="7" max="7" width="12.5703125" style="29" customWidth="1"/>
    <col min="8" max="8" width="11.28515625" style="29" customWidth="1"/>
    <col min="9" max="9" width="12.42578125" style="29" customWidth="1"/>
    <col min="10" max="10" width="14.140625" style="29" customWidth="1"/>
    <col min="11" max="11" width="13.42578125" style="29" customWidth="1"/>
    <col min="12" max="12" width="9.140625" style="29"/>
    <col min="13" max="13" width="12" style="29" bestFit="1" customWidth="1"/>
    <col min="14" max="16384" width="9.140625" style="29"/>
  </cols>
  <sheetData>
    <row r="1" spans="1:11" ht="15.75" x14ac:dyDescent="0.2">
      <c r="A1" s="301" t="s">
        <v>16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6" customHeight="1" thickBot="1" x14ac:dyDescent="0.25">
      <c r="B2" s="68"/>
    </row>
    <row r="3" spans="1:11" ht="27.75" customHeight="1" thickBot="1" x14ac:dyDescent="0.25">
      <c r="A3" s="69" t="s">
        <v>1</v>
      </c>
      <c r="B3" s="76"/>
      <c r="C3" s="302" t="s">
        <v>24</v>
      </c>
      <c r="D3" s="303"/>
      <c r="E3" s="96" t="s">
        <v>119</v>
      </c>
      <c r="F3" s="22" t="s">
        <v>17</v>
      </c>
      <c r="G3" s="22" t="s">
        <v>11</v>
      </c>
      <c r="H3" s="21" t="s">
        <v>18</v>
      </c>
      <c r="I3" s="21" t="s">
        <v>10</v>
      </c>
      <c r="J3" s="23" t="s">
        <v>135</v>
      </c>
      <c r="K3" s="20" t="s">
        <v>14</v>
      </c>
    </row>
    <row r="4" spans="1:11" ht="12.75" customHeight="1" x14ac:dyDescent="0.2">
      <c r="A4" s="70">
        <v>2003</v>
      </c>
      <c r="B4" s="76"/>
      <c r="C4" s="304" t="s">
        <v>13</v>
      </c>
      <c r="D4" s="304"/>
      <c r="E4" s="304"/>
      <c r="F4" s="304"/>
      <c r="G4" s="304"/>
      <c r="H4" s="305"/>
      <c r="I4" s="305"/>
      <c r="J4" s="44">
        <v>36525.160000000003</v>
      </c>
      <c r="K4" s="47">
        <f>J4</f>
        <v>36525.160000000003</v>
      </c>
    </row>
    <row r="5" spans="1:11" x14ac:dyDescent="0.2">
      <c r="A5" s="71">
        <v>2004</v>
      </c>
      <c r="B5" s="77"/>
      <c r="C5" s="74" t="s">
        <v>8</v>
      </c>
      <c r="D5" s="30"/>
      <c r="E5" s="30"/>
      <c r="F5" s="31" t="s">
        <v>12</v>
      </c>
      <c r="G5" s="32">
        <v>16814.849999999999</v>
      </c>
      <c r="H5" s="33"/>
      <c r="I5" s="34">
        <v>23423.05</v>
      </c>
      <c r="J5" s="45">
        <f>G5-I5</f>
        <v>-6608.2000000000007</v>
      </c>
      <c r="K5" s="278">
        <f>K4+SUM(J5:J8)</f>
        <v>46841.240000000005</v>
      </c>
    </row>
    <row r="6" spans="1:11" x14ac:dyDescent="0.2">
      <c r="A6" s="71">
        <v>2004</v>
      </c>
      <c r="B6" s="77"/>
      <c r="C6" s="74" t="s">
        <v>3</v>
      </c>
      <c r="D6" s="30"/>
      <c r="E6" s="30"/>
      <c r="F6" s="35" t="s">
        <v>12</v>
      </c>
      <c r="G6" s="32">
        <v>6870.07</v>
      </c>
      <c r="H6" s="33"/>
      <c r="I6" s="34">
        <v>11396.38</v>
      </c>
      <c r="J6" s="46">
        <f>G6-I6</f>
        <v>-4526.3099999999995</v>
      </c>
      <c r="K6" s="278"/>
    </row>
    <row r="7" spans="1:11" x14ac:dyDescent="0.2">
      <c r="A7" s="71">
        <v>2004</v>
      </c>
      <c r="B7" s="77"/>
      <c r="C7" s="74" t="s">
        <v>4</v>
      </c>
      <c r="D7" s="30"/>
      <c r="E7" s="30"/>
      <c r="F7" s="31" t="s">
        <v>12</v>
      </c>
      <c r="G7" s="32">
        <v>42010.8</v>
      </c>
      <c r="H7" s="33"/>
      <c r="I7" s="34">
        <v>24385.040000000001</v>
      </c>
      <c r="J7" s="45">
        <f>G7-I7</f>
        <v>17625.760000000002</v>
      </c>
      <c r="K7" s="278"/>
    </row>
    <row r="8" spans="1:11" x14ac:dyDescent="0.2">
      <c r="A8" s="71">
        <v>2004</v>
      </c>
      <c r="B8" s="77"/>
      <c r="C8" s="74" t="s">
        <v>5</v>
      </c>
      <c r="D8" s="30"/>
      <c r="E8" s="30"/>
      <c r="F8" s="31" t="s">
        <v>12</v>
      </c>
      <c r="G8" s="36">
        <v>9531.07</v>
      </c>
      <c r="H8" s="34"/>
      <c r="I8" s="34">
        <v>5706.22</v>
      </c>
      <c r="J8" s="45">
        <v>3824.83</v>
      </c>
      <c r="K8" s="278"/>
    </row>
    <row r="9" spans="1:11" ht="13.5" thickBot="1" x14ac:dyDescent="0.25">
      <c r="A9" s="306" t="s">
        <v>15</v>
      </c>
      <c r="B9" s="307"/>
      <c r="C9" s="308"/>
      <c r="D9" s="308"/>
      <c r="E9" s="308"/>
      <c r="F9" s="308"/>
      <c r="G9" s="308"/>
      <c r="H9" s="309"/>
      <c r="I9" s="309"/>
      <c r="J9" s="54">
        <v>46841.24</v>
      </c>
      <c r="K9" s="55">
        <f>K5-J9</f>
        <v>0</v>
      </c>
    </row>
    <row r="10" spans="1:11" ht="14.45" customHeight="1" x14ac:dyDescent="0.2">
      <c r="A10" s="57"/>
      <c r="B10" s="78"/>
      <c r="C10" s="310" t="s">
        <v>22</v>
      </c>
      <c r="D10" s="310"/>
      <c r="E10" s="310"/>
      <c r="F10" s="310"/>
      <c r="G10" s="310"/>
      <c r="H10" s="310"/>
      <c r="I10" s="310"/>
      <c r="J10" s="311"/>
      <c r="K10" s="47">
        <v>0</v>
      </c>
    </row>
    <row r="11" spans="1:11" ht="14.45" customHeight="1" x14ac:dyDescent="0.2">
      <c r="A11" s="72">
        <v>2004</v>
      </c>
      <c r="B11" s="77"/>
      <c r="C11" s="274" t="s">
        <v>23</v>
      </c>
      <c r="D11" s="275"/>
      <c r="E11" s="99"/>
      <c r="F11" s="51">
        <v>274357</v>
      </c>
      <c r="G11" s="51">
        <v>33692.959999999999</v>
      </c>
      <c r="H11" s="51"/>
      <c r="I11" s="52">
        <v>46649.24</v>
      </c>
      <c r="J11" s="80">
        <f t="shared" ref="J11:J23" si="0">G11-I11</f>
        <v>-12956.279999999999</v>
      </c>
      <c r="K11" s="53">
        <f>J11</f>
        <v>-12956.279999999999</v>
      </c>
    </row>
    <row r="12" spans="1:11" ht="14.45" customHeight="1" x14ac:dyDescent="0.2">
      <c r="A12" s="71">
        <v>2004</v>
      </c>
      <c r="B12" s="77"/>
      <c r="C12" s="274" t="s">
        <v>25</v>
      </c>
      <c r="D12" s="275"/>
      <c r="E12" s="98"/>
      <c r="F12" s="36">
        <v>147059</v>
      </c>
      <c r="G12" s="36">
        <v>18059.87</v>
      </c>
      <c r="H12" s="36"/>
      <c r="I12" s="34">
        <v>5832.53</v>
      </c>
      <c r="J12" s="81">
        <f t="shared" si="0"/>
        <v>12227.34</v>
      </c>
      <c r="K12" s="48">
        <f>K11+J12</f>
        <v>-728.93999999999869</v>
      </c>
    </row>
    <row r="13" spans="1:11" ht="14.45" customHeight="1" x14ac:dyDescent="0.2">
      <c r="A13" s="71">
        <v>2005</v>
      </c>
      <c r="B13" s="77"/>
      <c r="C13" s="274" t="s">
        <v>26</v>
      </c>
      <c r="D13" s="275"/>
      <c r="E13" s="98"/>
      <c r="F13" s="36">
        <v>7182</v>
      </c>
      <c r="G13" s="36">
        <v>882</v>
      </c>
      <c r="H13" s="36"/>
      <c r="I13" s="34">
        <v>1695.86</v>
      </c>
      <c r="J13" s="81">
        <f t="shared" si="0"/>
        <v>-813.8599999999999</v>
      </c>
      <c r="K13" s="48">
        <f t="shared" ref="K13:K33" si="1">K12+J13</f>
        <v>-1542.7999999999986</v>
      </c>
    </row>
    <row r="14" spans="1:11" ht="14.45" customHeight="1" x14ac:dyDescent="0.2">
      <c r="A14" s="71">
        <v>2005</v>
      </c>
      <c r="B14" s="77"/>
      <c r="C14" s="274" t="s">
        <v>27</v>
      </c>
      <c r="D14" s="275"/>
      <c r="E14" s="98"/>
      <c r="F14" s="36">
        <v>40777</v>
      </c>
      <c r="G14" s="36">
        <v>5007.7</v>
      </c>
      <c r="H14" s="36"/>
      <c r="I14" s="34">
        <v>1448.75</v>
      </c>
      <c r="J14" s="81">
        <f t="shared" si="0"/>
        <v>3558.95</v>
      </c>
      <c r="K14" s="48">
        <f t="shared" si="1"/>
        <v>2016.1500000000012</v>
      </c>
    </row>
    <row r="15" spans="1:11" ht="14.45" customHeight="1" x14ac:dyDescent="0.2">
      <c r="A15" s="71">
        <v>2005</v>
      </c>
      <c r="B15" s="77"/>
      <c r="C15" s="295" t="s">
        <v>28</v>
      </c>
      <c r="D15" s="296"/>
      <c r="E15" s="128"/>
      <c r="F15" s="37">
        <v>11343</v>
      </c>
      <c r="G15" s="37">
        <v>1393</v>
      </c>
      <c r="H15" s="37"/>
      <c r="I15" s="39">
        <v>8964.85</v>
      </c>
      <c r="J15" s="118">
        <f t="shared" si="0"/>
        <v>-7571.85</v>
      </c>
      <c r="K15" s="48">
        <f t="shared" si="1"/>
        <v>-5555.6999999999989</v>
      </c>
    </row>
    <row r="16" spans="1:11" ht="14.45" customHeight="1" x14ac:dyDescent="0.2">
      <c r="A16" s="71">
        <v>2005</v>
      </c>
      <c r="B16" s="77"/>
      <c r="C16" s="295" t="s">
        <v>29</v>
      </c>
      <c r="D16" s="296"/>
      <c r="E16" s="128"/>
      <c r="F16" s="37">
        <v>113868</v>
      </c>
      <c r="G16" s="37">
        <v>13983.79</v>
      </c>
      <c r="H16" s="37"/>
      <c r="I16" s="39">
        <v>6939.06</v>
      </c>
      <c r="J16" s="118">
        <f t="shared" si="0"/>
        <v>7044.7300000000005</v>
      </c>
      <c r="K16" s="48">
        <f t="shared" si="1"/>
        <v>1489.0300000000016</v>
      </c>
    </row>
    <row r="17" spans="1:13" ht="14.45" customHeight="1" x14ac:dyDescent="0.2">
      <c r="A17" s="71">
        <v>2005</v>
      </c>
      <c r="B17" s="77"/>
      <c r="C17" s="295" t="s">
        <v>30</v>
      </c>
      <c r="D17" s="296"/>
      <c r="E17" s="128"/>
      <c r="F17" s="37">
        <v>163839</v>
      </c>
      <c r="G17" s="37">
        <v>20120.580000000002</v>
      </c>
      <c r="H17" s="37"/>
      <c r="I17" s="39">
        <v>10793.27</v>
      </c>
      <c r="J17" s="118">
        <f t="shared" si="0"/>
        <v>9327.3100000000013</v>
      </c>
      <c r="K17" s="48">
        <f t="shared" si="1"/>
        <v>10816.340000000004</v>
      </c>
    </row>
    <row r="18" spans="1:13" ht="14.45" customHeight="1" x14ac:dyDescent="0.2">
      <c r="A18" s="71">
        <v>2005</v>
      </c>
      <c r="B18" s="77"/>
      <c r="C18" s="295" t="s">
        <v>31</v>
      </c>
      <c r="D18" s="296"/>
      <c r="E18" s="128"/>
      <c r="F18" s="37">
        <v>45277</v>
      </c>
      <c r="G18" s="37">
        <v>5560.33</v>
      </c>
      <c r="H18" s="37"/>
      <c r="I18" s="39">
        <v>10335.790000000001</v>
      </c>
      <c r="J18" s="118">
        <f t="shared" si="0"/>
        <v>-4775.4600000000009</v>
      </c>
      <c r="K18" s="48">
        <f t="shared" si="1"/>
        <v>6040.8800000000028</v>
      </c>
    </row>
    <row r="19" spans="1:13" ht="14.45" customHeight="1" x14ac:dyDescent="0.2">
      <c r="A19" s="73">
        <v>2006</v>
      </c>
      <c r="B19" s="79"/>
      <c r="C19" s="297" t="s">
        <v>32</v>
      </c>
      <c r="D19" s="298"/>
      <c r="E19" s="129"/>
      <c r="F19" s="38">
        <v>14951</v>
      </c>
      <c r="G19" s="38">
        <v>1836.08</v>
      </c>
      <c r="H19" s="38"/>
      <c r="I19" s="119">
        <v>6277.19</v>
      </c>
      <c r="J19" s="118">
        <f t="shared" si="0"/>
        <v>-4441.1099999999997</v>
      </c>
      <c r="K19" s="48">
        <f t="shared" si="1"/>
        <v>1599.7700000000032</v>
      </c>
    </row>
    <row r="20" spans="1:13" ht="14.45" customHeight="1" x14ac:dyDescent="0.2">
      <c r="A20" s="71">
        <v>2006</v>
      </c>
      <c r="B20" s="77"/>
      <c r="C20" s="299" t="s">
        <v>33</v>
      </c>
      <c r="D20" s="299"/>
      <c r="E20" s="130"/>
      <c r="F20" s="37">
        <v>46797</v>
      </c>
      <c r="G20" s="38">
        <v>5747</v>
      </c>
      <c r="H20" s="38"/>
      <c r="I20" s="39">
        <v>3485.22</v>
      </c>
      <c r="J20" s="118">
        <f t="shared" si="0"/>
        <v>2261.7800000000002</v>
      </c>
      <c r="K20" s="49">
        <f t="shared" si="1"/>
        <v>3861.5500000000034</v>
      </c>
    </row>
    <row r="21" spans="1:13" ht="14.45" customHeight="1" x14ac:dyDescent="0.2">
      <c r="A21" s="58"/>
      <c r="B21" s="78"/>
      <c r="C21" s="59" t="s">
        <v>19</v>
      </c>
      <c r="D21" s="59"/>
      <c r="E21" s="59"/>
      <c r="F21" s="59"/>
      <c r="G21" s="59"/>
      <c r="H21" s="59"/>
      <c r="I21" s="60"/>
      <c r="J21" s="82">
        <v>-3861.55</v>
      </c>
      <c r="K21" s="49">
        <f t="shared" si="1"/>
        <v>0</v>
      </c>
    </row>
    <row r="22" spans="1:13" ht="14.45" customHeight="1" x14ac:dyDescent="0.2">
      <c r="A22" s="71">
        <v>2006</v>
      </c>
      <c r="B22" s="77"/>
      <c r="C22" s="295" t="s">
        <v>34</v>
      </c>
      <c r="D22" s="296"/>
      <c r="E22" s="128">
        <v>200607</v>
      </c>
      <c r="F22" s="37">
        <v>164640</v>
      </c>
      <c r="G22" s="38">
        <v>20218.939999999999</v>
      </c>
      <c r="H22" s="38"/>
      <c r="I22" s="39">
        <v>11928.62</v>
      </c>
      <c r="J22" s="118">
        <f t="shared" si="0"/>
        <v>8290.3199999999979</v>
      </c>
      <c r="K22" s="50">
        <f t="shared" si="1"/>
        <v>8290.3199999999979</v>
      </c>
      <c r="M22" s="43"/>
    </row>
    <row r="23" spans="1:13" s="139" customFormat="1" ht="14.45" customHeight="1" x14ac:dyDescent="0.2">
      <c r="A23" s="73">
        <v>2006</v>
      </c>
      <c r="B23" s="79"/>
      <c r="C23" s="312" t="s">
        <v>35</v>
      </c>
      <c r="D23" s="312"/>
      <c r="E23" s="136">
        <v>200609</v>
      </c>
      <c r="F23" s="38">
        <v>368203</v>
      </c>
      <c r="G23" s="38">
        <v>45217.91</v>
      </c>
      <c r="H23" s="38"/>
      <c r="I23" s="119">
        <v>16014.81</v>
      </c>
      <c r="J23" s="137">
        <f t="shared" si="0"/>
        <v>29203.100000000006</v>
      </c>
      <c r="K23" s="138">
        <f>K22+J23</f>
        <v>37493.420000000006</v>
      </c>
      <c r="M23" s="140"/>
    </row>
    <row r="24" spans="1:13" s="139" customFormat="1" ht="14.45" customHeight="1" x14ac:dyDescent="0.2">
      <c r="A24" s="73">
        <v>2006</v>
      </c>
      <c r="B24" s="79"/>
      <c r="C24" s="312" t="s">
        <v>36</v>
      </c>
      <c r="D24" s="312"/>
      <c r="E24" s="136">
        <v>200611</v>
      </c>
      <c r="F24" s="38">
        <v>538297</v>
      </c>
      <c r="G24" s="38">
        <v>66106.649999999994</v>
      </c>
      <c r="H24" s="38">
        <v>14000</v>
      </c>
      <c r="I24" s="119">
        <v>37282.300000000003</v>
      </c>
      <c r="J24" s="141">
        <f>G24-I24-H24</f>
        <v>14824.349999999991</v>
      </c>
      <c r="K24" s="138">
        <f>K23+J24</f>
        <v>52317.77</v>
      </c>
      <c r="M24" s="140"/>
    </row>
    <row r="25" spans="1:13" s="139" customFormat="1" ht="14.45" customHeight="1" x14ac:dyDescent="0.2">
      <c r="A25" s="73">
        <v>2006</v>
      </c>
      <c r="B25" s="79"/>
      <c r="C25" s="312" t="s">
        <v>37</v>
      </c>
      <c r="D25" s="312"/>
      <c r="E25" s="136">
        <v>200701</v>
      </c>
      <c r="F25" s="38">
        <v>28299</v>
      </c>
      <c r="G25" s="38">
        <v>7159.26</v>
      </c>
      <c r="H25" s="38"/>
      <c r="I25" s="119">
        <v>30099.83</v>
      </c>
      <c r="J25" s="141">
        <v>-22940.23</v>
      </c>
      <c r="K25" s="138">
        <f t="shared" si="1"/>
        <v>29377.539999999997</v>
      </c>
      <c r="M25" s="140"/>
    </row>
    <row r="26" spans="1:13" s="139" customFormat="1" ht="14.45" customHeight="1" x14ac:dyDescent="0.2">
      <c r="A26" s="73">
        <v>2007</v>
      </c>
      <c r="B26" s="79"/>
      <c r="C26" s="297" t="s">
        <v>38</v>
      </c>
      <c r="D26" s="298"/>
      <c r="E26" s="129">
        <v>200703</v>
      </c>
      <c r="F26" s="38">
        <v>91332</v>
      </c>
      <c r="G26" s="38">
        <v>11216.21</v>
      </c>
      <c r="H26" s="38"/>
      <c r="I26" s="119">
        <v>6548.53</v>
      </c>
      <c r="J26" s="141">
        <f>G26-I26-H26</f>
        <v>4667.6799999999994</v>
      </c>
      <c r="K26" s="138">
        <f t="shared" si="1"/>
        <v>34045.219999999994</v>
      </c>
      <c r="M26" s="140"/>
    </row>
    <row r="27" spans="1:13" s="139" customFormat="1" ht="14.45" customHeight="1" x14ac:dyDescent="0.2">
      <c r="A27" s="73">
        <v>2007</v>
      </c>
      <c r="B27" s="79"/>
      <c r="C27" s="297" t="s">
        <v>39</v>
      </c>
      <c r="D27" s="298"/>
      <c r="E27" s="129">
        <v>200705</v>
      </c>
      <c r="F27" s="38">
        <v>0</v>
      </c>
      <c r="G27" s="38">
        <v>0</v>
      </c>
      <c r="H27" s="38"/>
      <c r="I27" s="119">
        <v>5934.72</v>
      </c>
      <c r="J27" s="141">
        <f>G27-I27-H27</f>
        <v>-5934.72</v>
      </c>
      <c r="K27" s="138">
        <f t="shared" si="1"/>
        <v>28110.499999999993</v>
      </c>
      <c r="M27" s="140"/>
    </row>
    <row r="28" spans="1:13" s="139" customFormat="1" ht="14.45" customHeight="1" x14ac:dyDescent="0.2">
      <c r="A28" s="142">
        <v>2007</v>
      </c>
      <c r="B28" s="79"/>
      <c r="C28" s="297" t="s">
        <v>40</v>
      </c>
      <c r="D28" s="298"/>
      <c r="E28" s="129">
        <v>200707</v>
      </c>
      <c r="F28" s="143">
        <v>44219</v>
      </c>
      <c r="G28" s="38">
        <f t="shared" ref="G28:G38" si="2">(F28/1.14)*14%</f>
        <v>5430.4035087719312</v>
      </c>
      <c r="H28" s="143"/>
      <c r="I28" s="144">
        <v>4430.01</v>
      </c>
      <c r="J28" s="145">
        <f t="shared" ref="J28:J34" si="3">G28-I28</f>
        <v>1000.393508771931</v>
      </c>
      <c r="K28" s="138">
        <f t="shared" si="1"/>
        <v>29110.893508771922</v>
      </c>
      <c r="M28" s="140"/>
    </row>
    <row r="29" spans="1:13" s="139" customFormat="1" ht="14.45" customHeight="1" x14ac:dyDescent="0.2">
      <c r="A29" s="73">
        <v>2007</v>
      </c>
      <c r="B29" s="79"/>
      <c r="C29" s="297" t="s">
        <v>41</v>
      </c>
      <c r="D29" s="298"/>
      <c r="E29" s="129">
        <v>200709</v>
      </c>
      <c r="F29" s="38">
        <v>263342</v>
      </c>
      <c r="G29" s="38">
        <f t="shared" si="2"/>
        <v>32340.245614035095</v>
      </c>
      <c r="H29" s="38"/>
      <c r="I29" s="119">
        <v>17864.43</v>
      </c>
      <c r="J29" s="137">
        <f t="shared" si="3"/>
        <v>14475.815614035095</v>
      </c>
      <c r="K29" s="138">
        <f t="shared" si="1"/>
        <v>43586.70912280702</v>
      </c>
      <c r="M29" s="140"/>
    </row>
    <row r="30" spans="1:13" ht="14.45" customHeight="1" x14ac:dyDescent="0.2">
      <c r="A30" s="71">
        <v>2007</v>
      </c>
      <c r="B30" s="77"/>
      <c r="C30" s="295" t="s">
        <v>42</v>
      </c>
      <c r="D30" s="296"/>
      <c r="E30" s="128">
        <v>200711</v>
      </c>
      <c r="F30" s="37">
        <v>472509</v>
      </c>
      <c r="G30" s="37">
        <f t="shared" si="2"/>
        <v>58027.421052631595</v>
      </c>
      <c r="H30" s="37"/>
      <c r="I30" s="39">
        <v>30781.55</v>
      </c>
      <c r="J30" s="118">
        <f t="shared" si="3"/>
        <v>27245.871052631595</v>
      </c>
      <c r="K30" s="50">
        <f t="shared" si="1"/>
        <v>70832.580175438619</v>
      </c>
      <c r="M30" s="43"/>
    </row>
    <row r="31" spans="1:13" ht="14.45" customHeight="1" x14ac:dyDescent="0.2">
      <c r="A31" s="71">
        <v>2007</v>
      </c>
      <c r="B31" s="77"/>
      <c r="C31" s="274" t="s">
        <v>44</v>
      </c>
      <c r="D31" s="275"/>
      <c r="E31" s="98">
        <v>200801</v>
      </c>
      <c r="F31" s="37">
        <v>55780</v>
      </c>
      <c r="G31" s="37">
        <f t="shared" si="2"/>
        <v>6850.1754385964923</v>
      </c>
      <c r="H31" s="37"/>
      <c r="I31" s="39">
        <v>6289.48</v>
      </c>
      <c r="J31" s="81">
        <f t="shared" si="3"/>
        <v>560.69543859649275</v>
      </c>
      <c r="K31" s="50">
        <f t="shared" si="1"/>
        <v>71393.275614035112</v>
      </c>
      <c r="M31" s="43"/>
    </row>
    <row r="32" spans="1:13" ht="14.45" customHeight="1" x14ac:dyDescent="0.2">
      <c r="A32" s="71">
        <v>2008</v>
      </c>
      <c r="B32" s="77"/>
      <c r="C32" s="274" t="s">
        <v>45</v>
      </c>
      <c r="D32" s="275"/>
      <c r="E32" s="98">
        <v>200803</v>
      </c>
      <c r="F32" s="37">
        <v>62329</v>
      </c>
      <c r="G32" s="37">
        <f t="shared" si="2"/>
        <v>7654.4385964912299</v>
      </c>
      <c r="H32" s="37"/>
      <c r="I32" s="39">
        <v>6762.87</v>
      </c>
      <c r="J32" s="81">
        <f t="shared" si="3"/>
        <v>891.56859649122998</v>
      </c>
      <c r="K32" s="50">
        <f t="shared" si="1"/>
        <v>72284.844210526338</v>
      </c>
      <c r="M32" s="43"/>
    </row>
    <row r="33" spans="1:13" ht="14.45" customHeight="1" x14ac:dyDescent="0.2">
      <c r="A33" s="71">
        <v>2008</v>
      </c>
      <c r="B33" s="77"/>
      <c r="C33" s="274" t="s">
        <v>43</v>
      </c>
      <c r="D33" s="275"/>
      <c r="E33" s="98">
        <v>200805</v>
      </c>
      <c r="F33" s="37">
        <v>2736</v>
      </c>
      <c r="G33" s="37">
        <f t="shared" si="2"/>
        <v>336.00000000000006</v>
      </c>
      <c r="H33" s="37"/>
      <c r="I33" s="39">
        <v>7321.62</v>
      </c>
      <c r="J33" s="81">
        <f t="shared" si="3"/>
        <v>-6985.62</v>
      </c>
      <c r="K33" s="50">
        <f t="shared" si="1"/>
        <v>65299.224210526336</v>
      </c>
      <c r="M33" s="43"/>
    </row>
    <row r="34" spans="1:13" ht="14.45" customHeight="1" x14ac:dyDescent="0.2">
      <c r="A34" s="71">
        <v>2008</v>
      </c>
      <c r="B34" s="77"/>
      <c r="C34" s="294" t="s">
        <v>46</v>
      </c>
      <c r="D34" s="275"/>
      <c r="E34" s="98">
        <v>200807</v>
      </c>
      <c r="F34" s="37">
        <v>87370</v>
      </c>
      <c r="G34" s="37">
        <f t="shared" si="2"/>
        <v>10729.649122807019</v>
      </c>
      <c r="H34" s="37"/>
      <c r="I34" s="39">
        <v>41004.550000000003</v>
      </c>
      <c r="J34" s="83">
        <f t="shared" si="3"/>
        <v>-30274.900877192984</v>
      </c>
      <c r="K34" s="50">
        <v>35024.339999999997</v>
      </c>
      <c r="M34" s="43"/>
    </row>
    <row r="35" spans="1:13" ht="14.45" customHeight="1" thickBot="1" x14ac:dyDescent="0.25">
      <c r="A35" s="61" t="s">
        <v>21</v>
      </c>
      <c r="B35" s="78"/>
      <c r="C35" s="61" t="s">
        <v>21</v>
      </c>
      <c r="D35" s="62"/>
      <c r="E35" s="62"/>
      <c r="F35" s="62"/>
      <c r="G35" s="62"/>
      <c r="H35" s="62"/>
      <c r="I35" s="63"/>
      <c r="J35" s="135">
        <v>-35024.339999999997</v>
      </c>
      <c r="K35" s="56">
        <f t="shared" ref="K35:K41" si="4">K34+J35</f>
        <v>0</v>
      </c>
      <c r="M35" s="43"/>
    </row>
    <row r="36" spans="1:13" ht="14.45" customHeight="1" x14ac:dyDescent="0.2">
      <c r="A36" s="67"/>
      <c r="C36" s="276" t="s">
        <v>47</v>
      </c>
      <c r="D36" s="277"/>
      <c r="E36" s="132"/>
      <c r="F36" s="87">
        <v>492101</v>
      </c>
      <c r="G36" s="40">
        <f>(F36/1.14)*14%</f>
        <v>60433.456140350885</v>
      </c>
      <c r="H36" s="40"/>
      <c r="I36" s="87">
        <v>41547.9</v>
      </c>
      <c r="J36" s="85">
        <f>G36-I36</f>
        <v>18885.556140350884</v>
      </c>
      <c r="K36" s="134">
        <f t="shared" si="4"/>
        <v>18885.556140350884</v>
      </c>
      <c r="L36" s="41"/>
    </row>
    <row r="37" spans="1:13" ht="14.45" customHeight="1" x14ac:dyDescent="0.2">
      <c r="A37" s="67"/>
      <c r="C37" s="65" t="s">
        <v>51</v>
      </c>
      <c r="D37" s="65"/>
      <c r="E37" s="65"/>
      <c r="F37" s="59"/>
      <c r="G37" s="59"/>
      <c r="H37" s="59"/>
      <c r="I37" s="60"/>
      <c r="J37" s="84">
        <v>-18885.560000000001</v>
      </c>
      <c r="K37" s="64">
        <f t="shared" si="4"/>
        <v>-3.8596491176576819E-3</v>
      </c>
    </row>
    <row r="38" spans="1:13" ht="14.45" customHeight="1" x14ac:dyDescent="0.2">
      <c r="A38" s="67"/>
      <c r="C38" s="274" t="s">
        <v>48</v>
      </c>
      <c r="D38" s="275"/>
      <c r="E38" s="132"/>
      <c r="F38" s="87">
        <v>812741</v>
      </c>
      <c r="G38" s="37">
        <f t="shared" si="2"/>
        <v>99810.29824561406</v>
      </c>
      <c r="H38" s="37"/>
      <c r="I38" s="87">
        <v>68567.98</v>
      </c>
      <c r="J38" s="83">
        <f>G38-I38</f>
        <v>31242.318245614064</v>
      </c>
      <c r="K38" s="64">
        <f t="shared" si="4"/>
        <v>31242.314385964946</v>
      </c>
    </row>
    <row r="39" spans="1:13" ht="14.45" customHeight="1" x14ac:dyDescent="0.2">
      <c r="A39" s="67"/>
      <c r="C39" s="65" t="s">
        <v>50</v>
      </c>
      <c r="D39" s="65"/>
      <c r="E39" s="65"/>
      <c r="F39" s="59"/>
      <c r="G39" s="59"/>
      <c r="H39" s="59"/>
      <c r="I39" s="60"/>
      <c r="J39" s="84">
        <v>-31242.31</v>
      </c>
      <c r="K39" s="64">
        <f t="shared" si="4"/>
        <v>4.3859649449586868E-3</v>
      </c>
    </row>
    <row r="40" spans="1:13" ht="14.45" customHeight="1" x14ac:dyDescent="0.2">
      <c r="A40" s="67"/>
      <c r="C40" s="276" t="s">
        <v>49</v>
      </c>
      <c r="D40" s="277"/>
      <c r="E40" s="132"/>
      <c r="F40" s="87">
        <v>264637</v>
      </c>
      <c r="G40" s="37">
        <f>(F40/1.14)*14%</f>
        <v>32499.280701754393</v>
      </c>
      <c r="H40" s="37"/>
      <c r="I40" s="87">
        <v>34459.97</v>
      </c>
      <c r="J40" s="85">
        <f>G40-I40</f>
        <v>-1960.6892982456084</v>
      </c>
      <c r="K40" s="64">
        <f t="shared" si="4"/>
        <v>-1960.6849122806634</v>
      </c>
    </row>
    <row r="41" spans="1:13" ht="14.45" customHeight="1" thickBot="1" x14ac:dyDescent="0.25">
      <c r="A41" s="67"/>
      <c r="C41" s="66" t="s">
        <v>52</v>
      </c>
      <c r="D41" s="66"/>
      <c r="E41" s="66"/>
      <c r="F41" s="62"/>
      <c r="G41" s="62"/>
      <c r="H41" s="62"/>
      <c r="I41" s="63"/>
      <c r="J41" s="86">
        <v>0</v>
      </c>
      <c r="K41" s="56">
        <f t="shared" si="4"/>
        <v>-1960.6849122806634</v>
      </c>
    </row>
    <row r="42" spans="1:13" x14ac:dyDescent="0.2">
      <c r="A42" s="68"/>
      <c r="B42" s="68"/>
    </row>
    <row r="43" spans="1:13" x14ac:dyDescent="0.2">
      <c r="A43" s="68"/>
      <c r="B43" s="68"/>
    </row>
    <row r="44" spans="1:13" x14ac:dyDescent="0.2">
      <c r="A44" s="68"/>
      <c r="B44" s="68"/>
    </row>
    <row r="45" spans="1:13" x14ac:dyDescent="0.2">
      <c r="A45" s="68"/>
      <c r="B45" s="68"/>
    </row>
    <row r="46" spans="1:13" x14ac:dyDescent="0.2">
      <c r="A46" s="68"/>
      <c r="B46" s="68"/>
    </row>
    <row r="47" spans="1:13" x14ac:dyDescent="0.2">
      <c r="A47" s="68"/>
      <c r="B47" s="68"/>
    </row>
    <row r="48" spans="1:13" x14ac:dyDescent="0.2">
      <c r="A48" s="68"/>
      <c r="B48" s="68"/>
    </row>
    <row r="49" spans="1:2" x14ac:dyDescent="0.2">
      <c r="A49" s="68"/>
      <c r="B49" s="68"/>
    </row>
    <row r="50" spans="1:2" x14ac:dyDescent="0.2">
      <c r="A50" s="68"/>
      <c r="B50" s="68"/>
    </row>
    <row r="51" spans="1:2" x14ac:dyDescent="0.2">
      <c r="A51" s="68"/>
      <c r="B51" s="68"/>
    </row>
    <row r="52" spans="1:2" x14ac:dyDescent="0.2">
      <c r="A52" s="68"/>
      <c r="B52" s="68"/>
    </row>
    <row r="53" spans="1:2" x14ac:dyDescent="0.2">
      <c r="A53" s="68"/>
      <c r="B53" s="68"/>
    </row>
    <row r="54" spans="1:2" x14ac:dyDescent="0.2">
      <c r="A54" s="68"/>
      <c r="B54" s="68"/>
    </row>
    <row r="55" spans="1:2" x14ac:dyDescent="0.2">
      <c r="A55" s="68"/>
      <c r="B55" s="68"/>
    </row>
    <row r="56" spans="1:2" x14ac:dyDescent="0.2">
      <c r="A56" s="68"/>
      <c r="B56" s="68"/>
    </row>
    <row r="57" spans="1:2" x14ac:dyDescent="0.2">
      <c r="A57" s="68"/>
      <c r="B57" s="68"/>
    </row>
    <row r="58" spans="1:2" x14ac:dyDescent="0.2">
      <c r="A58" s="68"/>
      <c r="B58" s="68"/>
    </row>
    <row r="59" spans="1:2" x14ac:dyDescent="0.2">
      <c r="A59" s="68"/>
      <c r="B59" s="68"/>
    </row>
    <row r="60" spans="1:2" x14ac:dyDescent="0.2">
      <c r="A60" s="68"/>
      <c r="B60" s="68"/>
    </row>
    <row r="61" spans="1:2" x14ac:dyDescent="0.2">
      <c r="A61" s="68"/>
      <c r="B61" s="68"/>
    </row>
    <row r="62" spans="1:2" x14ac:dyDescent="0.2">
      <c r="A62" s="68"/>
      <c r="B62" s="68"/>
    </row>
    <row r="63" spans="1:2" x14ac:dyDescent="0.2">
      <c r="A63" s="68"/>
      <c r="B63" s="68"/>
    </row>
    <row r="64" spans="1:2" x14ac:dyDescent="0.2">
      <c r="A64" s="68"/>
      <c r="B64" s="68"/>
    </row>
    <row r="65" spans="1:2" x14ac:dyDescent="0.2">
      <c r="A65" s="68"/>
      <c r="B65" s="68"/>
    </row>
    <row r="66" spans="1:2" x14ac:dyDescent="0.2">
      <c r="A66" s="68"/>
      <c r="B66" s="68"/>
    </row>
    <row r="67" spans="1:2" x14ac:dyDescent="0.2">
      <c r="A67" s="68"/>
      <c r="B67" s="68"/>
    </row>
    <row r="68" spans="1:2" x14ac:dyDescent="0.2">
      <c r="A68" s="68"/>
      <c r="B68" s="68"/>
    </row>
    <row r="69" spans="1:2" x14ac:dyDescent="0.2">
      <c r="A69" s="68"/>
      <c r="B69" s="68"/>
    </row>
    <row r="70" spans="1:2" x14ac:dyDescent="0.2">
      <c r="A70" s="68"/>
      <c r="B70" s="68"/>
    </row>
    <row r="71" spans="1:2" x14ac:dyDescent="0.2">
      <c r="A71" s="68"/>
      <c r="B71" s="68"/>
    </row>
    <row r="72" spans="1:2" x14ac:dyDescent="0.2">
      <c r="A72" s="68"/>
      <c r="B72" s="68"/>
    </row>
    <row r="73" spans="1:2" x14ac:dyDescent="0.2">
      <c r="A73" s="68"/>
      <c r="B73" s="68"/>
    </row>
    <row r="74" spans="1:2" x14ac:dyDescent="0.2">
      <c r="A74" s="68"/>
      <c r="B74" s="68"/>
    </row>
    <row r="75" spans="1:2" x14ac:dyDescent="0.2">
      <c r="A75" s="68"/>
      <c r="B75" s="68"/>
    </row>
    <row r="76" spans="1:2" x14ac:dyDescent="0.2">
      <c r="A76" s="68"/>
      <c r="B76" s="68"/>
    </row>
    <row r="77" spans="1:2" x14ac:dyDescent="0.2">
      <c r="A77" s="68"/>
      <c r="B77" s="68"/>
    </row>
    <row r="78" spans="1:2" x14ac:dyDescent="0.2">
      <c r="A78" s="68"/>
      <c r="B78" s="68"/>
    </row>
    <row r="79" spans="1:2" x14ac:dyDescent="0.2">
      <c r="A79" s="68"/>
      <c r="B79" s="68"/>
    </row>
    <row r="80" spans="1:2" x14ac:dyDescent="0.2">
      <c r="A80" s="68"/>
      <c r="B80" s="68"/>
    </row>
    <row r="81" spans="1:2" x14ac:dyDescent="0.2">
      <c r="A81" s="68"/>
      <c r="B81" s="68"/>
    </row>
    <row r="82" spans="1:2" x14ac:dyDescent="0.2">
      <c r="A82" s="68"/>
      <c r="B82" s="68"/>
    </row>
    <row r="83" spans="1:2" x14ac:dyDescent="0.2">
      <c r="A83" s="68"/>
      <c r="B83" s="68"/>
    </row>
    <row r="84" spans="1:2" x14ac:dyDescent="0.2">
      <c r="A84" s="68"/>
      <c r="B84" s="68"/>
    </row>
    <row r="85" spans="1:2" x14ac:dyDescent="0.2">
      <c r="A85" s="68"/>
      <c r="B85" s="68"/>
    </row>
    <row r="86" spans="1:2" x14ac:dyDescent="0.2">
      <c r="A86" s="68"/>
      <c r="B86" s="68"/>
    </row>
    <row r="87" spans="1:2" x14ac:dyDescent="0.2">
      <c r="A87" s="68"/>
      <c r="B87" s="68"/>
    </row>
    <row r="88" spans="1:2" x14ac:dyDescent="0.2">
      <c r="A88" s="68"/>
      <c r="B88" s="68"/>
    </row>
    <row r="89" spans="1:2" x14ac:dyDescent="0.2">
      <c r="A89" s="68"/>
      <c r="B89" s="68"/>
    </row>
    <row r="90" spans="1:2" x14ac:dyDescent="0.2">
      <c r="A90" s="68"/>
      <c r="B90" s="68"/>
    </row>
    <row r="91" spans="1:2" x14ac:dyDescent="0.2">
      <c r="A91" s="68"/>
      <c r="B91" s="68"/>
    </row>
    <row r="92" spans="1:2" x14ac:dyDescent="0.2">
      <c r="A92" s="68"/>
      <c r="B92" s="68"/>
    </row>
    <row r="93" spans="1:2" x14ac:dyDescent="0.2">
      <c r="A93" s="68"/>
      <c r="B93" s="68"/>
    </row>
    <row r="94" spans="1:2" x14ac:dyDescent="0.2">
      <c r="A94" s="68"/>
      <c r="B94" s="68"/>
    </row>
    <row r="95" spans="1:2" x14ac:dyDescent="0.2">
      <c r="A95" s="68"/>
      <c r="B95" s="68"/>
    </row>
    <row r="96" spans="1:2" x14ac:dyDescent="0.2">
      <c r="A96" s="68"/>
      <c r="B96" s="68"/>
    </row>
    <row r="97" spans="1:2" x14ac:dyDescent="0.2">
      <c r="A97" s="68"/>
      <c r="B97" s="68"/>
    </row>
    <row r="98" spans="1:2" x14ac:dyDescent="0.2">
      <c r="A98" s="68"/>
      <c r="B98" s="68"/>
    </row>
  </sheetData>
  <mergeCells count="32">
    <mergeCell ref="C38:D38"/>
    <mergeCell ref="C40:D40"/>
    <mergeCell ref="C10:J10"/>
    <mergeCell ref="C11:D11"/>
    <mergeCell ref="C12:D12"/>
    <mergeCell ref="C13:D13"/>
    <mergeCell ref="C34:D34"/>
    <mergeCell ref="C36:D36"/>
    <mergeCell ref="C25:D25"/>
    <mergeCell ref="C24:D24"/>
    <mergeCell ref="C14:D14"/>
    <mergeCell ref="C15:D15"/>
    <mergeCell ref="C16:D16"/>
    <mergeCell ref="C17:D17"/>
    <mergeCell ref="C30:D30"/>
    <mergeCell ref="C31:D31"/>
    <mergeCell ref="C32:D32"/>
    <mergeCell ref="C33:D33"/>
    <mergeCell ref="C26:D26"/>
    <mergeCell ref="C27:D27"/>
    <mergeCell ref="C28:D28"/>
    <mergeCell ref="C29:D29"/>
    <mergeCell ref="A1:K1"/>
    <mergeCell ref="C20:D20"/>
    <mergeCell ref="C22:D22"/>
    <mergeCell ref="C23:D23"/>
    <mergeCell ref="C3:D3"/>
    <mergeCell ref="C4:I4"/>
    <mergeCell ref="K5:K8"/>
    <mergeCell ref="A9:I9"/>
    <mergeCell ref="C18:D18"/>
    <mergeCell ref="C19:D19"/>
  </mergeCells>
  <phoneticPr fontId="2" type="noConversion"/>
  <printOptions horizontalCentered="1"/>
  <pageMargins left="0.35433070866141736" right="0.35433070866141736" top="0.39370078740157483" bottom="0.98425196850393704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RECON 2009-2011</vt:lpstr>
      <vt:lpstr>RETURNS RECON</vt:lpstr>
      <vt:lpstr>Payment History</vt:lpstr>
      <vt:lpstr>Returns History</vt:lpstr>
      <vt:lpstr>2007</vt:lpstr>
      <vt:lpstr>2006-2007</vt:lpstr>
      <vt:lpstr>VAT</vt:lpstr>
      <vt:lpstr>'2006-2007'!Print_Area</vt:lpstr>
      <vt:lpstr>'RECON 2009-2011'!Print_Area</vt:lpstr>
      <vt:lpstr>'Returns History'!Print_Area</vt:lpstr>
      <vt:lpstr>'RETURNS RECON'!Print_Area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Precision Machine Manufacturers (PTY) Ltd.</dc:creator>
  <cp:lastModifiedBy>Nikki</cp:lastModifiedBy>
  <cp:lastPrinted>2012-06-05T11:36:33Z</cp:lastPrinted>
  <dcterms:created xsi:type="dcterms:W3CDTF">2007-05-04T10:20:20Z</dcterms:created>
  <dcterms:modified xsi:type="dcterms:W3CDTF">2012-06-06T07:41:56Z</dcterms:modified>
</cp:coreProperties>
</file>