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1075" windowHeight="10515" activeTab="2"/>
  </bookViews>
  <sheets>
    <sheet name="STD Valve Repair Quote" sheetId="1" r:id="rId1"/>
    <sheet name="Motor Repair Quote" sheetId="2" r:id="rId2"/>
    <sheet name="Pump Repair Quote" sheetId="3" r:id="rId3"/>
  </sheets>
  <definedNames>
    <definedName name="_xlnm.Print_Area" localSheetId="1">'Motor Repair Quote'!$A$1:$I$55</definedName>
    <definedName name="_xlnm.Print_Area" localSheetId="2">'Pump Repair Quote'!$A$1:$I$55</definedName>
    <definedName name="_xlnm.Print_Area" localSheetId="0">'STD Valve Repair Quote'!$A$1:$I$55</definedName>
  </definedNames>
  <calcPr calcId="145621"/>
</workbook>
</file>

<file path=xl/calcChain.xml><?xml version="1.0" encoding="utf-8"?>
<calcChain xmlns="http://schemas.openxmlformats.org/spreadsheetml/2006/main">
  <c r="K55" i="3" l="1"/>
  <c r="H39" i="3"/>
  <c r="H36" i="3"/>
  <c r="H27" i="3"/>
  <c r="H51" i="3"/>
  <c r="H48" i="3"/>
  <c r="H42" i="3"/>
  <c r="H33" i="3"/>
  <c r="H50" i="3"/>
  <c r="H30" i="3"/>
  <c r="I51" i="3"/>
  <c r="I50" i="3"/>
  <c r="I48" i="3"/>
  <c r="I42" i="3"/>
  <c r="I39" i="3"/>
  <c r="I36" i="3"/>
  <c r="I33" i="3"/>
  <c r="I30" i="3"/>
  <c r="I27" i="3"/>
  <c r="I3" i="3"/>
  <c r="I51" i="2"/>
  <c r="H51" i="2"/>
  <c r="H36" i="2"/>
  <c r="H39" i="2"/>
  <c r="I39" i="2" s="1"/>
  <c r="H42" i="2"/>
  <c r="I42" i="2" s="1"/>
  <c r="H48" i="2"/>
  <c r="H50" i="2"/>
  <c r="H33" i="2"/>
  <c r="I33" i="2" s="1"/>
  <c r="H30" i="2"/>
  <c r="H27" i="2"/>
  <c r="I27" i="2" s="1"/>
  <c r="I50" i="2"/>
  <c r="I48" i="2"/>
  <c r="I36" i="2"/>
  <c r="I30" i="2"/>
  <c r="I3" i="2"/>
  <c r="I50" i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3" i="1"/>
  <c r="I32" i="1"/>
  <c r="I30" i="1"/>
  <c r="I29" i="1"/>
  <c r="I27" i="1"/>
  <c r="I26" i="1"/>
  <c r="I24" i="1"/>
  <c r="I23" i="1"/>
  <c r="I53" i="1" s="1"/>
  <c r="I3" i="1"/>
  <c r="I53" i="3" l="1"/>
  <c r="I53" i="2"/>
  <c r="I54" i="2" s="1"/>
  <c r="I55" i="2" s="1"/>
  <c r="I54" i="1"/>
  <c r="I55" i="1" s="1"/>
  <c r="I54" i="3" l="1"/>
  <c r="I55" i="3" s="1"/>
</calcChain>
</file>

<file path=xl/sharedStrings.xml><?xml version="1.0" encoding="utf-8"?>
<sst xmlns="http://schemas.openxmlformats.org/spreadsheetml/2006/main" count="225" uniqueCount="84">
  <si>
    <t>Manufacturers of Hydraulic Components</t>
  </si>
  <si>
    <t>Quotation Number:</t>
  </si>
  <si>
    <t>NG662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</si>
  <si>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</si>
  <si>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</si>
  <si>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</si>
  <si>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</si>
  <si>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</si>
  <si>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</si>
  <si>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</si>
  <si>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AMC PARTS</t>
  </si>
  <si>
    <t>Collect</t>
  </si>
  <si>
    <t>Att: Tiekie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</si>
  <si>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</si>
  <si>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</si>
  <si>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</si>
  <si>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</si>
  <si>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</si>
  <si>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</si>
  <si>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</si>
  <si>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</si>
  <si>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</si>
  <si>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</si>
  <si>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</si>
  <si>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</si>
  <si>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</si>
  <si>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</si>
  <si>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</si>
  <si>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</si>
  <si>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</si>
  <si>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</si>
  <si>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</si>
  <si>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</si>
  <si>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</si>
  <si>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</si>
  <si>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</si>
  <si>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</si>
  <si>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</si>
  <si>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Work Sections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</si>
  <si>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</si>
  <si>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</si>
  <si>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</si>
  <si>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</si>
  <si>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</si>
  <si>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</si>
  <si>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</si>
  <si>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</si>
  <si>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</si>
  <si>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</si>
  <si>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</si>
  <si>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</si>
  <si>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</si>
  <si>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</si>
  <si>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</si>
  <si>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HYDRAULIC MOTOR REPAIR QUOTATION</t>
  </si>
  <si>
    <t>MOTOR DETAILS:</t>
  </si>
  <si>
    <t>FLANGE</t>
  </si>
  <si>
    <t>Refurbish</t>
  </si>
  <si>
    <t>Replace with new</t>
  </si>
  <si>
    <t>HOUSING</t>
  </si>
  <si>
    <t>GEAR SET</t>
  </si>
  <si>
    <t>SHAFT BEARING</t>
  </si>
  <si>
    <t>RING SEALS</t>
  </si>
  <si>
    <t>THRUST PLATES</t>
  </si>
  <si>
    <t>CHECK VALVES</t>
  </si>
  <si>
    <t>G)</t>
  </si>
  <si>
    <t>H)</t>
  </si>
  <si>
    <t>I)</t>
  </si>
  <si>
    <t>P.E.C.</t>
  </si>
  <si>
    <t>NEEDLE BEARINGS</t>
  </si>
  <si>
    <t>MALOMA COLLIERY LIMITED</t>
  </si>
  <si>
    <t>PO Box 103</t>
  </si>
  <si>
    <t>Matata</t>
  </si>
  <si>
    <t>Kingdom of Swaziland</t>
  </si>
  <si>
    <t>Deliver / Collect</t>
  </si>
  <si>
    <t>NG00662</t>
  </si>
  <si>
    <t>HYDRAULIC PUMP REPAIR QUOTATION</t>
  </si>
  <si>
    <t>PUMP DETAILS:</t>
  </si>
  <si>
    <t>FRONT GEAR SET</t>
  </si>
  <si>
    <t>BUSHES</t>
  </si>
  <si>
    <t>SEALS + B/UPS</t>
  </si>
  <si>
    <t>Hydraulic Motor S/N 33630</t>
  </si>
  <si>
    <t>NG00664</t>
  </si>
  <si>
    <t>Hydraulic Pump S/N 90799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</si>
</sst>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"/>
    <numFmt numFmtId="165" formatCode="_ &quot;R&quot;\ * #,##0.00_ ;_ &quot;R&quot;\ * \-#,##0.00_ ;_ &quot;R&quot;\ * &quot;-&quot;??_ ;_ @_ "/>
    <numFmt numFmtId="166" formatCode="_ * #,##0.00_ ;_ * \-#,##0.00_ ;_ * &quot;-&quot;??_ ;_ @_ "/>
    <numFmt numFmtId="167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theme="1" tint="0.24997711111789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81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7" xfId="0" applyBorder="1"/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/>
    <xf numFmtId="0" fontId="0" fillId="0" borderId="8" xfId="0" applyBorder="1"/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0" fontId="1" fillId="0" borderId="5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2" xfId="0" applyBorder="1" applyAlignment="1">
      <alignment horizontal="center"/>
    </xf>
    <xf numFmtId="166" fontId="0" fillId="0" borderId="12" xfId="1" applyNumberFormat="1" applyFont="1" applyBorder="1" applyAlignment="1">
      <alignment horizontal="center" vertical="center"/>
    </xf>
    <xf numFmtId="0" fontId="0" fillId="0" borderId="5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2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166" fontId="0" fillId="0" borderId="1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166" fontId="1" fillId="0" borderId="12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7" fontId="0" fillId="0" borderId="15" xfId="0" applyNumberFormat="1" applyBorder="1" applyAlignment="1">
      <alignment horizontal="center" vertical="center"/>
    </xf>
    <xf numFmtId="167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167" fontId="0" fillId="0" borderId="18" xfId="0" applyNumberFormat="1" applyBorder="1" applyAlignment="1">
      <alignment horizontal="center" vertical="center"/>
    </xf>
    <xf numFmtId="0" fontId="0" fillId="0" borderId="0" xfId="0" applyFont="1" applyBorder="1"/>
    <xf numFmtId="0" fontId="0" fillId="0" borderId="0" xfId="0" applyFont="1" applyBorder="1" applyAlignment="1">
      <alignment horizontal="left" vertical="center"/>
    </xf>
    <xf numFmtId="167" fontId="0" fillId="0" borderId="15" xfId="0" applyNumberFormat="1" applyBorder="1" applyAlignment="1">
      <alignment horizontal="right" vertical="center" indent="1"/>
    </xf>
    <xf numFmtId="167" fontId="0" fillId="0" borderId="16" xfId="0" applyNumberFormat="1" applyBorder="1" applyAlignment="1">
      <alignment horizontal="right" vertical="center" indent="1"/>
    </xf>
    <xf numFmtId="167" fontId="0" fillId="0" borderId="18" xfId="0" applyNumberFormat="1" applyBorder="1" applyAlignment="1">
      <alignment horizontal="right" vertical="center" indent="1"/>
    </xf>
    <xf numFmtId="166" fontId="0" fillId="0" borderId="12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0" fillId="0" borderId="6" xfId="0" applyBorder="1" applyAlignment="1">
      <alignment horizontal="left" indent="1"/>
    </xf>
  </cellXfs>
  <cellStyles count="4">
    <cellStyle name="Currency" xfId="1" builtinId="4"/>
    <cellStyle name="Currency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695325</xdr:colOff>
      <xdr:row>1</xdr:row>
      <xdr:rowOff>38101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91"/>
        <a:stretch/>
      </xdr:blipFill>
      <xdr:spPr>
        <a:xfrm>
          <a:off x="0" y="1"/>
          <a:ext cx="3467100" cy="8191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695325</xdr:colOff>
      <xdr:row>1</xdr:row>
      <xdr:rowOff>38101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91"/>
        <a:stretch/>
      </xdr:blipFill>
      <xdr:spPr>
        <a:xfrm>
          <a:off x="0" y="1"/>
          <a:ext cx="3467100" cy="8191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5</xdr:col>
      <xdr:colOff>457200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32289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This</a:t>
          </a:r>
          <a:r>
            <a:rPr lang="en-ZA" sz="1000" baseline="0"/>
            <a:t> quote is valid for 30 days from the above date.</a:t>
          </a:r>
        </a:p>
        <a:p>
          <a:r>
            <a:rPr lang="en-ZA" sz="1000" baseline="0"/>
            <a:t>6 month warranty on repairs.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695325</xdr:colOff>
      <xdr:row>1</xdr:row>
      <xdr:rowOff>38101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791"/>
        <a:stretch/>
      </xdr:blipFill>
      <xdr:spPr>
        <a:xfrm>
          <a:off x="0" y="1"/>
          <a:ext cx="3467100" cy="8191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5</xdr:col>
      <xdr:colOff>457200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32289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This</a:t>
          </a:r>
          <a:r>
            <a:rPr lang="en-ZA" sz="1000" baseline="0"/>
            <a:t> quote is valid for 30 days from the above date.</a:t>
          </a:r>
        </a:p>
        <a:p>
          <a:r>
            <a:rPr lang="en-ZA" sz="1000" baseline="0"/>
            <a:t>6 month warranty on repairs.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workbookViewId="0">
      <selection activeCell="I2" sqref="I2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75"/>
      <c r="B1" s="75"/>
      <c r="C1" s="75"/>
      <c r="D1" s="75"/>
      <c r="E1" s="75"/>
      <c r="F1" s="1"/>
      <c r="G1" s="1"/>
      <c r="H1" s="2"/>
      <c r="I1" s="3"/>
    </row>
    <row r="2" spans="1:9" ht="15.75" x14ac:dyDescent="0.25">
      <c r="A2" s="76" t="s">
        <v>0</v>
      </c>
      <c r="B2" s="76"/>
      <c r="C2" s="76"/>
      <c r="D2" s="76"/>
      <c r="E2" s="76"/>
      <c r="F2" s="76"/>
      <c r="G2" s="1"/>
      <c r="H2" s="2" t="s">
        <v>1</v>
      </c>
      <c r="I2" s="3" t="s">
        <v>2</v>
      </c>
    </row>
    <row r="3" spans="1:9" ht="16.5" customHeight="1" x14ac:dyDescent="0.2">
      <c r="A3" s="77" t="s">
        <v>3</v>
      </c>
      <c r="B3" s="77"/>
      <c r="C3" s="77"/>
      <c r="D3" s="77"/>
      <c r="E3" s="77"/>
      <c r="F3" s="77"/>
      <c r="G3" s="4"/>
      <c r="H3" s="2" t="s">
        <v>4</v>
      </c>
      <c r="I3" s="5">
        <f ca="1">TODAY()</f>
        <v>41878</v>
      </c>
    </row>
    <row r="4" spans="1:9" ht="12.6" customHeight="1" x14ac:dyDescent="0.2">
      <c r="A4" s="78" t="s">
        <v>5</v>
      </c>
      <c r="B4" s="78"/>
      <c r="C4" s="78"/>
      <c r="D4" s="78"/>
      <c r="E4" s="78"/>
      <c r="F4" s="78"/>
      <c r="G4" s="2"/>
      <c r="H4" s="5"/>
    </row>
    <row r="5" spans="1:9" ht="12.6" customHeight="1" x14ac:dyDescent="0.2">
      <c r="A5" s="78" t="s">
        <v>6</v>
      </c>
      <c r="B5" s="78"/>
      <c r="C5" s="78"/>
      <c r="D5" s="78"/>
      <c r="E5" s="78"/>
      <c r="F5" s="78"/>
      <c r="G5" s="2"/>
      <c r="H5" s="5"/>
    </row>
    <row r="6" spans="1:9" ht="6" customHeight="1" thickBot="1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ht="23.25" customHeight="1" thickBot="1" x14ac:dyDescent="0.35">
      <c r="A7" s="73" t="s">
        <v>7</v>
      </c>
      <c r="B7" s="73"/>
      <c r="C7" s="73"/>
      <c r="D7" s="73"/>
      <c r="E7" s="73"/>
      <c r="F7" s="73"/>
      <c r="G7" s="73"/>
      <c r="H7" s="73"/>
      <c r="I7" s="73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8</v>
      </c>
      <c r="B10" s="6"/>
      <c r="C10" s="6"/>
      <c r="D10" s="6"/>
      <c r="E10" s="1"/>
      <c r="F10" s="2" t="s">
        <v>9</v>
      </c>
      <c r="G10" s="7"/>
      <c r="H10" s="1"/>
      <c r="I10" s="1"/>
    </row>
    <row r="11" spans="1:9" x14ac:dyDescent="0.2">
      <c r="A11" s="1"/>
      <c r="B11" s="1"/>
      <c r="C11" s="6" t="s">
        <v>10</v>
      </c>
      <c r="D11" s="6"/>
      <c r="E11" s="6"/>
      <c r="F11" s="1"/>
      <c r="G11" s="1" t="s">
        <v>11</v>
      </c>
      <c r="H11" s="1"/>
      <c r="I11" s="1"/>
    </row>
    <row r="12" spans="1:9" x14ac:dyDescent="0.2">
      <c r="A12" s="1"/>
      <c r="B12" s="1"/>
      <c r="C12" s="7" t="s">
        <v>12</v>
      </c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13</v>
      </c>
      <c r="B17" s="16"/>
      <c r="C17" s="16"/>
      <c r="D17" s="1"/>
      <c r="E17" s="74"/>
      <c r="F17" s="74"/>
      <c r="G17" s="1"/>
      <c r="H17" s="1"/>
      <c r="I17" s="17"/>
    </row>
    <row r="18" spans="1:9" x14ac:dyDescent="0.2">
      <c r="A18" s="18"/>
      <c r="B18" s="19"/>
      <c r="C18" s="19"/>
      <c r="D18" s="1"/>
      <c r="E18" s="74"/>
      <c r="F18" s="74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14</v>
      </c>
      <c r="H20" s="23" t="s">
        <v>15</v>
      </c>
      <c r="I20" s="24" t="s">
        <v>16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17</v>
      </c>
      <c r="C22" s="29" t="s">
        <v>18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19</v>
      </c>
      <c r="D23" s="7" t="s">
        <v>20</v>
      </c>
      <c r="E23" s="35"/>
      <c r="F23" s="1"/>
      <c r="G23" s="36"/>
      <c r="H23" s="31"/>
      <c r="I23" s="31">
        <f>H23*G23</f>
        <v>0</v>
      </c>
    </row>
    <row r="24" spans="1:9" x14ac:dyDescent="0.2">
      <c r="A24" s="32"/>
      <c r="B24" s="33"/>
      <c r="C24" s="34" t="s">
        <v>21</v>
      </c>
      <c r="D24" s="7" t="s">
        <v>22</v>
      </c>
      <c r="E24" s="37"/>
      <c r="F24" s="1"/>
      <c r="G24" s="36"/>
      <c r="H24" s="31"/>
      <c r="I24" s="31">
        <f>H24*G24</f>
        <v>0</v>
      </c>
    </row>
    <row r="25" spans="1:9" x14ac:dyDescent="0.2">
      <c r="A25" s="27"/>
      <c r="B25" s="28" t="s">
        <v>23</v>
      </c>
      <c r="C25" s="38" t="s">
        <v>24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19</v>
      </c>
      <c r="D26" s="35" t="s">
        <v>25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21</v>
      </c>
      <c r="D27" s="9" t="s">
        <v>26</v>
      </c>
      <c r="E27" s="39"/>
      <c r="F27" s="1"/>
      <c r="G27" s="30"/>
      <c r="H27" s="31"/>
      <c r="I27" s="31">
        <f t="shared" si="0"/>
        <v>0</v>
      </c>
    </row>
    <row r="28" spans="1:9" x14ac:dyDescent="0.2">
      <c r="A28" s="27"/>
      <c r="B28" s="28" t="s">
        <v>27</v>
      </c>
      <c r="C28" s="38" t="s">
        <v>28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19</v>
      </c>
      <c r="D29" s="35" t="s">
        <v>29</v>
      </c>
      <c r="E29" s="39"/>
      <c r="F29" s="1"/>
      <c r="G29" s="30"/>
      <c r="H29" s="31"/>
      <c r="I29" s="31">
        <f t="shared" si="0"/>
        <v>0</v>
      </c>
    </row>
    <row r="30" spans="1:9" x14ac:dyDescent="0.2">
      <c r="A30" s="32"/>
      <c r="B30" s="33"/>
      <c r="C30" s="34" t="s">
        <v>21</v>
      </c>
      <c r="D30" s="9" t="s">
        <v>30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31</v>
      </c>
      <c r="C31" s="38" t="s">
        <v>32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19</v>
      </c>
      <c r="D32" s="35" t="s">
        <v>25</v>
      </c>
      <c r="E32" s="39"/>
      <c r="F32" s="1"/>
      <c r="G32" s="30"/>
      <c r="H32" s="31"/>
      <c r="I32" s="31">
        <f t="shared" si="0"/>
        <v>0</v>
      </c>
    </row>
    <row r="33" spans="1:9" x14ac:dyDescent="0.2">
      <c r="A33" s="32"/>
      <c r="B33" s="33"/>
      <c r="C33" s="34" t="s">
        <v>21</v>
      </c>
      <c r="D33" s="9" t="s">
        <v>33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34</v>
      </c>
      <c r="C34" s="38" t="s">
        <v>35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19</v>
      </c>
      <c r="D35" s="35" t="s">
        <v>25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21</v>
      </c>
      <c r="D36" s="9" t="s">
        <v>33</v>
      </c>
      <c r="E36" s="43"/>
      <c r="F36" s="1"/>
      <c r="G36" s="30"/>
      <c r="H36" s="31"/>
      <c r="I36" s="31">
        <f t="shared" si="0"/>
        <v>0</v>
      </c>
    </row>
    <row r="37" spans="1:9" x14ac:dyDescent="0.2">
      <c r="A37" s="32"/>
      <c r="B37" s="28" t="s">
        <v>36</v>
      </c>
      <c r="C37" s="38" t="s">
        <v>37</v>
      </c>
      <c r="D37" s="4"/>
      <c r="E37" s="44"/>
      <c r="F37" s="1"/>
      <c r="G37" s="30"/>
      <c r="H37" s="45"/>
      <c r="I37" s="31"/>
    </row>
    <row r="38" spans="1:9" x14ac:dyDescent="0.2">
      <c r="A38" s="32"/>
      <c r="B38" s="33"/>
      <c r="C38" s="34" t="s">
        <v>19</v>
      </c>
      <c r="D38" s="35" t="s">
        <v>38</v>
      </c>
      <c r="E38" s="44"/>
      <c r="F38" s="1"/>
      <c r="G38" s="30"/>
      <c r="H38" s="45"/>
      <c r="I38" s="31">
        <f t="shared" si="0"/>
        <v>0</v>
      </c>
    </row>
    <row r="39" spans="1:9" x14ac:dyDescent="0.2">
      <c r="A39" s="32"/>
      <c r="B39" s="46"/>
      <c r="C39" s="34" t="s">
        <v>21</v>
      </c>
      <c r="D39" s="9" t="s">
        <v>39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40</v>
      </c>
      <c r="D40" s="9" t="s">
        <v>41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42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43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44</v>
      </c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 t="s">
        <v>45</v>
      </c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 t="s">
        <v>46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47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48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49</v>
      </c>
      <c r="D48" s="19"/>
      <c r="E48" s="1"/>
      <c r="F48" s="1"/>
      <c r="G48" s="30"/>
      <c r="H48" s="45"/>
      <c r="I48" s="31">
        <f t="shared" si="0"/>
        <v>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50</v>
      </c>
      <c r="D50" s="19"/>
      <c r="E50" s="1"/>
      <c r="F50" s="1"/>
      <c r="G50" s="30"/>
      <c r="H50" s="45"/>
      <c r="I50" s="31">
        <f t="shared" si="0"/>
        <v>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51</v>
      </c>
      <c r="I53" s="61">
        <f>SUM(I22:I52)</f>
        <v>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52</v>
      </c>
      <c r="I54" s="62">
        <f>(I53)*14%</f>
        <v>0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53</v>
      </c>
      <c r="I55" s="66">
        <f>SUM(I53:I54)</f>
        <v>0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I55"/>
  <sheetViews>
    <sheetView workbookViewId="0">
      <selection activeCell="F26" sqref="F26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75"/>
      <c r="B1" s="75"/>
      <c r="C1" s="75"/>
      <c r="D1" s="75"/>
      <c r="E1" s="75"/>
      <c r="F1" s="1"/>
      <c r="G1" s="1"/>
      <c r="H1" s="2"/>
      <c r="I1" s="3"/>
    </row>
    <row r="2" spans="1:9" ht="15.75" x14ac:dyDescent="0.25">
      <c r="A2" s="76" t="s">
        <v>0</v>
      </c>
      <c r="B2" s="76"/>
      <c r="C2" s="76"/>
      <c r="D2" s="76"/>
      <c r="E2" s="76"/>
      <c r="F2" s="76"/>
      <c r="G2" s="1"/>
      <c r="H2" s="2" t="s">
        <v>1</v>
      </c>
      <c r="I2" s="3" t="s">
        <v>75</v>
      </c>
    </row>
    <row r="3" spans="1:9" ht="16.5" customHeight="1" x14ac:dyDescent="0.2">
      <c r="A3" s="77" t="s">
        <v>3</v>
      </c>
      <c r="B3" s="77"/>
      <c r="C3" s="77"/>
      <c r="D3" s="77"/>
      <c r="E3" s="77"/>
      <c r="F3" s="77"/>
      <c r="G3" s="4"/>
      <c r="H3" s="2" t="s">
        <v>4</v>
      </c>
      <c r="I3" s="5">
        <f ca="1">TODAY()</f>
        <v>41878</v>
      </c>
    </row>
    <row r="4" spans="1:9" ht="12.6" customHeight="1" x14ac:dyDescent="0.2">
      <c r="A4" s="78" t="s">
        <v>5</v>
      </c>
      <c r="B4" s="78"/>
      <c r="C4" s="78"/>
      <c r="D4" s="78"/>
      <c r="E4" s="78"/>
      <c r="F4" s="78"/>
      <c r="G4" s="2"/>
      <c r="H4" s="5"/>
    </row>
    <row r="5" spans="1:9" ht="12.6" customHeight="1" x14ac:dyDescent="0.2">
      <c r="A5" s="78" t="s">
        <v>6</v>
      </c>
      <c r="B5" s="78"/>
      <c r="C5" s="78"/>
      <c r="D5" s="78"/>
      <c r="E5" s="78"/>
      <c r="F5" s="78"/>
      <c r="G5" s="2"/>
      <c r="H5" s="5"/>
    </row>
    <row r="6" spans="1:9" ht="6" customHeight="1" thickBot="1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ht="23.25" customHeight="1" thickBot="1" x14ac:dyDescent="0.35">
      <c r="A7" s="73" t="s">
        <v>54</v>
      </c>
      <c r="B7" s="73"/>
      <c r="C7" s="73"/>
      <c r="D7" s="73"/>
      <c r="E7" s="73"/>
      <c r="F7" s="73"/>
      <c r="G7" s="73"/>
      <c r="H7" s="73"/>
      <c r="I7" s="73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8</v>
      </c>
      <c r="B10" s="6"/>
      <c r="C10" s="6"/>
      <c r="D10" s="6"/>
      <c r="E10" s="1"/>
      <c r="F10" s="2" t="s">
        <v>9</v>
      </c>
      <c r="G10" s="7"/>
      <c r="H10" s="1"/>
      <c r="I10" s="1"/>
    </row>
    <row r="11" spans="1:9" x14ac:dyDescent="0.2">
      <c r="A11" s="1"/>
      <c r="B11" s="1"/>
      <c r="C11" s="6" t="s">
        <v>70</v>
      </c>
      <c r="D11" s="6"/>
      <c r="E11" s="6"/>
      <c r="F11" s="1"/>
      <c r="G11" s="1" t="s">
        <v>74</v>
      </c>
      <c r="H11" s="1"/>
      <c r="I11" s="1"/>
    </row>
    <row r="12" spans="1:9" x14ac:dyDescent="0.2">
      <c r="A12" s="1"/>
      <c r="B12" s="1"/>
      <c r="C12" s="7" t="s">
        <v>71</v>
      </c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 t="s">
        <v>72</v>
      </c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 t="s">
        <v>73</v>
      </c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/>
      <c r="B17" s="16"/>
      <c r="C17" s="16"/>
      <c r="D17" s="2" t="s">
        <v>55</v>
      </c>
      <c r="E17" s="80" t="s">
        <v>81</v>
      </c>
      <c r="F17" s="80"/>
      <c r="G17" s="1"/>
      <c r="H17" s="1"/>
      <c r="I17" s="17"/>
    </row>
    <row r="18" spans="1:9" x14ac:dyDescent="0.2">
      <c r="A18" s="18"/>
      <c r="B18" s="19"/>
      <c r="C18" s="19"/>
      <c r="D18" s="1"/>
      <c r="E18" s="74"/>
      <c r="F18" s="74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14</v>
      </c>
      <c r="H20" s="23" t="s">
        <v>15</v>
      </c>
      <c r="I20" s="24" t="s">
        <v>16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17</v>
      </c>
      <c r="C22" s="29" t="s">
        <v>56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19</v>
      </c>
      <c r="D23" s="67" t="s">
        <v>57</v>
      </c>
      <c r="E23" s="35"/>
      <c r="F23" s="1"/>
      <c r="G23" s="36"/>
      <c r="H23" s="31"/>
      <c r="I23" s="31"/>
    </row>
    <row r="24" spans="1:9" x14ac:dyDescent="0.2">
      <c r="A24" s="32"/>
      <c r="B24" s="33"/>
      <c r="C24" s="34" t="s">
        <v>21</v>
      </c>
      <c r="D24" s="67" t="s">
        <v>58</v>
      </c>
      <c r="E24" s="37"/>
      <c r="F24" s="1"/>
      <c r="G24" s="36"/>
      <c r="H24" s="31"/>
      <c r="I24" s="31"/>
    </row>
    <row r="25" spans="1:9" x14ac:dyDescent="0.2">
      <c r="A25" s="27"/>
      <c r="B25" s="28" t="s">
        <v>23</v>
      </c>
      <c r="C25" s="38" t="s">
        <v>59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19</v>
      </c>
      <c r="D26" s="67" t="s">
        <v>57</v>
      </c>
      <c r="E26" s="40"/>
      <c r="F26" s="1"/>
      <c r="G26" s="36"/>
      <c r="H26" s="31"/>
      <c r="I26" s="31"/>
    </row>
    <row r="27" spans="1:9" x14ac:dyDescent="0.2">
      <c r="A27" s="32"/>
      <c r="B27" s="33"/>
      <c r="C27" s="34" t="s">
        <v>21</v>
      </c>
      <c r="D27" s="67" t="s">
        <v>58</v>
      </c>
      <c r="E27" s="39"/>
      <c r="F27" s="1"/>
      <c r="G27" s="30">
        <v>1</v>
      </c>
      <c r="H27" s="31">
        <f>(381*1.25)</f>
        <v>476.25</v>
      </c>
      <c r="I27" s="31">
        <f t="shared" ref="I27:I51" si="0">H27*G27</f>
        <v>476.25</v>
      </c>
    </row>
    <row r="28" spans="1:9" x14ac:dyDescent="0.2">
      <c r="A28" s="27"/>
      <c r="B28" s="28" t="s">
        <v>27</v>
      </c>
      <c r="C28" s="38" t="s">
        <v>60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19</v>
      </c>
      <c r="D29" s="67" t="s">
        <v>57</v>
      </c>
      <c r="E29" s="39"/>
      <c r="F29" s="1"/>
      <c r="G29" s="30"/>
      <c r="H29" s="31"/>
      <c r="I29" s="31"/>
    </row>
    <row r="30" spans="1:9" x14ac:dyDescent="0.2">
      <c r="A30" s="32"/>
      <c r="B30" s="33"/>
      <c r="C30" s="34" t="s">
        <v>21</v>
      </c>
      <c r="D30" s="67" t="s">
        <v>58</v>
      </c>
      <c r="E30" s="39"/>
      <c r="F30" s="1"/>
      <c r="G30" s="30">
        <v>1</v>
      </c>
      <c r="H30" s="31">
        <f>698*1.25</f>
        <v>872.5</v>
      </c>
      <c r="I30" s="31">
        <f t="shared" si="0"/>
        <v>872.5</v>
      </c>
    </row>
    <row r="31" spans="1:9" x14ac:dyDescent="0.2">
      <c r="A31" s="27"/>
      <c r="B31" s="28" t="s">
        <v>31</v>
      </c>
      <c r="C31" s="38" t="s">
        <v>61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19</v>
      </c>
      <c r="D32" s="67" t="s">
        <v>57</v>
      </c>
      <c r="E32" s="39"/>
      <c r="F32" s="1"/>
      <c r="G32" s="30"/>
      <c r="H32" s="31"/>
      <c r="I32" s="31"/>
    </row>
    <row r="33" spans="1:9" x14ac:dyDescent="0.2">
      <c r="A33" s="32"/>
      <c r="B33" s="33"/>
      <c r="C33" s="34" t="s">
        <v>21</v>
      </c>
      <c r="D33" s="67" t="s">
        <v>58</v>
      </c>
      <c r="E33" s="41"/>
      <c r="F33" s="1"/>
      <c r="G33" s="30">
        <v>1</v>
      </c>
      <c r="H33" s="31">
        <f>77*1.25</f>
        <v>96.25</v>
      </c>
      <c r="I33" s="31">
        <f t="shared" si="0"/>
        <v>96.25</v>
      </c>
    </row>
    <row r="34" spans="1:9" x14ac:dyDescent="0.2">
      <c r="A34" s="32"/>
      <c r="B34" s="28" t="s">
        <v>34</v>
      </c>
      <c r="C34" s="38" t="s">
        <v>62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19</v>
      </c>
      <c r="D35" s="67" t="s">
        <v>57</v>
      </c>
      <c r="E35" s="39"/>
      <c r="F35" s="1"/>
      <c r="G35" s="30"/>
      <c r="H35" s="31"/>
      <c r="I35" s="31"/>
    </row>
    <row r="36" spans="1:9" x14ac:dyDescent="0.2">
      <c r="A36" s="32"/>
      <c r="B36" s="33"/>
      <c r="C36" s="34" t="s">
        <v>21</v>
      </c>
      <c r="D36" s="67" t="s">
        <v>58</v>
      </c>
      <c r="E36" s="43"/>
      <c r="F36" s="1"/>
      <c r="G36" s="30">
        <v>2</v>
      </c>
      <c r="H36" s="31">
        <f>(119/2)*1.25</f>
        <v>74.375</v>
      </c>
      <c r="I36" s="31">
        <f t="shared" si="0"/>
        <v>148.75</v>
      </c>
    </row>
    <row r="37" spans="1:9" x14ac:dyDescent="0.2">
      <c r="A37" s="32"/>
      <c r="B37" s="28" t="s">
        <v>36</v>
      </c>
      <c r="C37" s="38" t="s">
        <v>63</v>
      </c>
      <c r="D37" s="4"/>
      <c r="E37" s="44"/>
      <c r="F37" s="1"/>
      <c r="G37" s="30"/>
      <c r="H37" s="45"/>
      <c r="I37" s="31"/>
    </row>
    <row r="38" spans="1:9" x14ac:dyDescent="0.2">
      <c r="A38" s="32"/>
      <c r="B38" s="33"/>
      <c r="C38" s="34" t="s">
        <v>19</v>
      </c>
      <c r="D38" s="67" t="s">
        <v>57</v>
      </c>
      <c r="E38" s="44"/>
      <c r="F38" s="1"/>
      <c r="G38" s="30"/>
      <c r="H38" s="45"/>
      <c r="I38" s="31"/>
    </row>
    <row r="39" spans="1:9" x14ac:dyDescent="0.2">
      <c r="A39" s="32"/>
      <c r="B39" s="46"/>
      <c r="C39" s="34" t="s">
        <v>21</v>
      </c>
      <c r="D39" s="67" t="s">
        <v>58</v>
      </c>
      <c r="E39" s="42"/>
      <c r="F39" s="1"/>
      <c r="G39" s="30">
        <v>2</v>
      </c>
      <c r="H39" s="45">
        <f>(521/2)*1.25</f>
        <v>325.625</v>
      </c>
      <c r="I39" s="31">
        <f t="shared" si="0"/>
        <v>651.25</v>
      </c>
    </row>
    <row r="40" spans="1:9" x14ac:dyDescent="0.2">
      <c r="A40" s="32"/>
      <c r="B40" s="68" t="s">
        <v>65</v>
      </c>
      <c r="C40" s="38" t="s">
        <v>64</v>
      </c>
      <c r="D40" s="4"/>
      <c r="E40" s="47"/>
      <c r="F40" s="1"/>
      <c r="G40" s="30"/>
      <c r="H40" s="48"/>
      <c r="I40" s="31"/>
    </row>
    <row r="41" spans="1:9" x14ac:dyDescent="0.2">
      <c r="A41" s="32"/>
      <c r="B41" s="28"/>
      <c r="C41" s="34" t="s">
        <v>19</v>
      </c>
      <c r="D41" s="67" t="s">
        <v>57</v>
      </c>
      <c r="E41" s="47"/>
      <c r="F41" s="1"/>
      <c r="G41" s="30"/>
      <c r="H41" s="48"/>
      <c r="I41" s="31"/>
    </row>
    <row r="42" spans="1:9" x14ac:dyDescent="0.2">
      <c r="A42" s="32"/>
      <c r="B42" s="28"/>
      <c r="C42" s="34" t="s">
        <v>21</v>
      </c>
      <c r="D42" s="67" t="s">
        <v>58</v>
      </c>
      <c r="E42" s="47"/>
      <c r="F42" s="1"/>
      <c r="G42" s="30">
        <v>2</v>
      </c>
      <c r="H42" s="48">
        <f>(76/2)*1.25</f>
        <v>47.5</v>
      </c>
      <c r="I42" s="31">
        <f t="shared" si="0"/>
        <v>95</v>
      </c>
    </row>
    <row r="43" spans="1:9" x14ac:dyDescent="0.2">
      <c r="A43" s="32"/>
      <c r="B43" s="68" t="s">
        <v>66</v>
      </c>
      <c r="C43" s="38" t="s">
        <v>68</v>
      </c>
      <c r="D43" s="4"/>
      <c r="E43" s="44"/>
      <c r="F43" s="1"/>
      <c r="G43" s="30"/>
      <c r="H43" s="45"/>
      <c r="I43" s="31"/>
    </row>
    <row r="44" spans="1:9" x14ac:dyDescent="0.2">
      <c r="A44" s="32"/>
      <c r="B44" s="28"/>
      <c r="C44" s="34" t="s">
        <v>19</v>
      </c>
      <c r="D44" s="67" t="s">
        <v>57</v>
      </c>
      <c r="E44" s="44"/>
      <c r="F44" s="1"/>
      <c r="G44" s="30"/>
      <c r="H44" s="45"/>
      <c r="I44" s="31"/>
    </row>
    <row r="45" spans="1:9" x14ac:dyDescent="0.2">
      <c r="A45" s="32"/>
      <c r="B45" s="28"/>
      <c r="C45" s="34" t="s">
        <v>21</v>
      </c>
      <c r="D45" s="67" t="s">
        <v>58</v>
      </c>
      <c r="E45" s="10"/>
      <c r="F45" s="1"/>
      <c r="G45" s="30"/>
      <c r="H45" s="45"/>
      <c r="I45" s="31"/>
    </row>
    <row r="46" spans="1:9" x14ac:dyDescent="0.2">
      <c r="A46" s="32"/>
      <c r="B46" s="68" t="s">
        <v>67</v>
      </c>
      <c r="C46" s="38" t="s">
        <v>69</v>
      </c>
      <c r="D46" s="4"/>
      <c r="E46" s="1"/>
      <c r="F46" s="1"/>
      <c r="G46" s="30"/>
      <c r="H46" s="45"/>
      <c r="I46" s="31"/>
    </row>
    <row r="47" spans="1:9" x14ac:dyDescent="0.2">
      <c r="A47" s="32"/>
      <c r="B47" s="28"/>
      <c r="C47" s="34" t="s">
        <v>19</v>
      </c>
      <c r="D47" s="67" t="s">
        <v>57</v>
      </c>
      <c r="E47" s="1"/>
      <c r="F47" s="1"/>
      <c r="G47" s="30"/>
      <c r="H47" s="45"/>
      <c r="I47" s="31"/>
    </row>
    <row r="48" spans="1:9" x14ac:dyDescent="0.2">
      <c r="A48" s="32"/>
      <c r="B48" s="28"/>
      <c r="C48" s="34" t="s">
        <v>21</v>
      </c>
      <c r="D48" s="67" t="s">
        <v>58</v>
      </c>
      <c r="E48" s="1"/>
      <c r="F48" s="1"/>
      <c r="G48" s="30">
        <v>4</v>
      </c>
      <c r="H48" s="45">
        <f>(1254/4)*1.25</f>
        <v>391.875</v>
      </c>
      <c r="I48" s="31">
        <f t="shared" si="0"/>
        <v>1567.5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68" t="s">
        <v>49</v>
      </c>
      <c r="D50" s="19"/>
      <c r="E50" s="1"/>
      <c r="F50" s="1"/>
      <c r="G50" s="30">
        <v>1</v>
      </c>
      <c r="H50" s="45">
        <f>47*1.25</f>
        <v>58.75</v>
      </c>
      <c r="I50" s="31">
        <f t="shared" si="0"/>
        <v>58.75</v>
      </c>
    </row>
    <row r="51" spans="1:9" x14ac:dyDescent="0.2">
      <c r="A51" s="32"/>
      <c r="B51" s="28"/>
      <c r="C51" s="28" t="s">
        <v>50</v>
      </c>
      <c r="D51" s="19"/>
      <c r="E51" s="1"/>
      <c r="F51" s="1"/>
      <c r="G51" s="30">
        <v>1</v>
      </c>
      <c r="H51" s="45">
        <f>(360+720+540+80)*1.25</f>
        <v>2125</v>
      </c>
      <c r="I51" s="31">
        <f t="shared" si="0"/>
        <v>2125</v>
      </c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51</v>
      </c>
      <c r="I53" s="69">
        <f>SUM(I22:I52)</f>
        <v>6091.25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52</v>
      </c>
      <c r="I54" s="70">
        <f>(I53)*14%</f>
        <v>852.77500000000009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53</v>
      </c>
      <c r="I55" s="71">
        <f>SUM(I53:I54)</f>
        <v>6944.0249999999996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K55"/>
  <sheetViews>
    <sheetView tabSelected="1" topLeftCell="A25" workbookViewId="0">
      <selection activeCell="K56" sqref="K56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9.5703125" customWidth="1"/>
    <col min="5" max="5" width="24.2851562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75"/>
      <c r="B1" s="75"/>
      <c r="C1" s="75"/>
      <c r="D1" s="75"/>
      <c r="E1" s="75"/>
      <c r="F1" s="1"/>
      <c r="G1" s="1"/>
      <c r="H1" s="2"/>
      <c r="I1" s="3"/>
    </row>
    <row r="2" spans="1:9" ht="15.75" x14ac:dyDescent="0.25">
      <c r="A2" s="76" t="s">
        <v>0</v>
      </c>
      <c r="B2" s="76"/>
      <c r="C2" s="76"/>
      <c r="D2" s="76"/>
      <c r="E2" s="76"/>
      <c r="F2" s="76"/>
      <c r="G2" s="1"/>
      <c r="H2" s="2" t="s">
        <v>1</v>
      </c>
      <c r="I2" s="3" t="s">
        <v>82</v>
      </c>
    </row>
    <row r="3" spans="1:9" ht="16.5" customHeight="1" x14ac:dyDescent="0.2">
      <c r="A3" s="77" t="s">
        <v>3</v>
      </c>
      <c r="B3" s="77"/>
      <c r="C3" s="77"/>
      <c r="D3" s="77"/>
      <c r="E3" s="77"/>
      <c r="F3" s="77"/>
      <c r="G3" s="4"/>
      <c r="H3" s="2" t="s">
        <v>4</v>
      </c>
      <c r="I3" s="5">
        <f ca="1">TODAY()</f>
        <v>41878</v>
      </c>
    </row>
    <row r="4" spans="1:9" ht="12.6" customHeight="1" x14ac:dyDescent="0.2">
      <c r="A4" s="78" t="s">
        <v>5</v>
      </c>
      <c r="B4" s="78"/>
      <c r="C4" s="78"/>
      <c r="D4" s="78"/>
      <c r="E4" s="78"/>
      <c r="F4" s="78"/>
      <c r="G4" s="2"/>
      <c r="H4" s="5"/>
    </row>
    <row r="5" spans="1:9" ht="12.6" customHeight="1" x14ac:dyDescent="0.2">
      <c r="A5" s="78" t="s">
        <v>6</v>
      </c>
      <c r="B5" s="78"/>
      <c r="C5" s="78"/>
      <c r="D5" s="78"/>
      <c r="E5" s="78"/>
      <c r="F5" s="78"/>
      <c r="G5" s="2"/>
      <c r="H5" s="5"/>
    </row>
    <row r="6" spans="1:9" ht="6" customHeight="1" thickBot="1" x14ac:dyDescent="0.25">
      <c r="A6" s="79"/>
      <c r="B6" s="79"/>
      <c r="C6" s="79"/>
      <c r="D6" s="79"/>
      <c r="E6" s="79"/>
      <c r="F6" s="79"/>
      <c r="G6" s="79"/>
      <c r="H6" s="79"/>
      <c r="I6" s="79"/>
    </row>
    <row r="7" spans="1:9" ht="23.25" customHeight="1" thickBot="1" x14ac:dyDescent="0.35">
      <c r="A7" s="73" t="s">
        <v>76</v>
      </c>
      <c r="B7" s="73"/>
      <c r="C7" s="73"/>
      <c r="D7" s="73"/>
      <c r="E7" s="73"/>
      <c r="F7" s="73"/>
      <c r="G7" s="73"/>
      <c r="H7" s="73"/>
      <c r="I7" s="73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8</v>
      </c>
      <c r="B10" s="6"/>
      <c r="C10" s="6"/>
      <c r="D10" s="6"/>
      <c r="E10" s="1"/>
      <c r="F10" s="2" t="s">
        <v>9</v>
      </c>
      <c r="G10" s="7"/>
      <c r="H10" s="1"/>
      <c r="I10" s="1"/>
    </row>
    <row r="11" spans="1:9" x14ac:dyDescent="0.2">
      <c r="A11" s="1"/>
      <c r="B11" s="1"/>
      <c r="C11" s="6" t="s">
        <v>70</v>
      </c>
      <c r="D11" s="6"/>
      <c r="E11" s="6"/>
      <c r="F11" s="1"/>
      <c r="G11" s="1" t="s">
        <v>74</v>
      </c>
      <c r="H11" s="1"/>
      <c r="I11" s="1"/>
    </row>
    <row r="12" spans="1:9" x14ac:dyDescent="0.2">
      <c r="A12" s="1"/>
      <c r="B12" s="1"/>
      <c r="C12" s="7" t="s">
        <v>71</v>
      </c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 t="s">
        <v>72</v>
      </c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 t="s">
        <v>73</v>
      </c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/>
      <c r="B17" s="16"/>
      <c r="C17" s="16"/>
      <c r="D17" s="2" t="s">
        <v>77</v>
      </c>
      <c r="E17" s="80" t="s">
        <v>83</v>
      </c>
      <c r="F17" s="80"/>
      <c r="G17" s="1"/>
      <c r="H17" s="1"/>
      <c r="I17" s="17"/>
    </row>
    <row r="18" spans="1:9" x14ac:dyDescent="0.2">
      <c r="A18" s="18"/>
      <c r="B18" s="19"/>
      <c r="C18" s="19"/>
      <c r="D18" s="1"/>
      <c r="E18" s="74"/>
      <c r="F18" s="74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14</v>
      </c>
      <c r="H20" s="23" t="s">
        <v>15</v>
      </c>
      <c r="I20" s="24" t="s">
        <v>16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17</v>
      </c>
      <c r="C22" s="29" t="s">
        <v>56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19</v>
      </c>
      <c r="D23" s="67" t="s">
        <v>57</v>
      </c>
      <c r="E23" s="35"/>
      <c r="F23" s="1"/>
      <c r="G23" s="36"/>
      <c r="H23" s="31"/>
      <c r="I23" s="31"/>
    </row>
    <row r="24" spans="1:9" x14ac:dyDescent="0.2">
      <c r="A24" s="32"/>
      <c r="B24" s="33"/>
      <c r="C24" s="34" t="s">
        <v>21</v>
      </c>
      <c r="D24" s="67" t="s">
        <v>58</v>
      </c>
      <c r="E24" s="37"/>
      <c r="F24" s="1"/>
      <c r="G24" s="36"/>
      <c r="H24" s="31"/>
      <c r="I24" s="31"/>
    </row>
    <row r="25" spans="1:9" x14ac:dyDescent="0.2">
      <c r="A25" s="27"/>
      <c r="B25" s="28" t="s">
        <v>23</v>
      </c>
      <c r="C25" s="38" t="s">
        <v>59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19</v>
      </c>
      <c r="D26" s="67" t="s">
        <v>57</v>
      </c>
      <c r="E26" s="40"/>
      <c r="F26" s="1"/>
      <c r="G26" s="36"/>
      <c r="H26" s="31"/>
      <c r="I26" s="31"/>
    </row>
    <row r="27" spans="1:9" x14ac:dyDescent="0.2">
      <c r="A27" s="32"/>
      <c r="B27" s="33"/>
      <c r="C27" s="34" t="s">
        <v>21</v>
      </c>
      <c r="D27" s="67" t="s">
        <v>58</v>
      </c>
      <c r="E27" s="39"/>
      <c r="F27" s="1"/>
      <c r="G27" s="30">
        <v>1</v>
      </c>
      <c r="H27" s="31">
        <f>591*1.25</f>
        <v>738.75</v>
      </c>
      <c r="I27" s="31">
        <f t="shared" ref="I27:I51" si="0">H27*G27</f>
        <v>738.75</v>
      </c>
    </row>
    <row r="28" spans="1:9" x14ac:dyDescent="0.2">
      <c r="A28" s="27"/>
      <c r="B28" s="28" t="s">
        <v>27</v>
      </c>
      <c r="C28" s="38" t="s">
        <v>61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19</v>
      </c>
      <c r="D29" s="67" t="s">
        <v>57</v>
      </c>
      <c r="E29" s="39"/>
      <c r="F29" s="1"/>
      <c r="G29" s="30"/>
      <c r="H29" s="31"/>
      <c r="I29" s="31"/>
    </row>
    <row r="30" spans="1:9" x14ac:dyDescent="0.2">
      <c r="A30" s="32"/>
      <c r="B30" s="33"/>
      <c r="C30" s="34" t="s">
        <v>21</v>
      </c>
      <c r="D30" s="67" t="s">
        <v>58</v>
      </c>
      <c r="E30" s="39"/>
      <c r="F30" s="1"/>
      <c r="G30" s="30">
        <v>1</v>
      </c>
      <c r="H30" s="31">
        <f>49*1.25</f>
        <v>61.25</v>
      </c>
      <c r="I30" s="31">
        <f t="shared" si="0"/>
        <v>61.25</v>
      </c>
    </row>
    <row r="31" spans="1:9" x14ac:dyDescent="0.2">
      <c r="A31" s="27"/>
      <c r="B31" s="28" t="s">
        <v>31</v>
      </c>
      <c r="C31" s="38" t="s">
        <v>64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19</v>
      </c>
      <c r="D32" s="67" t="s">
        <v>57</v>
      </c>
      <c r="E32" s="39"/>
      <c r="F32" s="1"/>
      <c r="G32" s="30"/>
      <c r="H32" s="31"/>
      <c r="I32" s="31"/>
    </row>
    <row r="33" spans="1:9" x14ac:dyDescent="0.2">
      <c r="A33" s="32"/>
      <c r="B33" s="33"/>
      <c r="C33" s="34" t="s">
        <v>21</v>
      </c>
      <c r="D33" s="67" t="s">
        <v>58</v>
      </c>
      <c r="E33" s="41"/>
      <c r="F33" s="1"/>
      <c r="G33" s="30">
        <v>2</v>
      </c>
      <c r="H33" s="31">
        <f>(76/2)*1.25</f>
        <v>47.5</v>
      </c>
      <c r="I33" s="31">
        <f t="shared" si="0"/>
        <v>95</v>
      </c>
    </row>
    <row r="34" spans="1:9" x14ac:dyDescent="0.2">
      <c r="A34" s="32"/>
      <c r="B34" s="28" t="s">
        <v>34</v>
      </c>
      <c r="C34" s="38" t="s">
        <v>78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19</v>
      </c>
      <c r="D35" s="67" t="s">
        <v>57</v>
      </c>
      <c r="E35" s="39"/>
      <c r="F35" s="1"/>
      <c r="G35" s="30"/>
      <c r="H35" s="31"/>
      <c r="I35" s="31"/>
    </row>
    <row r="36" spans="1:9" x14ac:dyDescent="0.2">
      <c r="A36" s="32"/>
      <c r="B36" s="33"/>
      <c r="C36" s="34" t="s">
        <v>21</v>
      </c>
      <c r="D36" s="67" t="s">
        <v>58</v>
      </c>
      <c r="E36" s="43"/>
      <c r="F36" s="1"/>
      <c r="G36" s="30">
        <v>1</v>
      </c>
      <c r="H36" s="31">
        <f>2103*1.25</f>
        <v>2628.75</v>
      </c>
      <c r="I36" s="31">
        <f t="shared" si="0"/>
        <v>2628.75</v>
      </c>
    </row>
    <row r="37" spans="1:9" x14ac:dyDescent="0.2">
      <c r="A37" s="32"/>
      <c r="B37" s="28" t="s">
        <v>36</v>
      </c>
      <c r="C37" s="38" t="s">
        <v>63</v>
      </c>
      <c r="D37" s="4"/>
      <c r="E37" s="44"/>
      <c r="F37" s="1"/>
      <c r="G37" s="30"/>
      <c r="H37" s="45"/>
      <c r="I37" s="31"/>
    </row>
    <row r="38" spans="1:9" x14ac:dyDescent="0.2">
      <c r="A38" s="32"/>
      <c r="B38" s="33"/>
      <c r="C38" s="34" t="s">
        <v>19</v>
      </c>
      <c r="D38" s="67" t="s">
        <v>57</v>
      </c>
      <c r="E38" s="44"/>
      <c r="F38" s="1"/>
      <c r="G38" s="30"/>
      <c r="H38" s="45"/>
      <c r="I38" s="31"/>
    </row>
    <row r="39" spans="1:9" x14ac:dyDescent="0.2">
      <c r="A39" s="32"/>
      <c r="B39" s="46"/>
      <c r="C39" s="34" t="s">
        <v>21</v>
      </c>
      <c r="D39" s="67" t="s">
        <v>58</v>
      </c>
      <c r="E39" s="42"/>
      <c r="F39" s="1"/>
      <c r="G39" s="30">
        <v>2</v>
      </c>
      <c r="H39" s="45">
        <f>(453/2)*1.25</f>
        <v>283.125</v>
      </c>
      <c r="I39" s="31">
        <f t="shared" si="0"/>
        <v>566.25</v>
      </c>
    </row>
    <row r="40" spans="1:9" x14ac:dyDescent="0.2">
      <c r="A40" s="32"/>
      <c r="B40" s="68" t="s">
        <v>65</v>
      </c>
      <c r="C40" s="38" t="s">
        <v>79</v>
      </c>
      <c r="D40" s="4"/>
      <c r="E40" s="47"/>
      <c r="F40" s="1"/>
      <c r="G40" s="30"/>
      <c r="H40" s="48"/>
      <c r="I40" s="31"/>
    </row>
    <row r="41" spans="1:9" x14ac:dyDescent="0.2">
      <c r="A41" s="32"/>
      <c r="B41" s="28"/>
      <c r="C41" s="34" t="s">
        <v>19</v>
      </c>
      <c r="D41" s="67" t="s">
        <v>57</v>
      </c>
      <c r="E41" s="47"/>
      <c r="F41" s="1"/>
      <c r="G41" s="30"/>
      <c r="H41" s="48"/>
      <c r="I41" s="31"/>
    </row>
    <row r="42" spans="1:9" x14ac:dyDescent="0.2">
      <c r="A42" s="32"/>
      <c r="B42" s="28"/>
      <c r="C42" s="34" t="s">
        <v>21</v>
      </c>
      <c r="D42" s="67" t="s">
        <v>58</v>
      </c>
      <c r="E42" s="47"/>
      <c r="F42" s="1"/>
      <c r="G42" s="30">
        <v>4</v>
      </c>
      <c r="H42" s="72">
        <f>(98/4)*1.25</f>
        <v>30.625</v>
      </c>
      <c r="I42" s="31">
        <f t="shared" si="0"/>
        <v>122.5</v>
      </c>
    </row>
    <row r="43" spans="1:9" x14ac:dyDescent="0.2">
      <c r="A43" s="32"/>
      <c r="B43" s="68" t="s">
        <v>66</v>
      </c>
      <c r="C43" s="38" t="s">
        <v>68</v>
      </c>
      <c r="D43" s="4"/>
      <c r="E43" s="44"/>
      <c r="F43" s="1"/>
      <c r="G43" s="30"/>
      <c r="H43" s="45"/>
      <c r="I43" s="31"/>
    </row>
    <row r="44" spans="1:9" x14ac:dyDescent="0.2">
      <c r="A44" s="32"/>
      <c r="B44" s="28"/>
      <c r="C44" s="34" t="s">
        <v>19</v>
      </c>
      <c r="D44" s="67" t="s">
        <v>57</v>
      </c>
      <c r="E44" s="44"/>
      <c r="F44" s="1"/>
      <c r="G44" s="30"/>
      <c r="H44" s="45"/>
      <c r="I44" s="31"/>
    </row>
    <row r="45" spans="1:9" x14ac:dyDescent="0.2">
      <c r="A45" s="32"/>
      <c r="B45" s="28"/>
      <c r="C45" s="34" t="s">
        <v>21</v>
      </c>
      <c r="D45" s="67" t="s">
        <v>58</v>
      </c>
      <c r="E45" s="10"/>
      <c r="F45" s="1"/>
      <c r="G45" s="30"/>
      <c r="H45" s="45"/>
      <c r="I45" s="31"/>
    </row>
    <row r="46" spans="1:9" x14ac:dyDescent="0.2">
      <c r="A46" s="32"/>
      <c r="B46" s="68" t="s">
        <v>67</v>
      </c>
      <c r="C46" s="38" t="s">
        <v>80</v>
      </c>
      <c r="D46" s="4"/>
      <c r="E46" s="1"/>
      <c r="F46" s="1"/>
      <c r="G46" s="30"/>
      <c r="H46" s="45"/>
      <c r="I46" s="31"/>
    </row>
    <row r="47" spans="1:9" x14ac:dyDescent="0.2">
      <c r="A47" s="32"/>
      <c r="B47" s="28"/>
      <c r="C47" s="34" t="s">
        <v>19</v>
      </c>
      <c r="D47" s="67" t="s">
        <v>57</v>
      </c>
      <c r="E47" s="1"/>
      <c r="F47" s="1"/>
      <c r="G47" s="30"/>
      <c r="H47" s="45"/>
      <c r="I47" s="31"/>
    </row>
    <row r="48" spans="1:9" x14ac:dyDescent="0.2">
      <c r="A48" s="32"/>
      <c r="B48" s="28"/>
      <c r="C48" s="34" t="s">
        <v>21</v>
      </c>
      <c r="D48" s="67" t="s">
        <v>58</v>
      </c>
      <c r="E48" s="1"/>
      <c r="F48" s="1"/>
      <c r="G48" s="30">
        <v>1</v>
      </c>
      <c r="H48" s="45">
        <f>69*1.25</f>
        <v>86.25</v>
      </c>
      <c r="I48" s="31">
        <f t="shared" si="0"/>
        <v>86.25</v>
      </c>
    </row>
    <row r="49" spans="1:11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11" x14ac:dyDescent="0.2">
      <c r="A50" s="32"/>
      <c r="B50" s="28"/>
      <c r="C50" s="68" t="s">
        <v>49</v>
      </c>
      <c r="D50" s="19"/>
      <c r="E50" s="1"/>
      <c r="F50" s="1"/>
      <c r="G50" s="30">
        <v>1</v>
      </c>
      <c r="H50" s="45">
        <f>74*1.25</f>
        <v>92.5</v>
      </c>
      <c r="I50" s="31">
        <f t="shared" si="0"/>
        <v>92.5</v>
      </c>
    </row>
    <row r="51" spans="1:11" x14ac:dyDescent="0.2">
      <c r="A51" s="32"/>
      <c r="B51" s="28"/>
      <c r="C51" s="28" t="s">
        <v>50</v>
      </c>
      <c r="D51" s="19"/>
      <c r="E51" s="1"/>
      <c r="F51" s="1"/>
      <c r="G51" s="30">
        <v>1</v>
      </c>
      <c r="H51" s="45">
        <f>(360+720+540+80)*1.25</f>
        <v>2125</v>
      </c>
      <c r="I51" s="31">
        <f t="shared" si="0"/>
        <v>2125</v>
      </c>
    </row>
    <row r="52" spans="1:11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11" ht="32.1" customHeight="1" x14ac:dyDescent="0.2">
      <c r="A53" s="58"/>
      <c r="B53" s="59"/>
      <c r="C53" s="59"/>
      <c r="D53" s="59"/>
      <c r="E53" s="59"/>
      <c r="F53" s="59"/>
      <c r="G53" s="59"/>
      <c r="H53" s="60" t="s">
        <v>51</v>
      </c>
      <c r="I53" s="69">
        <f>SUM(I22:I52)</f>
        <v>6516.25</v>
      </c>
    </row>
    <row r="54" spans="1:11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52</v>
      </c>
      <c r="I54" s="70">
        <f>(I53)*14%</f>
        <v>912.27500000000009</v>
      </c>
    </row>
    <row r="55" spans="1:11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53</v>
      </c>
      <c r="I55" s="71">
        <f>SUM(I53:I54)</f>
        <v>7428.5249999999996</v>
      </c>
      <c r="K55">
        <f>(5942.82*25%)+5942.82</f>
        <v>7428.5249999999996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STD Valve Repair Quote</vt:lpstr>
      <vt:lpstr>Motor Repair Quote</vt:lpstr>
      <vt:lpstr>Pump Repair Quote</vt:lpstr>
      <vt:lpstr>'Motor Repair Quote'!Print_Area</vt:lpstr>
      <vt:lpstr>'Pump Repair Quote'!Print_Area</vt:lpstr>
      <vt:lpstr>'STD Valve Repair Quote'!Print_Area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Geldenhuys</dc:creator>
  <cp:lastModifiedBy>Nicole Geldenhuys</cp:lastModifiedBy>
  <cp:lastPrinted>2014-02-19T08:07:39Z</cp:lastPrinted>
  <dcterms:created xsi:type="dcterms:W3CDTF">2014-02-19T07:35:26Z</dcterms:created>
  <dcterms:modified xsi:type="dcterms:W3CDTF">2014-08-27T11:09:19Z</dcterms:modified>
</cp:coreProperties>
</file>