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505" yWindow="705" windowWidth="10635" windowHeight="11745" tabRatio="878"/>
  </bookViews>
  <sheets>
    <sheet name="SPECS" sheetId="9" r:id="rId1"/>
    <sheet name="P001" sheetId="1" r:id="rId2"/>
    <sheet name="P003" sheetId="4" r:id="rId3"/>
    <sheet name="P004" sheetId="5" r:id="rId4"/>
    <sheet name="P005" sheetId="6" r:id="rId5"/>
    <sheet name="P007" sheetId="7" r:id="rId6"/>
    <sheet name="P010" sheetId="11" r:id="rId7"/>
    <sheet name="P016" sheetId="20" r:id="rId8"/>
    <sheet name="P011" sheetId="12" r:id="rId9"/>
    <sheet name="P014" sheetId="15" r:id="rId10"/>
    <sheet name="P017" sheetId="23" r:id="rId11"/>
    <sheet name="P018" sheetId="24" r:id="rId12"/>
    <sheet name="P019" sheetId="25" r:id="rId13"/>
    <sheet name="P015" sheetId="19" r:id="rId14"/>
    <sheet name="P008" sheetId="8" r:id="rId15"/>
    <sheet name="P009" sheetId="10" r:id="rId16"/>
    <sheet name="P012" sheetId="13" r:id="rId17"/>
    <sheet name="P013" sheetId="14" r:id="rId18"/>
    <sheet name="D200" sheetId="16" r:id="rId19"/>
    <sheet name="D300" sheetId="17" r:id="rId20"/>
    <sheet name="D500" sheetId="18" r:id="rId21"/>
    <sheet name="P015 (2)" sheetId="21" r:id="rId22"/>
    <sheet name="P001 (2)" sheetId="22" r:id="rId23"/>
  </sheets>
  <definedNames>
    <definedName name="_xlnm.Print_Area" localSheetId="18">'D200'!$A$1:$J$65</definedName>
    <definedName name="_xlnm.Print_Area" localSheetId="19">'D300'!$A$1:$J$65</definedName>
    <definedName name="_xlnm.Print_Area" localSheetId="20">'D500'!$A$1:$J$65</definedName>
    <definedName name="_xlnm.Print_Area" localSheetId="1">'P001'!$A$1:$J$65</definedName>
    <definedName name="_xlnm.Print_Area" localSheetId="22">'P001 (2)'!$A$1:$J$65</definedName>
    <definedName name="_xlnm.Print_Area" localSheetId="2">'P003'!$A$1:$J$65</definedName>
    <definedName name="_xlnm.Print_Area" localSheetId="3">'P004'!$A$1:$J$65</definedName>
    <definedName name="_xlnm.Print_Area" localSheetId="4">'P005'!$A$1:$J$65</definedName>
    <definedName name="_xlnm.Print_Area" localSheetId="5">'P007'!$A$1:$J$65</definedName>
    <definedName name="_xlnm.Print_Area" localSheetId="14">'P008'!$A$1:$J$65</definedName>
    <definedName name="_xlnm.Print_Area" localSheetId="15">'P009'!$A$1:$J$65</definedName>
    <definedName name="_xlnm.Print_Area" localSheetId="6">'P010'!$A$1:$J$65</definedName>
    <definedName name="_xlnm.Print_Area" localSheetId="8">'P011'!$A$1:$J$65</definedName>
    <definedName name="_xlnm.Print_Area" localSheetId="16">'P012'!$A$1:$J$65</definedName>
    <definedName name="_xlnm.Print_Area" localSheetId="17">'P013'!$A$1:$J$65</definedName>
    <definedName name="_xlnm.Print_Area" localSheetId="9">'P014'!$A$1:$J$65</definedName>
    <definedName name="_xlnm.Print_Area" localSheetId="13">'P015'!$A$1:$J$65</definedName>
    <definedName name="_xlnm.Print_Area" localSheetId="21">'P015 (2)'!$A$1:$J$65</definedName>
    <definedName name="_xlnm.Print_Area" localSheetId="7">'P016'!$A$1:$J$65</definedName>
    <definedName name="_xlnm.Print_Area" localSheetId="10">'P017'!$A$1:$J$65</definedName>
    <definedName name="_xlnm.Print_Area" localSheetId="11">'P018'!$A$1:$J$65</definedName>
    <definedName name="_xlnm.Print_Area" localSheetId="12">'P019'!$A$1:$J$65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3" i="7" l="1"/>
  <c r="G54" i="5"/>
  <c r="L56" i="1" l="1"/>
  <c r="L55" i="1"/>
  <c r="H52" i="6" l="1"/>
  <c r="H53" i="5"/>
  <c r="H52" i="4"/>
  <c r="H62" i="18" l="1"/>
  <c r="H64" i="18" s="1"/>
  <c r="E41" i="18"/>
  <c r="H25" i="17" l="1"/>
  <c r="H25" i="16"/>
  <c r="N37" i="16"/>
  <c r="G27" i="1" l="1"/>
  <c r="H51" i="1" l="1"/>
  <c r="H51" i="15" l="1"/>
  <c r="H51" i="12"/>
  <c r="H55" i="1"/>
  <c r="G53" i="20" l="1"/>
  <c r="G56" i="1"/>
  <c r="N37" i="17" l="1"/>
  <c r="G53" i="25" l="1"/>
  <c r="G26" i="12" l="1"/>
  <c r="G26" i="25" l="1"/>
  <c r="G26" i="11"/>
  <c r="S41" i="11"/>
  <c r="T41" i="11" s="1"/>
  <c r="T39" i="11"/>
  <c r="S39" i="11"/>
  <c r="H52" i="25" l="1"/>
  <c r="H26" i="25"/>
  <c r="G25" i="25"/>
  <c r="H25" i="25" s="1"/>
  <c r="F10" i="25"/>
  <c r="D10" i="25"/>
  <c r="H3" i="25"/>
  <c r="H16" i="25" s="1"/>
  <c r="G3" i="25"/>
  <c r="H14" i="25" s="1"/>
  <c r="H37" i="25" l="1"/>
  <c r="H51" i="25"/>
  <c r="H62" i="25" s="1"/>
  <c r="T37" i="11"/>
  <c r="S37" i="11"/>
  <c r="R30" i="11"/>
  <c r="G25" i="11"/>
  <c r="S36" i="11"/>
  <c r="S35" i="11"/>
  <c r="S34" i="11"/>
  <c r="Q29" i="11"/>
  <c r="H64" i="25" l="1"/>
  <c r="S44" i="6"/>
  <c r="S43" i="6"/>
  <c r="T46" i="5"/>
  <c r="S46" i="5"/>
  <c r="S33" i="11" l="1"/>
  <c r="R29" i="11"/>
  <c r="R28" i="11"/>
  <c r="T25" i="11"/>
  <c r="R31" i="11" l="1"/>
  <c r="T33" i="11" s="1"/>
  <c r="T34" i="11" s="1"/>
  <c r="T35" i="11" s="1"/>
  <c r="T36" i="11" s="1"/>
  <c r="S42" i="6"/>
  <c r="T42" i="5"/>
  <c r="T43" i="5" s="1"/>
  <c r="T44" i="5" s="1"/>
  <c r="T45" i="5" s="1"/>
  <c r="T41" i="5"/>
  <c r="S45" i="5"/>
  <c r="S44" i="5"/>
  <c r="S43" i="5"/>
  <c r="S42" i="5"/>
  <c r="S41" i="5"/>
  <c r="G27" i="6" l="1"/>
  <c r="R41" i="7" l="1"/>
  <c r="S41" i="7" s="1"/>
  <c r="S39" i="7"/>
  <c r="R39" i="7"/>
  <c r="S41" i="6"/>
  <c r="S39" i="5"/>
  <c r="T39" i="5" s="1"/>
  <c r="T37" i="5"/>
  <c r="S37" i="5"/>
  <c r="S37" i="7" l="1"/>
  <c r="R37" i="7"/>
  <c r="S39" i="6"/>
  <c r="T36" i="5"/>
  <c r="S36" i="5"/>
  <c r="H52" i="24" l="1"/>
  <c r="H26" i="24"/>
  <c r="G26" i="24"/>
  <c r="H25" i="24"/>
  <c r="G25" i="24"/>
  <c r="F10" i="24"/>
  <c r="D10" i="24"/>
  <c r="H3" i="24"/>
  <c r="H16" i="24" s="1"/>
  <c r="G3" i="24"/>
  <c r="H14" i="24" s="1"/>
  <c r="S36" i="7"/>
  <c r="R36" i="7"/>
  <c r="S37" i="6"/>
  <c r="T35" i="5"/>
  <c r="S35" i="5"/>
  <c r="H37" i="24" l="1"/>
  <c r="H51" i="24"/>
  <c r="H62" i="24" s="1"/>
  <c r="S35" i="7"/>
  <c r="R35" i="7"/>
  <c r="S36" i="6"/>
  <c r="S45" i="1"/>
  <c r="S44" i="1"/>
  <c r="S43" i="1"/>
  <c r="S42" i="1"/>
  <c r="S41" i="1"/>
  <c r="Q41" i="1"/>
  <c r="H64" i="24" l="1"/>
  <c r="S34" i="7"/>
  <c r="R34" i="7"/>
  <c r="S35" i="6"/>
  <c r="T34" i="5"/>
  <c r="S34" i="5"/>
  <c r="T41" i="1"/>
  <c r="T42" i="1" s="1"/>
  <c r="T43" i="1" s="1"/>
  <c r="T44" i="1" s="1"/>
  <c r="T45" i="1" s="1"/>
  <c r="T39" i="1"/>
  <c r="T37" i="1"/>
  <c r="S39" i="1"/>
  <c r="S37" i="1"/>
  <c r="S23" i="7" l="1"/>
  <c r="T23" i="6"/>
  <c r="T23" i="5"/>
  <c r="S23" i="4"/>
  <c r="T23" i="1"/>
  <c r="H52" i="23"/>
  <c r="Q28" i="7"/>
  <c r="R28" i="6"/>
  <c r="R28" i="5"/>
  <c r="R33" i="7"/>
  <c r="R32" i="7"/>
  <c r="R31" i="7"/>
  <c r="Q27" i="7"/>
  <c r="Q26" i="7"/>
  <c r="S34" i="6"/>
  <c r="S33" i="6"/>
  <c r="S32" i="6"/>
  <c r="S31" i="6"/>
  <c r="R27" i="6"/>
  <c r="R26" i="6"/>
  <c r="S33" i="5"/>
  <c r="S32" i="5"/>
  <c r="S31" i="5"/>
  <c r="R27" i="5"/>
  <c r="R26" i="5"/>
  <c r="Q28" i="4"/>
  <c r="R37" i="4"/>
  <c r="R36" i="4"/>
  <c r="R35" i="4"/>
  <c r="R34" i="4"/>
  <c r="R33" i="4"/>
  <c r="R32" i="4"/>
  <c r="R31" i="4"/>
  <c r="Q27" i="4"/>
  <c r="Q26" i="4"/>
  <c r="R28" i="1"/>
  <c r="S36" i="1"/>
  <c r="S35" i="1"/>
  <c r="S34" i="1"/>
  <c r="S33" i="1"/>
  <c r="S32" i="1"/>
  <c r="S31" i="1"/>
  <c r="R27" i="1"/>
  <c r="Q29" i="7" l="1"/>
  <c r="S31" i="7" s="1"/>
  <c r="S32" i="7" s="1"/>
  <c r="S33" i="7" s="1"/>
  <c r="R29" i="6"/>
  <c r="T31" i="6" s="1"/>
  <c r="T32" i="6" s="1"/>
  <c r="T33" i="6" s="1"/>
  <c r="T34" i="6" s="1"/>
  <c r="T35" i="6" s="1"/>
  <c r="T36" i="6" s="1"/>
  <c r="T37" i="6" s="1"/>
  <c r="T39" i="6" s="1"/>
  <c r="T41" i="6" s="1"/>
  <c r="T42" i="6" s="1"/>
  <c r="T43" i="6" s="1"/>
  <c r="T44" i="6" s="1"/>
  <c r="R29" i="5"/>
  <c r="T31" i="5" s="1"/>
  <c r="T32" i="5" s="1"/>
  <c r="T33" i="5" s="1"/>
  <c r="Q29" i="4"/>
  <c r="S31" i="4" s="1"/>
  <c r="S32" i="4" s="1"/>
  <c r="S33" i="4" s="1"/>
  <c r="S34" i="4" s="1"/>
  <c r="S35" i="4" s="1"/>
  <c r="S36" i="4" s="1"/>
  <c r="S37" i="4" s="1"/>
  <c r="G25" i="23"/>
  <c r="G26" i="23"/>
  <c r="F10" i="23"/>
  <c r="D10" i="23"/>
  <c r="H3" i="23"/>
  <c r="H16" i="23" s="1"/>
  <c r="G3" i="23"/>
  <c r="H14" i="23" s="1"/>
  <c r="R26" i="1"/>
  <c r="R29" i="1" s="1"/>
  <c r="T31" i="1" s="1"/>
  <c r="T32" i="1" s="1"/>
  <c r="T33" i="1" s="1"/>
  <c r="T34" i="1" s="1"/>
  <c r="T35" i="1" s="1"/>
  <c r="T36" i="1" s="1"/>
  <c r="H26" i="23" l="1"/>
  <c r="H51" i="23" s="1"/>
  <c r="H25" i="23"/>
  <c r="H62" i="23" l="1"/>
  <c r="H37" i="23"/>
  <c r="H64" i="23" l="1"/>
  <c r="H52" i="17"/>
  <c r="D14" i="9"/>
  <c r="C14" i="9" l="1"/>
  <c r="L18" i="6" l="1"/>
  <c r="M18" i="6" s="1"/>
  <c r="N64" i="19"/>
  <c r="M64" i="19"/>
  <c r="H27" i="6"/>
  <c r="H18" i="19"/>
  <c r="H18" i="7"/>
  <c r="H18" i="5"/>
  <c r="H18" i="4"/>
  <c r="L18" i="4"/>
  <c r="L18" i="1"/>
  <c r="N64" i="1"/>
  <c r="N37" i="6" l="1"/>
  <c r="G25" i="1"/>
  <c r="H25" i="1" l="1"/>
  <c r="N64" i="22" l="1"/>
  <c r="Q56" i="22"/>
  <c r="L56" i="22"/>
  <c r="G56" i="22"/>
  <c r="Q55" i="22"/>
  <c r="R56" i="22" s="1"/>
  <c r="L55" i="22"/>
  <c r="H53" i="22"/>
  <c r="H52" i="22"/>
  <c r="H51" i="22"/>
  <c r="L41" i="22"/>
  <c r="E41" i="22"/>
  <c r="H55" i="22" s="1"/>
  <c r="H32" i="22"/>
  <c r="H30" i="22"/>
  <c r="F29" i="22"/>
  <c r="H29" i="22" s="1"/>
  <c r="P28" i="22"/>
  <c r="O28" i="22" s="1"/>
  <c r="R28" i="22" s="1"/>
  <c r="N28" i="22"/>
  <c r="G27" i="22"/>
  <c r="H27" i="22" s="1"/>
  <c r="G25" i="22"/>
  <c r="H25" i="22" s="1"/>
  <c r="H3" i="22"/>
  <c r="H16" i="22" s="1"/>
  <c r="G3" i="22"/>
  <c r="H14" i="22" s="1"/>
  <c r="N37" i="22" l="1"/>
  <c r="H37" i="22"/>
  <c r="H54" i="22"/>
  <c r="H62" i="22" s="1"/>
  <c r="G52" i="15"/>
  <c r="H64" i="22" l="1"/>
  <c r="H52" i="21" l="1"/>
  <c r="H51" i="21"/>
  <c r="F26" i="21"/>
  <c r="F25" i="21"/>
  <c r="G25" i="21"/>
  <c r="G26" i="21" s="1"/>
  <c r="F10" i="21"/>
  <c r="D10" i="21"/>
  <c r="H16" i="21"/>
  <c r="H14" i="21"/>
  <c r="H26" i="21" l="1"/>
  <c r="H25" i="21"/>
  <c r="H62" i="21" l="1"/>
  <c r="H37" i="21"/>
  <c r="H64" i="21" l="1"/>
  <c r="G25" i="20"/>
  <c r="G26" i="20" s="1"/>
  <c r="H26" i="20" s="1"/>
  <c r="F10" i="20"/>
  <c r="D10" i="20"/>
  <c r="H3" i="20"/>
  <c r="H16" i="20" s="1"/>
  <c r="G3" i="20"/>
  <c r="H14" i="20" s="1"/>
  <c r="H25" i="20" l="1"/>
  <c r="H51" i="20" s="1"/>
  <c r="H62" i="20" l="1"/>
  <c r="H37" i="20"/>
  <c r="H64" i="20" l="1"/>
  <c r="G25" i="19" l="1"/>
  <c r="G26" i="19" s="1"/>
  <c r="H26" i="19" s="1"/>
  <c r="F10" i="19"/>
  <c r="D10" i="19"/>
  <c r="H3" i="19"/>
  <c r="H16" i="19" s="1"/>
  <c r="G3" i="19"/>
  <c r="H14" i="19" s="1"/>
  <c r="H25" i="19" l="1"/>
  <c r="H51" i="19" s="1"/>
  <c r="H62" i="19" l="1"/>
  <c r="H37" i="19"/>
  <c r="H64" i="19" l="1"/>
  <c r="H18" i="18" l="1"/>
  <c r="H18" i="17" l="1"/>
  <c r="H18" i="16"/>
  <c r="H52" i="16"/>
  <c r="G3" i="16"/>
  <c r="F10" i="18" l="1"/>
  <c r="D10" i="18"/>
  <c r="D10" i="17"/>
  <c r="F10" i="17"/>
  <c r="N37" i="18"/>
  <c r="H37" i="18"/>
  <c r="H3" i="18"/>
  <c r="H16" i="18" s="1"/>
  <c r="G3" i="18"/>
  <c r="H14" i="18" s="1"/>
  <c r="H62" i="17"/>
  <c r="H37" i="17"/>
  <c r="H3" i="17"/>
  <c r="H16" i="17" s="1"/>
  <c r="G3" i="17"/>
  <c r="H14" i="17" s="1"/>
  <c r="H14" i="16"/>
  <c r="H3" i="16"/>
  <c r="H16" i="16" s="1"/>
  <c r="H64" i="17" l="1"/>
  <c r="H37" i="16"/>
  <c r="H62" i="16"/>
  <c r="H64" i="16" l="1"/>
  <c r="L28" i="13" l="1"/>
  <c r="H28" i="13" l="1"/>
  <c r="G25" i="15" l="1"/>
  <c r="G26" i="15" s="1"/>
  <c r="H26" i="15" s="1"/>
  <c r="F10" i="15"/>
  <c r="D10" i="15"/>
  <c r="H3" i="15"/>
  <c r="H16" i="15" s="1"/>
  <c r="G3" i="15"/>
  <c r="H14" i="15" s="1"/>
  <c r="G26" i="14"/>
  <c r="H26" i="14" s="1"/>
  <c r="H25" i="14"/>
  <c r="G25" i="14"/>
  <c r="F10" i="14"/>
  <c r="D10" i="14"/>
  <c r="H3" i="14"/>
  <c r="H16" i="14" s="1"/>
  <c r="G3" i="14"/>
  <c r="H14" i="14" s="1"/>
  <c r="H51" i="14" l="1"/>
  <c r="H62" i="14" s="1"/>
  <c r="H25" i="15"/>
  <c r="H37" i="14"/>
  <c r="H62" i="15" l="1"/>
  <c r="H64" i="14"/>
  <c r="H37" i="15"/>
  <c r="H64" i="15" l="1"/>
  <c r="G25" i="13" l="1"/>
  <c r="G26" i="13" s="1"/>
  <c r="H26" i="13" s="1"/>
  <c r="G25" i="12"/>
  <c r="H25" i="12" s="1"/>
  <c r="F10" i="13"/>
  <c r="D10" i="13"/>
  <c r="H3" i="13"/>
  <c r="H16" i="13" s="1"/>
  <c r="G3" i="13"/>
  <c r="H14" i="13" s="1"/>
  <c r="F10" i="12"/>
  <c r="D10" i="12"/>
  <c r="H3" i="12"/>
  <c r="H16" i="12" s="1"/>
  <c r="G3" i="12"/>
  <c r="H14" i="12" s="1"/>
  <c r="H26" i="12" l="1"/>
  <c r="H62" i="12" s="1"/>
  <c r="H25" i="13"/>
  <c r="H26" i="11"/>
  <c r="H62" i="13" l="1"/>
  <c r="H27" i="13"/>
  <c r="H51" i="13" s="1"/>
  <c r="H37" i="12"/>
  <c r="H64" i="12" s="1"/>
  <c r="H25" i="11"/>
  <c r="H51" i="11" s="1"/>
  <c r="F10" i="11"/>
  <c r="D10" i="11"/>
  <c r="H3" i="11"/>
  <c r="H16" i="11" s="1"/>
  <c r="G3" i="11"/>
  <c r="H14" i="11" s="1"/>
  <c r="H62" i="11" l="1"/>
  <c r="H37" i="11"/>
  <c r="H37" i="13"/>
  <c r="H64" i="13" s="1"/>
  <c r="H64" i="11" l="1"/>
  <c r="F10" i="10"/>
  <c r="D10" i="10"/>
  <c r="G25" i="10"/>
  <c r="H3" i="10"/>
  <c r="H16" i="10" s="1"/>
  <c r="G3" i="10"/>
  <c r="H14" i="10" s="1"/>
  <c r="H25" i="10" l="1"/>
  <c r="G26" i="10"/>
  <c r="H26" i="10" s="1"/>
  <c r="H51" i="10"/>
  <c r="H62" i="10" s="1"/>
  <c r="H37" i="10"/>
  <c r="H64" i="10" l="1"/>
  <c r="H3" i="8"/>
  <c r="H16" i="8" s="1"/>
  <c r="H3" i="7"/>
  <c r="H16" i="7" s="1"/>
  <c r="H3" i="6"/>
  <c r="H16" i="6" s="1"/>
  <c r="H3" i="5"/>
  <c r="H16" i="5" s="1"/>
  <c r="H3" i="4"/>
  <c r="H16" i="4" s="1"/>
  <c r="H3" i="1"/>
  <c r="H16" i="1" s="1"/>
  <c r="G3" i="8" l="1"/>
  <c r="H14" i="8" s="1"/>
  <c r="G3" i="7"/>
  <c r="H14" i="7" s="1"/>
  <c r="G3" i="6"/>
  <c r="H14" i="6" s="1"/>
  <c r="G3" i="5"/>
  <c r="H14" i="5" s="1"/>
  <c r="G3" i="4"/>
  <c r="H14" i="4" s="1"/>
  <c r="G3" i="1"/>
  <c r="H14" i="1" s="1"/>
  <c r="G25" i="8"/>
  <c r="G25" i="7"/>
  <c r="G26" i="7" s="1"/>
  <c r="H26" i="7" s="1"/>
  <c r="G25" i="6"/>
  <c r="G25" i="5"/>
  <c r="G27" i="5" s="1"/>
  <c r="H27" i="5" s="1"/>
  <c r="N37" i="5" s="1"/>
  <c r="G25" i="4"/>
  <c r="H27" i="4" l="1"/>
  <c r="G27" i="4"/>
  <c r="H25" i="4"/>
  <c r="H25" i="7"/>
  <c r="H51" i="7" s="1"/>
  <c r="H25" i="8"/>
  <c r="G26" i="8"/>
  <c r="H26" i="8" s="1"/>
  <c r="H25" i="6"/>
  <c r="H25" i="5"/>
  <c r="H37" i="7" l="1"/>
  <c r="H62" i="6"/>
  <c r="H37" i="6"/>
  <c r="H27" i="1"/>
  <c r="N37" i="1" s="1"/>
  <c r="H37" i="5"/>
  <c r="H37" i="4"/>
  <c r="H51" i="8"/>
  <c r="H62" i="8" s="1"/>
  <c r="H37" i="8"/>
  <c r="H62" i="4"/>
  <c r="H62" i="7"/>
  <c r="H64" i="7" s="1"/>
  <c r="M64" i="7" s="1"/>
  <c r="N64" i="7" s="1"/>
  <c r="H64" i="6" l="1"/>
  <c r="M64" i="6" s="1"/>
  <c r="N64" i="6" s="1"/>
  <c r="H37" i="1"/>
  <c r="H62" i="1" s="1"/>
  <c r="H64" i="8"/>
  <c r="H64" i="4"/>
  <c r="M64" i="4" s="1"/>
  <c r="N64" i="4" s="1"/>
  <c r="H62" i="5"/>
  <c r="H64" i="5" s="1"/>
  <c r="M64" i="5" s="1"/>
  <c r="N64" i="5" s="1"/>
  <c r="H64" i="1" l="1"/>
  <c r="O64" i="1" s="1"/>
</calcChain>
</file>

<file path=xl/sharedStrings.xml><?xml version="1.0" encoding="utf-8"?>
<sst xmlns="http://schemas.openxmlformats.org/spreadsheetml/2006/main" count="1019" uniqueCount="145">
  <si>
    <t>EMPLOYEE CODE</t>
  </si>
  <si>
    <t>P001</t>
  </si>
  <si>
    <t>DESIGNATION</t>
  </si>
  <si>
    <t>COMPANY NAME</t>
  </si>
  <si>
    <t>PO Box 2892</t>
  </si>
  <si>
    <t>Delmas</t>
  </si>
  <si>
    <t>DESCRIPTION</t>
  </si>
  <si>
    <t>Hourly Wage</t>
  </si>
  <si>
    <t>Income - Non-taxable</t>
  </si>
  <si>
    <t>INCOME</t>
  </si>
  <si>
    <t>Agrigel (PTY) Ltd</t>
  </si>
  <si>
    <t>BENEFITS</t>
  </si>
  <si>
    <t>Medical Aid Fringe Benefit</t>
  </si>
  <si>
    <t>Pension</t>
  </si>
  <si>
    <t>Med. Aid Tax Credit Applied</t>
  </si>
  <si>
    <t>PAYE Tax</t>
  </si>
  <si>
    <t>UIF Contribution</t>
  </si>
  <si>
    <t>Medical Aid</t>
  </si>
  <si>
    <t>Staff Loans</t>
  </si>
  <si>
    <t>Sundry Deductions 1</t>
  </si>
  <si>
    <t>EMPLOYEE NAME</t>
  </si>
  <si>
    <t>Mr Hendrik Steynberg</t>
  </si>
  <si>
    <t>QUANTITY</t>
  </si>
  <si>
    <t>RATE</t>
  </si>
  <si>
    <t>PERIOD</t>
  </si>
  <si>
    <t>DATE</t>
  </si>
  <si>
    <t>AMOUNT</t>
  </si>
  <si>
    <t>GROSS EARNINGS</t>
  </si>
  <si>
    <t>COMPANY CONTRIBUTIONS</t>
  </si>
  <si>
    <t>DEDUCTIONS</t>
  </si>
  <si>
    <t>BALANCE</t>
  </si>
  <si>
    <t>TOTAL DEDUCTIONS</t>
  </si>
  <si>
    <t>NETT PAY</t>
  </si>
  <si>
    <t>ID NO:</t>
  </si>
  <si>
    <t>6311015211084</t>
  </si>
  <si>
    <t>maximum earnings ceiling is R14 872</t>
  </si>
  <si>
    <t>Mrs Nonceba Theodora Ntulo</t>
  </si>
  <si>
    <t>P004</t>
  </si>
  <si>
    <t>P003</t>
  </si>
  <si>
    <t>Mr Boyngana Joseph Malale</t>
  </si>
  <si>
    <t>6511040840084</t>
  </si>
  <si>
    <t>5704035375080</t>
  </si>
  <si>
    <t>P005</t>
  </si>
  <si>
    <t>Mr Madala Greywis Mnisi</t>
  </si>
  <si>
    <t>6809295356081</t>
  </si>
  <si>
    <t>P007</t>
  </si>
  <si>
    <t>Mr William Zwelethemba Magoso</t>
  </si>
  <si>
    <t>6210235879086</t>
  </si>
  <si>
    <t>P008</t>
  </si>
  <si>
    <t>Mr Barend Henry Fulton</t>
  </si>
  <si>
    <t>7302035155087</t>
  </si>
  <si>
    <t>Date:</t>
  </si>
  <si>
    <t>SPECIFICATIONS FOR WEEKLY WAGES</t>
  </si>
  <si>
    <t>Period No"</t>
  </si>
  <si>
    <t>Overtime @ 1.5</t>
  </si>
  <si>
    <t>Taxable earnings</t>
  </si>
  <si>
    <t>P009</t>
  </si>
  <si>
    <t>Mr Loyiso Eric Ntulo</t>
  </si>
  <si>
    <t>7902076089085</t>
  </si>
  <si>
    <t>Staff Loan</t>
  </si>
  <si>
    <t>P010</t>
  </si>
  <si>
    <t>Mr James Smith</t>
  </si>
  <si>
    <t>P012</t>
  </si>
  <si>
    <t>8302255112080</t>
  </si>
  <si>
    <t>P011</t>
  </si>
  <si>
    <t>Mr Riaan Robert De Ruyter</t>
  </si>
  <si>
    <t>Mr Jan Adriaan Kruger</t>
  </si>
  <si>
    <t>9701275035081</t>
  </si>
  <si>
    <t>P014</t>
  </si>
  <si>
    <t>Mr Jaco Els</t>
  </si>
  <si>
    <t>P013</t>
  </si>
  <si>
    <t>Mr Siyabulela Shaun Ntulo</t>
  </si>
  <si>
    <t>8802265711086</t>
  </si>
  <si>
    <t>Leave Pay Paid Out</t>
  </si>
  <si>
    <t>Annual Bonus</t>
  </si>
  <si>
    <t>Shifts worked</t>
  </si>
  <si>
    <t>D200</t>
  </si>
  <si>
    <t>SPECIFICATIONS FOR MONTHLY SALARY</t>
  </si>
  <si>
    <t>Technical Director</t>
  </si>
  <si>
    <t>Mr Daniel Lucas Geldenhuys</t>
  </si>
  <si>
    <t>5907215063083</t>
  </si>
  <si>
    <t>Director's Remuneration</t>
  </si>
  <si>
    <t>D300</t>
  </si>
  <si>
    <t>Mr Leon Basil Geldenhuys</t>
  </si>
  <si>
    <t>Managing Director</t>
  </si>
  <si>
    <t>D500</t>
  </si>
  <si>
    <t>Finance Manger</t>
  </si>
  <si>
    <t>Mrs Nicole Lilian Potgieter</t>
  </si>
  <si>
    <t>8505140150087</t>
  </si>
  <si>
    <t>Basic Salary</t>
  </si>
  <si>
    <t>Medical Tax credits</t>
  </si>
  <si>
    <t>Member</t>
  </si>
  <si>
    <t>1st Dependant</t>
  </si>
  <si>
    <t>2nd  + dependant</t>
  </si>
  <si>
    <t>UIF Ceiling</t>
  </si>
  <si>
    <t>Max p m</t>
  </si>
  <si>
    <t>5 week</t>
  </si>
  <si>
    <t>4 week</t>
  </si>
  <si>
    <t>k</t>
  </si>
  <si>
    <t>P015</t>
  </si>
  <si>
    <t>Mr Jacques Daniel Engelbrecht</t>
  </si>
  <si>
    <t>9009145027084</t>
  </si>
  <si>
    <t>P016</t>
  </si>
  <si>
    <t>Mr Derrick Venter</t>
  </si>
  <si>
    <t>Leave</t>
  </si>
  <si>
    <t>Bonus</t>
  </si>
  <si>
    <t>Leave - Non-taxable</t>
  </si>
  <si>
    <t>Left during lockdown</t>
  </si>
  <si>
    <t>Absconded End July 2020</t>
  </si>
  <si>
    <t>Lockdown 2019 - 27/03/2020 - 03/05/2020</t>
  </si>
  <si>
    <t>Hrs</t>
  </si>
  <si>
    <t>Days/hours paid while in lockdown</t>
  </si>
  <si>
    <t>Days/hours worked in lockdown</t>
  </si>
  <si>
    <t>Days</t>
  </si>
  <si>
    <t>R Value</t>
  </si>
  <si>
    <t>Hours worked in for lockdown</t>
  </si>
  <si>
    <t>O/T Hrs</t>
  </si>
  <si>
    <t>Rate</t>
  </si>
  <si>
    <t>Balance</t>
  </si>
  <si>
    <t>H. Steynberg</t>
  </si>
  <si>
    <t>NT Ntulo</t>
  </si>
  <si>
    <t>BJ Malale</t>
  </si>
  <si>
    <t>MG Mnisi</t>
  </si>
  <si>
    <t>WZ Magoso</t>
  </si>
  <si>
    <t>P017</t>
  </si>
  <si>
    <t>Mr Wynand Barnard</t>
  </si>
  <si>
    <t>Total</t>
  </si>
  <si>
    <t>Received from UIF for lockdown</t>
  </si>
  <si>
    <t>Total hours paid during lockdown</t>
  </si>
  <si>
    <t>9306225091083</t>
  </si>
  <si>
    <t>P018</t>
  </si>
  <si>
    <t>Jacques Roodt</t>
  </si>
  <si>
    <t>9201195150086</t>
  </si>
  <si>
    <t>Started 30/09/2020</t>
  </si>
  <si>
    <t>JA Smith</t>
  </si>
  <si>
    <t>P019</t>
  </si>
  <si>
    <t>Jaco Johannes Groenewald</t>
  </si>
  <si>
    <t>9810215261085</t>
  </si>
  <si>
    <t>Started 2020/10/01</t>
  </si>
  <si>
    <t>Year end tax</t>
  </si>
  <si>
    <t>Normal week tax</t>
  </si>
  <si>
    <t>Last week tax</t>
  </si>
  <si>
    <t>bonus tax</t>
  </si>
  <si>
    <t>.</t>
  </si>
  <si>
    <t>maximum earnings ceiling is R177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</si>
</sst>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.000"/>
    <numFmt numFmtId="166" formatCode="_ * #,##0.00_ ;_ * \-#,##0.00_ ;_ * &quot;-&quot;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8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8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1">
    <xf numFmtId="0" fontId="0" fillId="0" borderId="0" xfId="0"/>
    <xf numFmtId="0" fontId="8" fillId="0" borderId="0" xfId="0" applyFont="1" applyBorder="1"/>
    <xf numFmtId="14" fontId="0" fillId="0" borderId="0" xfId="0" applyNumberFormat="1"/>
    <xf numFmtId="0" fontId="0" fillId="2" borderId="5" xfId="0" applyFill="1" applyBorder="1"/>
    <xf numFmtId="0" fontId="0" fillId="2" borderId="6" xfId="0" applyFill="1" applyBorder="1"/>
    <xf numFmtId="0" fontId="0" fillId="2" borderId="6" xfId="0" applyFill="1" applyBorder="1" applyAlignment="1">
      <alignment horizontal="left" indent="1"/>
    </xf>
    <xf numFmtId="43" fontId="0" fillId="2" borderId="6" xfId="1" applyFont="1" applyFill="1" applyBorder="1"/>
    <xf numFmtId="0" fontId="0" fillId="2" borderId="6" xfId="0" applyFill="1" applyBorder="1" applyAlignment="1">
      <alignment horizontal="right"/>
    </xf>
    <xf numFmtId="0" fontId="0" fillId="2" borderId="7" xfId="0" applyFill="1" applyBorder="1"/>
    <xf numFmtId="0" fontId="0" fillId="2" borderId="0" xfId="0" applyFill="1"/>
    <xf numFmtId="0" fontId="3" fillId="2" borderId="8" xfId="0" applyFont="1" applyFill="1" applyBorder="1"/>
    <xf numFmtId="0" fontId="3" fillId="2" borderId="2" xfId="0" applyFont="1" applyFill="1" applyBorder="1" applyAlignment="1"/>
    <xf numFmtId="0" fontId="3" fillId="2" borderId="4" xfId="0" applyFont="1" applyFill="1" applyBorder="1" applyAlignment="1"/>
    <xf numFmtId="0" fontId="3" fillId="2" borderId="4" xfId="0" applyFont="1" applyFill="1" applyBorder="1" applyAlignment="1">
      <alignment horizontal="center"/>
    </xf>
    <xf numFmtId="43" fontId="3" fillId="2" borderId="4" xfId="1" applyFont="1" applyFill="1" applyBorder="1" applyAlignment="1"/>
    <xf numFmtId="43" fontId="3" fillId="2" borderId="4" xfId="1" applyFont="1" applyFill="1" applyBorder="1" applyAlignment="1">
      <alignment horizontal="center"/>
    </xf>
    <xf numFmtId="0" fontId="3" fillId="2" borderId="3" xfId="0" applyFont="1" applyFill="1" applyBorder="1" applyAlignment="1"/>
    <xf numFmtId="0" fontId="3" fillId="2" borderId="9" xfId="0" applyFont="1" applyFill="1" applyBorder="1" applyAlignment="1"/>
    <xf numFmtId="0" fontId="3" fillId="2" borderId="0" xfId="0" applyFont="1" applyFill="1"/>
    <xf numFmtId="0" fontId="0" fillId="2" borderId="8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3" fontId="0" fillId="2" borderId="0" xfId="1" applyFont="1" applyFill="1" applyBorder="1"/>
    <xf numFmtId="14" fontId="0" fillId="2" borderId="0" xfId="1" applyNumberFormat="1" applyFont="1" applyFill="1" applyBorder="1" applyAlignment="1">
      <alignment horizontal="center"/>
    </xf>
    <xf numFmtId="0" fontId="0" fillId="2" borderId="9" xfId="0" applyFill="1" applyBorder="1"/>
    <xf numFmtId="0" fontId="0" fillId="2" borderId="0" xfId="0" applyFill="1" applyBorder="1" applyAlignment="1">
      <alignment horizontal="left" indent="1"/>
    </xf>
    <xf numFmtId="0" fontId="0" fillId="2" borderId="0" xfId="0" applyFill="1" applyBorder="1" applyAlignment="1">
      <alignment horizontal="right"/>
    </xf>
    <xf numFmtId="0" fontId="3" fillId="2" borderId="4" xfId="0" applyFont="1" applyFill="1" applyBorder="1" applyAlignment="1">
      <alignment horizontal="left" indent="1"/>
    </xf>
    <xf numFmtId="0" fontId="3" fillId="2" borderId="4" xfId="0" applyFont="1" applyFill="1" applyBorder="1" applyAlignment="1">
      <alignment horizontal="right"/>
    </xf>
    <xf numFmtId="43" fontId="3" fillId="2" borderId="4" xfId="1" applyFont="1" applyFill="1" applyBorder="1"/>
    <xf numFmtId="0" fontId="3" fillId="2" borderId="3" xfId="0" applyFont="1" applyFill="1" applyBorder="1"/>
    <xf numFmtId="0" fontId="3" fillId="2" borderId="9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1" xfId="0" applyFill="1" applyBorder="1" applyAlignment="1">
      <alignment horizontal="left" indent="1"/>
    </xf>
    <xf numFmtId="43" fontId="0" fillId="2" borderId="11" xfId="1" applyFont="1" applyFill="1" applyBorder="1"/>
    <xf numFmtId="0" fontId="0" fillId="2" borderId="11" xfId="0" applyFill="1" applyBorder="1" applyAlignment="1">
      <alignment horizontal="right"/>
    </xf>
    <xf numFmtId="0" fontId="0" fillId="2" borderId="12" xfId="0" applyFill="1" applyBorder="1"/>
    <xf numFmtId="0" fontId="0" fillId="2" borderId="0" xfId="0" applyFill="1" applyAlignment="1">
      <alignment horizontal="left" indent="1"/>
    </xf>
    <xf numFmtId="43" fontId="0" fillId="2" borderId="0" xfId="1" applyFont="1" applyFill="1"/>
    <xf numFmtId="0" fontId="0" fillId="2" borderId="0" xfId="0" applyFill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indent="2"/>
    </xf>
    <xf numFmtId="0" fontId="3" fillId="2" borderId="0" xfId="0" applyFont="1" applyFill="1" applyBorder="1" applyAlignment="1">
      <alignment horizontal="left" indent="1"/>
    </xf>
    <xf numFmtId="43" fontId="3" fillId="2" borderId="1" xfId="1" applyFont="1" applyFill="1" applyBorder="1" applyAlignment="1">
      <alignment horizontal="center" vertical="center"/>
    </xf>
    <xf numFmtId="1" fontId="0" fillId="2" borderId="0" xfId="1" applyNumberFormat="1" applyFont="1" applyFill="1" applyBorder="1"/>
    <xf numFmtId="0" fontId="3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left" indent="2"/>
    </xf>
    <xf numFmtId="14" fontId="0" fillId="2" borderId="0" xfId="1" applyNumberFormat="1" applyFont="1" applyFill="1" applyBorder="1"/>
    <xf numFmtId="0" fontId="0" fillId="2" borderId="0" xfId="0" quotePrefix="1" applyNumberFormat="1" applyFill="1" applyBorder="1" applyAlignment="1">
      <alignment horizontal="left" indent="2"/>
    </xf>
    <xf numFmtId="0" fontId="3" fillId="2" borderId="9" xfId="0" quotePrefix="1" applyNumberFormat="1" applyFont="1" applyFill="1" applyBorder="1" applyAlignment="1">
      <alignment horizontal="center"/>
    </xf>
    <xf numFmtId="0" fontId="3" fillId="2" borderId="0" xfId="0" applyFont="1" applyFill="1" applyBorder="1"/>
    <xf numFmtId="43" fontId="3" fillId="2" borderId="0" xfId="1" applyFont="1" applyFill="1" applyBorder="1"/>
    <xf numFmtId="0" fontId="3" fillId="2" borderId="0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left" indent="1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right" indent="1"/>
    </xf>
    <xf numFmtId="43" fontId="3" fillId="2" borderId="4" xfId="1" applyFont="1" applyFill="1" applyBorder="1" applyAlignment="1">
      <alignment horizontal="right" indent="1"/>
    </xf>
    <xf numFmtId="0" fontId="4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indent="1"/>
    </xf>
    <xf numFmtId="43" fontId="4" fillId="2" borderId="4" xfId="1" applyFont="1" applyFill="1" applyBorder="1" applyAlignment="1">
      <alignment vertical="center"/>
    </xf>
    <xf numFmtId="0" fontId="4" fillId="2" borderId="4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2" fontId="0" fillId="2" borderId="0" xfId="1" applyNumberFormat="1" applyFont="1" applyFill="1" applyBorder="1" applyAlignment="1">
      <alignment horizontal="right"/>
    </xf>
    <xf numFmtId="43" fontId="6" fillId="2" borderId="0" xfId="1" applyFont="1" applyFill="1" applyBorder="1"/>
    <xf numFmtId="0" fontId="7" fillId="2" borderId="0" xfId="0" applyFont="1" applyFill="1"/>
    <xf numFmtId="2" fontId="2" fillId="2" borderId="0" xfId="1" applyNumberFormat="1" applyFont="1" applyFill="1" applyBorder="1" applyAlignment="1">
      <alignment horizontal="right"/>
    </xf>
    <xf numFmtId="43" fontId="2" fillId="2" borderId="0" xfId="1" applyFont="1" applyFill="1" applyBorder="1"/>
    <xf numFmtId="0" fontId="5" fillId="2" borderId="8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left" indent="1"/>
    </xf>
    <xf numFmtId="43" fontId="5" fillId="2" borderId="4" xfId="1" applyFont="1" applyFill="1" applyBorder="1"/>
    <xf numFmtId="0" fontId="5" fillId="2" borderId="4" xfId="0" applyFont="1" applyFill="1" applyBorder="1" applyAlignment="1">
      <alignment horizontal="right"/>
    </xf>
    <xf numFmtId="0" fontId="5" fillId="2" borderId="3" xfId="0" applyFont="1" applyFill="1" applyBorder="1"/>
    <xf numFmtId="0" fontId="5" fillId="2" borderId="9" xfId="0" applyFont="1" applyFill="1" applyBorder="1"/>
    <xf numFmtId="0" fontId="5" fillId="2" borderId="0" xfId="0" applyFont="1" applyFill="1"/>
    <xf numFmtId="0" fontId="3" fillId="2" borderId="4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0" fontId="0" fillId="2" borderId="0" xfId="0" applyFill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43" fontId="4" fillId="2" borderId="0" xfId="0" applyNumberFormat="1" applyFont="1" applyFill="1" applyAlignment="1">
      <alignment vertical="center"/>
    </xf>
    <xf numFmtId="0" fontId="3" fillId="2" borderId="4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0" fontId="0" fillId="2" borderId="0" xfId="0" applyFill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0" fontId="0" fillId="2" borderId="0" xfId="0" applyFill="1" applyBorder="1" applyAlignment="1">
      <alignment horizontal="left" indent="1"/>
    </xf>
    <xf numFmtId="0" fontId="3" fillId="2" borderId="4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0" fontId="0" fillId="2" borderId="0" xfId="0" applyFill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164" fontId="0" fillId="2" borderId="0" xfId="0" applyNumberFormat="1" applyFill="1" applyBorder="1" applyAlignment="1">
      <alignment horizontal="right"/>
    </xf>
    <xf numFmtId="0" fontId="0" fillId="2" borderId="0" xfId="0" applyFill="1" applyBorder="1" applyAlignment="1">
      <alignment horizontal="left" indent="1"/>
    </xf>
    <xf numFmtId="0" fontId="0" fillId="2" borderId="0" xfId="0" applyFill="1" applyBorder="1" applyAlignment="1">
      <alignment horizontal="left" indent="1"/>
    </xf>
    <xf numFmtId="0" fontId="3" fillId="2" borderId="4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0" fontId="0" fillId="2" borderId="0" xfId="0" applyFill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0" fontId="0" fillId="2" borderId="0" xfId="0" applyFill="1" applyBorder="1" applyAlignment="1">
      <alignment horizontal="left" indent="1"/>
    </xf>
    <xf numFmtId="2" fontId="9" fillId="0" borderId="1" xfId="1" applyNumberFormat="1" applyFont="1" applyBorder="1" applyAlignment="1">
      <alignment horizontal="center" vertical="center"/>
    </xf>
    <xf numFmtId="1" fontId="9" fillId="0" borderId="1" xfId="1" applyNumberFormat="1" applyFont="1" applyBorder="1" applyAlignment="1">
      <alignment horizontal="center" vertical="center"/>
    </xf>
    <xf numFmtId="43" fontId="10" fillId="0" borderId="1" xfId="1" applyFont="1" applyBorder="1" applyAlignment="1">
      <alignment vertical="center"/>
    </xf>
    <xf numFmtId="43" fontId="11" fillId="0" borderId="1" xfId="1" applyFont="1" applyBorder="1" applyAlignment="1">
      <alignment vertical="center"/>
    </xf>
    <xf numFmtId="2" fontId="12" fillId="2" borderId="0" xfId="1" applyNumberFormat="1" applyFont="1" applyFill="1" applyBorder="1" applyAlignment="1">
      <alignment horizontal="right"/>
    </xf>
    <xf numFmtId="43" fontId="12" fillId="2" borderId="0" xfId="1" applyFont="1" applyFill="1" applyBorder="1"/>
    <xf numFmtId="0" fontId="2" fillId="2" borderId="0" xfId="0" applyFont="1" applyFill="1"/>
    <xf numFmtId="0" fontId="0" fillId="2" borderId="0" xfId="0" applyFill="1" applyBorder="1" applyAlignment="1">
      <alignment horizontal="left" indent="1"/>
    </xf>
    <xf numFmtId="0" fontId="3" fillId="2" borderId="4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0" fontId="0" fillId="2" borderId="0" xfId="0" applyFill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0" fontId="0" fillId="0" borderId="0" xfId="0" quotePrefix="1"/>
    <xf numFmtId="0" fontId="0" fillId="2" borderId="0" xfId="0" applyFill="1" applyBorder="1" applyAlignment="1">
      <alignment horizontal="left" indent="1"/>
    </xf>
    <xf numFmtId="0" fontId="13" fillId="0" borderId="0" xfId="0" applyFont="1"/>
    <xf numFmtId="0" fontId="14" fillId="2" borderId="0" xfId="0" applyFont="1" applyFill="1" applyAlignment="1">
      <alignment horizontal="right"/>
    </xf>
    <xf numFmtId="0" fontId="0" fillId="2" borderId="0" xfId="0" applyFill="1" applyBorder="1" applyAlignment="1">
      <alignment horizontal="left" indent="1"/>
    </xf>
    <xf numFmtId="0" fontId="0" fillId="2" borderId="0" xfId="0" applyFill="1" applyBorder="1" applyAlignment="1">
      <alignment horizontal="left" indent="1"/>
    </xf>
    <xf numFmtId="43" fontId="12" fillId="2" borderId="0" xfId="1" applyFont="1" applyFill="1" applyBorder="1" applyAlignment="1">
      <alignment horizontal="right"/>
    </xf>
    <xf numFmtId="0" fontId="0" fillId="2" borderId="0" xfId="0" applyFill="1" applyBorder="1" applyAlignment="1">
      <alignment horizontal="left" indent="1"/>
    </xf>
    <xf numFmtId="0" fontId="3" fillId="2" borderId="4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0" fontId="0" fillId="2" borderId="0" xfId="0" applyFill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0" fontId="0" fillId="2" borderId="0" xfId="0" applyFill="1" applyBorder="1" applyAlignment="1">
      <alignment horizontal="left" indent="1"/>
    </xf>
    <xf numFmtId="0" fontId="3" fillId="2" borderId="4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0" fontId="0" fillId="2" borderId="0" xfId="0" applyFill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0" fontId="0" fillId="2" borderId="0" xfId="0" applyFill="1" applyBorder="1" applyAlignment="1">
      <alignment horizontal="left" indent="1"/>
    </xf>
    <xf numFmtId="43" fontId="0" fillId="2" borderId="0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0" fontId="0" fillId="2" borderId="0" xfId="0" applyFill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0" fontId="3" fillId="2" borderId="4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0" fontId="0" fillId="2" borderId="0" xfId="0" applyFill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43" fontId="15" fillId="2" borderId="0" xfId="1" applyFont="1" applyFill="1" applyBorder="1"/>
    <xf numFmtId="2" fontId="9" fillId="0" borderId="0" xfId="1" applyNumberFormat="1" applyFont="1" applyBorder="1" applyAlignment="1">
      <alignment horizontal="center" vertical="center"/>
    </xf>
    <xf numFmtId="1" fontId="9" fillId="0" borderId="0" xfId="1" applyNumberFormat="1" applyFont="1" applyBorder="1" applyAlignment="1">
      <alignment horizontal="center" vertical="center"/>
    </xf>
    <xf numFmtId="43" fontId="10" fillId="0" borderId="0" xfId="1" applyFont="1" applyBorder="1" applyAlignment="1">
      <alignment vertical="center"/>
    </xf>
    <xf numFmtId="43" fontId="11" fillId="0" borderId="0" xfId="1" applyFont="1" applyBorder="1" applyAlignment="1">
      <alignment vertical="center"/>
    </xf>
    <xf numFmtId="0" fontId="0" fillId="2" borderId="0" xfId="0" applyFill="1" applyBorder="1" applyAlignment="1">
      <alignment horizontal="left" indent="1"/>
    </xf>
    <xf numFmtId="43" fontId="5" fillId="2" borderId="0" xfId="0" applyNumberFormat="1" applyFont="1" applyFill="1"/>
    <xf numFmtId="0" fontId="16" fillId="2" borderId="0" xfId="0" applyFont="1" applyFill="1"/>
    <xf numFmtId="165" fontId="0" fillId="2" borderId="0" xfId="0" applyNumberFormat="1" applyFill="1" applyBorder="1" applyAlignment="1">
      <alignment horizontal="right"/>
    </xf>
    <xf numFmtId="2" fontId="0" fillId="2" borderId="0" xfId="0" applyNumberFormat="1" applyFill="1" applyBorder="1" applyAlignment="1">
      <alignment horizontal="right"/>
    </xf>
    <xf numFmtId="43" fontId="16" fillId="2" borderId="0" xfId="0" applyNumberFormat="1" applyFont="1" applyFill="1"/>
    <xf numFmtId="43" fontId="0" fillId="2" borderId="0" xfId="0" applyNumberFormat="1" applyFill="1"/>
    <xf numFmtId="14" fontId="0" fillId="2" borderId="0" xfId="0" applyNumberFormat="1" applyFill="1"/>
    <xf numFmtId="0" fontId="3" fillId="2" borderId="4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0" fontId="0" fillId="2" borderId="0" xfId="0" applyFill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0" fontId="8" fillId="2" borderId="0" xfId="0" applyFont="1" applyFill="1"/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3" fontId="3" fillId="2" borderId="0" xfId="1" applyFont="1" applyFill="1"/>
    <xf numFmtId="43" fontId="0" fillId="2" borderId="11" xfId="1" applyFont="1" applyFill="1" applyBorder="1" applyAlignment="1">
      <alignment horizontal="center"/>
    </xf>
    <xf numFmtId="43" fontId="5" fillId="2" borderId="0" xfId="1" applyFont="1" applyFill="1"/>
    <xf numFmtId="43" fontId="11" fillId="0" borderId="11" xfId="1" applyFont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43" fontId="12" fillId="0" borderId="11" xfId="1" applyFont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/>
    <xf numFmtId="0" fontId="0" fillId="2" borderId="0" xfId="0" applyFont="1" applyFill="1" applyBorder="1"/>
    <xf numFmtId="43" fontId="12" fillId="0" borderId="0" xfId="1" applyFont="1" applyBorder="1" applyAlignment="1">
      <alignment vertical="center"/>
    </xf>
    <xf numFmtId="14" fontId="0" fillId="2" borderId="0" xfId="0" applyNumberFormat="1" applyFont="1" applyFill="1" applyAlignment="1">
      <alignment horizontal="left" indent="4"/>
    </xf>
    <xf numFmtId="14" fontId="0" fillId="2" borderId="0" xfId="0" applyNumberFormat="1" applyFont="1" applyFill="1" applyAlignment="1">
      <alignment horizontal="left" vertical="center" indent="4"/>
    </xf>
    <xf numFmtId="43" fontId="0" fillId="2" borderId="0" xfId="0" applyNumberFormat="1" applyFill="1" applyBorder="1" applyAlignment="1">
      <alignment horizontal="right"/>
    </xf>
    <xf numFmtId="2" fontId="12" fillId="0" borderId="11" xfId="1" applyNumberFormat="1" applyFont="1" applyBorder="1" applyAlignment="1">
      <alignment horizontal="center" vertical="center"/>
    </xf>
    <xf numFmtId="2" fontId="5" fillId="2" borderId="0" xfId="0" applyNumberFormat="1" applyFont="1" applyFill="1" applyAlignment="1">
      <alignment horizontal="center"/>
    </xf>
    <xf numFmtId="2" fontId="0" fillId="2" borderId="8" xfId="0" applyNumberForma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4" fontId="3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0" fontId="0" fillId="2" borderId="0" xfId="0" applyFill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 indent="1"/>
    </xf>
    <xf numFmtId="0" fontId="17" fillId="2" borderId="0" xfId="0" applyFont="1" applyFill="1"/>
    <xf numFmtId="0" fontId="3" fillId="2" borderId="4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0" fontId="0" fillId="2" borderId="0" xfId="0" applyFill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166" fontId="0" fillId="2" borderId="0" xfId="0" applyNumberFormat="1" applyFill="1" applyBorder="1" applyAlignment="1">
      <alignment horizontal="right"/>
    </xf>
    <xf numFmtId="14" fontId="8" fillId="2" borderId="0" xfId="0" applyNumberFormat="1" applyFont="1" applyFill="1" applyAlignment="1">
      <alignment horizontal="left" indent="4"/>
    </xf>
    <xf numFmtId="0" fontId="0" fillId="2" borderId="0" xfId="0" applyFill="1" applyBorder="1" applyAlignment="1">
      <alignment horizontal="left" indent="1"/>
    </xf>
    <xf numFmtId="0" fontId="0" fillId="0" borderId="0" xfId="0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0" xfId="0" quotePrefix="1" applyNumberFormat="1" applyFill="1" applyBorder="1" applyAlignment="1">
      <alignment horizontal="left" vertical="center" indent="2"/>
    </xf>
    <xf numFmtId="0" fontId="0" fillId="2" borderId="0" xfId="0" quotePrefix="1" applyNumberFormat="1" applyFill="1" applyBorder="1" applyAlignment="1">
      <alignment horizontal="left" vertical="top" indent="2"/>
    </xf>
    <xf numFmtId="0" fontId="5" fillId="2" borderId="2" xfId="0" quotePrefix="1" applyNumberFormat="1" applyFont="1" applyFill="1" applyBorder="1" applyAlignment="1">
      <alignment horizontal="center"/>
    </xf>
    <xf numFmtId="0" fontId="5" fillId="2" borderId="4" xfId="0" quotePrefix="1" applyNumberFormat="1" applyFont="1" applyFill="1" applyBorder="1" applyAlignment="1">
      <alignment horizontal="center"/>
    </xf>
    <xf numFmtId="0" fontId="5" fillId="2" borderId="3" xfId="0" quotePrefix="1" applyNumberFormat="1" applyFont="1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0" fontId="0" fillId="2" borderId="8" xfId="0" quotePrefix="1" applyFill="1" applyBorder="1" applyAlignment="1">
      <alignment horizontal="left" indent="1"/>
    </xf>
    <xf numFmtId="0" fontId="0" fillId="2" borderId="0" xfId="0" applyFill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0" fontId="3" fillId="2" borderId="3" xfId="0" applyFont="1" applyFill="1" applyBorder="1" applyAlignment="1">
      <alignment horizontal="left" indent="1"/>
    </xf>
    <xf numFmtId="3" fontId="0" fillId="2" borderId="8" xfId="0" quotePrefix="1" applyNumberFormat="1" applyFill="1" applyBorder="1" applyAlignment="1">
      <alignment horizontal="left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zoomScaleNormal="100" workbookViewId="0">
      <selection activeCell="B5" sqref="B5"/>
    </sheetView>
  </sheetViews>
  <sheetFormatPr defaultRowHeight="15" x14ac:dyDescent="0.25"/>
  <cols>
    <col min="1" max="1" width="10.5703125" customWidth="1"/>
    <col min="2" max="2" width="10.7109375" bestFit="1" customWidth="1"/>
    <col min="5" max="5" width="16.5703125" customWidth="1"/>
    <col min="9" max="9" width="12" customWidth="1"/>
    <col min="13" max="13" width="12.7109375" customWidth="1"/>
  </cols>
  <sheetData>
    <row r="1" spans="1:4" x14ac:dyDescent="0.25">
      <c r="A1" s="1" t="s">
        <v>52</v>
      </c>
    </row>
    <row r="3" spans="1:4" x14ac:dyDescent="0.25">
      <c r="A3" t="s">
        <v>53</v>
      </c>
      <c r="B3" s="119">
        <v>21</v>
      </c>
    </row>
    <row r="4" spans="1:4" x14ac:dyDescent="0.25">
      <c r="A4" t="s">
        <v>51</v>
      </c>
      <c r="B4" s="2">
        <v>44398</v>
      </c>
    </row>
    <row r="7" spans="1:4" x14ac:dyDescent="0.25">
      <c r="A7" s="1" t="s">
        <v>77</v>
      </c>
    </row>
    <row r="9" spans="1:4" x14ac:dyDescent="0.25">
      <c r="A9" t="s">
        <v>53</v>
      </c>
      <c r="B9" s="119">
        <v>5</v>
      </c>
    </row>
    <row r="10" spans="1:4" x14ac:dyDescent="0.25">
      <c r="A10" t="s">
        <v>51</v>
      </c>
      <c r="B10" s="2">
        <v>44408</v>
      </c>
    </row>
    <row r="11" spans="1:4" x14ac:dyDescent="0.25">
      <c r="B11" s="2"/>
    </row>
    <row r="12" spans="1:4" x14ac:dyDescent="0.25">
      <c r="B12" s="2"/>
    </row>
    <row r="13" spans="1:4" x14ac:dyDescent="0.25">
      <c r="A13" s="121" t="s">
        <v>90</v>
      </c>
    </row>
    <row r="14" spans="1:4" x14ac:dyDescent="0.25">
      <c r="A14" t="s">
        <v>91</v>
      </c>
      <c r="B14">
        <v>319</v>
      </c>
      <c r="C14" s="213">
        <f>SUM(B14:B15)</f>
        <v>638</v>
      </c>
      <c r="D14" s="213">
        <f>SUM(B14:B16)</f>
        <v>853</v>
      </c>
    </row>
    <row r="15" spans="1:4" x14ac:dyDescent="0.25">
      <c r="A15" t="s">
        <v>92</v>
      </c>
      <c r="B15">
        <v>319</v>
      </c>
      <c r="C15" s="213"/>
      <c r="D15" s="213"/>
    </row>
    <row r="16" spans="1:4" x14ac:dyDescent="0.25">
      <c r="A16" t="s">
        <v>93</v>
      </c>
      <c r="B16">
        <v>215</v>
      </c>
      <c r="D16" s="213"/>
    </row>
    <row r="18" spans="1:2" x14ac:dyDescent="0.25">
      <c r="A18" s="121" t="s">
        <v>94</v>
      </c>
    </row>
    <row r="19" spans="1:2" x14ac:dyDescent="0.25">
      <c r="A19" t="s">
        <v>95</v>
      </c>
      <c r="B19">
        <v>177.12</v>
      </c>
    </row>
  </sheetData>
  <mergeCells count="2">
    <mergeCell ref="C14:C15"/>
    <mergeCell ref="D14:D1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zoomScale="85" zoomScaleNormal="85" workbookViewId="0">
      <selection activeCell="C28" sqref="C28:H30"/>
    </sheetView>
  </sheetViews>
  <sheetFormatPr defaultColWidth="9.140625" defaultRowHeight="15" x14ac:dyDescent="0.25"/>
  <cols>
    <col min="1" max="2" width="1.7109375" style="9" customWidth="1"/>
    <col min="3" max="3" width="17.5703125" style="9" customWidth="1"/>
    <col min="4" max="4" width="20.42578125" style="38" customWidth="1"/>
    <col min="5" max="5" width="18.85546875" style="9" customWidth="1"/>
    <col min="6" max="6" width="11.85546875" style="39" customWidth="1"/>
    <col min="7" max="7" width="13" style="40" customWidth="1"/>
    <col min="8" max="8" width="14" style="39" customWidth="1"/>
    <col min="9" max="10" width="1.7109375" style="9" customWidth="1"/>
    <col min="11" max="16384" width="9.140625" style="9"/>
  </cols>
  <sheetData>
    <row r="1" spans="1:10" ht="9.9499999999999993" customHeight="1" x14ac:dyDescent="0.25">
      <c r="A1" s="3"/>
      <c r="B1" s="4"/>
      <c r="C1" s="4"/>
      <c r="D1" s="5"/>
      <c r="E1" s="4"/>
      <c r="F1" s="6"/>
      <c r="G1" s="7"/>
      <c r="H1" s="6"/>
      <c r="I1" s="4"/>
      <c r="J1" s="8"/>
    </row>
    <row r="2" spans="1:10" s="18" customFormat="1" x14ac:dyDescent="0.25">
      <c r="A2" s="10"/>
      <c r="B2" s="11"/>
      <c r="C2" s="12"/>
      <c r="D2" s="100" t="s">
        <v>3</v>
      </c>
      <c r="E2" s="12"/>
      <c r="F2" s="14"/>
      <c r="G2" s="100" t="s">
        <v>24</v>
      </c>
      <c r="H2" s="102" t="s">
        <v>25</v>
      </c>
      <c r="I2" s="16"/>
      <c r="J2" s="17"/>
    </row>
    <row r="3" spans="1:10" x14ac:dyDescent="0.25">
      <c r="A3" s="19"/>
      <c r="B3" s="20"/>
      <c r="C3" s="20"/>
      <c r="D3" s="101" t="s">
        <v>10</v>
      </c>
      <c r="E3" s="20"/>
      <c r="F3" s="22"/>
      <c r="G3" s="101">
        <f>SPECS!B3</f>
        <v>21</v>
      </c>
      <c r="H3" s="23">
        <f>SPECS!B4</f>
        <v>44398</v>
      </c>
      <c r="I3" s="20"/>
      <c r="J3" s="24"/>
    </row>
    <row r="4" spans="1:10" x14ac:dyDescent="0.25">
      <c r="A4" s="19"/>
      <c r="B4" s="20"/>
      <c r="C4" s="20"/>
      <c r="D4" s="103"/>
      <c r="E4" s="20"/>
      <c r="F4" s="22"/>
      <c r="G4" s="26"/>
      <c r="H4" s="22"/>
      <c r="I4" s="20"/>
      <c r="J4" s="24"/>
    </row>
    <row r="5" spans="1:10" s="18" customFormat="1" x14ac:dyDescent="0.25">
      <c r="A5" s="10"/>
      <c r="B5" s="215" t="s">
        <v>0</v>
      </c>
      <c r="C5" s="214"/>
      <c r="D5" s="27"/>
      <c r="E5" s="214" t="s">
        <v>20</v>
      </c>
      <c r="F5" s="214"/>
      <c r="G5" s="28"/>
      <c r="H5" s="29"/>
      <c r="I5" s="30"/>
      <c r="J5" s="31"/>
    </row>
    <row r="6" spans="1:10" x14ac:dyDescent="0.25">
      <c r="A6" s="19"/>
      <c r="B6" s="216" t="s">
        <v>68</v>
      </c>
      <c r="C6" s="216"/>
      <c r="D6" s="103"/>
      <c r="E6" s="216" t="s">
        <v>71</v>
      </c>
      <c r="F6" s="216"/>
      <c r="G6" s="26"/>
      <c r="H6" s="22"/>
      <c r="I6" s="20"/>
      <c r="J6" s="24"/>
    </row>
    <row r="7" spans="1:10" x14ac:dyDescent="0.25">
      <c r="A7" s="32"/>
      <c r="B7" s="33"/>
      <c r="C7" s="33"/>
      <c r="D7" s="34"/>
      <c r="E7" s="33"/>
      <c r="F7" s="35"/>
      <c r="G7" s="36"/>
      <c r="H7" s="35"/>
      <c r="I7" s="33"/>
      <c r="J7" s="37"/>
    </row>
    <row r="8" spans="1:10" ht="40.5" customHeight="1" x14ac:dyDescent="0.25"/>
    <row r="9" spans="1:10" ht="9.9499999999999993" customHeight="1" x14ac:dyDescent="0.25">
      <c r="A9" s="3"/>
      <c r="B9" s="4"/>
      <c r="C9" s="4"/>
      <c r="D9" s="5"/>
      <c r="E9" s="4"/>
      <c r="F9" s="6"/>
      <c r="G9" s="7"/>
      <c r="H9" s="6"/>
      <c r="I9" s="4"/>
      <c r="J9" s="8"/>
    </row>
    <row r="10" spans="1:10" x14ac:dyDescent="0.25">
      <c r="A10" s="19"/>
      <c r="B10" s="228" t="s">
        <v>0</v>
      </c>
      <c r="C10" s="229"/>
      <c r="D10" s="103" t="str">
        <f>B6</f>
        <v>P014</v>
      </c>
      <c r="E10" s="41" t="s">
        <v>20</v>
      </c>
      <c r="F10" s="22" t="str">
        <f>E6</f>
        <v>Mr Siyabulela Shaun Ntulo</v>
      </c>
      <c r="G10" s="26"/>
      <c r="H10" s="22"/>
      <c r="I10" s="20"/>
      <c r="J10" s="24"/>
    </row>
    <row r="11" spans="1:10" ht="5.0999999999999996" customHeight="1" x14ac:dyDescent="0.25">
      <c r="A11" s="19"/>
      <c r="B11" s="42"/>
      <c r="C11" s="43"/>
      <c r="D11" s="103"/>
      <c r="E11" s="20"/>
      <c r="F11" s="22"/>
      <c r="G11" s="26"/>
      <c r="H11" s="22"/>
      <c r="I11" s="20"/>
      <c r="J11" s="24"/>
    </row>
    <row r="12" spans="1:10" x14ac:dyDescent="0.25">
      <c r="A12" s="19"/>
      <c r="B12" s="228" t="s">
        <v>2</v>
      </c>
      <c r="C12" s="229"/>
      <c r="D12" s="103"/>
      <c r="E12" s="20"/>
      <c r="F12" s="44" t="s">
        <v>33</v>
      </c>
      <c r="G12" s="226" t="s">
        <v>72</v>
      </c>
      <c r="H12" s="227"/>
      <c r="I12" s="20"/>
      <c r="J12" s="24"/>
    </row>
    <row r="13" spans="1:10" ht="5.0999999999999996" customHeight="1" x14ac:dyDescent="0.25">
      <c r="A13" s="19"/>
      <c r="B13" s="42"/>
      <c r="C13" s="43"/>
      <c r="D13" s="103"/>
      <c r="E13" s="20"/>
      <c r="F13" s="22"/>
      <c r="G13" s="26"/>
      <c r="H13" s="22"/>
      <c r="I13" s="20"/>
      <c r="J13" s="24"/>
    </row>
    <row r="14" spans="1:10" x14ac:dyDescent="0.25">
      <c r="A14" s="19"/>
      <c r="B14" s="228" t="s">
        <v>3</v>
      </c>
      <c r="C14" s="229"/>
      <c r="D14" s="103" t="s">
        <v>10</v>
      </c>
      <c r="E14" s="20"/>
      <c r="F14" s="22"/>
      <c r="G14" s="41" t="s">
        <v>24</v>
      </c>
      <c r="H14" s="45">
        <f>G3</f>
        <v>21</v>
      </c>
      <c r="I14" s="20"/>
      <c r="J14" s="24"/>
    </row>
    <row r="15" spans="1:10" ht="5.0999999999999996" customHeight="1" x14ac:dyDescent="0.25">
      <c r="A15" s="19"/>
      <c r="B15" s="20"/>
      <c r="C15" s="20"/>
      <c r="D15" s="103"/>
      <c r="E15" s="20"/>
      <c r="F15" s="22"/>
      <c r="G15" s="46"/>
      <c r="H15" s="22"/>
      <c r="I15" s="20"/>
      <c r="J15" s="24"/>
    </row>
    <row r="16" spans="1:10" x14ac:dyDescent="0.25">
      <c r="A16" s="19"/>
      <c r="B16" s="47" t="s">
        <v>4</v>
      </c>
      <c r="C16" s="20"/>
      <c r="D16" s="103"/>
      <c r="E16" s="20"/>
      <c r="F16" s="22"/>
      <c r="G16" s="41" t="s">
        <v>25</v>
      </c>
      <c r="H16" s="48">
        <f>H3</f>
        <v>44398</v>
      </c>
      <c r="I16" s="20"/>
      <c r="J16" s="24"/>
    </row>
    <row r="17" spans="1:12" ht="5.0999999999999996" customHeight="1" x14ac:dyDescent="0.25">
      <c r="A17" s="19"/>
      <c r="B17" s="220" t="s">
        <v>5</v>
      </c>
      <c r="C17" s="220"/>
      <c r="D17" s="103"/>
      <c r="E17" s="20"/>
      <c r="F17" s="22"/>
      <c r="G17" s="46"/>
      <c r="H17" s="22"/>
      <c r="I17" s="20"/>
      <c r="J17" s="24"/>
    </row>
    <row r="18" spans="1:12" x14ac:dyDescent="0.25">
      <c r="A18" s="19"/>
      <c r="B18" s="220"/>
      <c r="C18" s="220"/>
      <c r="D18" s="103"/>
      <c r="E18" s="20"/>
      <c r="F18" s="22"/>
      <c r="G18" s="41" t="s">
        <v>23</v>
      </c>
      <c r="H18" s="22">
        <v>20</v>
      </c>
      <c r="I18" s="20"/>
      <c r="J18" s="24"/>
    </row>
    <row r="19" spans="1:12" x14ac:dyDescent="0.25">
      <c r="A19" s="19"/>
      <c r="B19" s="221">
        <v>2210</v>
      </c>
      <c r="C19" s="221"/>
      <c r="D19" s="103"/>
      <c r="E19" s="20"/>
      <c r="F19" s="22"/>
      <c r="G19" s="26"/>
      <c r="H19" s="22"/>
      <c r="I19" s="20"/>
      <c r="J19" s="24"/>
    </row>
    <row r="20" spans="1:12" x14ac:dyDescent="0.25">
      <c r="A20" s="19"/>
      <c r="B20" s="49"/>
      <c r="C20" s="20"/>
      <c r="D20" s="103"/>
      <c r="E20" s="20"/>
      <c r="F20" s="22"/>
      <c r="G20" s="26"/>
      <c r="H20" s="22"/>
      <c r="I20" s="20"/>
      <c r="J20" s="24"/>
    </row>
    <row r="21" spans="1:12" s="18" customFormat="1" ht="15.75" x14ac:dyDescent="0.25">
      <c r="A21" s="10"/>
      <c r="B21" s="222" t="s">
        <v>9</v>
      </c>
      <c r="C21" s="223"/>
      <c r="D21" s="223"/>
      <c r="E21" s="223"/>
      <c r="F21" s="223"/>
      <c r="G21" s="223"/>
      <c r="H21" s="223"/>
      <c r="I21" s="224"/>
      <c r="J21" s="50"/>
    </row>
    <row r="22" spans="1:12" s="18" customFormat="1" ht="5.0999999999999996" customHeight="1" x14ac:dyDescent="0.25">
      <c r="A22" s="10"/>
      <c r="B22" s="51"/>
      <c r="C22" s="51"/>
      <c r="D22" s="43"/>
      <c r="E22" s="51"/>
      <c r="F22" s="52"/>
      <c r="G22" s="53"/>
      <c r="H22" s="52"/>
      <c r="I22" s="51"/>
      <c r="J22" s="31"/>
    </row>
    <row r="23" spans="1:12" s="18" customFormat="1" x14ac:dyDescent="0.25">
      <c r="A23" s="10"/>
      <c r="B23" s="104" t="s">
        <v>6</v>
      </c>
      <c r="C23" s="55"/>
      <c r="D23" s="27"/>
      <c r="E23" s="55"/>
      <c r="F23" s="102" t="s">
        <v>22</v>
      </c>
      <c r="G23" s="56" t="s">
        <v>23</v>
      </c>
      <c r="H23" s="57" t="s">
        <v>26</v>
      </c>
      <c r="I23" s="30"/>
      <c r="J23" s="31"/>
    </row>
    <row r="24" spans="1:12" ht="5.0999999999999996" customHeight="1" x14ac:dyDescent="0.25">
      <c r="A24" s="19"/>
      <c r="B24" s="20"/>
      <c r="C24" s="20"/>
      <c r="D24" s="103"/>
      <c r="E24" s="20"/>
      <c r="F24" s="22"/>
      <c r="G24" s="26"/>
      <c r="H24" s="22"/>
      <c r="I24" s="20"/>
      <c r="J24" s="24"/>
    </row>
    <row r="25" spans="1:12" x14ac:dyDescent="0.25">
      <c r="A25" s="19"/>
      <c r="B25" s="20"/>
      <c r="C25" s="20" t="s">
        <v>7</v>
      </c>
      <c r="D25" s="103"/>
      <c r="E25" s="20"/>
      <c r="F25" s="22">
        <v>40</v>
      </c>
      <c r="G25" s="159">
        <f>H18</f>
        <v>20</v>
      </c>
      <c r="H25" s="22">
        <f>F25*G25</f>
        <v>800</v>
      </c>
      <c r="I25" s="20"/>
      <c r="J25" s="24"/>
    </row>
    <row r="26" spans="1:12" x14ac:dyDescent="0.25">
      <c r="A26" s="19"/>
      <c r="B26" s="20"/>
      <c r="C26" s="20" t="s">
        <v>54</v>
      </c>
      <c r="D26" s="103"/>
      <c r="E26" s="20"/>
      <c r="F26" s="22"/>
      <c r="G26" s="159">
        <f>G25*1.5</f>
        <v>30</v>
      </c>
      <c r="H26" s="22">
        <f>F26*G26</f>
        <v>0</v>
      </c>
      <c r="I26" s="20"/>
      <c r="J26" s="24"/>
    </row>
    <row r="27" spans="1:12" x14ac:dyDescent="0.25">
      <c r="A27" s="19"/>
      <c r="B27" s="20"/>
      <c r="C27" s="20"/>
      <c r="D27" s="105"/>
      <c r="E27" s="20"/>
      <c r="F27" s="22"/>
      <c r="G27" s="187"/>
      <c r="H27" s="22"/>
      <c r="I27" s="20"/>
      <c r="J27" s="24"/>
      <c r="L27" s="9" t="s">
        <v>75</v>
      </c>
    </row>
    <row r="28" spans="1:12" x14ac:dyDescent="0.25">
      <c r="A28" s="19"/>
      <c r="B28" s="20"/>
      <c r="C28" s="20"/>
      <c r="D28" s="148"/>
      <c r="E28" s="20"/>
      <c r="F28" s="22"/>
      <c r="G28" s="26"/>
      <c r="H28" s="22"/>
      <c r="I28" s="20"/>
      <c r="J28" s="24"/>
      <c r="L28" s="112">
        <v>177</v>
      </c>
    </row>
    <row r="29" spans="1:12" x14ac:dyDescent="0.25">
      <c r="A29" s="19"/>
      <c r="B29" s="20"/>
      <c r="C29" s="20"/>
      <c r="D29" s="148"/>
      <c r="E29" s="20"/>
      <c r="F29" s="22"/>
      <c r="G29" s="139"/>
      <c r="H29" s="22"/>
      <c r="I29" s="20"/>
      <c r="J29" s="24"/>
    </row>
    <row r="30" spans="1:12" x14ac:dyDescent="0.25">
      <c r="A30" s="19"/>
      <c r="B30" s="20"/>
      <c r="C30" s="20"/>
      <c r="D30" s="103"/>
      <c r="E30" s="20"/>
      <c r="F30" s="22"/>
      <c r="G30" s="26"/>
      <c r="H30" s="22"/>
      <c r="I30" s="20"/>
      <c r="J30" s="24"/>
    </row>
    <row r="31" spans="1:12" x14ac:dyDescent="0.25">
      <c r="A31" s="19"/>
      <c r="B31" s="20"/>
      <c r="C31" s="20"/>
      <c r="D31" s="103"/>
      <c r="E31" s="20"/>
      <c r="F31" s="22"/>
      <c r="G31" s="26"/>
      <c r="H31" s="22"/>
      <c r="I31" s="20"/>
      <c r="J31" s="24"/>
    </row>
    <row r="32" spans="1:12" x14ac:dyDescent="0.25">
      <c r="A32" s="19"/>
      <c r="B32" s="20"/>
      <c r="C32" s="20"/>
      <c r="D32" s="103"/>
      <c r="E32" s="20"/>
      <c r="F32" s="22"/>
      <c r="G32" s="26"/>
      <c r="H32" s="22"/>
      <c r="I32" s="20"/>
      <c r="J32" s="24"/>
    </row>
    <row r="33" spans="1:12" x14ac:dyDescent="0.25">
      <c r="A33" s="19"/>
      <c r="B33" s="20"/>
      <c r="C33" s="20"/>
      <c r="D33" s="103"/>
      <c r="E33" s="20"/>
      <c r="F33" s="22"/>
      <c r="G33" s="26"/>
      <c r="H33" s="22"/>
      <c r="I33" s="20"/>
      <c r="J33" s="24"/>
    </row>
    <row r="34" spans="1:12" x14ac:dyDescent="0.25">
      <c r="A34" s="19"/>
      <c r="B34" s="20"/>
      <c r="C34" s="20"/>
      <c r="D34" s="103"/>
      <c r="E34" s="20"/>
      <c r="F34" s="22"/>
      <c r="G34" s="26"/>
      <c r="H34" s="22"/>
      <c r="I34" s="20"/>
      <c r="J34" s="24"/>
    </row>
    <row r="35" spans="1:12" x14ac:dyDescent="0.25">
      <c r="A35" s="19"/>
      <c r="B35" s="20"/>
      <c r="C35" s="20"/>
      <c r="D35" s="103"/>
      <c r="E35" s="20"/>
      <c r="F35" s="22"/>
      <c r="G35" s="26"/>
      <c r="H35" s="22"/>
      <c r="I35" s="20"/>
      <c r="J35" s="24"/>
    </row>
    <row r="36" spans="1:12" x14ac:dyDescent="0.25">
      <c r="A36" s="19"/>
      <c r="B36" s="20"/>
      <c r="C36" s="20"/>
      <c r="D36" s="103"/>
      <c r="E36" s="20"/>
      <c r="F36" s="22"/>
      <c r="G36" s="26"/>
      <c r="H36" s="22"/>
      <c r="I36" s="20"/>
      <c r="J36" s="24"/>
    </row>
    <row r="37" spans="1:12" s="66" customFormat="1" ht="15.75" x14ac:dyDescent="0.25">
      <c r="A37" s="58"/>
      <c r="B37" s="59"/>
      <c r="C37" s="59"/>
      <c r="D37" s="60"/>
      <c r="E37" s="61" t="s">
        <v>27</v>
      </c>
      <c r="F37" s="62"/>
      <c r="G37" s="63"/>
      <c r="H37" s="62">
        <f>SUM(H25:H36)</f>
        <v>800</v>
      </c>
      <c r="I37" s="64"/>
      <c r="J37" s="65"/>
    </row>
    <row r="38" spans="1:12" ht="5.0999999999999996" customHeight="1" x14ac:dyDescent="0.25">
      <c r="A38" s="19"/>
      <c r="B38" s="20"/>
      <c r="C38" s="20"/>
      <c r="D38" s="103"/>
      <c r="E38" s="20"/>
      <c r="F38" s="22"/>
      <c r="G38" s="26"/>
      <c r="H38" s="22"/>
      <c r="I38" s="20"/>
      <c r="J38" s="24"/>
    </row>
    <row r="39" spans="1:12" s="18" customFormat="1" x14ac:dyDescent="0.25">
      <c r="A39" s="10"/>
      <c r="B39" s="215" t="s">
        <v>11</v>
      </c>
      <c r="C39" s="214"/>
      <c r="D39" s="214"/>
      <c r="E39" s="55"/>
      <c r="F39" s="225" t="s">
        <v>28</v>
      </c>
      <c r="G39" s="225"/>
      <c r="H39" s="225"/>
      <c r="I39" s="30"/>
      <c r="J39" s="31"/>
    </row>
    <row r="40" spans="1:12" ht="5.0999999999999996" customHeight="1" x14ac:dyDescent="0.25">
      <c r="A40" s="19"/>
      <c r="B40" s="20"/>
      <c r="C40" s="20"/>
      <c r="D40" s="103"/>
      <c r="E40" s="20"/>
      <c r="F40" s="22"/>
      <c r="G40" s="26"/>
      <c r="H40" s="22"/>
      <c r="I40" s="20"/>
      <c r="J40" s="24"/>
    </row>
    <row r="41" spans="1:12" x14ac:dyDescent="0.25">
      <c r="A41" s="19"/>
      <c r="B41" s="20"/>
      <c r="C41" s="20"/>
      <c r="D41" s="103"/>
      <c r="E41" s="20"/>
      <c r="F41" s="22"/>
      <c r="G41" s="26"/>
      <c r="H41" s="22"/>
      <c r="I41" s="20"/>
      <c r="J41" s="24"/>
    </row>
    <row r="42" spans="1:12" x14ac:dyDescent="0.25">
      <c r="A42" s="19"/>
      <c r="B42" s="20"/>
      <c r="C42" s="20"/>
      <c r="D42" s="103"/>
      <c r="E42" s="20"/>
      <c r="F42" s="22"/>
      <c r="G42" s="26"/>
      <c r="H42" s="22"/>
      <c r="I42" s="20"/>
      <c r="J42" s="24"/>
      <c r="L42" s="9" t="s">
        <v>98</v>
      </c>
    </row>
    <row r="43" spans="1:12" x14ac:dyDescent="0.25">
      <c r="A43" s="19"/>
      <c r="B43" s="20"/>
      <c r="C43" s="20"/>
      <c r="D43" s="103"/>
      <c r="E43" s="20"/>
      <c r="F43" s="22"/>
      <c r="G43" s="26"/>
      <c r="H43" s="22"/>
      <c r="I43" s="20"/>
      <c r="J43" s="24"/>
    </row>
    <row r="44" spans="1:12" x14ac:dyDescent="0.25">
      <c r="A44" s="19"/>
      <c r="B44" s="20"/>
      <c r="C44" s="20"/>
      <c r="D44" s="103"/>
      <c r="E44" s="20"/>
      <c r="F44" s="22"/>
      <c r="G44" s="26"/>
      <c r="H44" s="22"/>
      <c r="I44" s="20"/>
      <c r="J44" s="24"/>
    </row>
    <row r="45" spans="1:12" x14ac:dyDescent="0.25">
      <c r="A45" s="19"/>
      <c r="B45" s="20"/>
      <c r="C45" s="20"/>
      <c r="D45" s="103"/>
      <c r="E45" s="20"/>
      <c r="F45" s="22"/>
      <c r="G45" s="26"/>
      <c r="H45" s="22"/>
      <c r="I45" s="20"/>
      <c r="J45" s="24"/>
    </row>
    <row r="46" spans="1:12" x14ac:dyDescent="0.25">
      <c r="A46" s="19"/>
      <c r="B46" s="20"/>
      <c r="C46" s="20"/>
      <c r="D46" s="103"/>
      <c r="E46" s="20"/>
      <c r="F46" s="22"/>
      <c r="G46" s="26"/>
      <c r="H46" s="22"/>
      <c r="I46" s="20"/>
      <c r="J46" s="24"/>
    </row>
    <row r="47" spans="1:12" ht="15.75" x14ac:dyDescent="0.25">
      <c r="A47" s="19"/>
      <c r="B47" s="217" t="s">
        <v>29</v>
      </c>
      <c r="C47" s="218"/>
      <c r="D47" s="218"/>
      <c r="E47" s="218"/>
      <c r="F47" s="218"/>
      <c r="G47" s="218"/>
      <c r="H47" s="218"/>
      <c r="I47" s="219"/>
      <c r="J47" s="24"/>
    </row>
    <row r="48" spans="1:12" ht="5.0999999999999996" customHeight="1" x14ac:dyDescent="0.25">
      <c r="A48" s="19"/>
      <c r="B48" s="20"/>
      <c r="C48" s="20"/>
      <c r="D48" s="103"/>
      <c r="E48" s="20"/>
      <c r="F48" s="22"/>
      <c r="G48" s="26"/>
      <c r="H48" s="22"/>
      <c r="I48" s="20"/>
      <c r="J48" s="24"/>
    </row>
    <row r="49" spans="1:12" s="18" customFormat="1" x14ac:dyDescent="0.25">
      <c r="A49" s="10"/>
      <c r="B49" s="104" t="s">
        <v>6</v>
      </c>
      <c r="C49" s="55"/>
      <c r="D49" s="27"/>
      <c r="E49" s="55"/>
      <c r="F49" s="29"/>
      <c r="G49" s="100" t="s">
        <v>30</v>
      </c>
      <c r="H49" s="57" t="s">
        <v>26</v>
      </c>
      <c r="I49" s="30"/>
      <c r="J49" s="31"/>
    </row>
    <row r="50" spans="1:12" ht="5.0999999999999996" customHeight="1" x14ac:dyDescent="0.25">
      <c r="A50" s="19"/>
      <c r="B50" s="20"/>
      <c r="C50" s="20"/>
      <c r="D50" s="103"/>
      <c r="E50" s="20"/>
      <c r="F50" s="22"/>
      <c r="G50" s="26"/>
      <c r="H50" s="22"/>
      <c r="I50" s="20"/>
      <c r="J50" s="24"/>
    </row>
    <row r="51" spans="1:12" x14ac:dyDescent="0.25">
      <c r="A51" s="19"/>
      <c r="B51" s="20"/>
      <c r="C51" s="20" t="s">
        <v>16</v>
      </c>
      <c r="D51" s="103"/>
      <c r="E51" s="20"/>
      <c r="F51" s="22"/>
      <c r="G51" s="67">
        <v>0</v>
      </c>
      <c r="H51" s="150">
        <f>(H25+H26+H28)*0.01</f>
        <v>8</v>
      </c>
      <c r="I51" s="20"/>
      <c r="J51" s="24"/>
      <c r="L51" s="69"/>
    </row>
    <row r="52" spans="1:12" x14ac:dyDescent="0.25">
      <c r="A52" s="19"/>
      <c r="B52" s="20"/>
      <c r="C52" s="20" t="s">
        <v>59</v>
      </c>
      <c r="D52" s="123"/>
      <c r="E52" s="20"/>
      <c r="F52" s="22"/>
      <c r="G52" s="67">
        <f>400-200-200</f>
        <v>0</v>
      </c>
      <c r="H52" s="111">
        <v>0</v>
      </c>
      <c r="I52" s="20"/>
      <c r="J52" s="24"/>
    </row>
    <row r="53" spans="1:12" x14ac:dyDescent="0.25">
      <c r="A53" s="19"/>
      <c r="B53" s="20"/>
      <c r="C53" s="20"/>
      <c r="D53" s="103"/>
      <c r="E53" s="20"/>
      <c r="F53" s="22"/>
      <c r="G53" s="67"/>
      <c r="H53" s="22"/>
      <c r="I53" s="20"/>
      <c r="J53" s="24"/>
    </row>
    <row r="54" spans="1:12" x14ac:dyDescent="0.25">
      <c r="A54" s="19"/>
      <c r="B54" s="20"/>
      <c r="C54" s="20"/>
      <c r="D54" s="103"/>
      <c r="E54" s="20"/>
      <c r="F54" s="22"/>
      <c r="G54" s="67"/>
      <c r="H54" s="22"/>
      <c r="I54" s="20"/>
      <c r="J54" s="24"/>
    </row>
    <row r="55" spans="1:12" x14ac:dyDescent="0.25">
      <c r="A55" s="19"/>
      <c r="B55" s="20"/>
      <c r="C55" s="20"/>
      <c r="D55" s="103"/>
      <c r="E55" s="20"/>
      <c r="F55" s="22"/>
      <c r="G55" s="67"/>
      <c r="H55" s="22"/>
      <c r="I55" s="20"/>
      <c r="J55" s="24"/>
    </row>
    <row r="56" spans="1:12" x14ac:dyDescent="0.25">
      <c r="A56" s="19"/>
      <c r="B56" s="20"/>
      <c r="C56" s="20"/>
      <c r="D56" s="103"/>
      <c r="E56" s="20"/>
      <c r="F56" s="22"/>
      <c r="G56" s="67"/>
      <c r="H56" s="22"/>
      <c r="I56" s="20"/>
      <c r="J56" s="24"/>
    </row>
    <row r="57" spans="1:12" x14ac:dyDescent="0.25">
      <c r="A57" s="19"/>
      <c r="B57" s="20"/>
      <c r="C57" s="20"/>
      <c r="D57" s="103"/>
      <c r="E57" s="20"/>
      <c r="F57" s="22"/>
      <c r="G57" s="67"/>
      <c r="H57" s="22"/>
      <c r="I57" s="20"/>
      <c r="J57" s="24"/>
    </row>
    <row r="58" spans="1:12" x14ac:dyDescent="0.25">
      <c r="A58" s="19"/>
      <c r="B58" s="20"/>
      <c r="C58" s="20"/>
      <c r="D58" s="103"/>
      <c r="E58" s="20"/>
      <c r="F58" s="22"/>
      <c r="G58" s="67"/>
      <c r="H58" s="22"/>
      <c r="I58" s="20"/>
      <c r="J58" s="24"/>
    </row>
    <row r="59" spans="1:12" x14ac:dyDescent="0.25">
      <c r="A59" s="19"/>
      <c r="B59" s="20"/>
      <c r="C59" s="20"/>
      <c r="D59" s="103"/>
      <c r="E59" s="20"/>
      <c r="F59" s="22"/>
      <c r="G59" s="67"/>
      <c r="H59" s="22"/>
      <c r="I59" s="20"/>
      <c r="J59" s="24"/>
    </row>
    <row r="60" spans="1:12" x14ac:dyDescent="0.25">
      <c r="A60" s="19"/>
      <c r="B60" s="20"/>
      <c r="C60" s="20"/>
      <c r="D60" s="103"/>
      <c r="E60" s="20"/>
      <c r="F60" s="22"/>
      <c r="G60" s="67"/>
      <c r="H60" s="22"/>
      <c r="I60" s="20"/>
      <c r="J60" s="24"/>
    </row>
    <row r="61" spans="1:12" x14ac:dyDescent="0.25">
      <c r="A61" s="19"/>
      <c r="B61" s="20"/>
      <c r="C61" s="20"/>
      <c r="D61" s="103"/>
      <c r="E61" s="20"/>
      <c r="F61" s="22"/>
      <c r="G61" s="67"/>
      <c r="H61" s="22"/>
      <c r="I61" s="20"/>
      <c r="J61" s="24"/>
    </row>
    <row r="62" spans="1:12" ht="15.75" x14ac:dyDescent="0.25">
      <c r="A62" s="19"/>
      <c r="B62" s="20"/>
      <c r="C62" s="20"/>
      <c r="D62" s="103"/>
      <c r="E62" s="61" t="s">
        <v>31</v>
      </c>
      <c r="F62" s="62"/>
      <c r="G62" s="63"/>
      <c r="H62" s="62">
        <f>SUM(H51:H61)</f>
        <v>8</v>
      </c>
      <c r="I62" s="64"/>
      <c r="J62" s="24"/>
    </row>
    <row r="63" spans="1:12" ht="5.0999999999999996" customHeight="1" x14ac:dyDescent="0.25">
      <c r="A63" s="19"/>
      <c r="B63" s="20"/>
      <c r="C63" s="20"/>
      <c r="D63" s="103"/>
      <c r="E63" s="20"/>
      <c r="F63" s="22"/>
      <c r="G63" s="67"/>
      <c r="H63" s="22"/>
      <c r="I63" s="20"/>
      <c r="J63" s="24"/>
    </row>
    <row r="64" spans="1:12" s="79" customFormat="1" ht="15.75" x14ac:dyDescent="0.25">
      <c r="A64" s="72"/>
      <c r="B64" s="73"/>
      <c r="C64" s="73"/>
      <c r="D64" s="74"/>
      <c r="E64" s="61" t="s">
        <v>32</v>
      </c>
      <c r="F64" s="75"/>
      <c r="G64" s="76"/>
      <c r="H64" s="75">
        <f>H37-H62</f>
        <v>792</v>
      </c>
      <c r="I64" s="77"/>
      <c r="J64" s="78"/>
    </row>
    <row r="65" spans="1:10" ht="9.9499999999999993" customHeight="1" x14ac:dyDescent="0.25">
      <c r="A65" s="32"/>
      <c r="B65" s="33"/>
      <c r="C65" s="33"/>
      <c r="D65" s="34"/>
      <c r="E65" s="33"/>
      <c r="F65" s="35"/>
      <c r="G65" s="36"/>
      <c r="H65" s="35"/>
      <c r="I65" s="33"/>
      <c r="J65" s="37"/>
    </row>
    <row r="66" spans="1:10" x14ac:dyDescent="0.25">
      <c r="B66" s="38"/>
    </row>
    <row r="67" spans="1:10" ht="5.0999999999999996" customHeight="1" x14ac:dyDescent="0.25"/>
  </sheetData>
  <mergeCells count="14">
    <mergeCell ref="B5:C5"/>
    <mergeCell ref="E5:F5"/>
    <mergeCell ref="B6:C6"/>
    <mergeCell ref="E6:F6"/>
    <mergeCell ref="B10:C10"/>
    <mergeCell ref="B47:I47"/>
    <mergeCell ref="G12:H12"/>
    <mergeCell ref="B14:C14"/>
    <mergeCell ref="B17:C18"/>
    <mergeCell ref="B19:C19"/>
    <mergeCell ref="B21:I21"/>
    <mergeCell ref="B39:D39"/>
    <mergeCell ref="F39:H39"/>
    <mergeCell ref="B12:C12"/>
  </mergeCells>
  <pageMargins left="0.39370078740157483" right="0.39370078740157483" top="0.39370078740157483" bottom="0.3937007874015748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opLeftCell="A4" zoomScale="85" zoomScaleNormal="85" workbookViewId="0">
      <selection activeCell="F27" sqref="F27"/>
    </sheetView>
  </sheetViews>
  <sheetFormatPr defaultColWidth="9.140625" defaultRowHeight="15" x14ac:dyDescent="0.25"/>
  <cols>
    <col min="1" max="2" width="1.7109375" style="9" customWidth="1"/>
    <col min="3" max="3" width="17.5703125" style="9" customWidth="1"/>
    <col min="4" max="4" width="20.42578125" style="38" customWidth="1"/>
    <col min="5" max="5" width="18.85546875" style="9" customWidth="1"/>
    <col min="6" max="6" width="11.85546875" style="39" customWidth="1"/>
    <col min="7" max="7" width="13" style="40" customWidth="1"/>
    <col min="8" max="8" width="14" style="39" customWidth="1"/>
    <col min="9" max="10" width="1.7109375" style="9" customWidth="1"/>
    <col min="11" max="16384" width="9.140625" style="9"/>
  </cols>
  <sheetData>
    <row r="1" spans="1:10" ht="9.9499999999999993" customHeight="1" x14ac:dyDescent="0.25">
      <c r="A1" s="3"/>
      <c r="B1" s="4"/>
      <c r="C1" s="4"/>
      <c r="D1" s="5"/>
      <c r="E1" s="4"/>
      <c r="F1" s="6"/>
      <c r="G1" s="7"/>
      <c r="H1" s="6"/>
      <c r="I1" s="4"/>
      <c r="J1" s="8"/>
    </row>
    <row r="2" spans="1:10" s="18" customFormat="1" x14ac:dyDescent="0.25">
      <c r="A2" s="10"/>
      <c r="B2" s="11"/>
      <c r="C2" s="12"/>
      <c r="D2" s="163" t="s">
        <v>3</v>
      </c>
      <c r="E2" s="12"/>
      <c r="F2" s="14"/>
      <c r="G2" s="163" t="s">
        <v>24</v>
      </c>
      <c r="H2" s="165" t="s">
        <v>25</v>
      </c>
      <c r="I2" s="16"/>
      <c r="J2" s="17"/>
    </row>
    <row r="3" spans="1:10" x14ac:dyDescent="0.25">
      <c r="A3" s="19"/>
      <c r="B3" s="20"/>
      <c r="C3" s="20"/>
      <c r="D3" s="164" t="s">
        <v>10</v>
      </c>
      <c r="E3" s="20"/>
      <c r="F3" s="22"/>
      <c r="G3" s="164">
        <f>SPECS!B3</f>
        <v>21</v>
      </c>
      <c r="H3" s="23">
        <f>SPECS!B4</f>
        <v>44398</v>
      </c>
      <c r="I3" s="20"/>
      <c r="J3" s="24"/>
    </row>
    <row r="4" spans="1:10" x14ac:dyDescent="0.25">
      <c r="A4" s="19"/>
      <c r="B4" s="20"/>
      <c r="C4" s="20"/>
      <c r="D4" s="166"/>
      <c r="E4" s="20"/>
      <c r="F4" s="22"/>
      <c r="G4" s="26"/>
      <c r="H4" s="22"/>
      <c r="I4" s="20"/>
      <c r="J4" s="24"/>
    </row>
    <row r="5" spans="1:10" s="18" customFormat="1" x14ac:dyDescent="0.25">
      <c r="A5" s="10"/>
      <c r="B5" s="215" t="s">
        <v>0</v>
      </c>
      <c r="C5" s="214"/>
      <c r="D5" s="27"/>
      <c r="E5" s="214" t="s">
        <v>20</v>
      </c>
      <c r="F5" s="214"/>
      <c r="G5" s="28"/>
      <c r="H5" s="29"/>
      <c r="I5" s="30"/>
      <c r="J5" s="31"/>
    </row>
    <row r="6" spans="1:10" x14ac:dyDescent="0.25">
      <c r="A6" s="19"/>
      <c r="B6" s="216" t="s">
        <v>124</v>
      </c>
      <c r="C6" s="216"/>
      <c r="D6" s="166"/>
      <c r="E6" s="216" t="s">
        <v>125</v>
      </c>
      <c r="F6" s="216"/>
      <c r="G6" s="26"/>
      <c r="H6" s="22"/>
      <c r="I6" s="20"/>
      <c r="J6" s="24"/>
    </row>
    <row r="7" spans="1:10" x14ac:dyDescent="0.25">
      <c r="A7" s="32"/>
      <c r="B7" s="33"/>
      <c r="C7" s="33"/>
      <c r="D7" s="34"/>
      <c r="E7" s="33"/>
      <c r="F7" s="35"/>
      <c r="G7" s="36"/>
      <c r="H7" s="35"/>
      <c r="I7" s="33"/>
      <c r="J7" s="37"/>
    </row>
    <row r="8" spans="1:10" ht="40.5" customHeight="1" x14ac:dyDescent="0.25"/>
    <row r="9" spans="1:10" ht="9.9499999999999993" customHeight="1" x14ac:dyDescent="0.25">
      <c r="A9" s="3"/>
      <c r="B9" s="4"/>
      <c r="C9" s="4"/>
      <c r="D9" s="5"/>
      <c r="E9" s="4"/>
      <c r="F9" s="6"/>
      <c r="G9" s="7"/>
      <c r="H9" s="6"/>
      <c r="I9" s="4"/>
      <c r="J9" s="8"/>
    </row>
    <row r="10" spans="1:10" x14ac:dyDescent="0.25">
      <c r="A10" s="19"/>
      <c r="B10" s="228" t="s">
        <v>0</v>
      </c>
      <c r="C10" s="229"/>
      <c r="D10" s="166" t="str">
        <f>B6</f>
        <v>P017</v>
      </c>
      <c r="E10" s="41" t="s">
        <v>20</v>
      </c>
      <c r="F10" s="22" t="str">
        <f>E6</f>
        <v>Mr Wynand Barnard</v>
      </c>
      <c r="G10" s="26"/>
      <c r="H10" s="22"/>
      <c r="I10" s="20"/>
      <c r="J10" s="24"/>
    </row>
    <row r="11" spans="1:10" ht="5.0999999999999996" customHeight="1" x14ac:dyDescent="0.25">
      <c r="A11" s="19"/>
      <c r="B11" s="42"/>
      <c r="C11" s="43"/>
      <c r="D11" s="166"/>
      <c r="E11" s="20"/>
      <c r="F11" s="22"/>
      <c r="G11" s="26"/>
      <c r="H11" s="22"/>
      <c r="I11" s="20"/>
      <c r="J11" s="24"/>
    </row>
    <row r="12" spans="1:10" x14ac:dyDescent="0.25">
      <c r="A12" s="19"/>
      <c r="B12" s="228" t="s">
        <v>2</v>
      </c>
      <c r="C12" s="229"/>
      <c r="D12" s="166"/>
      <c r="E12" s="20"/>
      <c r="F12" s="44" t="s">
        <v>33</v>
      </c>
      <c r="G12" s="226" t="s">
        <v>129</v>
      </c>
      <c r="H12" s="227"/>
      <c r="I12" s="20"/>
      <c r="J12" s="24"/>
    </row>
    <row r="13" spans="1:10" ht="5.0999999999999996" customHeight="1" x14ac:dyDescent="0.25">
      <c r="A13" s="19"/>
      <c r="B13" s="42"/>
      <c r="C13" s="43"/>
      <c r="D13" s="166"/>
      <c r="E13" s="20"/>
      <c r="F13" s="22"/>
      <c r="G13" s="26"/>
      <c r="H13" s="22"/>
      <c r="I13" s="20"/>
      <c r="J13" s="24"/>
    </row>
    <row r="14" spans="1:10" x14ac:dyDescent="0.25">
      <c r="A14" s="19"/>
      <c r="B14" s="228" t="s">
        <v>3</v>
      </c>
      <c r="C14" s="229"/>
      <c r="D14" s="166" t="s">
        <v>10</v>
      </c>
      <c r="E14" s="20"/>
      <c r="F14" s="22"/>
      <c r="G14" s="41" t="s">
        <v>24</v>
      </c>
      <c r="H14" s="45">
        <f>G3</f>
        <v>21</v>
      </c>
      <c r="I14" s="20"/>
      <c r="J14" s="24"/>
    </row>
    <row r="15" spans="1:10" ht="5.0999999999999996" customHeight="1" x14ac:dyDescent="0.25">
      <c r="A15" s="19"/>
      <c r="B15" s="20"/>
      <c r="C15" s="20"/>
      <c r="D15" s="166"/>
      <c r="E15" s="20"/>
      <c r="F15" s="22"/>
      <c r="G15" s="46"/>
      <c r="H15" s="22"/>
      <c r="I15" s="20"/>
      <c r="J15" s="24"/>
    </row>
    <row r="16" spans="1:10" x14ac:dyDescent="0.25">
      <c r="A16" s="19"/>
      <c r="B16" s="47" t="s">
        <v>4</v>
      </c>
      <c r="C16" s="20"/>
      <c r="D16" s="166"/>
      <c r="E16" s="20"/>
      <c r="F16" s="22"/>
      <c r="G16" s="41" t="s">
        <v>25</v>
      </c>
      <c r="H16" s="48">
        <f>H3</f>
        <v>44398</v>
      </c>
      <c r="I16" s="20"/>
      <c r="J16" s="24"/>
    </row>
    <row r="17" spans="1:12" ht="5.0999999999999996" customHeight="1" x14ac:dyDescent="0.25">
      <c r="A17" s="19"/>
      <c r="B17" s="220" t="s">
        <v>5</v>
      </c>
      <c r="C17" s="220"/>
      <c r="D17" s="166"/>
      <c r="E17" s="20"/>
      <c r="F17" s="22"/>
      <c r="G17" s="46"/>
      <c r="H17" s="22"/>
      <c r="I17" s="20"/>
      <c r="J17" s="24"/>
    </row>
    <row r="18" spans="1:12" x14ac:dyDescent="0.25">
      <c r="A18" s="19"/>
      <c r="B18" s="220"/>
      <c r="C18" s="220"/>
      <c r="D18" s="166"/>
      <c r="E18" s="20"/>
      <c r="F18" s="22"/>
      <c r="G18" s="41" t="s">
        <v>23</v>
      </c>
      <c r="H18" s="22">
        <v>31.25</v>
      </c>
      <c r="I18" s="20"/>
      <c r="J18" s="24"/>
    </row>
    <row r="19" spans="1:12" x14ac:dyDescent="0.25">
      <c r="A19" s="19"/>
      <c r="B19" s="221">
        <v>2210</v>
      </c>
      <c r="C19" s="221"/>
      <c r="D19" s="166"/>
      <c r="E19" s="20"/>
      <c r="F19" s="22"/>
      <c r="G19" s="26"/>
      <c r="H19" s="22"/>
      <c r="I19" s="20"/>
      <c r="J19" s="24"/>
    </row>
    <row r="20" spans="1:12" x14ac:dyDescent="0.25">
      <c r="A20" s="19"/>
      <c r="B20" s="49"/>
      <c r="C20" s="20"/>
      <c r="D20" s="166"/>
      <c r="E20" s="20"/>
      <c r="F20" s="22"/>
      <c r="G20" s="26"/>
      <c r="H20" s="22"/>
      <c r="I20" s="20"/>
      <c r="J20" s="24"/>
    </row>
    <row r="21" spans="1:12" s="18" customFormat="1" ht="15.75" x14ac:dyDescent="0.25">
      <c r="A21" s="10"/>
      <c r="B21" s="222" t="s">
        <v>9</v>
      </c>
      <c r="C21" s="223"/>
      <c r="D21" s="223"/>
      <c r="E21" s="223"/>
      <c r="F21" s="223"/>
      <c r="G21" s="223"/>
      <c r="H21" s="223"/>
      <c r="I21" s="224"/>
      <c r="J21" s="50"/>
    </row>
    <row r="22" spans="1:12" s="18" customFormat="1" ht="5.0999999999999996" customHeight="1" x14ac:dyDescent="0.25">
      <c r="A22" s="10"/>
      <c r="B22" s="51"/>
      <c r="C22" s="51"/>
      <c r="D22" s="43"/>
      <c r="E22" s="51"/>
      <c r="F22" s="52"/>
      <c r="G22" s="53"/>
      <c r="H22" s="52"/>
      <c r="I22" s="51"/>
      <c r="J22" s="31"/>
    </row>
    <row r="23" spans="1:12" s="18" customFormat="1" x14ac:dyDescent="0.25">
      <c r="A23" s="10"/>
      <c r="B23" s="167" t="s">
        <v>6</v>
      </c>
      <c r="C23" s="55"/>
      <c r="D23" s="27"/>
      <c r="E23" s="55"/>
      <c r="F23" s="165" t="s">
        <v>22</v>
      </c>
      <c r="G23" s="56" t="s">
        <v>23</v>
      </c>
      <c r="H23" s="57" t="s">
        <v>26</v>
      </c>
      <c r="I23" s="30"/>
      <c r="J23" s="31"/>
    </row>
    <row r="24" spans="1:12" ht="5.0999999999999996" customHeight="1" x14ac:dyDescent="0.25">
      <c r="A24" s="19"/>
      <c r="B24" s="20"/>
      <c r="C24" s="20"/>
      <c r="D24" s="166"/>
      <c r="E24" s="20"/>
      <c r="F24" s="22"/>
      <c r="G24" s="26"/>
      <c r="H24" s="22"/>
      <c r="I24" s="20"/>
      <c r="J24" s="24"/>
    </row>
    <row r="25" spans="1:12" x14ac:dyDescent="0.25">
      <c r="A25" s="19"/>
      <c r="B25" s="20"/>
      <c r="C25" s="20" t="s">
        <v>7</v>
      </c>
      <c r="D25" s="166"/>
      <c r="E25" s="20"/>
      <c r="F25" s="22">
        <v>40</v>
      </c>
      <c r="G25" s="187">
        <f>H18</f>
        <v>31.25</v>
      </c>
      <c r="H25" s="22">
        <f>F25*G25</f>
        <v>1250</v>
      </c>
      <c r="I25" s="20"/>
      <c r="J25" s="24"/>
    </row>
    <row r="26" spans="1:12" x14ac:dyDescent="0.25">
      <c r="A26" s="19"/>
      <c r="B26" s="20"/>
      <c r="C26" s="20" t="s">
        <v>54</v>
      </c>
      <c r="D26" s="166"/>
      <c r="E26" s="20"/>
      <c r="F26" s="22">
        <v>0</v>
      </c>
      <c r="G26" s="187">
        <f>H18*1.5</f>
        <v>46.875</v>
      </c>
      <c r="H26" s="22">
        <f>F26*G26</f>
        <v>0</v>
      </c>
      <c r="I26" s="20"/>
      <c r="J26" s="24"/>
    </row>
    <row r="27" spans="1:12" x14ac:dyDescent="0.25">
      <c r="A27" s="19"/>
      <c r="B27" s="20"/>
      <c r="C27" s="20"/>
      <c r="D27" s="166"/>
      <c r="E27" s="20"/>
      <c r="F27" s="22"/>
      <c r="G27" s="187"/>
      <c r="H27" s="22"/>
      <c r="I27" s="20"/>
      <c r="J27" s="24"/>
    </row>
    <row r="28" spans="1:12" x14ac:dyDescent="0.25">
      <c r="A28" s="19"/>
      <c r="B28" s="20"/>
      <c r="C28" s="20"/>
      <c r="D28" s="166"/>
      <c r="E28" s="20"/>
      <c r="F28" s="22"/>
      <c r="G28" s="26"/>
      <c r="H28" s="22"/>
      <c r="I28" s="20"/>
      <c r="J28" s="24"/>
      <c r="L28" s="9" t="s">
        <v>75</v>
      </c>
    </row>
    <row r="29" spans="1:12" x14ac:dyDescent="0.25">
      <c r="A29" s="19"/>
      <c r="B29" s="20"/>
      <c r="C29" s="20"/>
      <c r="D29" s="166"/>
      <c r="E29" s="20"/>
      <c r="F29" s="22"/>
      <c r="G29" s="26"/>
      <c r="H29" s="22"/>
      <c r="I29" s="20"/>
      <c r="J29" s="24"/>
      <c r="L29" s="112">
        <v>43</v>
      </c>
    </row>
    <row r="30" spans="1:12" x14ac:dyDescent="0.25">
      <c r="A30" s="19"/>
      <c r="B30" s="20"/>
      <c r="C30" s="20"/>
      <c r="D30" s="166"/>
      <c r="E30" s="20"/>
      <c r="F30" s="22"/>
      <c r="G30" s="26"/>
      <c r="H30" s="22"/>
      <c r="I30" s="20"/>
      <c r="J30" s="24"/>
    </row>
    <row r="31" spans="1:12" x14ac:dyDescent="0.25">
      <c r="A31" s="19"/>
      <c r="B31" s="20"/>
      <c r="C31" s="20"/>
      <c r="D31" s="166"/>
      <c r="E31" s="20"/>
      <c r="F31" s="22"/>
      <c r="G31" s="26"/>
      <c r="H31" s="22"/>
      <c r="I31" s="20"/>
      <c r="J31" s="24"/>
    </row>
    <row r="32" spans="1:12" x14ac:dyDescent="0.25">
      <c r="A32" s="19"/>
      <c r="B32" s="20"/>
      <c r="C32" s="20"/>
      <c r="D32" s="166"/>
      <c r="E32" s="20"/>
      <c r="F32" s="22"/>
      <c r="G32" s="26"/>
      <c r="H32" s="22"/>
      <c r="I32" s="20"/>
      <c r="J32" s="24"/>
    </row>
    <row r="33" spans="1:12" x14ac:dyDescent="0.25">
      <c r="A33" s="19"/>
      <c r="B33" s="20"/>
      <c r="C33" s="20"/>
      <c r="D33" s="166"/>
      <c r="E33" s="20"/>
      <c r="F33" s="22"/>
      <c r="G33" s="26"/>
      <c r="H33" s="22"/>
      <c r="I33" s="20"/>
      <c r="J33" s="24"/>
    </row>
    <row r="34" spans="1:12" x14ac:dyDescent="0.25">
      <c r="A34" s="19"/>
      <c r="B34" s="20"/>
      <c r="C34" s="20"/>
      <c r="D34" s="166"/>
      <c r="E34" s="20"/>
      <c r="F34" s="22"/>
      <c r="G34" s="26"/>
      <c r="H34" s="22"/>
      <c r="I34" s="20"/>
      <c r="J34" s="24"/>
    </row>
    <row r="35" spans="1:12" x14ac:dyDescent="0.25">
      <c r="A35" s="19"/>
      <c r="B35" s="20"/>
      <c r="C35" s="20"/>
      <c r="D35" s="166"/>
      <c r="E35" s="20"/>
      <c r="F35" s="22"/>
      <c r="G35" s="26"/>
      <c r="H35" s="22"/>
      <c r="I35" s="20"/>
      <c r="J35" s="24"/>
    </row>
    <row r="36" spans="1:12" x14ac:dyDescent="0.25">
      <c r="A36" s="19"/>
      <c r="B36" s="20"/>
      <c r="C36" s="20"/>
      <c r="D36" s="166"/>
      <c r="E36" s="20"/>
      <c r="F36" s="22"/>
      <c r="G36" s="26"/>
      <c r="H36" s="22"/>
      <c r="I36" s="20"/>
      <c r="J36" s="24"/>
    </row>
    <row r="37" spans="1:12" s="66" customFormat="1" ht="15.75" x14ac:dyDescent="0.25">
      <c r="A37" s="58"/>
      <c r="B37" s="59"/>
      <c r="C37" s="59"/>
      <c r="D37" s="60"/>
      <c r="E37" s="61" t="s">
        <v>27</v>
      </c>
      <c r="F37" s="62"/>
      <c r="G37" s="63"/>
      <c r="H37" s="62">
        <f>SUM(H25:H36)</f>
        <v>1250</v>
      </c>
      <c r="I37" s="64"/>
      <c r="J37" s="65"/>
    </row>
    <row r="38" spans="1:12" ht="5.0999999999999996" customHeight="1" x14ac:dyDescent="0.25">
      <c r="A38" s="19"/>
      <c r="B38" s="20"/>
      <c r="C38" s="20"/>
      <c r="D38" s="166"/>
      <c r="E38" s="20"/>
      <c r="F38" s="22"/>
      <c r="G38" s="26"/>
      <c r="H38" s="22"/>
      <c r="I38" s="20"/>
      <c r="J38" s="24"/>
    </row>
    <row r="39" spans="1:12" s="18" customFormat="1" x14ac:dyDescent="0.25">
      <c r="A39" s="10"/>
      <c r="B39" s="215" t="s">
        <v>11</v>
      </c>
      <c r="C39" s="214"/>
      <c r="D39" s="214"/>
      <c r="E39" s="55"/>
      <c r="F39" s="225" t="s">
        <v>28</v>
      </c>
      <c r="G39" s="225"/>
      <c r="H39" s="225"/>
      <c r="I39" s="30"/>
      <c r="J39" s="31"/>
    </row>
    <row r="40" spans="1:12" ht="5.0999999999999996" customHeight="1" x14ac:dyDescent="0.25">
      <c r="A40" s="19"/>
      <c r="B40" s="20"/>
      <c r="C40" s="20"/>
      <c r="D40" s="166"/>
      <c r="E40" s="20"/>
      <c r="F40" s="22"/>
      <c r="G40" s="26"/>
      <c r="H40" s="22"/>
      <c r="I40" s="20"/>
      <c r="J40" s="24"/>
    </row>
    <row r="41" spans="1:12" x14ac:dyDescent="0.25">
      <c r="A41" s="19"/>
      <c r="B41" s="20"/>
      <c r="C41" s="20"/>
      <c r="D41" s="166"/>
      <c r="E41" s="20"/>
      <c r="F41" s="22"/>
      <c r="G41" s="26"/>
      <c r="H41" s="22"/>
      <c r="I41" s="20"/>
      <c r="J41" s="24"/>
    </row>
    <row r="42" spans="1:12" x14ac:dyDescent="0.25">
      <c r="A42" s="19"/>
      <c r="B42" s="20"/>
      <c r="C42" s="20"/>
      <c r="D42" s="166"/>
      <c r="E42" s="20"/>
      <c r="F42" s="22"/>
      <c r="G42" s="26"/>
      <c r="H42" s="22"/>
      <c r="I42" s="20"/>
      <c r="J42" s="24"/>
      <c r="L42" s="9" t="s">
        <v>98</v>
      </c>
    </row>
    <row r="43" spans="1:12" x14ac:dyDescent="0.25">
      <c r="A43" s="19"/>
      <c r="B43" s="20"/>
      <c r="C43" s="20"/>
      <c r="D43" s="166"/>
      <c r="E43" s="20"/>
      <c r="F43" s="22"/>
      <c r="G43" s="26"/>
      <c r="H43" s="22"/>
      <c r="I43" s="20"/>
      <c r="J43" s="24"/>
    </row>
    <row r="44" spans="1:12" x14ac:dyDescent="0.25">
      <c r="A44" s="19"/>
      <c r="B44" s="20"/>
      <c r="C44" s="20"/>
      <c r="D44" s="166"/>
      <c r="E44" s="20"/>
      <c r="F44" s="22"/>
      <c r="G44" s="26"/>
      <c r="H44" s="22"/>
      <c r="I44" s="20"/>
      <c r="J44" s="24"/>
    </row>
    <row r="45" spans="1:12" x14ac:dyDescent="0.25">
      <c r="A45" s="19"/>
      <c r="B45" s="20"/>
      <c r="C45" s="20"/>
      <c r="D45" s="166"/>
      <c r="E45" s="20"/>
      <c r="F45" s="22"/>
      <c r="G45" s="26"/>
      <c r="H45" s="22"/>
      <c r="I45" s="20"/>
      <c r="J45" s="24"/>
    </row>
    <row r="46" spans="1:12" x14ac:dyDescent="0.25">
      <c r="A46" s="19"/>
      <c r="B46" s="20"/>
      <c r="C46" s="20"/>
      <c r="D46" s="166"/>
      <c r="E46" s="20"/>
      <c r="F46" s="22"/>
      <c r="G46" s="26"/>
      <c r="H46" s="22"/>
      <c r="I46" s="20"/>
      <c r="J46" s="24"/>
    </row>
    <row r="47" spans="1:12" ht="15.75" x14ac:dyDescent="0.25">
      <c r="A47" s="19"/>
      <c r="B47" s="217" t="s">
        <v>29</v>
      </c>
      <c r="C47" s="218"/>
      <c r="D47" s="218"/>
      <c r="E47" s="218"/>
      <c r="F47" s="218"/>
      <c r="G47" s="218"/>
      <c r="H47" s="218"/>
      <c r="I47" s="219"/>
      <c r="J47" s="24"/>
    </row>
    <row r="48" spans="1:12" ht="5.0999999999999996" customHeight="1" x14ac:dyDescent="0.25">
      <c r="A48" s="19"/>
      <c r="B48" s="20"/>
      <c r="C48" s="20"/>
      <c r="D48" s="166"/>
      <c r="E48" s="20"/>
      <c r="F48" s="22"/>
      <c r="G48" s="26"/>
      <c r="H48" s="22"/>
      <c r="I48" s="20"/>
      <c r="J48" s="24"/>
    </row>
    <row r="49" spans="1:12" s="18" customFormat="1" x14ac:dyDescent="0.25">
      <c r="A49" s="10"/>
      <c r="B49" s="167" t="s">
        <v>6</v>
      </c>
      <c r="C49" s="55"/>
      <c r="D49" s="27"/>
      <c r="E49" s="55"/>
      <c r="F49" s="29"/>
      <c r="G49" s="163" t="s">
        <v>30</v>
      </c>
      <c r="H49" s="57" t="s">
        <v>26</v>
      </c>
      <c r="I49" s="30"/>
      <c r="J49" s="31"/>
    </row>
    <row r="50" spans="1:12" ht="5.0999999999999996" customHeight="1" x14ac:dyDescent="0.25">
      <c r="A50" s="19"/>
      <c r="B50" s="20"/>
      <c r="C50" s="20"/>
      <c r="D50" s="166"/>
      <c r="E50" s="20"/>
      <c r="F50" s="22"/>
      <c r="G50" s="26"/>
      <c r="H50" s="22"/>
      <c r="I50" s="20"/>
      <c r="J50" s="24"/>
    </row>
    <row r="51" spans="1:12" x14ac:dyDescent="0.25">
      <c r="A51" s="19"/>
      <c r="B51" s="20"/>
      <c r="C51" s="20" t="s">
        <v>16</v>
      </c>
      <c r="D51" s="166"/>
      <c r="E51" s="20"/>
      <c r="F51" s="22"/>
      <c r="G51" s="139"/>
      <c r="H51" s="111">
        <f>(H25+H26+H27+H28)*0.01</f>
        <v>12.5</v>
      </c>
      <c r="I51" s="20"/>
      <c r="J51" s="24"/>
      <c r="L51" s="69"/>
    </row>
    <row r="52" spans="1:12" x14ac:dyDescent="0.25">
      <c r="A52" s="19"/>
      <c r="B52" s="20"/>
      <c r="C52" s="20" t="s">
        <v>15</v>
      </c>
      <c r="D52" s="166"/>
      <c r="E52" s="20"/>
      <c r="F52" s="22"/>
      <c r="G52" s="139">
        <v>0</v>
      </c>
      <c r="H52" s="111">
        <f>G52</f>
        <v>0</v>
      </c>
      <c r="I52" s="20"/>
      <c r="J52" s="24"/>
    </row>
    <row r="53" spans="1:12" x14ac:dyDescent="0.25">
      <c r="A53" s="19"/>
      <c r="B53" s="20"/>
      <c r="C53" s="20"/>
      <c r="D53" s="166"/>
      <c r="E53" s="20"/>
      <c r="F53" s="22"/>
      <c r="G53" s="139"/>
      <c r="H53" s="111"/>
      <c r="I53" s="20"/>
      <c r="J53" s="24"/>
    </row>
    <row r="54" spans="1:12" x14ac:dyDescent="0.25">
      <c r="A54" s="19"/>
      <c r="B54" s="20"/>
      <c r="C54" s="20"/>
      <c r="D54" s="166"/>
      <c r="E54" s="20"/>
      <c r="F54" s="22"/>
      <c r="G54" s="67"/>
      <c r="H54" s="22"/>
      <c r="I54" s="20"/>
      <c r="J54" s="24"/>
    </row>
    <row r="55" spans="1:12" x14ac:dyDescent="0.25">
      <c r="A55" s="19"/>
      <c r="B55" s="20"/>
      <c r="C55" s="20"/>
      <c r="D55" s="166"/>
      <c r="E55" s="20"/>
      <c r="F55" s="22"/>
      <c r="G55" s="67"/>
      <c r="H55" s="22"/>
      <c r="I55" s="20"/>
      <c r="J55" s="24"/>
    </row>
    <row r="56" spans="1:12" x14ac:dyDescent="0.25">
      <c r="A56" s="19"/>
      <c r="B56" s="20"/>
      <c r="C56" s="20"/>
      <c r="D56" s="166"/>
      <c r="E56" s="20"/>
      <c r="F56" s="22"/>
      <c r="G56" s="67"/>
      <c r="H56" s="22"/>
      <c r="I56" s="20"/>
      <c r="J56" s="24"/>
    </row>
    <row r="57" spans="1:12" x14ac:dyDescent="0.25">
      <c r="A57" s="19"/>
      <c r="B57" s="20"/>
      <c r="C57" s="20"/>
      <c r="D57" s="166"/>
      <c r="E57" s="20"/>
      <c r="F57" s="22"/>
      <c r="G57" s="67"/>
      <c r="H57" s="22"/>
      <c r="I57" s="20"/>
      <c r="J57" s="24"/>
    </row>
    <row r="58" spans="1:12" x14ac:dyDescent="0.25">
      <c r="A58" s="19"/>
      <c r="B58" s="20"/>
      <c r="C58" s="20"/>
      <c r="D58" s="166"/>
      <c r="E58" s="20"/>
      <c r="F58" s="22"/>
      <c r="G58" s="67"/>
      <c r="H58" s="22"/>
      <c r="I58" s="20"/>
      <c r="J58" s="24"/>
    </row>
    <row r="59" spans="1:12" x14ac:dyDescent="0.25">
      <c r="A59" s="19"/>
      <c r="B59" s="20"/>
      <c r="C59" s="20"/>
      <c r="D59" s="166"/>
      <c r="E59" s="20"/>
      <c r="F59" s="22"/>
      <c r="G59" s="67"/>
      <c r="H59" s="22"/>
      <c r="I59" s="20"/>
      <c r="J59" s="24"/>
    </row>
    <row r="60" spans="1:12" x14ac:dyDescent="0.25">
      <c r="A60" s="19"/>
      <c r="B60" s="20"/>
      <c r="C60" s="20"/>
      <c r="D60" s="166"/>
      <c r="E60" s="20"/>
      <c r="F60" s="22"/>
      <c r="G60" s="67"/>
      <c r="H60" s="22"/>
      <c r="I60" s="20"/>
      <c r="J60" s="24"/>
    </row>
    <row r="61" spans="1:12" x14ac:dyDescent="0.25">
      <c r="A61" s="19"/>
      <c r="B61" s="20"/>
      <c r="C61" s="20"/>
      <c r="D61" s="166"/>
      <c r="E61" s="20"/>
      <c r="F61" s="22"/>
      <c r="G61" s="67"/>
      <c r="H61" s="22"/>
      <c r="I61" s="20"/>
      <c r="J61" s="24"/>
    </row>
    <row r="62" spans="1:12" ht="15.75" x14ac:dyDescent="0.25">
      <c r="A62" s="19"/>
      <c r="B62" s="20"/>
      <c r="C62" s="20"/>
      <c r="D62" s="166"/>
      <c r="E62" s="61" t="s">
        <v>31</v>
      </c>
      <c r="F62" s="62"/>
      <c r="G62" s="63"/>
      <c r="H62" s="62">
        <f>SUM(H51:H61)</f>
        <v>12.5</v>
      </c>
      <c r="I62" s="64"/>
      <c r="J62" s="24"/>
    </row>
    <row r="63" spans="1:12" ht="5.0999999999999996" customHeight="1" x14ac:dyDescent="0.25">
      <c r="A63" s="19"/>
      <c r="B63" s="20"/>
      <c r="C63" s="20"/>
      <c r="D63" s="166"/>
      <c r="E63" s="20"/>
      <c r="F63" s="22"/>
      <c r="G63" s="67"/>
      <c r="H63" s="22"/>
      <c r="I63" s="20"/>
      <c r="J63" s="24"/>
    </row>
    <row r="64" spans="1:12" s="79" customFormat="1" ht="15.75" x14ac:dyDescent="0.25">
      <c r="A64" s="72"/>
      <c r="B64" s="73"/>
      <c r="C64" s="73"/>
      <c r="D64" s="74"/>
      <c r="E64" s="61" t="s">
        <v>32</v>
      </c>
      <c r="F64" s="75"/>
      <c r="G64" s="76"/>
      <c r="H64" s="75">
        <f>H37-H62</f>
        <v>1237.5</v>
      </c>
      <c r="I64" s="77"/>
      <c r="J64" s="78"/>
    </row>
    <row r="65" spans="1:10" ht="9.9499999999999993" customHeight="1" x14ac:dyDescent="0.25">
      <c r="A65" s="32"/>
      <c r="B65" s="33"/>
      <c r="C65" s="33"/>
      <c r="D65" s="34"/>
      <c r="E65" s="33"/>
      <c r="F65" s="35"/>
      <c r="G65" s="36"/>
      <c r="H65" s="35"/>
      <c r="I65" s="33"/>
      <c r="J65" s="37"/>
    </row>
    <row r="66" spans="1:10" x14ac:dyDescent="0.25">
      <c r="B66" s="38"/>
    </row>
    <row r="67" spans="1:10" ht="5.0999999999999996" customHeight="1" x14ac:dyDescent="0.25"/>
  </sheetData>
  <mergeCells count="14">
    <mergeCell ref="B5:C5"/>
    <mergeCell ref="E5:F5"/>
    <mergeCell ref="B6:C6"/>
    <mergeCell ref="E6:F6"/>
    <mergeCell ref="B10:C10"/>
    <mergeCell ref="B47:I47"/>
    <mergeCell ref="G12:H12"/>
    <mergeCell ref="B14:C14"/>
    <mergeCell ref="B17:C18"/>
    <mergeCell ref="B19:C19"/>
    <mergeCell ref="B21:I21"/>
    <mergeCell ref="B39:D39"/>
    <mergeCell ref="F39:H39"/>
    <mergeCell ref="B12:C12"/>
  </mergeCells>
  <pageMargins left="0.39370078740157483" right="0.39370078740157483" top="0.39370078740157483" bottom="0.3937007874015748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zoomScale="85" zoomScaleNormal="85" workbookViewId="0">
      <selection activeCell="H29" sqref="H29"/>
    </sheetView>
  </sheetViews>
  <sheetFormatPr defaultColWidth="9.140625" defaultRowHeight="15" x14ac:dyDescent="0.25"/>
  <cols>
    <col min="1" max="2" width="1.7109375" style="9" customWidth="1"/>
    <col min="3" max="3" width="17.5703125" style="9" customWidth="1"/>
    <col min="4" max="4" width="20.42578125" style="38" customWidth="1"/>
    <col min="5" max="5" width="18.85546875" style="9" customWidth="1"/>
    <col min="6" max="6" width="11.85546875" style="39" customWidth="1"/>
    <col min="7" max="7" width="13" style="40" customWidth="1"/>
    <col min="8" max="8" width="14" style="39" customWidth="1"/>
    <col min="9" max="10" width="1.7109375" style="9" customWidth="1"/>
    <col min="11" max="16384" width="9.140625" style="9"/>
  </cols>
  <sheetData>
    <row r="1" spans="1:10" ht="9.9499999999999993" customHeight="1" x14ac:dyDescent="0.25">
      <c r="A1" s="3"/>
      <c r="B1" s="4"/>
      <c r="C1" s="4"/>
      <c r="D1" s="5"/>
      <c r="E1" s="4"/>
      <c r="F1" s="6"/>
      <c r="G1" s="7"/>
      <c r="H1" s="6"/>
      <c r="I1" s="4"/>
      <c r="J1" s="8"/>
    </row>
    <row r="2" spans="1:10" s="18" customFormat="1" x14ac:dyDescent="0.25">
      <c r="A2" s="10"/>
      <c r="B2" s="11"/>
      <c r="C2" s="12"/>
      <c r="D2" s="193" t="s">
        <v>3</v>
      </c>
      <c r="E2" s="12"/>
      <c r="F2" s="14"/>
      <c r="G2" s="193" t="s">
        <v>24</v>
      </c>
      <c r="H2" s="195" t="s">
        <v>25</v>
      </c>
      <c r="I2" s="16"/>
      <c r="J2" s="17"/>
    </row>
    <row r="3" spans="1:10" x14ac:dyDescent="0.25">
      <c r="A3" s="19"/>
      <c r="B3" s="20"/>
      <c r="C3" s="20"/>
      <c r="D3" s="194" t="s">
        <v>10</v>
      </c>
      <c r="E3" s="20"/>
      <c r="F3" s="22"/>
      <c r="G3" s="194">
        <f>SPECS!B3</f>
        <v>21</v>
      </c>
      <c r="H3" s="23">
        <f>SPECS!B4</f>
        <v>44398</v>
      </c>
      <c r="I3" s="20"/>
      <c r="J3" s="24"/>
    </row>
    <row r="4" spans="1:10" x14ac:dyDescent="0.25">
      <c r="A4" s="19"/>
      <c r="B4" s="20"/>
      <c r="C4" s="20"/>
      <c r="D4" s="196"/>
      <c r="E4" s="20"/>
      <c r="F4" s="22"/>
      <c r="G4" s="26"/>
      <c r="H4" s="22"/>
      <c r="I4" s="20"/>
      <c r="J4" s="24"/>
    </row>
    <row r="5" spans="1:10" s="18" customFormat="1" x14ac:dyDescent="0.25">
      <c r="A5" s="10"/>
      <c r="B5" s="215" t="s">
        <v>0</v>
      </c>
      <c r="C5" s="214"/>
      <c r="D5" s="27"/>
      <c r="E5" s="214" t="s">
        <v>20</v>
      </c>
      <c r="F5" s="214"/>
      <c r="G5" s="28"/>
      <c r="H5" s="29"/>
      <c r="I5" s="30"/>
      <c r="J5" s="31"/>
    </row>
    <row r="6" spans="1:10" x14ac:dyDescent="0.25">
      <c r="A6" s="19"/>
      <c r="B6" s="216" t="s">
        <v>130</v>
      </c>
      <c r="C6" s="216"/>
      <c r="D6" s="196"/>
      <c r="E6" s="216" t="s">
        <v>131</v>
      </c>
      <c r="F6" s="216"/>
      <c r="G6" s="26"/>
      <c r="H6" s="22"/>
      <c r="I6" s="20"/>
      <c r="J6" s="24"/>
    </row>
    <row r="7" spans="1:10" x14ac:dyDescent="0.25">
      <c r="A7" s="32"/>
      <c r="B7" s="33"/>
      <c r="C7" s="33"/>
      <c r="D7" s="34"/>
      <c r="E7" s="33"/>
      <c r="F7" s="35"/>
      <c r="G7" s="36"/>
      <c r="H7" s="35"/>
      <c r="I7" s="33"/>
      <c r="J7" s="37"/>
    </row>
    <row r="8" spans="1:10" ht="40.5" customHeight="1" x14ac:dyDescent="0.25"/>
    <row r="9" spans="1:10" ht="9.9499999999999993" customHeight="1" x14ac:dyDescent="0.25">
      <c r="A9" s="3"/>
      <c r="B9" s="4"/>
      <c r="C9" s="4"/>
      <c r="D9" s="5"/>
      <c r="E9" s="4"/>
      <c r="F9" s="6"/>
      <c r="G9" s="7"/>
      <c r="H9" s="6"/>
      <c r="I9" s="4"/>
      <c r="J9" s="8"/>
    </row>
    <row r="10" spans="1:10" x14ac:dyDescent="0.25">
      <c r="A10" s="19"/>
      <c r="B10" s="228" t="s">
        <v>0</v>
      </c>
      <c r="C10" s="229"/>
      <c r="D10" s="196" t="str">
        <f>B6</f>
        <v>P018</v>
      </c>
      <c r="E10" s="41" t="s">
        <v>20</v>
      </c>
      <c r="F10" s="22" t="str">
        <f>E6</f>
        <v>Jacques Roodt</v>
      </c>
      <c r="G10" s="26"/>
      <c r="H10" s="22"/>
      <c r="I10" s="20"/>
      <c r="J10" s="24"/>
    </row>
    <row r="11" spans="1:10" ht="5.0999999999999996" customHeight="1" x14ac:dyDescent="0.25">
      <c r="A11" s="19"/>
      <c r="B11" s="42"/>
      <c r="C11" s="43"/>
      <c r="D11" s="196"/>
      <c r="E11" s="20"/>
      <c r="F11" s="22"/>
      <c r="G11" s="26"/>
      <c r="H11" s="22"/>
      <c r="I11" s="20"/>
      <c r="J11" s="24"/>
    </row>
    <row r="12" spans="1:10" x14ac:dyDescent="0.25">
      <c r="A12" s="19"/>
      <c r="B12" s="228" t="s">
        <v>2</v>
      </c>
      <c r="C12" s="229"/>
      <c r="D12" s="196"/>
      <c r="E12" s="20"/>
      <c r="F12" s="44" t="s">
        <v>33</v>
      </c>
      <c r="G12" s="226" t="s">
        <v>132</v>
      </c>
      <c r="H12" s="227"/>
      <c r="I12" s="20"/>
      <c r="J12" s="24"/>
    </row>
    <row r="13" spans="1:10" ht="5.0999999999999996" customHeight="1" x14ac:dyDescent="0.25">
      <c r="A13" s="19"/>
      <c r="B13" s="42"/>
      <c r="C13" s="43"/>
      <c r="D13" s="196"/>
      <c r="E13" s="20"/>
      <c r="F13" s="22"/>
      <c r="G13" s="26"/>
      <c r="H13" s="22"/>
      <c r="I13" s="20"/>
      <c r="J13" s="24"/>
    </row>
    <row r="14" spans="1:10" x14ac:dyDescent="0.25">
      <c r="A14" s="19"/>
      <c r="B14" s="228" t="s">
        <v>3</v>
      </c>
      <c r="C14" s="229"/>
      <c r="D14" s="196" t="s">
        <v>10</v>
      </c>
      <c r="E14" s="20"/>
      <c r="F14" s="22"/>
      <c r="G14" s="41" t="s">
        <v>24</v>
      </c>
      <c r="H14" s="45">
        <f>G3</f>
        <v>21</v>
      </c>
      <c r="I14" s="20"/>
      <c r="J14" s="24"/>
    </row>
    <row r="15" spans="1:10" ht="5.0999999999999996" customHeight="1" x14ac:dyDescent="0.25">
      <c r="A15" s="19"/>
      <c r="B15" s="20"/>
      <c r="C15" s="20"/>
      <c r="D15" s="196"/>
      <c r="E15" s="20"/>
      <c r="F15" s="22"/>
      <c r="G15" s="46"/>
      <c r="H15" s="22"/>
      <c r="I15" s="20"/>
      <c r="J15" s="24"/>
    </row>
    <row r="16" spans="1:10" x14ac:dyDescent="0.25">
      <c r="A16" s="19"/>
      <c r="B16" s="47" t="s">
        <v>4</v>
      </c>
      <c r="C16" s="20"/>
      <c r="D16" s="196"/>
      <c r="E16" s="20"/>
      <c r="F16" s="22"/>
      <c r="G16" s="41" t="s">
        <v>25</v>
      </c>
      <c r="H16" s="48">
        <f>H3</f>
        <v>44398</v>
      </c>
      <c r="I16" s="20"/>
      <c r="J16" s="24"/>
    </row>
    <row r="17" spans="1:12" ht="5.0999999999999996" customHeight="1" x14ac:dyDescent="0.25">
      <c r="A17" s="19"/>
      <c r="B17" s="220" t="s">
        <v>5</v>
      </c>
      <c r="C17" s="220"/>
      <c r="D17" s="196"/>
      <c r="E17" s="20"/>
      <c r="F17" s="22"/>
      <c r="G17" s="46"/>
      <c r="H17" s="22"/>
      <c r="I17" s="20"/>
      <c r="J17" s="24"/>
    </row>
    <row r="18" spans="1:12" x14ac:dyDescent="0.25">
      <c r="A18" s="19"/>
      <c r="B18" s="220"/>
      <c r="C18" s="220"/>
      <c r="D18" s="196"/>
      <c r="E18" s="20"/>
      <c r="F18" s="22"/>
      <c r="G18" s="41" t="s">
        <v>23</v>
      </c>
      <c r="H18" s="22">
        <v>31.25</v>
      </c>
      <c r="I18" s="20"/>
      <c r="J18" s="24"/>
    </row>
    <row r="19" spans="1:12" x14ac:dyDescent="0.25">
      <c r="A19" s="19"/>
      <c r="B19" s="221">
        <v>2210</v>
      </c>
      <c r="C19" s="221"/>
      <c r="D19" s="196"/>
      <c r="E19" s="20"/>
      <c r="F19" s="22"/>
      <c r="G19" s="26"/>
      <c r="H19" s="22"/>
      <c r="I19" s="20"/>
      <c r="J19" s="24"/>
    </row>
    <row r="20" spans="1:12" x14ac:dyDescent="0.25">
      <c r="A20" s="19"/>
      <c r="B20" s="49"/>
      <c r="C20" s="20"/>
      <c r="D20" s="196"/>
      <c r="E20" s="20"/>
      <c r="F20" s="22"/>
      <c r="G20" s="26"/>
      <c r="H20" s="22"/>
      <c r="I20" s="20"/>
      <c r="J20" s="24"/>
    </row>
    <row r="21" spans="1:12" s="18" customFormat="1" ht="15.75" x14ac:dyDescent="0.25">
      <c r="A21" s="10"/>
      <c r="B21" s="222" t="s">
        <v>9</v>
      </c>
      <c r="C21" s="223"/>
      <c r="D21" s="223"/>
      <c r="E21" s="223"/>
      <c r="F21" s="223"/>
      <c r="G21" s="223"/>
      <c r="H21" s="223"/>
      <c r="I21" s="224"/>
      <c r="J21" s="50"/>
    </row>
    <row r="22" spans="1:12" s="18" customFormat="1" ht="5.0999999999999996" customHeight="1" x14ac:dyDescent="0.25">
      <c r="A22" s="10"/>
      <c r="B22" s="51"/>
      <c r="C22" s="51"/>
      <c r="D22" s="43"/>
      <c r="E22" s="51"/>
      <c r="F22" s="52"/>
      <c r="G22" s="53"/>
      <c r="H22" s="52"/>
      <c r="I22" s="51"/>
      <c r="J22" s="31"/>
    </row>
    <row r="23" spans="1:12" s="18" customFormat="1" x14ac:dyDescent="0.25">
      <c r="A23" s="10"/>
      <c r="B23" s="197" t="s">
        <v>6</v>
      </c>
      <c r="C23" s="55"/>
      <c r="D23" s="27"/>
      <c r="E23" s="55"/>
      <c r="F23" s="195" t="s">
        <v>22</v>
      </c>
      <c r="G23" s="56" t="s">
        <v>23</v>
      </c>
      <c r="H23" s="57" t="s">
        <v>26</v>
      </c>
      <c r="I23" s="30"/>
      <c r="J23" s="31"/>
    </row>
    <row r="24" spans="1:12" ht="5.0999999999999996" customHeight="1" x14ac:dyDescent="0.25">
      <c r="A24" s="19"/>
      <c r="B24" s="20"/>
      <c r="C24" s="20"/>
      <c r="D24" s="196"/>
      <c r="E24" s="20"/>
      <c r="F24" s="22"/>
      <c r="G24" s="26"/>
      <c r="H24" s="22"/>
      <c r="I24" s="20"/>
      <c r="J24" s="24"/>
    </row>
    <row r="25" spans="1:12" x14ac:dyDescent="0.25">
      <c r="A25" s="19"/>
      <c r="B25" s="20"/>
      <c r="C25" s="20" t="s">
        <v>7</v>
      </c>
      <c r="D25" s="196"/>
      <c r="E25" s="20"/>
      <c r="F25" s="22">
        <v>0</v>
      </c>
      <c r="G25" s="187">
        <f>H18</f>
        <v>31.25</v>
      </c>
      <c r="H25" s="22">
        <f>F25*G25</f>
        <v>0</v>
      </c>
      <c r="I25" s="20"/>
      <c r="J25" s="24"/>
    </row>
    <row r="26" spans="1:12" x14ac:dyDescent="0.25">
      <c r="A26" s="19"/>
      <c r="B26" s="20"/>
      <c r="C26" s="20" t="s">
        <v>54</v>
      </c>
      <c r="D26" s="196"/>
      <c r="E26" s="20"/>
      <c r="F26" s="22">
        <v>0</v>
      </c>
      <c r="G26" s="187">
        <f>H18*1.5</f>
        <v>46.875</v>
      </c>
      <c r="H26" s="22">
        <f>F26*G26</f>
        <v>0</v>
      </c>
      <c r="I26" s="20"/>
      <c r="J26" s="24"/>
    </row>
    <row r="27" spans="1:12" x14ac:dyDescent="0.25">
      <c r="A27" s="19"/>
      <c r="B27" s="20"/>
      <c r="C27" s="20"/>
      <c r="D27" s="196"/>
      <c r="E27" s="20"/>
      <c r="F27" s="22"/>
      <c r="G27" s="187"/>
      <c r="H27" s="22"/>
      <c r="I27" s="20"/>
      <c r="J27" s="24"/>
    </row>
    <row r="28" spans="1:12" x14ac:dyDescent="0.25">
      <c r="A28" s="19"/>
      <c r="B28" s="20"/>
      <c r="C28" s="20" t="s">
        <v>105</v>
      </c>
      <c r="D28" s="196"/>
      <c r="E28" s="20"/>
      <c r="F28" s="22"/>
      <c r="G28" s="26"/>
      <c r="H28" s="22">
        <v>1457.75</v>
      </c>
      <c r="I28" s="20"/>
      <c r="J28" s="24"/>
      <c r="L28" s="9" t="s">
        <v>75</v>
      </c>
    </row>
    <row r="29" spans="1:12" x14ac:dyDescent="0.25">
      <c r="A29" s="19"/>
      <c r="B29" s="20"/>
      <c r="C29" s="20"/>
      <c r="D29" s="196"/>
      <c r="E29" s="20"/>
      <c r="F29" s="22"/>
      <c r="G29" s="26"/>
      <c r="H29" s="22"/>
      <c r="I29" s="20"/>
      <c r="J29" s="24"/>
      <c r="L29" s="112">
        <v>43</v>
      </c>
    </row>
    <row r="30" spans="1:12" x14ac:dyDescent="0.25">
      <c r="A30" s="19"/>
      <c r="B30" s="20"/>
      <c r="C30" s="20"/>
      <c r="D30" s="196"/>
      <c r="E30" s="20"/>
      <c r="F30" s="22"/>
      <c r="G30" s="26"/>
      <c r="H30" s="22"/>
      <c r="I30" s="20"/>
      <c r="J30" s="24"/>
    </row>
    <row r="31" spans="1:12" x14ac:dyDescent="0.25">
      <c r="A31" s="19"/>
      <c r="B31" s="20"/>
      <c r="C31" s="20"/>
      <c r="D31" s="196"/>
      <c r="E31" s="20"/>
      <c r="F31" s="22"/>
      <c r="G31" s="26"/>
      <c r="H31" s="22"/>
      <c r="I31" s="20"/>
      <c r="J31" s="24"/>
    </row>
    <row r="32" spans="1:12" x14ac:dyDescent="0.25">
      <c r="A32" s="19"/>
      <c r="B32" s="20"/>
      <c r="C32" s="20"/>
      <c r="D32" s="196"/>
      <c r="E32" s="20"/>
      <c r="F32" s="22"/>
      <c r="G32" s="26"/>
      <c r="H32" s="22"/>
      <c r="I32" s="20"/>
      <c r="J32" s="24"/>
    </row>
    <row r="33" spans="1:12" x14ac:dyDescent="0.25">
      <c r="A33" s="19"/>
      <c r="B33" s="20"/>
      <c r="C33" s="20"/>
      <c r="D33" s="196"/>
      <c r="E33" s="20"/>
      <c r="F33" s="22"/>
      <c r="G33" s="26"/>
      <c r="H33" s="22"/>
      <c r="I33" s="20"/>
      <c r="J33" s="24"/>
    </row>
    <row r="34" spans="1:12" x14ac:dyDescent="0.25">
      <c r="A34" s="19"/>
      <c r="B34" s="20"/>
      <c r="C34" s="20"/>
      <c r="D34" s="196"/>
      <c r="E34" s="20"/>
      <c r="F34" s="22"/>
      <c r="G34" s="26"/>
      <c r="H34" s="22"/>
      <c r="I34" s="20"/>
      <c r="J34" s="24"/>
    </row>
    <row r="35" spans="1:12" x14ac:dyDescent="0.25">
      <c r="A35" s="19"/>
      <c r="B35" s="20"/>
      <c r="C35" s="20"/>
      <c r="D35" s="196"/>
      <c r="E35" s="20"/>
      <c r="F35" s="22"/>
      <c r="G35" s="26"/>
      <c r="H35" s="22"/>
      <c r="I35" s="20"/>
      <c r="J35" s="24"/>
    </row>
    <row r="36" spans="1:12" x14ac:dyDescent="0.25">
      <c r="A36" s="19"/>
      <c r="B36" s="20"/>
      <c r="C36" s="20"/>
      <c r="D36" s="196"/>
      <c r="E36" s="20"/>
      <c r="F36" s="22"/>
      <c r="G36" s="26"/>
      <c r="H36" s="22"/>
      <c r="I36" s="20"/>
      <c r="J36" s="24"/>
    </row>
    <row r="37" spans="1:12" s="66" customFormat="1" ht="15.75" x14ac:dyDescent="0.25">
      <c r="A37" s="58"/>
      <c r="B37" s="59"/>
      <c r="C37" s="59"/>
      <c r="D37" s="60"/>
      <c r="E37" s="61" t="s">
        <v>27</v>
      </c>
      <c r="F37" s="62"/>
      <c r="G37" s="63"/>
      <c r="H37" s="62">
        <f>SUM(H25:H36)</f>
        <v>1457.75</v>
      </c>
      <c r="I37" s="64"/>
      <c r="J37" s="65"/>
    </row>
    <row r="38" spans="1:12" ht="5.0999999999999996" customHeight="1" x14ac:dyDescent="0.25">
      <c r="A38" s="19"/>
      <c r="B38" s="20"/>
      <c r="C38" s="20"/>
      <c r="D38" s="196"/>
      <c r="E38" s="20"/>
      <c r="F38" s="22"/>
      <c r="G38" s="26"/>
      <c r="H38" s="22"/>
      <c r="I38" s="20"/>
      <c r="J38" s="24"/>
    </row>
    <row r="39" spans="1:12" s="18" customFormat="1" x14ac:dyDescent="0.25">
      <c r="A39" s="10"/>
      <c r="B39" s="215" t="s">
        <v>11</v>
      </c>
      <c r="C39" s="214"/>
      <c r="D39" s="214"/>
      <c r="E39" s="55"/>
      <c r="F39" s="225" t="s">
        <v>28</v>
      </c>
      <c r="G39" s="225"/>
      <c r="H39" s="225"/>
      <c r="I39" s="30"/>
      <c r="J39" s="31"/>
    </row>
    <row r="40" spans="1:12" ht="5.0999999999999996" customHeight="1" x14ac:dyDescent="0.25">
      <c r="A40" s="19"/>
      <c r="B40" s="20"/>
      <c r="C40" s="20"/>
      <c r="D40" s="196"/>
      <c r="E40" s="20"/>
      <c r="F40" s="22"/>
      <c r="G40" s="26"/>
      <c r="H40" s="22"/>
      <c r="I40" s="20"/>
      <c r="J40" s="24"/>
    </row>
    <row r="41" spans="1:12" x14ac:dyDescent="0.25">
      <c r="A41" s="19"/>
      <c r="B41" s="20"/>
      <c r="C41" s="20"/>
      <c r="D41" s="196"/>
      <c r="E41" s="20"/>
      <c r="F41" s="22"/>
      <c r="G41" s="26"/>
      <c r="H41" s="22"/>
      <c r="I41" s="20"/>
      <c r="J41" s="24"/>
    </row>
    <row r="42" spans="1:12" x14ac:dyDescent="0.25">
      <c r="A42" s="19"/>
      <c r="B42" s="20"/>
      <c r="C42" s="20"/>
      <c r="D42" s="196"/>
      <c r="E42" s="20"/>
      <c r="F42" s="22"/>
      <c r="G42" s="26"/>
      <c r="H42" s="22"/>
      <c r="I42" s="20"/>
      <c r="J42" s="24"/>
      <c r="L42" s="9" t="s">
        <v>98</v>
      </c>
    </row>
    <row r="43" spans="1:12" x14ac:dyDescent="0.25">
      <c r="A43" s="19"/>
      <c r="B43" s="20"/>
      <c r="C43" s="20"/>
      <c r="D43" s="196"/>
      <c r="E43" s="20"/>
      <c r="F43" s="22"/>
      <c r="G43" s="26"/>
      <c r="H43" s="22"/>
      <c r="I43" s="20"/>
      <c r="J43" s="24"/>
    </row>
    <row r="44" spans="1:12" x14ac:dyDescent="0.25">
      <c r="A44" s="19"/>
      <c r="B44" s="20"/>
      <c r="C44" s="20"/>
      <c r="D44" s="196"/>
      <c r="E44" s="20"/>
      <c r="F44" s="22"/>
      <c r="G44" s="26"/>
      <c r="H44" s="22"/>
      <c r="I44" s="20"/>
      <c r="J44" s="24"/>
    </row>
    <row r="45" spans="1:12" x14ac:dyDescent="0.25">
      <c r="A45" s="19"/>
      <c r="B45" s="20"/>
      <c r="C45" s="20"/>
      <c r="D45" s="196"/>
      <c r="E45" s="20"/>
      <c r="F45" s="22"/>
      <c r="G45" s="26"/>
      <c r="H45" s="22"/>
      <c r="I45" s="20"/>
      <c r="J45" s="24"/>
    </row>
    <row r="46" spans="1:12" x14ac:dyDescent="0.25">
      <c r="A46" s="19"/>
      <c r="B46" s="20"/>
      <c r="C46" s="20"/>
      <c r="D46" s="196"/>
      <c r="E46" s="20"/>
      <c r="F46" s="22"/>
      <c r="G46" s="26"/>
      <c r="H46" s="22"/>
      <c r="I46" s="20"/>
      <c r="J46" s="24"/>
    </row>
    <row r="47" spans="1:12" ht="15.75" x14ac:dyDescent="0.25">
      <c r="A47" s="19"/>
      <c r="B47" s="217" t="s">
        <v>29</v>
      </c>
      <c r="C47" s="218"/>
      <c r="D47" s="218"/>
      <c r="E47" s="218"/>
      <c r="F47" s="218"/>
      <c r="G47" s="218"/>
      <c r="H47" s="218"/>
      <c r="I47" s="219"/>
      <c r="J47" s="24"/>
    </row>
    <row r="48" spans="1:12" ht="5.0999999999999996" customHeight="1" x14ac:dyDescent="0.25">
      <c r="A48" s="19"/>
      <c r="B48" s="20"/>
      <c r="C48" s="20"/>
      <c r="D48" s="196"/>
      <c r="E48" s="20"/>
      <c r="F48" s="22"/>
      <c r="G48" s="26"/>
      <c r="H48" s="22"/>
      <c r="I48" s="20"/>
      <c r="J48" s="24"/>
    </row>
    <row r="49" spans="1:12" s="18" customFormat="1" x14ac:dyDescent="0.25">
      <c r="A49" s="10"/>
      <c r="B49" s="197" t="s">
        <v>6</v>
      </c>
      <c r="C49" s="55"/>
      <c r="D49" s="27"/>
      <c r="E49" s="55"/>
      <c r="F49" s="29"/>
      <c r="G49" s="193" t="s">
        <v>30</v>
      </c>
      <c r="H49" s="57" t="s">
        <v>26</v>
      </c>
      <c r="I49" s="30"/>
      <c r="J49" s="31"/>
    </row>
    <row r="50" spans="1:12" ht="5.0999999999999996" customHeight="1" x14ac:dyDescent="0.25">
      <c r="A50" s="19"/>
      <c r="B50" s="20"/>
      <c r="C50" s="20"/>
      <c r="D50" s="196"/>
      <c r="E50" s="20"/>
      <c r="F50" s="22"/>
      <c r="G50" s="26"/>
      <c r="H50" s="22"/>
      <c r="I50" s="20"/>
      <c r="J50" s="24"/>
    </row>
    <row r="51" spans="1:12" x14ac:dyDescent="0.25">
      <c r="A51" s="19"/>
      <c r="B51" s="20"/>
      <c r="C51" s="20" t="s">
        <v>16</v>
      </c>
      <c r="D51" s="196"/>
      <c r="E51" s="20"/>
      <c r="F51" s="22"/>
      <c r="G51" s="139"/>
      <c r="H51" s="111">
        <f>(H25+H26+H27+H28+H29)*0.01</f>
        <v>14.577500000000001</v>
      </c>
      <c r="I51" s="20"/>
      <c r="J51" s="24"/>
      <c r="L51" s="69"/>
    </row>
    <row r="52" spans="1:12" x14ac:dyDescent="0.25">
      <c r="A52" s="19"/>
      <c r="B52" s="20"/>
      <c r="C52" s="20" t="s">
        <v>15</v>
      </c>
      <c r="D52" s="196"/>
      <c r="E52" s="20"/>
      <c r="F52" s="22"/>
      <c r="G52" s="139">
        <v>0</v>
      </c>
      <c r="H52" s="111">
        <f>G52</f>
        <v>0</v>
      </c>
      <c r="I52" s="20"/>
      <c r="J52" s="24"/>
    </row>
    <row r="53" spans="1:12" x14ac:dyDescent="0.25">
      <c r="A53" s="19"/>
      <c r="B53" s="20"/>
      <c r="C53" s="20"/>
      <c r="D53" s="196"/>
      <c r="E53" s="20"/>
      <c r="F53" s="22"/>
      <c r="G53" s="139"/>
      <c r="H53" s="111"/>
      <c r="I53" s="20"/>
      <c r="J53" s="24"/>
    </row>
    <row r="54" spans="1:12" x14ac:dyDescent="0.25">
      <c r="A54" s="19"/>
      <c r="B54" s="20"/>
      <c r="C54" s="20"/>
      <c r="D54" s="196"/>
      <c r="E54" s="20"/>
      <c r="F54" s="22"/>
      <c r="G54" s="67"/>
      <c r="H54" s="22"/>
      <c r="I54" s="20"/>
      <c r="J54" s="24"/>
    </row>
    <row r="55" spans="1:12" x14ac:dyDescent="0.25">
      <c r="A55" s="19"/>
      <c r="B55" s="20"/>
      <c r="C55" s="20"/>
      <c r="D55" s="196"/>
      <c r="E55" s="20"/>
      <c r="F55" s="22"/>
      <c r="G55" s="67"/>
      <c r="H55" s="22"/>
      <c r="I55" s="20"/>
      <c r="J55" s="24"/>
    </row>
    <row r="56" spans="1:12" x14ac:dyDescent="0.25">
      <c r="A56" s="19"/>
      <c r="B56" s="20"/>
      <c r="C56" s="20"/>
      <c r="D56" s="196"/>
      <c r="E56" s="20"/>
      <c r="F56" s="22"/>
      <c r="G56" s="67"/>
      <c r="H56" s="22"/>
      <c r="I56" s="20"/>
      <c r="J56" s="24"/>
    </row>
    <row r="57" spans="1:12" x14ac:dyDescent="0.25">
      <c r="A57" s="19"/>
      <c r="B57" s="20"/>
      <c r="C57" s="20"/>
      <c r="D57" s="196"/>
      <c r="E57" s="20"/>
      <c r="F57" s="22"/>
      <c r="G57" s="67"/>
      <c r="H57" s="22"/>
      <c r="I57" s="20"/>
      <c r="J57" s="24"/>
    </row>
    <row r="58" spans="1:12" x14ac:dyDescent="0.25">
      <c r="A58" s="19"/>
      <c r="B58" s="20"/>
      <c r="C58" s="20"/>
      <c r="D58" s="196"/>
      <c r="E58" s="20"/>
      <c r="F58" s="22"/>
      <c r="G58" s="67"/>
      <c r="H58" s="22"/>
      <c r="I58" s="20"/>
      <c r="J58" s="24"/>
    </row>
    <row r="59" spans="1:12" x14ac:dyDescent="0.25">
      <c r="A59" s="19"/>
      <c r="B59" s="20"/>
      <c r="C59" s="20"/>
      <c r="D59" s="196"/>
      <c r="E59" s="20"/>
      <c r="F59" s="22"/>
      <c r="G59" s="67"/>
      <c r="H59" s="22"/>
      <c r="I59" s="20"/>
      <c r="J59" s="24"/>
    </row>
    <row r="60" spans="1:12" x14ac:dyDescent="0.25">
      <c r="A60" s="19"/>
      <c r="B60" s="20"/>
      <c r="C60" s="20"/>
      <c r="D60" s="196"/>
      <c r="E60" s="20"/>
      <c r="F60" s="22"/>
      <c r="G60" s="67"/>
      <c r="H60" s="22"/>
      <c r="I60" s="20"/>
      <c r="J60" s="24"/>
    </row>
    <row r="61" spans="1:12" x14ac:dyDescent="0.25">
      <c r="A61" s="19"/>
      <c r="B61" s="20"/>
      <c r="C61" s="20"/>
      <c r="D61" s="196"/>
      <c r="E61" s="20"/>
      <c r="F61" s="22"/>
      <c r="G61" s="67"/>
      <c r="H61" s="22"/>
      <c r="I61" s="20"/>
      <c r="J61" s="24"/>
    </row>
    <row r="62" spans="1:12" ht="15.75" x14ac:dyDescent="0.25">
      <c r="A62" s="19"/>
      <c r="B62" s="20"/>
      <c r="C62" s="20"/>
      <c r="D62" s="196"/>
      <c r="E62" s="61" t="s">
        <v>31</v>
      </c>
      <c r="F62" s="62"/>
      <c r="G62" s="63"/>
      <c r="H62" s="62">
        <f>SUM(H51:H61)</f>
        <v>14.577500000000001</v>
      </c>
      <c r="I62" s="64"/>
      <c r="J62" s="24"/>
    </row>
    <row r="63" spans="1:12" ht="5.0999999999999996" customHeight="1" x14ac:dyDescent="0.25">
      <c r="A63" s="19"/>
      <c r="B63" s="20"/>
      <c r="C63" s="20"/>
      <c r="D63" s="196"/>
      <c r="E63" s="20"/>
      <c r="F63" s="22"/>
      <c r="G63" s="67"/>
      <c r="H63" s="22"/>
      <c r="I63" s="20"/>
      <c r="J63" s="24"/>
    </row>
    <row r="64" spans="1:12" s="79" customFormat="1" ht="15.75" x14ac:dyDescent="0.25">
      <c r="A64" s="72"/>
      <c r="B64" s="73"/>
      <c r="C64" s="73"/>
      <c r="D64" s="74"/>
      <c r="E64" s="61" t="s">
        <v>32</v>
      </c>
      <c r="F64" s="75"/>
      <c r="G64" s="76"/>
      <c r="H64" s="75">
        <f>H37-H62</f>
        <v>1443.1724999999999</v>
      </c>
      <c r="I64" s="77"/>
      <c r="J64" s="78"/>
    </row>
    <row r="65" spans="1:10" ht="9.9499999999999993" customHeight="1" x14ac:dyDescent="0.25">
      <c r="A65" s="32"/>
      <c r="B65" s="33"/>
      <c r="C65" s="33"/>
      <c r="D65" s="34"/>
      <c r="E65" s="33"/>
      <c r="F65" s="35"/>
      <c r="G65" s="36"/>
      <c r="H65" s="35"/>
      <c r="I65" s="33"/>
      <c r="J65" s="37"/>
    </row>
    <row r="66" spans="1:10" x14ac:dyDescent="0.25">
      <c r="B66" s="38"/>
    </row>
    <row r="67" spans="1:10" ht="5.0999999999999996" customHeight="1" x14ac:dyDescent="0.25"/>
  </sheetData>
  <mergeCells count="14">
    <mergeCell ref="B5:C5"/>
    <mergeCell ref="E5:F5"/>
    <mergeCell ref="B6:C6"/>
    <mergeCell ref="E6:F6"/>
    <mergeCell ref="B10:C10"/>
    <mergeCell ref="B47:I47"/>
    <mergeCell ref="G12:H12"/>
    <mergeCell ref="B14:C14"/>
    <mergeCell ref="B17:C18"/>
    <mergeCell ref="B19:C19"/>
    <mergeCell ref="B21:I21"/>
    <mergeCell ref="B39:D39"/>
    <mergeCell ref="F39:H39"/>
    <mergeCell ref="B12:C12"/>
  </mergeCells>
  <pageMargins left="0.39370078740157483" right="0.39370078740157483" top="0.39370078740157483" bottom="0.39370078740157483" header="0.31496062992125984" footer="0.31496062992125984"/>
  <pageSetup paperSize="9"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zoomScale="85" zoomScaleNormal="85" workbookViewId="0">
      <selection activeCell="H29" sqref="H29"/>
    </sheetView>
  </sheetViews>
  <sheetFormatPr defaultColWidth="9.140625" defaultRowHeight="15" x14ac:dyDescent="0.25"/>
  <cols>
    <col min="1" max="2" width="1.7109375" style="9" customWidth="1"/>
    <col min="3" max="3" width="17.5703125" style="9" customWidth="1"/>
    <col min="4" max="4" width="20.42578125" style="38" customWidth="1"/>
    <col min="5" max="5" width="18.85546875" style="9" customWidth="1"/>
    <col min="6" max="6" width="11.85546875" style="39" customWidth="1"/>
    <col min="7" max="7" width="13" style="40" customWidth="1"/>
    <col min="8" max="8" width="14" style="39" customWidth="1"/>
    <col min="9" max="10" width="1.7109375" style="9" customWidth="1"/>
    <col min="11" max="16384" width="9.140625" style="9"/>
  </cols>
  <sheetData>
    <row r="1" spans="1:10" ht="9.9499999999999993" customHeight="1" x14ac:dyDescent="0.25">
      <c r="A1" s="3"/>
      <c r="B1" s="4"/>
      <c r="C1" s="4"/>
      <c r="D1" s="5"/>
      <c r="E1" s="4"/>
      <c r="F1" s="6"/>
      <c r="G1" s="7"/>
      <c r="H1" s="6"/>
      <c r="I1" s="4"/>
      <c r="J1" s="8"/>
    </row>
    <row r="2" spans="1:10" s="18" customFormat="1" x14ac:dyDescent="0.25">
      <c r="A2" s="10"/>
      <c r="B2" s="11"/>
      <c r="C2" s="12"/>
      <c r="D2" s="205" t="s">
        <v>3</v>
      </c>
      <c r="E2" s="12"/>
      <c r="F2" s="14"/>
      <c r="G2" s="205" t="s">
        <v>24</v>
      </c>
      <c r="H2" s="207" t="s">
        <v>25</v>
      </c>
      <c r="I2" s="16"/>
      <c r="J2" s="17"/>
    </row>
    <row r="3" spans="1:10" x14ac:dyDescent="0.25">
      <c r="A3" s="19"/>
      <c r="B3" s="20"/>
      <c r="C3" s="20"/>
      <c r="D3" s="206" t="s">
        <v>10</v>
      </c>
      <c r="E3" s="20"/>
      <c r="F3" s="22"/>
      <c r="G3" s="206">
        <f>SPECS!B3</f>
        <v>21</v>
      </c>
      <c r="H3" s="23">
        <f>SPECS!B4</f>
        <v>44398</v>
      </c>
      <c r="I3" s="20"/>
      <c r="J3" s="24"/>
    </row>
    <row r="4" spans="1:10" x14ac:dyDescent="0.25">
      <c r="A4" s="19"/>
      <c r="B4" s="20"/>
      <c r="C4" s="20"/>
      <c r="D4" s="208"/>
      <c r="E4" s="20"/>
      <c r="F4" s="22"/>
      <c r="G4" s="26"/>
      <c r="H4" s="22"/>
      <c r="I4" s="20"/>
      <c r="J4" s="24"/>
    </row>
    <row r="5" spans="1:10" s="18" customFormat="1" x14ac:dyDescent="0.25">
      <c r="A5" s="10"/>
      <c r="B5" s="215" t="s">
        <v>0</v>
      </c>
      <c r="C5" s="214"/>
      <c r="D5" s="27"/>
      <c r="E5" s="214" t="s">
        <v>20</v>
      </c>
      <c r="F5" s="214"/>
      <c r="G5" s="28"/>
      <c r="H5" s="29"/>
      <c r="I5" s="30"/>
      <c r="J5" s="31"/>
    </row>
    <row r="6" spans="1:10" x14ac:dyDescent="0.25">
      <c r="A6" s="19"/>
      <c r="B6" s="216" t="s">
        <v>135</v>
      </c>
      <c r="C6" s="216"/>
      <c r="D6" s="208"/>
      <c r="E6" s="216" t="s">
        <v>136</v>
      </c>
      <c r="F6" s="216"/>
      <c r="G6" s="26"/>
      <c r="H6" s="22"/>
      <c r="I6" s="20"/>
      <c r="J6" s="24"/>
    </row>
    <row r="7" spans="1:10" x14ac:dyDescent="0.25">
      <c r="A7" s="32"/>
      <c r="B7" s="33"/>
      <c r="C7" s="33"/>
      <c r="D7" s="34"/>
      <c r="E7" s="33"/>
      <c r="F7" s="35"/>
      <c r="G7" s="36"/>
      <c r="H7" s="35"/>
      <c r="I7" s="33"/>
      <c r="J7" s="37"/>
    </row>
    <row r="8" spans="1:10" ht="40.5" customHeight="1" x14ac:dyDescent="0.25"/>
    <row r="9" spans="1:10" ht="9.9499999999999993" customHeight="1" x14ac:dyDescent="0.25">
      <c r="A9" s="3"/>
      <c r="B9" s="4"/>
      <c r="C9" s="4"/>
      <c r="D9" s="5"/>
      <c r="E9" s="4"/>
      <c r="F9" s="6"/>
      <c r="G9" s="7"/>
      <c r="H9" s="6"/>
      <c r="I9" s="4"/>
      <c r="J9" s="8"/>
    </row>
    <row r="10" spans="1:10" x14ac:dyDescent="0.25">
      <c r="A10" s="19"/>
      <c r="B10" s="228" t="s">
        <v>0</v>
      </c>
      <c r="C10" s="229"/>
      <c r="D10" s="208" t="str">
        <f>B6</f>
        <v>P019</v>
      </c>
      <c r="E10" s="41" t="s">
        <v>20</v>
      </c>
      <c r="F10" s="22" t="str">
        <f>E6</f>
        <v>Jaco Johannes Groenewald</v>
      </c>
      <c r="G10" s="26"/>
      <c r="H10" s="22"/>
      <c r="I10" s="20"/>
      <c r="J10" s="24"/>
    </row>
    <row r="11" spans="1:10" ht="5.0999999999999996" customHeight="1" x14ac:dyDescent="0.25">
      <c r="A11" s="19"/>
      <c r="B11" s="42"/>
      <c r="C11" s="43"/>
      <c r="D11" s="208"/>
      <c r="E11" s="20"/>
      <c r="F11" s="22"/>
      <c r="G11" s="26"/>
      <c r="H11" s="22"/>
      <c r="I11" s="20"/>
      <c r="J11" s="24"/>
    </row>
    <row r="12" spans="1:10" x14ac:dyDescent="0.25">
      <c r="A12" s="19"/>
      <c r="B12" s="228" t="s">
        <v>2</v>
      </c>
      <c r="C12" s="229"/>
      <c r="D12" s="208"/>
      <c r="E12" s="20"/>
      <c r="F12" s="44" t="s">
        <v>33</v>
      </c>
      <c r="G12" s="226" t="s">
        <v>137</v>
      </c>
      <c r="H12" s="227"/>
      <c r="I12" s="20"/>
      <c r="J12" s="24"/>
    </row>
    <row r="13" spans="1:10" ht="5.0999999999999996" customHeight="1" x14ac:dyDescent="0.25">
      <c r="A13" s="19"/>
      <c r="B13" s="42"/>
      <c r="C13" s="43"/>
      <c r="D13" s="208"/>
      <c r="E13" s="20"/>
      <c r="F13" s="22"/>
      <c r="G13" s="26"/>
      <c r="H13" s="22"/>
      <c r="I13" s="20"/>
      <c r="J13" s="24"/>
    </row>
    <row r="14" spans="1:10" x14ac:dyDescent="0.25">
      <c r="A14" s="19"/>
      <c r="B14" s="228" t="s">
        <v>3</v>
      </c>
      <c r="C14" s="229"/>
      <c r="D14" s="208" t="s">
        <v>10</v>
      </c>
      <c r="E14" s="20"/>
      <c r="F14" s="22"/>
      <c r="G14" s="41" t="s">
        <v>24</v>
      </c>
      <c r="H14" s="45">
        <f>G3</f>
        <v>21</v>
      </c>
      <c r="I14" s="20"/>
      <c r="J14" s="24"/>
    </row>
    <row r="15" spans="1:10" ht="5.0999999999999996" customHeight="1" x14ac:dyDescent="0.25">
      <c r="A15" s="19"/>
      <c r="B15" s="20"/>
      <c r="C15" s="20"/>
      <c r="D15" s="208"/>
      <c r="E15" s="20"/>
      <c r="F15" s="22"/>
      <c r="G15" s="46"/>
      <c r="H15" s="22"/>
      <c r="I15" s="20"/>
      <c r="J15" s="24"/>
    </row>
    <row r="16" spans="1:10" x14ac:dyDescent="0.25">
      <c r="A16" s="19"/>
      <c r="B16" s="47" t="s">
        <v>4</v>
      </c>
      <c r="C16" s="20"/>
      <c r="D16" s="208"/>
      <c r="E16" s="20"/>
      <c r="F16" s="22"/>
      <c r="G16" s="41" t="s">
        <v>25</v>
      </c>
      <c r="H16" s="48">
        <f>H3</f>
        <v>44398</v>
      </c>
      <c r="I16" s="20"/>
      <c r="J16" s="24"/>
    </row>
    <row r="17" spans="1:12" ht="5.0999999999999996" customHeight="1" x14ac:dyDescent="0.25">
      <c r="A17" s="19"/>
      <c r="B17" s="220" t="s">
        <v>5</v>
      </c>
      <c r="C17" s="220"/>
      <c r="D17" s="208"/>
      <c r="E17" s="20"/>
      <c r="F17" s="22"/>
      <c r="G17" s="46"/>
      <c r="H17" s="22"/>
      <c r="I17" s="20"/>
      <c r="J17" s="24"/>
    </row>
    <row r="18" spans="1:12" x14ac:dyDescent="0.25">
      <c r="A18" s="19"/>
      <c r="B18" s="220"/>
      <c r="C18" s="220"/>
      <c r="D18" s="208"/>
      <c r="E18" s="20"/>
      <c r="F18" s="22"/>
      <c r="G18" s="41" t="s">
        <v>23</v>
      </c>
      <c r="H18" s="22">
        <v>31.25</v>
      </c>
      <c r="I18" s="20"/>
      <c r="J18" s="24"/>
    </row>
    <row r="19" spans="1:12" x14ac:dyDescent="0.25">
      <c r="A19" s="19"/>
      <c r="B19" s="221">
        <v>2210</v>
      </c>
      <c r="C19" s="221"/>
      <c r="D19" s="208"/>
      <c r="E19" s="20"/>
      <c r="F19" s="22"/>
      <c r="G19" s="26"/>
      <c r="H19" s="22"/>
      <c r="I19" s="20"/>
      <c r="J19" s="24"/>
    </row>
    <row r="20" spans="1:12" x14ac:dyDescent="0.25">
      <c r="A20" s="19"/>
      <c r="B20" s="49"/>
      <c r="C20" s="20"/>
      <c r="D20" s="208"/>
      <c r="E20" s="20"/>
      <c r="F20" s="22"/>
      <c r="G20" s="26"/>
      <c r="H20" s="22"/>
      <c r="I20" s="20"/>
      <c r="J20" s="24"/>
    </row>
    <row r="21" spans="1:12" s="18" customFormat="1" ht="15.75" x14ac:dyDescent="0.25">
      <c r="A21" s="10"/>
      <c r="B21" s="222" t="s">
        <v>9</v>
      </c>
      <c r="C21" s="223"/>
      <c r="D21" s="223"/>
      <c r="E21" s="223"/>
      <c r="F21" s="223"/>
      <c r="G21" s="223"/>
      <c r="H21" s="223"/>
      <c r="I21" s="224"/>
      <c r="J21" s="50"/>
      <c r="L21" s="18" t="s">
        <v>138</v>
      </c>
    </row>
    <row r="22" spans="1:12" s="18" customFormat="1" ht="5.0999999999999996" customHeight="1" x14ac:dyDescent="0.25">
      <c r="A22" s="10"/>
      <c r="B22" s="51"/>
      <c r="C22" s="51"/>
      <c r="D22" s="43"/>
      <c r="E22" s="51"/>
      <c r="F22" s="52"/>
      <c r="G22" s="53"/>
      <c r="H22" s="52"/>
      <c r="I22" s="51"/>
      <c r="J22" s="31"/>
    </row>
    <row r="23" spans="1:12" s="18" customFormat="1" x14ac:dyDescent="0.25">
      <c r="A23" s="10"/>
      <c r="B23" s="209" t="s">
        <v>6</v>
      </c>
      <c r="C23" s="55"/>
      <c r="D23" s="27"/>
      <c r="E23" s="55"/>
      <c r="F23" s="207" t="s">
        <v>22</v>
      </c>
      <c r="G23" s="56" t="s">
        <v>23</v>
      </c>
      <c r="H23" s="57" t="s">
        <v>26</v>
      </c>
      <c r="I23" s="30"/>
      <c r="J23" s="31"/>
    </row>
    <row r="24" spans="1:12" ht="5.0999999999999996" customHeight="1" x14ac:dyDescent="0.25">
      <c r="A24" s="19"/>
      <c r="B24" s="20"/>
      <c r="C24" s="20"/>
      <c r="D24" s="208"/>
      <c r="E24" s="20"/>
      <c r="F24" s="22"/>
      <c r="G24" s="26"/>
      <c r="H24" s="22"/>
      <c r="I24" s="20"/>
      <c r="J24" s="24"/>
    </row>
    <row r="25" spans="1:12" x14ac:dyDescent="0.25">
      <c r="A25" s="19"/>
      <c r="B25" s="20"/>
      <c r="C25" s="20" t="s">
        <v>7</v>
      </c>
      <c r="D25" s="208"/>
      <c r="E25" s="20"/>
      <c r="F25" s="22">
        <v>0</v>
      </c>
      <c r="G25" s="187">
        <f>H18</f>
        <v>31.25</v>
      </c>
      <c r="H25" s="22">
        <f>F25*G25</f>
        <v>0</v>
      </c>
      <c r="I25" s="20"/>
      <c r="J25" s="24"/>
    </row>
    <row r="26" spans="1:12" x14ac:dyDescent="0.25">
      <c r="A26" s="19"/>
      <c r="B26" s="20"/>
      <c r="C26" s="20" t="s">
        <v>54</v>
      </c>
      <c r="D26" s="208"/>
      <c r="E26" s="20"/>
      <c r="F26" s="22"/>
      <c r="G26" s="187">
        <f>H18*1.5</f>
        <v>46.875</v>
      </c>
      <c r="H26" s="22">
        <f>F26*G26</f>
        <v>0</v>
      </c>
      <c r="I26" s="20"/>
      <c r="J26" s="24"/>
    </row>
    <row r="27" spans="1:12" x14ac:dyDescent="0.25">
      <c r="A27" s="19"/>
      <c r="B27" s="20"/>
      <c r="C27" s="20"/>
      <c r="D27" s="208"/>
      <c r="E27" s="20"/>
      <c r="F27" s="22"/>
      <c r="G27" s="187"/>
      <c r="H27" s="22"/>
      <c r="I27" s="20"/>
      <c r="J27" s="24"/>
    </row>
    <row r="28" spans="1:12" x14ac:dyDescent="0.25">
      <c r="A28" s="19"/>
      <c r="B28" s="20"/>
      <c r="C28" s="20" t="s">
        <v>105</v>
      </c>
      <c r="D28" s="208"/>
      <c r="E28" s="20"/>
      <c r="F28" s="22"/>
      <c r="G28" s="26"/>
      <c r="H28" s="22">
        <v>925.56</v>
      </c>
      <c r="I28" s="20"/>
      <c r="J28" s="24"/>
      <c r="L28" s="9" t="s">
        <v>75</v>
      </c>
    </row>
    <row r="29" spans="1:12" x14ac:dyDescent="0.25">
      <c r="A29" s="19"/>
      <c r="B29" s="20"/>
      <c r="C29" s="20"/>
      <c r="D29" s="208"/>
      <c r="E29" s="20"/>
      <c r="F29" s="22"/>
      <c r="G29" s="26"/>
      <c r="H29" s="22"/>
      <c r="I29" s="20"/>
      <c r="J29" s="24"/>
      <c r="L29" s="112"/>
    </row>
    <row r="30" spans="1:12" x14ac:dyDescent="0.25">
      <c r="A30" s="19"/>
      <c r="B30" s="20"/>
      <c r="C30" s="20"/>
      <c r="D30" s="208"/>
      <c r="E30" s="20"/>
      <c r="F30" s="22"/>
      <c r="G30" s="26"/>
      <c r="H30" s="22"/>
      <c r="I30" s="20"/>
      <c r="J30" s="24"/>
    </row>
    <row r="31" spans="1:12" x14ac:dyDescent="0.25">
      <c r="A31" s="19"/>
      <c r="B31" s="20"/>
      <c r="C31" s="20"/>
      <c r="D31" s="208"/>
      <c r="E31" s="20"/>
      <c r="F31" s="22"/>
      <c r="G31" s="26"/>
      <c r="H31" s="22"/>
      <c r="I31" s="20"/>
      <c r="J31" s="24"/>
    </row>
    <row r="32" spans="1:12" x14ac:dyDescent="0.25">
      <c r="A32" s="19"/>
      <c r="B32" s="20"/>
      <c r="C32" s="20"/>
      <c r="D32" s="208"/>
      <c r="E32" s="20"/>
      <c r="F32" s="22"/>
      <c r="G32" s="26"/>
      <c r="H32" s="22"/>
      <c r="I32" s="20"/>
      <c r="J32" s="24"/>
    </row>
    <row r="33" spans="1:12" x14ac:dyDescent="0.25">
      <c r="A33" s="19"/>
      <c r="B33" s="20"/>
      <c r="C33" s="20"/>
      <c r="D33" s="208"/>
      <c r="E33" s="20"/>
      <c r="F33" s="22"/>
      <c r="G33" s="26"/>
      <c r="H33" s="22"/>
      <c r="I33" s="20"/>
      <c r="J33" s="24"/>
    </row>
    <row r="34" spans="1:12" x14ac:dyDescent="0.25">
      <c r="A34" s="19"/>
      <c r="B34" s="20"/>
      <c r="C34" s="20"/>
      <c r="D34" s="208"/>
      <c r="E34" s="20"/>
      <c r="F34" s="22"/>
      <c r="G34" s="26"/>
      <c r="H34" s="22"/>
      <c r="I34" s="20"/>
      <c r="J34" s="24"/>
    </row>
    <row r="35" spans="1:12" x14ac:dyDescent="0.25">
      <c r="A35" s="19"/>
      <c r="B35" s="20"/>
      <c r="C35" s="20"/>
      <c r="D35" s="208"/>
      <c r="E35" s="20"/>
      <c r="F35" s="22"/>
      <c r="G35" s="26"/>
      <c r="H35" s="22"/>
      <c r="I35" s="20"/>
      <c r="J35" s="24"/>
    </row>
    <row r="36" spans="1:12" x14ac:dyDescent="0.25">
      <c r="A36" s="19"/>
      <c r="B36" s="20"/>
      <c r="C36" s="20"/>
      <c r="D36" s="208"/>
      <c r="E36" s="20"/>
      <c r="F36" s="22"/>
      <c r="G36" s="26"/>
      <c r="H36" s="22"/>
      <c r="I36" s="20"/>
      <c r="J36" s="24"/>
    </row>
    <row r="37" spans="1:12" s="66" customFormat="1" ht="15.75" x14ac:dyDescent="0.25">
      <c r="A37" s="58"/>
      <c r="B37" s="59"/>
      <c r="C37" s="59"/>
      <c r="D37" s="60"/>
      <c r="E37" s="61" t="s">
        <v>27</v>
      </c>
      <c r="F37" s="62"/>
      <c r="G37" s="63"/>
      <c r="H37" s="62">
        <f>SUM(H25:H36)</f>
        <v>925.56</v>
      </c>
      <c r="I37" s="64"/>
      <c r="J37" s="65"/>
    </row>
    <row r="38" spans="1:12" ht="5.0999999999999996" customHeight="1" x14ac:dyDescent="0.25">
      <c r="A38" s="19"/>
      <c r="B38" s="20"/>
      <c r="C38" s="20"/>
      <c r="D38" s="208"/>
      <c r="E38" s="20"/>
      <c r="F38" s="22"/>
      <c r="G38" s="26"/>
      <c r="H38" s="22"/>
      <c r="I38" s="20"/>
      <c r="J38" s="24"/>
    </row>
    <row r="39" spans="1:12" s="18" customFormat="1" x14ac:dyDescent="0.25">
      <c r="A39" s="10"/>
      <c r="B39" s="215" t="s">
        <v>11</v>
      </c>
      <c r="C39" s="214"/>
      <c r="D39" s="214"/>
      <c r="E39" s="55"/>
      <c r="F39" s="225" t="s">
        <v>28</v>
      </c>
      <c r="G39" s="225"/>
      <c r="H39" s="225"/>
      <c r="I39" s="30"/>
      <c r="J39" s="31"/>
    </row>
    <row r="40" spans="1:12" ht="5.0999999999999996" customHeight="1" x14ac:dyDescent="0.25">
      <c r="A40" s="19"/>
      <c r="B40" s="20"/>
      <c r="C40" s="20"/>
      <c r="D40" s="208"/>
      <c r="E40" s="20"/>
      <c r="F40" s="22"/>
      <c r="G40" s="26"/>
      <c r="H40" s="22"/>
      <c r="I40" s="20"/>
      <c r="J40" s="24"/>
    </row>
    <row r="41" spans="1:12" x14ac:dyDescent="0.25">
      <c r="A41" s="19"/>
      <c r="B41" s="20"/>
      <c r="C41" s="20"/>
      <c r="D41" s="208"/>
      <c r="E41" s="20"/>
      <c r="F41" s="22"/>
      <c r="G41" s="26"/>
      <c r="H41" s="22"/>
      <c r="I41" s="20"/>
      <c r="J41" s="24"/>
    </row>
    <row r="42" spans="1:12" x14ac:dyDescent="0.25">
      <c r="A42" s="19"/>
      <c r="B42" s="20"/>
      <c r="C42" s="20"/>
      <c r="D42" s="208"/>
      <c r="E42" s="20"/>
      <c r="F42" s="22"/>
      <c r="G42" s="26"/>
      <c r="H42" s="22"/>
      <c r="I42" s="20"/>
      <c r="J42" s="24"/>
      <c r="L42" s="9" t="s">
        <v>98</v>
      </c>
    </row>
    <row r="43" spans="1:12" x14ac:dyDescent="0.25">
      <c r="A43" s="19"/>
      <c r="B43" s="20"/>
      <c r="C43" s="20"/>
      <c r="D43" s="208"/>
      <c r="E43" s="20"/>
      <c r="F43" s="22"/>
      <c r="G43" s="26"/>
      <c r="H43" s="22"/>
      <c r="I43" s="20"/>
      <c r="J43" s="24"/>
    </row>
    <row r="44" spans="1:12" x14ac:dyDescent="0.25">
      <c r="A44" s="19"/>
      <c r="B44" s="20"/>
      <c r="C44" s="20"/>
      <c r="D44" s="208"/>
      <c r="E44" s="20"/>
      <c r="F44" s="22"/>
      <c r="G44" s="26"/>
      <c r="H44" s="22"/>
      <c r="I44" s="20"/>
      <c r="J44" s="24"/>
    </row>
    <row r="45" spans="1:12" x14ac:dyDescent="0.25">
      <c r="A45" s="19"/>
      <c r="B45" s="20"/>
      <c r="C45" s="20"/>
      <c r="D45" s="208"/>
      <c r="E45" s="20"/>
      <c r="F45" s="22"/>
      <c r="G45" s="26"/>
      <c r="H45" s="22"/>
      <c r="I45" s="20"/>
      <c r="J45" s="24"/>
    </row>
    <row r="46" spans="1:12" x14ac:dyDescent="0.25">
      <c r="A46" s="19"/>
      <c r="B46" s="20"/>
      <c r="C46" s="20"/>
      <c r="D46" s="208"/>
      <c r="E46" s="20"/>
      <c r="F46" s="22"/>
      <c r="G46" s="26"/>
      <c r="H46" s="22"/>
      <c r="I46" s="20"/>
      <c r="J46" s="24"/>
    </row>
    <row r="47" spans="1:12" ht="15.75" x14ac:dyDescent="0.25">
      <c r="A47" s="19"/>
      <c r="B47" s="217" t="s">
        <v>29</v>
      </c>
      <c r="C47" s="218"/>
      <c r="D47" s="218"/>
      <c r="E47" s="218"/>
      <c r="F47" s="218"/>
      <c r="G47" s="218"/>
      <c r="H47" s="218"/>
      <c r="I47" s="219"/>
      <c r="J47" s="24"/>
    </row>
    <row r="48" spans="1:12" ht="5.0999999999999996" customHeight="1" x14ac:dyDescent="0.25">
      <c r="A48" s="19"/>
      <c r="B48" s="20"/>
      <c r="C48" s="20"/>
      <c r="D48" s="208"/>
      <c r="E48" s="20"/>
      <c r="F48" s="22"/>
      <c r="G48" s="26"/>
      <c r="H48" s="22"/>
      <c r="I48" s="20"/>
      <c r="J48" s="24"/>
    </row>
    <row r="49" spans="1:12" s="18" customFormat="1" x14ac:dyDescent="0.25">
      <c r="A49" s="10"/>
      <c r="B49" s="209" t="s">
        <v>6</v>
      </c>
      <c r="C49" s="55"/>
      <c r="D49" s="27"/>
      <c r="E49" s="55"/>
      <c r="F49" s="29"/>
      <c r="G49" s="205" t="s">
        <v>30</v>
      </c>
      <c r="H49" s="57" t="s">
        <v>26</v>
      </c>
      <c r="I49" s="30"/>
      <c r="J49" s="31"/>
    </row>
    <row r="50" spans="1:12" ht="5.0999999999999996" customHeight="1" x14ac:dyDescent="0.25">
      <c r="A50" s="19"/>
      <c r="B50" s="20"/>
      <c r="C50" s="20"/>
      <c r="D50" s="208"/>
      <c r="E50" s="20"/>
      <c r="F50" s="22"/>
      <c r="G50" s="26"/>
      <c r="H50" s="22"/>
      <c r="I50" s="20"/>
      <c r="J50" s="24"/>
    </row>
    <row r="51" spans="1:12" x14ac:dyDescent="0.25">
      <c r="A51" s="19"/>
      <c r="B51" s="20"/>
      <c r="C51" s="20" t="s">
        <v>16</v>
      </c>
      <c r="D51" s="208"/>
      <c r="E51" s="20"/>
      <c r="F51" s="22"/>
      <c r="G51" s="139"/>
      <c r="H51" s="111">
        <f>(H25+H26+H27+H28+H29)*0.01</f>
        <v>9.2555999999999994</v>
      </c>
      <c r="I51" s="20"/>
      <c r="J51" s="24"/>
      <c r="L51" s="69"/>
    </row>
    <row r="52" spans="1:12" x14ac:dyDescent="0.25">
      <c r="A52" s="19"/>
      <c r="B52" s="20"/>
      <c r="C52" s="20" t="s">
        <v>15</v>
      </c>
      <c r="D52" s="208"/>
      <c r="E52" s="20"/>
      <c r="F52" s="22"/>
      <c r="G52" s="139">
        <v>0</v>
      </c>
      <c r="H52" s="111">
        <f>G52</f>
        <v>0</v>
      </c>
      <c r="I52" s="20"/>
      <c r="J52" s="24"/>
    </row>
    <row r="53" spans="1:12" x14ac:dyDescent="0.25">
      <c r="A53" s="19"/>
      <c r="B53" s="20"/>
      <c r="C53" s="20" t="s">
        <v>59</v>
      </c>
      <c r="D53" s="208"/>
      <c r="E53" s="20"/>
      <c r="F53" s="22"/>
      <c r="G53" s="139">
        <f>600-300-300</f>
        <v>0</v>
      </c>
      <c r="H53" s="111">
        <v>0</v>
      </c>
      <c r="I53" s="20"/>
      <c r="J53" s="24"/>
    </row>
    <row r="54" spans="1:12" x14ac:dyDescent="0.25">
      <c r="A54" s="19"/>
      <c r="B54" s="20"/>
      <c r="C54" s="20"/>
      <c r="D54" s="208"/>
      <c r="E54" s="20"/>
      <c r="F54" s="22"/>
      <c r="G54" s="67"/>
      <c r="H54" s="22"/>
      <c r="I54" s="20"/>
      <c r="J54" s="24"/>
    </row>
    <row r="55" spans="1:12" x14ac:dyDescent="0.25">
      <c r="A55" s="19"/>
      <c r="B55" s="20"/>
      <c r="C55" s="20"/>
      <c r="D55" s="208"/>
      <c r="E55" s="20"/>
      <c r="F55" s="22"/>
      <c r="G55" s="67"/>
      <c r="H55" s="22"/>
      <c r="I55" s="20"/>
      <c r="J55" s="24"/>
    </row>
    <row r="56" spans="1:12" x14ac:dyDescent="0.25">
      <c r="A56" s="19"/>
      <c r="B56" s="20"/>
      <c r="C56" s="20"/>
      <c r="D56" s="208"/>
      <c r="E56" s="20"/>
      <c r="F56" s="22"/>
      <c r="G56" s="67"/>
      <c r="H56" s="22"/>
      <c r="I56" s="20"/>
      <c r="J56" s="24"/>
    </row>
    <row r="57" spans="1:12" x14ac:dyDescent="0.25">
      <c r="A57" s="19"/>
      <c r="B57" s="20"/>
      <c r="C57" s="20"/>
      <c r="D57" s="208"/>
      <c r="E57" s="20"/>
      <c r="F57" s="22"/>
      <c r="G57" s="67"/>
      <c r="H57" s="22"/>
      <c r="I57" s="20"/>
      <c r="J57" s="24"/>
    </row>
    <row r="58" spans="1:12" x14ac:dyDescent="0.25">
      <c r="A58" s="19"/>
      <c r="B58" s="20"/>
      <c r="C58" s="20"/>
      <c r="D58" s="208"/>
      <c r="E58" s="20"/>
      <c r="F58" s="22"/>
      <c r="G58" s="67"/>
      <c r="H58" s="22"/>
      <c r="I58" s="20"/>
      <c r="J58" s="24"/>
    </row>
    <row r="59" spans="1:12" x14ac:dyDescent="0.25">
      <c r="A59" s="19"/>
      <c r="B59" s="20"/>
      <c r="C59" s="20"/>
      <c r="D59" s="208"/>
      <c r="E59" s="20"/>
      <c r="F59" s="22"/>
      <c r="G59" s="67"/>
      <c r="H59" s="22"/>
      <c r="I59" s="20"/>
      <c r="J59" s="24"/>
    </row>
    <row r="60" spans="1:12" x14ac:dyDescent="0.25">
      <c r="A60" s="19"/>
      <c r="B60" s="20"/>
      <c r="C60" s="20"/>
      <c r="D60" s="208"/>
      <c r="E60" s="20"/>
      <c r="F60" s="22"/>
      <c r="G60" s="67"/>
      <c r="H60" s="22"/>
      <c r="I60" s="20"/>
      <c r="J60" s="24"/>
    </row>
    <row r="61" spans="1:12" x14ac:dyDescent="0.25">
      <c r="A61" s="19"/>
      <c r="B61" s="20"/>
      <c r="C61" s="20"/>
      <c r="D61" s="208"/>
      <c r="E61" s="20"/>
      <c r="F61" s="22"/>
      <c r="G61" s="67"/>
      <c r="H61" s="22"/>
      <c r="I61" s="20"/>
      <c r="J61" s="24"/>
    </row>
    <row r="62" spans="1:12" ht="15.75" x14ac:dyDescent="0.25">
      <c r="A62" s="19"/>
      <c r="B62" s="20"/>
      <c r="C62" s="20"/>
      <c r="D62" s="208"/>
      <c r="E62" s="61" t="s">
        <v>31</v>
      </c>
      <c r="F62" s="62"/>
      <c r="G62" s="63"/>
      <c r="H62" s="62">
        <f>SUM(H51:H61)</f>
        <v>9.2555999999999994</v>
      </c>
      <c r="I62" s="64"/>
      <c r="J62" s="24"/>
    </row>
    <row r="63" spans="1:12" ht="5.0999999999999996" customHeight="1" x14ac:dyDescent="0.25">
      <c r="A63" s="19"/>
      <c r="B63" s="20"/>
      <c r="C63" s="20"/>
      <c r="D63" s="208"/>
      <c r="E63" s="20"/>
      <c r="F63" s="22"/>
      <c r="G63" s="67"/>
      <c r="H63" s="22"/>
      <c r="I63" s="20"/>
      <c r="J63" s="24"/>
    </row>
    <row r="64" spans="1:12" s="79" customFormat="1" ht="15.75" x14ac:dyDescent="0.25">
      <c r="A64" s="72"/>
      <c r="B64" s="73"/>
      <c r="C64" s="73"/>
      <c r="D64" s="74"/>
      <c r="E64" s="61" t="s">
        <v>32</v>
      </c>
      <c r="F64" s="75"/>
      <c r="G64" s="76"/>
      <c r="H64" s="75">
        <f>H37-H62</f>
        <v>916.30439999999999</v>
      </c>
      <c r="I64" s="77"/>
      <c r="J64" s="78"/>
    </row>
    <row r="65" spans="1:10" ht="9.9499999999999993" customHeight="1" x14ac:dyDescent="0.25">
      <c r="A65" s="32"/>
      <c r="B65" s="33"/>
      <c r="C65" s="33"/>
      <c r="D65" s="34"/>
      <c r="E65" s="33"/>
      <c r="F65" s="35"/>
      <c r="G65" s="36"/>
      <c r="H65" s="35"/>
      <c r="I65" s="33"/>
      <c r="J65" s="37"/>
    </row>
    <row r="66" spans="1:10" x14ac:dyDescent="0.25">
      <c r="B66" s="38"/>
    </row>
    <row r="67" spans="1:10" ht="5.0999999999999996" customHeight="1" x14ac:dyDescent="0.25"/>
  </sheetData>
  <mergeCells count="14">
    <mergeCell ref="B47:I47"/>
    <mergeCell ref="G12:H12"/>
    <mergeCell ref="B14:C14"/>
    <mergeCell ref="B17:C18"/>
    <mergeCell ref="B19:C19"/>
    <mergeCell ref="B21:I21"/>
    <mergeCell ref="B39:D39"/>
    <mergeCell ref="F39:H39"/>
    <mergeCell ref="B12:C12"/>
    <mergeCell ref="B5:C5"/>
    <mergeCell ref="E5:F5"/>
    <mergeCell ref="B6:C6"/>
    <mergeCell ref="E6:F6"/>
    <mergeCell ref="B10:C10"/>
  </mergeCells>
  <pageMargins left="0.39370078740157483" right="0.39370078740157483" top="0.39370078740157483" bottom="0.39370078740157483" header="0.31496062992125984" footer="0.31496062992125984"/>
  <pageSetup paperSize="9" scale="9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zoomScale="85" zoomScaleNormal="85" workbookViewId="0">
      <selection activeCell="E25" sqref="E25"/>
    </sheetView>
  </sheetViews>
  <sheetFormatPr defaultColWidth="9.140625" defaultRowHeight="15" x14ac:dyDescent="0.25"/>
  <cols>
    <col min="1" max="2" width="1.7109375" style="9" customWidth="1"/>
    <col min="3" max="3" width="17.5703125" style="9" customWidth="1"/>
    <col min="4" max="4" width="20.42578125" style="38" customWidth="1"/>
    <col min="5" max="5" width="18.85546875" style="9" customWidth="1"/>
    <col min="6" max="6" width="11.85546875" style="39" customWidth="1"/>
    <col min="7" max="7" width="13" style="40" customWidth="1"/>
    <col min="8" max="8" width="14" style="39" customWidth="1"/>
    <col min="9" max="10" width="1.7109375" style="9" customWidth="1"/>
    <col min="11" max="12" width="9.140625" style="9"/>
    <col min="13" max="13" width="10.85546875" style="9" bestFit="1" customWidth="1"/>
    <col min="14" max="16384" width="9.140625" style="9"/>
  </cols>
  <sheetData>
    <row r="1" spans="1:10" ht="9.9499999999999993" customHeight="1" x14ac:dyDescent="0.25">
      <c r="A1" s="3"/>
      <c r="B1" s="4"/>
      <c r="C1" s="4"/>
      <c r="D1" s="5"/>
      <c r="E1" s="4"/>
      <c r="F1" s="6"/>
      <c r="G1" s="7"/>
      <c r="H1" s="6"/>
      <c r="I1" s="4"/>
      <c r="J1" s="8"/>
    </row>
    <row r="2" spans="1:10" s="18" customFormat="1" x14ac:dyDescent="0.25">
      <c r="A2" s="10"/>
      <c r="B2" s="11"/>
      <c r="C2" s="12"/>
      <c r="D2" s="127" t="s">
        <v>3</v>
      </c>
      <c r="E2" s="12"/>
      <c r="F2" s="14"/>
      <c r="G2" s="127" t="s">
        <v>24</v>
      </c>
      <c r="H2" s="129" t="s">
        <v>25</v>
      </c>
      <c r="I2" s="16"/>
      <c r="J2" s="17"/>
    </row>
    <row r="3" spans="1:10" x14ac:dyDescent="0.25">
      <c r="A3" s="19"/>
      <c r="B3" s="20"/>
      <c r="C3" s="20"/>
      <c r="D3" s="128" t="s">
        <v>10</v>
      </c>
      <c r="E3" s="20"/>
      <c r="F3" s="22"/>
      <c r="G3" s="128">
        <f>SPECS!B3</f>
        <v>21</v>
      </c>
      <c r="H3" s="23">
        <f>SPECS!B4</f>
        <v>44398</v>
      </c>
      <c r="I3" s="20"/>
      <c r="J3" s="24"/>
    </row>
    <row r="4" spans="1:10" x14ac:dyDescent="0.25">
      <c r="A4" s="19"/>
      <c r="B4" s="20"/>
      <c r="C4" s="20"/>
      <c r="D4" s="130"/>
      <c r="E4" s="20"/>
      <c r="F4" s="22"/>
      <c r="G4" s="26"/>
      <c r="H4" s="22"/>
      <c r="I4" s="20"/>
      <c r="J4" s="24"/>
    </row>
    <row r="5" spans="1:10" s="18" customFormat="1" x14ac:dyDescent="0.25">
      <c r="A5" s="10"/>
      <c r="B5" s="215" t="s">
        <v>0</v>
      </c>
      <c r="C5" s="214"/>
      <c r="D5" s="27"/>
      <c r="E5" s="214" t="s">
        <v>20</v>
      </c>
      <c r="F5" s="214"/>
      <c r="G5" s="28"/>
      <c r="H5" s="29"/>
      <c r="I5" s="30"/>
      <c r="J5" s="31"/>
    </row>
    <row r="6" spans="1:10" x14ac:dyDescent="0.25">
      <c r="A6" s="19"/>
      <c r="B6" s="216" t="s">
        <v>99</v>
      </c>
      <c r="C6" s="216"/>
      <c r="D6" s="130"/>
      <c r="E6" s="216" t="s">
        <v>100</v>
      </c>
      <c r="F6" s="216"/>
      <c r="G6" s="26"/>
      <c r="H6" s="22"/>
      <c r="I6" s="20"/>
      <c r="J6" s="24"/>
    </row>
    <row r="7" spans="1:10" x14ac:dyDescent="0.25">
      <c r="A7" s="32"/>
      <c r="B7" s="33"/>
      <c r="C7" s="33"/>
      <c r="D7" s="34"/>
      <c r="E7" s="33"/>
      <c r="F7" s="35"/>
      <c r="G7" s="36"/>
      <c r="H7" s="35"/>
      <c r="I7" s="33"/>
      <c r="J7" s="37"/>
    </row>
    <row r="8" spans="1:10" ht="40.5" customHeight="1" x14ac:dyDescent="0.25"/>
    <row r="9" spans="1:10" ht="9.9499999999999993" customHeight="1" x14ac:dyDescent="0.25">
      <c r="A9" s="3"/>
      <c r="B9" s="4"/>
      <c r="C9" s="4"/>
      <c r="D9" s="5"/>
      <c r="E9" s="4"/>
      <c r="F9" s="6"/>
      <c r="G9" s="7"/>
      <c r="H9" s="6"/>
      <c r="I9" s="4"/>
      <c r="J9" s="8"/>
    </row>
    <row r="10" spans="1:10" x14ac:dyDescent="0.25">
      <c r="A10" s="19"/>
      <c r="B10" s="228" t="s">
        <v>0</v>
      </c>
      <c r="C10" s="229"/>
      <c r="D10" s="130" t="str">
        <f>B6</f>
        <v>P015</v>
      </c>
      <c r="E10" s="41" t="s">
        <v>20</v>
      </c>
      <c r="F10" s="22" t="str">
        <f>E6</f>
        <v>Mr Jacques Daniel Engelbrecht</v>
      </c>
      <c r="G10" s="26"/>
      <c r="H10" s="22"/>
      <c r="I10" s="20"/>
      <c r="J10" s="24"/>
    </row>
    <row r="11" spans="1:10" ht="5.0999999999999996" customHeight="1" x14ac:dyDescent="0.25">
      <c r="A11" s="19"/>
      <c r="B11" s="42"/>
      <c r="C11" s="43"/>
      <c r="D11" s="130"/>
      <c r="E11" s="20"/>
      <c r="F11" s="22"/>
      <c r="G11" s="26"/>
      <c r="H11" s="22"/>
      <c r="I11" s="20"/>
      <c r="J11" s="24"/>
    </row>
    <row r="12" spans="1:10" x14ac:dyDescent="0.25">
      <c r="A12" s="19"/>
      <c r="B12" s="228" t="s">
        <v>2</v>
      </c>
      <c r="C12" s="229"/>
      <c r="D12" s="130"/>
      <c r="E12" s="20"/>
      <c r="F12" s="44" t="s">
        <v>33</v>
      </c>
      <c r="G12" s="226" t="s">
        <v>101</v>
      </c>
      <c r="H12" s="227"/>
      <c r="I12" s="20"/>
      <c r="J12" s="24"/>
    </row>
    <row r="13" spans="1:10" ht="5.0999999999999996" customHeight="1" x14ac:dyDescent="0.25">
      <c r="A13" s="19"/>
      <c r="B13" s="42"/>
      <c r="C13" s="43"/>
      <c r="D13" s="130"/>
      <c r="E13" s="20"/>
      <c r="F13" s="22"/>
      <c r="G13" s="26"/>
      <c r="H13" s="22"/>
      <c r="I13" s="20"/>
      <c r="J13" s="24"/>
    </row>
    <row r="14" spans="1:10" x14ac:dyDescent="0.25">
      <c r="A14" s="19"/>
      <c r="B14" s="228" t="s">
        <v>3</v>
      </c>
      <c r="C14" s="229"/>
      <c r="D14" s="130" t="s">
        <v>10</v>
      </c>
      <c r="E14" s="20"/>
      <c r="F14" s="22"/>
      <c r="G14" s="41" t="s">
        <v>24</v>
      </c>
      <c r="H14" s="45">
        <f>G3</f>
        <v>21</v>
      </c>
      <c r="I14" s="20"/>
      <c r="J14" s="24"/>
    </row>
    <row r="15" spans="1:10" ht="5.0999999999999996" customHeight="1" x14ac:dyDescent="0.25">
      <c r="A15" s="19"/>
      <c r="B15" s="20"/>
      <c r="C15" s="20"/>
      <c r="D15" s="130"/>
      <c r="E15" s="20"/>
      <c r="F15" s="22"/>
      <c r="G15" s="46"/>
      <c r="H15" s="22"/>
      <c r="I15" s="20"/>
      <c r="J15" s="24"/>
    </row>
    <row r="16" spans="1:10" x14ac:dyDescent="0.25">
      <c r="A16" s="19"/>
      <c r="B16" s="47" t="s">
        <v>4</v>
      </c>
      <c r="C16" s="20"/>
      <c r="D16" s="130"/>
      <c r="E16" s="20"/>
      <c r="F16" s="22"/>
      <c r="G16" s="41" t="s">
        <v>25</v>
      </c>
      <c r="H16" s="48">
        <f>H3</f>
        <v>44398</v>
      </c>
      <c r="I16" s="20"/>
      <c r="J16" s="24"/>
    </row>
    <row r="17" spans="1:12" ht="5.0999999999999996" customHeight="1" x14ac:dyDescent="0.25">
      <c r="A17" s="19"/>
      <c r="B17" s="220" t="s">
        <v>5</v>
      </c>
      <c r="C17" s="220"/>
      <c r="D17" s="130"/>
      <c r="E17" s="20"/>
      <c r="F17" s="22"/>
      <c r="G17" s="46"/>
      <c r="H17" s="22"/>
      <c r="I17" s="20"/>
      <c r="J17" s="24"/>
    </row>
    <row r="18" spans="1:12" x14ac:dyDescent="0.25">
      <c r="A18" s="19"/>
      <c r="B18" s="220"/>
      <c r="C18" s="220"/>
      <c r="D18" s="130"/>
      <c r="E18" s="20"/>
      <c r="F18" s="22"/>
      <c r="G18" s="41" t="s">
        <v>23</v>
      </c>
      <c r="H18" s="22">
        <f>K18*1.25</f>
        <v>31.25</v>
      </c>
      <c r="I18" s="20"/>
      <c r="J18" s="24"/>
      <c r="K18" s="9">
        <v>25</v>
      </c>
    </row>
    <row r="19" spans="1:12" x14ac:dyDescent="0.25">
      <c r="A19" s="19"/>
      <c r="B19" s="221">
        <v>2210</v>
      </c>
      <c r="C19" s="221"/>
      <c r="D19" s="130"/>
      <c r="E19" s="20"/>
      <c r="F19" s="22"/>
      <c r="G19" s="26"/>
      <c r="H19" s="22"/>
      <c r="I19" s="20"/>
      <c r="J19" s="24"/>
    </row>
    <row r="20" spans="1:12" x14ac:dyDescent="0.25">
      <c r="A20" s="19"/>
      <c r="B20" s="49"/>
      <c r="C20" s="20"/>
      <c r="D20" s="130"/>
      <c r="E20" s="20"/>
      <c r="F20" s="22"/>
      <c r="G20" s="26"/>
      <c r="H20" s="22"/>
      <c r="I20" s="20"/>
      <c r="J20" s="24"/>
    </row>
    <row r="21" spans="1:12" s="18" customFormat="1" ht="15.75" x14ac:dyDescent="0.25">
      <c r="A21" s="10"/>
      <c r="B21" s="222" t="s">
        <v>9</v>
      </c>
      <c r="C21" s="223"/>
      <c r="D21" s="223"/>
      <c r="E21" s="223"/>
      <c r="F21" s="223"/>
      <c r="G21" s="223"/>
      <c r="H21" s="223"/>
      <c r="I21" s="224"/>
      <c r="J21" s="50"/>
    </row>
    <row r="22" spans="1:12" s="18" customFormat="1" ht="5.0999999999999996" customHeight="1" x14ac:dyDescent="0.25">
      <c r="A22" s="10"/>
      <c r="B22" s="51"/>
      <c r="C22" s="51"/>
      <c r="D22" s="43"/>
      <c r="E22" s="51"/>
      <c r="F22" s="52"/>
      <c r="G22" s="53"/>
      <c r="H22" s="52"/>
      <c r="I22" s="51"/>
      <c r="J22" s="31"/>
    </row>
    <row r="23" spans="1:12" s="18" customFormat="1" x14ac:dyDescent="0.25">
      <c r="A23" s="10"/>
      <c r="B23" s="131" t="s">
        <v>6</v>
      </c>
      <c r="C23" s="55"/>
      <c r="D23" s="27"/>
      <c r="E23" s="55"/>
      <c r="F23" s="129" t="s">
        <v>22</v>
      </c>
      <c r="G23" s="56" t="s">
        <v>23</v>
      </c>
      <c r="H23" s="57" t="s">
        <v>26</v>
      </c>
      <c r="I23" s="30"/>
      <c r="J23" s="31"/>
    </row>
    <row r="24" spans="1:12" ht="5.0999999999999996" customHeight="1" x14ac:dyDescent="0.25">
      <c r="A24" s="19"/>
      <c r="B24" s="20"/>
      <c r="C24" s="20"/>
      <c r="D24" s="130"/>
      <c r="E24" s="20"/>
      <c r="F24" s="22"/>
      <c r="G24" s="26"/>
      <c r="H24" s="22"/>
      <c r="I24" s="20"/>
      <c r="J24" s="24"/>
    </row>
    <row r="25" spans="1:12" x14ac:dyDescent="0.25">
      <c r="A25" s="19"/>
      <c r="B25" s="20"/>
      <c r="C25" s="20" t="s">
        <v>7</v>
      </c>
      <c r="D25" s="130"/>
      <c r="E25" s="20"/>
      <c r="F25" s="22">
        <v>40</v>
      </c>
      <c r="G25" s="26">
        <f>H18</f>
        <v>31.25</v>
      </c>
      <c r="H25" s="22">
        <f>F25*G25</f>
        <v>1250</v>
      </c>
      <c r="I25" s="20"/>
      <c r="J25" s="24"/>
    </row>
    <row r="26" spans="1:12" x14ac:dyDescent="0.25">
      <c r="A26" s="19"/>
      <c r="B26" s="20"/>
      <c r="C26" s="20" t="s">
        <v>54</v>
      </c>
      <c r="D26" s="130"/>
      <c r="E26" s="20"/>
      <c r="F26" s="22">
        <v>0</v>
      </c>
      <c r="G26" s="26">
        <f>G25*1.5</f>
        <v>46.875</v>
      </c>
      <c r="H26" s="22">
        <f>F26*G26</f>
        <v>0</v>
      </c>
      <c r="I26" s="20"/>
      <c r="J26" s="24"/>
    </row>
    <row r="27" spans="1:12" x14ac:dyDescent="0.25">
      <c r="A27" s="19"/>
      <c r="B27" s="20"/>
      <c r="C27" s="20"/>
      <c r="D27" s="132"/>
      <c r="E27" s="20"/>
      <c r="F27" s="22"/>
      <c r="G27" s="26"/>
      <c r="H27" s="22"/>
      <c r="I27" s="20"/>
      <c r="J27" s="24"/>
    </row>
    <row r="28" spans="1:12" x14ac:dyDescent="0.25">
      <c r="A28" s="19"/>
      <c r="B28" s="20"/>
      <c r="C28" s="20"/>
      <c r="D28" s="148"/>
      <c r="E28" s="20"/>
      <c r="F28" s="22"/>
      <c r="G28" s="26"/>
      <c r="H28" s="22"/>
      <c r="I28" s="20"/>
      <c r="J28" s="24"/>
      <c r="L28" s="9" t="s">
        <v>75</v>
      </c>
    </row>
    <row r="29" spans="1:12" x14ac:dyDescent="0.25">
      <c r="A29" s="19"/>
      <c r="B29" s="20"/>
      <c r="C29" s="20"/>
      <c r="D29" s="148"/>
      <c r="E29" s="20"/>
      <c r="F29" s="22"/>
      <c r="G29" s="139"/>
      <c r="H29" s="22"/>
      <c r="I29" s="20"/>
      <c r="J29" s="24"/>
      <c r="L29" s="112">
        <v>57</v>
      </c>
    </row>
    <row r="30" spans="1:12" x14ac:dyDescent="0.25">
      <c r="A30" s="19"/>
      <c r="B30" s="20"/>
      <c r="C30" s="20"/>
      <c r="D30" s="130"/>
      <c r="E30" s="20"/>
      <c r="F30" s="22"/>
      <c r="G30" s="26"/>
      <c r="H30" s="22"/>
      <c r="I30" s="20"/>
      <c r="J30" s="24"/>
    </row>
    <row r="31" spans="1:12" x14ac:dyDescent="0.25">
      <c r="A31" s="19"/>
      <c r="B31" s="20"/>
      <c r="C31" s="20"/>
      <c r="D31" s="130"/>
      <c r="E31" s="20"/>
      <c r="F31" s="22"/>
      <c r="G31" s="26"/>
      <c r="H31" s="22"/>
      <c r="I31" s="20"/>
      <c r="J31" s="24"/>
    </row>
    <row r="32" spans="1:12" x14ac:dyDescent="0.25">
      <c r="A32" s="19"/>
      <c r="B32" s="20"/>
      <c r="C32" s="20"/>
      <c r="D32" s="130"/>
      <c r="E32" s="20"/>
      <c r="F32" s="22"/>
      <c r="G32" s="26"/>
      <c r="H32" s="22"/>
      <c r="I32" s="20"/>
      <c r="J32" s="24"/>
    </row>
    <row r="33" spans="1:13" x14ac:dyDescent="0.25">
      <c r="A33" s="19"/>
      <c r="B33" s="20"/>
      <c r="C33" s="20"/>
      <c r="D33" s="130"/>
      <c r="E33" s="20"/>
      <c r="F33" s="22"/>
      <c r="G33" s="26"/>
      <c r="H33" s="22"/>
      <c r="I33" s="20"/>
      <c r="J33" s="24"/>
      <c r="M33" s="9" t="s">
        <v>107</v>
      </c>
    </row>
    <row r="34" spans="1:13" x14ac:dyDescent="0.25">
      <c r="A34" s="19"/>
      <c r="B34" s="20"/>
      <c r="C34" s="20"/>
      <c r="D34" s="130"/>
      <c r="E34" s="20"/>
      <c r="F34" s="22"/>
      <c r="G34" s="26"/>
      <c r="H34" s="22"/>
      <c r="I34" s="20"/>
      <c r="J34" s="24"/>
      <c r="M34" s="162">
        <v>43954</v>
      </c>
    </row>
    <row r="35" spans="1:13" x14ac:dyDescent="0.25">
      <c r="A35" s="19"/>
      <c r="B35" s="20"/>
      <c r="C35" s="20"/>
      <c r="D35" s="130"/>
      <c r="E35" s="20"/>
      <c r="F35" s="22"/>
      <c r="G35" s="26"/>
      <c r="H35" s="22"/>
      <c r="I35" s="20"/>
      <c r="J35" s="24"/>
    </row>
    <row r="36" spans="1:13" x14ac:dyDescent="0.25">
      <c r="A36" s="19"/>
      <c r="B36" s="20"/>
      <c r="C36" s="20"/>
      <c r="D36" s="130"/>
      <c r="E36" s="20"/>
      <c r="F36" s="22"/>
      <c r="G36" s="26"/>
      <c r="H36" s="22"/>
      <c r="I36" s="20"/>
      <c r="J36" s="24"/>
    </row>
    <row r="37" spans="1:13" s="66" customFormat="1" ht="15.75" x14ac:dyDescent="0.25">
      <c r="A37" s="58"/>
      <c r="B37" s="59"/>
      <c r="C37" s="59"/>
      <c r="D37" s="60"/>
      <c r="E37" s="61" t="s">
        <v>27</v>
      </c>
      <c r="F37" s="62"/>
      <c r="G37" s="63"/>
      <c r="H37" s="62">
        <f>SUM(H25:H36)</f>
        <v>1250</v>
      </c>
      <c r="I37" s="64"/>
      <c r="J37" s="65"/>
    </row>
    <row r="38" spans="1:13" ht="5.0999999999999996" customHeight="1" x14ac:dyDescent="0.25">
      <c r="A38" s="19"/>
      <c r="B38" s="20"/>
      <c r="C38" s="20"/>
      <c r="D38" s="130"/>
      <c r="E38" s="20"/>
      <c r="F38" s="22"/>
      <c r="G38" s="26"/>
      <c r="H38" s="22"/>
      <c r="I38" s="20"/>
      <c r="J38" s="24"/>
    </row>
    <row r="39" spans="1:13" s="18" customFormat="1" x14ac:dyDescent="0.25">
      <c r="A39" s="10"/>
      <c r="B39" s="215" t="s">
        <v>11</v>
      </c>
      <c r="C39" s="214"/>
      <c r="D39" s="214"/>
      <c r="E39" s="55"/>
      <c r="F39" s="225" t="s">
        <v>28</v>
      </c>
      <c r="G39" s="225"/>
      <c r="H39" s="225"/>
      <c r="I39" s="30"/>
      <c r="J39" s="31"/>
    </row>
    <row r="40" spans="1:13" ht="5.0999999999999996" customHeight="1" x14ac:dyDescent="0.25">
      <c r="A40" s="19"/>
      <c r="B40" s="20"/>
      <c r="C40" s="20"/>
      <c r="D40" s="130"/>
      <c r="E40" s="20"/>
      <c r="F40" s="22"/>
      <c r="G40" s="26"/>
      <c r="H40" s="22"/>
      <c r="I40" s="20"/>
      <c r="J40" s="24"/>
    </row>
    <row r="41" spans="1:13" x14ac:dyDescent="0.25">
      <c r="A41" s="19"/>
      <c r="B41" s="20"/>
      <c r="C41" s="20"/>
      <c r="D41" s="130"/>
      <c r="E41" s="20"/>
      <c r="F41" s="22"/>
      <c r="G41" s="26"/>
      <c r="H41" s="22"/>
      <c r="I41" s="20"/>
      <c r="J41" s="24"/>
    </row>
    <row r="42" spans="1:13" x14ac:dyDescent="0.25">
      <c r="A42" s="19"/>
      <c r="B42" s="20"/>
      <c r="C42" s="20"/>
      <c r="D42" s="130"/>
      <c r="E42" s="20"/>
      <c r="F42" s="22"/>
      <c r="G42" s="26"/>
      <c r="H42" s="22"/>
      <c r="I42" s="20"/>
      <c r="J42" s="24"/>
    </row>
    <row r="43" spans="1:13" x14ac:dyDescent="0.25">
      <c r="A43" s="19"/>
      <c r="B43" s="20"/>
      <c r="C43" s="20"/>
      <c r="D43" s="130"/>
      <c r="E43" s="20"/>
      <c r="F43" s="22"/>
      <c r="G43" s="26"/>
      <c r="H43" s="22"/>
      <c r="I43" s="20"/>
      <c r="J43" s="24"/>
    </row>
    <row r="44" spans="1:13" x14ac:dyDescent="0.25">
      <c r="A44" s="19"/>
      <c r="B44" s="20"/>
      <c r="C44" s="20"/>
      <c r="D44" s="130"/>
      <c r="E44" s="20"/>
      <c r="F44" s="22"/>
      <c r="G44" s="26"/>
      <c r="H44" s="22"/>
      <c r="I44" s="20"/>
      <c r="J44" s="24"/>
    </row>
    <row r="45" spans="1:13" x14ac:dyDescent="0.25">
      <c r="A45" s="19"/>
      <c r="B45" s="20"/>
      <c r="C45" s="20"/>
      <c r="D45" s="130"/>
      <c r="E45" s="20"/>
      <c r="F45" s="22"/>
      <c r="G45" s="26"/>
      <c r="H45" s="22"/>
      <c r="I45" s="20"/>
      <c r="J45" s="24"/>
    </row>
    <row r="46" spans="1:13" x14ac:dyDescent="0.25">
      <c r="A46" s="19"/>
      <c r="B46" s="20"/>
      <c r="C46" s="20"/>
      <c r="D46" s="130"/>
      <c r="E46" s="20"/>
      <c r="F46" s="22"/>
      <c r="G46" s="26"/>
      <c r="H46" s="22"/>
      <c r="I46" s="20"/>
      <c r="J46" s="24"/>
    </row>
    <row r="47" spans="1:13" ht="15.75" x14ac:dyDescent="0.25">
      <c r="A47" s="19"/>
      <c r="B47" s="217" t="s">
        <v>29</v>
      </c>
      <c r="C47" s="218"/>
      <c r="D47" s="218"/>
      <c r="E47" s="218"/>
      <c r="F47" s="218"/>
      <c r="G47" s="218"/>
      <c r="H47" s="218"/>
      <c r="I47" s="219"/>
      <c r="J47" s="24"/>
    </row>
    <row r="48" spans="1:13" ht="5.0999999999999996" customHeight="1" x14ac:dyDescent="0.25">
      <c r="A48" s="19"/>
      <c r="B48" s="20"/>
      <c r="C48" s="20"/>
      <c r="D48" s="130"/>
      <c r="E48" s="20"/>
      <c r="F48" s="22"/>
      <c r="G48" s="26"/>
      <c r="H48" s="22"/>
      <c r="I48" s="20"/>
      <c r="J48" s="24"/>
    </row>
    <row r="49" spans="1:14" s="18" customFormat="1" x14ac:dyDescent="0.25">
      <c r="A49" s="10"/>
      <c r="B49" s="131" t="s">
        <v>6</v>
      </c>
      <c r="C49" s="55"/>
      <c r="D49" s="27"/>
      <c r="E49" s="55"/>
      <c r="F49" s="29"/>
      <c r="G49" s="127" t="s">
        <v>30</v>
      </c>
      <c r="H49" s="57" t="s">
        <v>26</v>
      </c>
      <c r="I49" s="30"/>
      <c r="J49" s="31"/>
    </row>
    <row r="50" spans="1:14" ht="5.0999999999999996" customHeight="1" x14ac:dyDescent="0.25">
      <c r="A50" s="19"/>
      <c r="B50" s="20"/>
      <c r="C50" s="20"/>
      <c r="D50" s="130"/>
      <c r="E50" s="20"/>
      <c r="F50" s="22"/>
      <c r="G50" s="26"/>
      <c r="H50" s="22"/>
      <c r="I50" s="20"/>
      <c r="J50" s="24"/>
    </row>
    <row r="51" spans="1:14" x14ac:dyDescent="0.25">
      <c r="A51" s="19"/>
      <c r="B51" s="20"/>
      <c r="C51" s="20" t="s">
        <v>16</v>
      </c>
      <c r="D51" s="130"/>
      <c r="E51" s="20"/>
      <c r="F51" s="22"/>
      <c r="G51" s="67"/>
      <c r="H51" s="111">
        <f>((H25+H26)*0.01)</f>
        <v>12.5</v>
      </c>
      <c r="I51" s="20"/>
      <c r="J51" s="24"/>
      <c r="L51" s="69"/>
    </row>
    <row r="52" spans="1:14" x14ac:dyDescent="0.25">
      <c r="A52" s="19"/>
      <c r="B52" s="20"/>
      <c r="C52" s="20" t="s">
        <v>15</v>
      </c>
      <c r="D52" s="130"/>
      <c r="E52" s="20"/>
      <c r="F52" s="22"/>
      <c r="G52" s="67"/>
      <c r="H52" s="111">
        <v>0</v>
      </c>
      <c r="I52" s="20"/>
      <c r="J52" s="24"/>
    </row>
    <row r="53" spans="1:14" x14ac:dyDescent="0.25">
      <c r="A53" s="19"/>
      <c r="B53" s="20"/>
      <c r="C53" s="20"/>
      <c r="D53" s="130"/>
      <c r="E53" s="20"/>
      <c r="F53" s="22"/>
      <c r="G53" s="67"/>
      <c r="H53" s="22"/>
      <c r="I53" s="20"/>
      <c r="J53" s="24"/>
    </row>
    <row r="54" spans="1:14" x14ac:dyDescent="0.25">
      <c r="A54" s="19"/>
      <c r="B54" s="20"/>
      <c r="C54" s="20"/>
      <c r="D54" s="130"/>
      <c r="E54" s="20"/>
      <c r="F54" s="22"/>
      <c r="G54" s="67"/>
      <c r="H54" s="22"/>
      <c r="I54" s="20"/>
      <c r="J54" s="24"/>
    </row>
    <row r="55" spans="1:14" x14ac:dyDescent="0.25">
      <c r="A55" s="19"/>
      <c r="B55" s="20"/>
      <c r="C55" s="20"/>
      <c r="D55" s="130"/>
      <c r="E55" s="20"/>
      <c r="F55" s="22"/>
      <c r="G55" s="67"/>
      <c r="H55" s="22"/>
      <c r="I55" s="20"/>
      <c r="J55" s="24"/>
    </row>
    <row r="56" spans="1:14" x14ac:dyDescent="0.25">
      <c r="A56" s="19"/>
      <c r="B56" s="20"/>
      <c r="C56" s="20"/>
      <c r="D56" s="130"/>
      <c r="E56" s="20"/>
      <c r="F56" s="22"/>
      <c r="G56" s="67"/>
      <c r="H56" s="22"/>
      <c r="I56" s="20"/>
      <c r="J56" s="24"/>
    </row>
    <row r="57" spans="1:14" x14ac:dyDescent="0.25">
      <c r="A57" s="19"/>
      <c r="B57" s="20"/>
      <c r="C57" s="20"/>
      <c r="D57" s="130"/>
      <c r="E57" s="20"/>
      <c r="F57" s="22"/>
      <c r="G57" s="67"/>
      <c r="H57" s="22"/>
      <c r="I57" s="20"/>
      <c r="J57" s="24"/>
    </row>
    <row r="58" spans="1:14" x14ac:dyDescent="0.25">
      <c r="A58" s="19"/>
      <c r="B58" s="20"/>
      <c r="C58" s="20"/>
      <c r="D58" s="130"/>
      <c r="E58" s="20"/>
      <c r="F58" s="22"/>
      <c r="G58" s="67"/>
      <c r="H58" s="22"/>
      <c r="I58" s="20"/>
      <c r="J58" s="24"/>
    </row>
    <row r="59" spans="1:14" x14ac:dyDescent="0.25">
      <c r="A59" s="19"/>
      <c r="B59" s="20"/>
      <c r="C59" s="20"/>
      <c r="D59" s="130"/>
      <c r="E59" s="20"/>
      <c r="F59" s="22"/>
      <c r="G59" s="67"/>
      <c r="H59" s="22"/>
      <c r="I59" s="20"/>
      <c r="J59" s="24"/>
    </row>
    <row r="60" spans="1:14" x14ac:dyDescent="0.25">
      <c r="A60" s="19"/>
      <c r="B60" s="20"/>
      <c r="C60" s="20"/>
      <c r="D60" s="130"/>
      <c r="E60" s="20"/>
      <c r="F60" s="22"/>
      <c r="G60" s="67"/>
      <c r="H60" s="22"/>
      <c r="I60" s="20"/>
      <c r="J60" s="24"/>
    </row>
    <row r="61" spans="1:14" x14ac:dyDescent="0.25">
      <c r="A61" s="19"/>
      <c r="B61" s="20"/>
      <c r="C61" s="20"/>
      <c r="D61" s="130"/>
      <c r="E61" s="20"/>
      <c r="F61" s="22"/>
      <c r="G61" s="67"/>
      <c r="H61" s="22"/>
      <c r="I61" s="20"/>
      <c r="J61" s="24"/>
    </row>
    <row r="62" spans="1:14" ht="15.75" x14ac:dyDescent="0.25">
      <c r="A62" s="19"/>
      <c r="B62" s="20"/>
      <c r="C62" s="20"/>
      <c r="D62" s="130"/>
      <c r="E62" s="61" t="s">
        <v>31</v>
      </c>
      <c r="F62" s="62"/>
      <c r="G62" s="63"/>
      <c r="H62" s="62">
        <f>SUM(H51:H61)</f>
        <v>12.5</v>
      </c>
      <c r="I62" s="64"/>
      <c r="J62" s="24"/>
    </row>
    <row r="63" spans="1:14" ht="5.0999999999999996" customHeight="1" x14ac:dyDescent="0.25">
      <c r="A63" s="19"/>
      <c r="B63" s="20"/>
      <c r="C63" s="20"/>
      <c r="D63" s="130"/>
      <c r="E63" s="20"/>
      <c r="F63" s="22"/>
      <c r="G63" s="67"/>
      <c r="H63" s="22"/>
      <c r="I63" s="20"/>
      <c r="J63" s="24"/>
    </row>
    <row r="64" spans="1:14" s="79" customFormat="1" ht="15.75" x14ac:dyDescent="0.25">
      <c r="A64" s="72"/>
      <c r="B64" s="73"/>
      <c r="C64" s="73"/>
      <c r="D64" s="74"/>
      <c r="E64" s="61" t="s">
        <v>32</v>
      </c>
      <c r="F64" s="75"/>
      <c r="G64" s="76"/>
      <c r="H64" s="75">
        <f>H37-H62</f>
        <v>1237.5</v>
      </c>
      <c r="I64" s="77"/>
      <c r="J64" s="78"/>
      <c r="L64" s="79">
        <v>990</v>
      </c>
      <c r="M64" s="160">
        <f>H64-L64</f>
        <v>247.5</v>
      </c>
      <c r="N64" s="156">
        <f>M64*4</f>
        <v>990</v>
      </c>
    </row>
    <row r="65" spans="1:10" ht="9.9499999999999993" customHeight="1" x14ac:dyDescent="0.25">
      <c r="A65" s="32"/>
      <c r="B65" s="33"/>
      <c r="C65" s="33"/>
      <c r="D65" s="34"/>
      <c r="E65" s="33"/>
      <c r="F65" s="35"/>
      <c r="G65" s="36"/>
      <c r="H65" s="35"/>
      <c r="I65" s="33"/>
      <c r="J65" s="37"/>
    </row>
    <row r="66" spans="1:10" x14ac:dyDescent="0.25">
      <c r="B66" s="38"/>
    </row>
    <row r="67" spans="1:10" ht="5.0999999999999996" customHeight="1" x14ac:dyDescent="0.25"/>
  </sheetData>
  <mergeCells count="14">
    <mergeCell ref="B47:I47"/>
    <mergeCell ref="G12:H12"/>
    <mergeCell ref="B14:C14"/>
    <mergeCell ref="B17:C18"/>
    <mergeCell ref="B19:C19"/>
    <mergeCell ref="B21:I21"/>
    <mergeCell ref="B39:D39"/>
    <mergeCell ref="F39:H39"/>
    <mergeCell ref="B12:C12"/>
    <mergeCell ref="B5:C5"/>
    <mergeCell ref="E5:F5"/>
    <mergeCell ref="B6:C6"/>
    <mergeCell ref="E6:F6"/>
    <mergeCell ref="B10:C10"/>
  </mergeCells>
  <pageMargins left="0.39370078740157483" right="0.39370078740157483" top="0.39370078740157483" bottom="0.39370078740157483" header="0.31496062992125984" footer="0.31496062992125984"/>
  <pageSetup paperSize="9" scale="9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zoomScaleNormal="100" workbookViewId="0">
      <selection activeCell="F26" sqref="F26"/>
    </sheetView>
  </sheetViews>
  <sheetFormatPr defaultColWidth="9.140625" defaultRowHeight="15" x14ac:dyDescent="0.25"/>
  <cols>
    <col min="1" max="2" width="1.7109375" style="9" customWidth="1"/>
    <col min="3" max="3" width="17.5703125" style="9" customWidth="1"/>
    <col min="4" max="4" width="20.42578125" style="38" customWidth="1"/>
    <col min="5" max="5" width="18.85546875" style="9" customWidth="1"/>
    <col min="6" max="6" width="11.85546875" style="39" customWidth="1"/>
    <col min="7" max="7" width="13" style="40" customWidth="1"/>
    <col min="8" max="8" width="14" style="39" customWidth="1"/>
    <col min="9" max="10" width="1.7109375" style="9" customWidth="1"/>
    <col min="11" max="16384" width="9.140625" style="9"/>
  </cols>
  <sheetData>
    <row r="1" spans="1:10" ht="9.9499999999999993" customHeight="1" x14ac:dyDescent="0.25">
      <c r="A1" s="3"/>
      <c r="B1" s="4"/>
      <c r="C1" s="4"/>
      <c r="D1" s="5"/>
      <c r="E1" s="4"/>
      <c r="F1" s="6"/>
      <c r="G1" s="7"/>
      <c r="H1" s="6"/>
      <c r="I1" s="4"/>
      <c r="J1" s="8"/>
    </row>
    <row r="2" spans="1:10" s="18" customFormat="1" x14ac:dyDescent="0.25">
      <c r="A2" s="10"/>
      <c r="B2" s="11"/>
      <c r="C2" s="12"/>
      <c r="D2" s="13" t="s">
        <v>3</v>
      </c>
      <c r="E2" s="12"/>
      <c r="F2" s="14"/>
      <c r="G2" s="13" t="s">
        <v>24</v>
      </c>
      <c r="H2" s="15" t="s">
        <v>25</v>
      </c>
      <c r="I2" s="16"/>
      <c r="J2" s="17"/>
    </row>
    <row r="3" spans="1:10" x14ac:dyDescent="0.25">
      <c r="A3" s="19"/>
      <c r="B3" s="20"/>
      <c r="C3" s="20"/>
      <c r="D3" s="21" t="s">
        <v>10</v>
      </c>
      <c r="E3" s="20"/>
      <c r="F3" s="22"/>
      <c r="G3" s="21">
        <f>SPECS!B3</f>
        <v>21</v>
      </c>
      <c r="H3" s="23">
        <f>SPECS!B4</f>
        <v>44398</v>
      </c>
      <c r="I3" s="20"/>
      <c r="J3" s="24"/>
    </row>
    <row r="4" spans="1:10" x14ac:dyDescent="0.25">
      <c r="A4" s="19"/>
      <c r="B4" s="20"/>
      <c r="C4" s="20"/>
      <c r="D4" s="25"/>
      <c r="E4" s="20"/>
      <c r="F4" s="22"/>
      <c r="G4" s="26"/>
      <c r="H4" s="22"/>
      <c r="I4" s="20"/>
      <c r="J4" s="24"/>
    </row>
    <row r="5" spans="1:10" s="18" customFormat="1" x14ac:dyDescent="0.25">
      <c r="A5" s="10"/>
      <c r="B5" s="215" t="s">
        <v>0</v>
      </c>
      <c r="C5" s="214"/>
      <c r="D5" s="27"/>
      <c r="E5" s="214" t="s">
        <v>20</v>
      </c>
      <c r="F5" s="214"/>
      <c r="G5" s="28"/>
      <c r="H5" s="29"/>
      <c r="I5" s="30"/>
      <c r="J5" s="31"/>
    </row>
    <row r="6" spans="1:10" x14ac:dyDescent="0.25">
      <c r="A6" s="19"/>
      <c r="B6" s="216" t="s">
        <v>48</v>
      </c>
      <c r="C6" s="216"/>
      <c r="D6" s="25"/>
      <c r="E6" s="216" t="s">
        <v>49</v>
      </c>
      <c r="F6" s="216"/>
      <c r="G6" s="26"/>
      <c r="H6" s="22"/>
      <c r="I6" s="20"/>
      <c r="J6" s="24"/>
    </row>
    <row r="7" spans="1:10" x14ac:dyDescent="0.25">
      <c r="A7" s="32"/>
      <c r="B7" s="33"/>
      <c r="C7" s="33"/>
      <c r="D7" s="34"/>
      <c r="E7" s="33"/>
      <c r="F7" s="35"/>
      <c r="G7" s="36"/>
      <c r="H7" s="35"/>
      <c r="I7" s="33"/>
      <c r="J7" s="37"/>
    </row>
    <row r="8" spans="1:10" ht="40.5" customHeight="1" x14ac:dyDescent="0.25"/>
    <row r="9" spans="1:10" ht="9.9499999999999993" customHeight="1" x14ac:dyDescent="0.25">
      <c r="A9" s="3"/>
      <c r="B9" s="4"/>
      <c r="C9" s="4"/>
      <c r="D9" s="5"/>
      <c r="E9" s="4"/>
      <c r="F9" s="6"/>
      <c r="G9" s="7"/>
      <c r="H9" s="6"/>
      <c r="I9" s="4"/>
      <c r="J9" s="8"/>
    </row>
    <row r="10" spans="1:10" x14ac:dyDescent="0.25">
      <c r="A10" s="19"/>
      <c r="B10" s="228" t="s">
        <v>0</v>
      </c>
      <c r="C10" s="229"/>
      <c r="D10" s="25" t="s">
        <v>48</v>
      </c>
      <c r="E10" s="41" t="s">
        <v>20</v>
      </c>
      <c r="F10" s="22" t="s">
        <v>49</v>
      </c>
      <c r="G10" s="26"/>
      <c r="H10" s="22"/>
      <c r="I10" s="20"/>
      <c r="J10" s="24"/>
    </row>
    <row r="11" spans="1:10" ht="5.0999999999999996" customHeight="1" x14ac:dyDescent="0.25">
      <c r="A11" s="19"/>
      <c r="B11" s="42"/>
      <c r="C11" s="43"/>
      <c r="D11" s="25"/>
      <c r="E11" s="20"/>
      <c r="F11" s="22"/>
      <c r="G11" s="26"/>
      <c r="H11" s="22"/>
      <c r="I11" s="20"/>
      <c r="J11" s="24"/>
    </row>
    <row r="12" spans="1:10" x14ac:dyDescent="0.25">
      <c r="A12" s="19"/>
      <c r="B12" s="228" t="s">
        <v>2</v>
      </c>
      <c r="C12" s="229"/>
      <c r="D12" s="25"/>
      <c r="E12" s="20"/>
      <c r="F12" s="44" t="s">
        <v>33</v>
      </c>
      <c r="G12" s="226" t="s">
        <v>50</v>
      </c>
      <c r="H12" s="227"/>
      <c r="I12" s="20"/>
      <c r="J12" s="24"/>
    </row>
    <row r="13" spans="1:10" ht="5.0999999999999996" customHeight="1" x14ac:dyDescent="0.25">
      <c r="A13" s="19"/>
      <c r="B13" s="42"/>
      <c r="C13" s="43"/>
      <c r="D13" s="25"/>
      <c r="E13" s="20"/>
      <c r="F13" s="22"/>
      <c r="G13" s="26"/>
      <c r="H13" s="22"/>
      <c r="I13" s="20"/>
      <c r="J13" s="24"/>
    </row>
    <row r="14" spans="1:10" x14ac:dyDescent="0.25">
      <c r="A14" s="19"/>
      <c r="B14" s="228" t="s">
        <v>3</v>
      </c>
      <c r="C14" s="229"/>
      <c r="D14" s="25" t="s">
        <v>10</v>
      </c>
      <c r="E14" s="20"/>
      <c r="F14" s="22"/>
      <c r="G14" s="41" t="s">
        <v>24</v>
      </c>
      <c r="H14" s="45">
        <f>G3</f>
        <v>21</v>
      </c>
      <c r="I14" s="20"/>
      <c r="J14" s="24"/>
    </row>
    <row r="15" spans="1:10" ht="5.0999999999999996" customHeight="1" x14ac:dyDescent="0.25">
      <c r="A15" s="19"/>
      <c r="B15" s="20"/>
      <c r="C15" s="20"/>
      <c r="D15" s="25"/>
      <c r="E15" s="20"/>
      <c r="F15" s="22"/>
      <c r="G15" s="46"/>
      <c r="H15" s="22"/>
      <c r="I15" s="20"/>
      <c r="J15" s="24"/>
    </row>
    <row r="16" spans="1:10" x14ac:dyDescent="0.25">
      <c r="A16" s="19"/>
      <c r="B16" s="47" t="s">
        <v>4</v>
      </c>
      <c r="C16" s="20"/>
      <c r="D16" s="25"/>
      <c r="E16" s="20"/>
      <c r="F16" s="22"/>
      <c r="G16" s="41" t="s">
        <v>25</v>
      </c>
      <c r="H16" s="48">
        <f>H3</f>
        <v>44398</v>
      </c>
      <c r="I16" s="20"/>
      <c r="J16" s="24"/>
    </row>
    <row r="17" spans="1:12" ht="5.0999999999999996" customHeight="1" x14ac:dyDescent="0.25">
      <c r="A17" s="19"/>
      <c r="B17" s="220" t="s">
        <v>5</v>
      </c>
      <c r="C17" s="220"/>
      <c r="D17" s="25"/>
      <c r="E17" s="20"/>
      <c r="F17" s="22"/>
      <c r="G17" s="46"/>
      <c r="H17" s="22"/>
      <c r="I17" s="20"/>
      <c r="J17" s="24"/>
    </row>
    <row r="18" spans="1:12" x14ac:dyDescent="0.25">
      <c r="A18" s="19"/>
      <c r="B18" s="220"/>
      <c r="C18" s="220"/>
      <c r="D18" s="25"/>
      <c r="E18" s="20"/>
      <c r="F18" s="22"/>
      <c r="G18" s="41" t="s">
        <v>23</v>
      </c>
      <c r="H18" s="22">
        <v>25</v>
      </c>
      <c r="I18" s="20"/>
      <c r="J18" s="24"/>
    </row>
    <row r="19" spans="1:12" x14ac:dyDescent="0.25">
      <c r="A19" s="19"/>
      <c r="B19" s="221">
        <v>2210</v>
      </c>
      <c r="C19" s="221"/>
      <c r="D19" s="25"/>
      <c r="E19" s="20"/>
      <c r="F19" s="22"/>
      <c r="G19" s="26"/>
      <c r="H19" s="22"/>
      <c r="I19" s="20"/>
      <c r="J19" s="24"/>
    </row>
    <row r="20" spans="1:12" x14ac:dyDescent="0.25">
      <c r="A20" s="19"/>
      <c r="B20" s="49"/>
      <c r="C20" s="20"/>
      <c r="D20" s="25"/>
      <c r="E20" s="20"/>
      <c r="F20" s="22"/>
      <c r="G20" s="26"/>
      <c r="H20" s="22"/>
      <c r="I20" s="20"/>
      <c r="J20" s="24"/>
    </row>
    <row r="21" spans="1:12" s="18" customFormat="1" ht="15.75" x14ac:dyDescent="0.25">
      <c r="A21" s="10"/>
      <c r="B21" s="222" t="s">
        <v>9</v>
      </c>
      <c r="C21" s="223"/>
      <c r="D21" s="223"/>
      <c r="E21" s="223"/>
      <c r="F21" s="223"/>
      <c r="G21" s="223"/>
      <c r="H21" s="223"/>
      <c r="I21" s="224"/>
      <c r="J21" s="50"/>
    </row>
    <row r="22" spans="1:12" s="18" customFormat="1" ht="5.0999999999999996" customHeight="1" x14ac:dyDescent="0.25">
      <c r="A22" s="10"/>
      <c r="B22" s="51"/>
      <c r="C22" s="51"/>
      <c r="D22" s="43"/>
      <c r="E22" s="51"/>
      <c r="F22" s="52"/>
      <c r="G22" s="53"/>
      <c r="H22" s="52"/>
      <c r="I22" s="51"/>
      <c r="J22" s="31"/>
    </row>
    <row r="23" spans="1:12" s="18" customFormat="1" x14ac:dyDescent="0.25">
      <c r="A23" s="10"/>
      <c r="B23" s="54" t="s">
        <v>6</v>
      </c>
      <c r="C23" s="55"/>
      <c r="D23" s="27"/>
      <c r="E23" s="55"/>
      <c r="F23" s="15" t="s">
        <v>22</v>
      </c>
      <c r="G23" s="56" t="s">
        <v>23</v>
      </c>
      <c r="H23" s="57" t="s">
        <v>26</v>
      </c>
      <c r="I23" s="30"/>
      <c r="J23" s="31"/>
    </row>
    <row r="24" spans="1:12" ht="5.0999999999999996" customHeight="1" x14ac:dyDescent="0.25">
      <c r="A24" s="19"/>
      <c r="B24" s="20"/>
      <c r="C24" s="20"/>
      <c r="D24" s="25"/>
      <c r="E24" s="20"/>
      <c r="F24" s="22"/>
      <c r="G24" s="26"/>
      <c r="H24" s="22"/>
      <c r="I24" s="20"/>
      <c r="J24" s="24"/>
    </row>
    <row r="25" spans="1:12" x14ac:dyDescent="0.25">
      <c r="A25" s="19"/>
      <c r="B25" s="20"/>
      <c r="C25" s="20" t="s">
        <v>7</v>
      </c>
      <c r="D25" s="25"/>
      <c r="E25" s="20"/>
      <c r="F25" s="22">
        <v>40</v>
      </c>
      <c r="G25" s="26">
        <f>H18</f>
        <v>25</v>
      </c>
      <c r="H25" s="22">
        <f>F25*G25</f>
        <v>1000</v>
      </c>
      <c r="I25" s="20"/>
      <c r="J25" s="24"/>
    </row>
    <row r="26" spans="1:12" x14ac:dyDescent="0.25">
      <c r="A26" s="19"/>
      <c r="B26" s="20"/>
      <c r="C26" s="20" t="s">
        <v>54</v>
      </c>
      <c r="D26" s="25"/>
      <c r="E26" s="20"/>
      <c r="F26" s="22">
        <v>0</v>
      </c>
      <c r="G26" s="26">
        <f>G25*1.5</f>
        <v>37.5</v>
      </c>
      <c r="H26" s="22">
        <f>F26*G26</f>
        <v>0</v>
      </c>
      <c r="I26" s="20"/>
      <c r="J26" s="24"/>
    </row>
    <row r="27" spans="1:12" x14ac:dyDescent="0.25">
      <c r="A27" s="19"/>
      <c r="B27" s="20"/>
      <c r="C27" s="20"/>
      <c r="D27" s="105"/>
      <c r="E27" s="20"/>
      <c r="F27" s="22"/>
      <c r="G27" s="26"/>
      <c r="H27" s="71"/>
      <c r="I27" s="20"/>
      <c r="J27" s="24"/>
      <c r="L27" s="9" t="s">
        <v>75</v>
      </c>
    </row>
    <row r="28" spans="1:12" x14ac:dyDescent="0.25">
      <c r="A28" s="19"/>
      <c r="B28" s="20"/>
      <c r="C28" s="20"/>
      <c r="D28" s="105"/>
      <c r="E28" s="20"/>
      <c r="F28" s="22"/>
      <c r="G28" s="26"/>
      <c r="H28" s="71"/>
      <c r="I28" s="20"/>
      <c r="J28" s="24"/>
      <c r="L28" s="112">
        <v>180</v>
      </c>
    </row>
    <row r="29" spans="1:12" x14ac:dyDescent="0.25">
      <c r="A29" s="19"/>
      <c r="B29" s="20"/>
      <c r="C29" s="20"/>
      <c r="D29" s="25"/>
      <c r="E29" s="20"/>
      <c r="F29" s="22"/>
      <c r="G29" s="26"/>
      <c r="H29" s="22"/>
      <c r="I29" s="20"/>
      <c r="J29" s="24"/>
    </row>
    <row r="30" spans="1:12" x14ac:dyDescent="0.25">
      <c r="A30" s="19"/>
      <c r="B30" s="20"/>
      <c r="C30" s="20"/>
      <c r="D30" s="25"/>
      <c r="E30" s="20"/>
      <c r="F30" s="22"/>
      <c r="G30" s="26"/>
      <c r="H30" s="22"/>
      <c r="I30" s="20"/>
      <c r="J30" s="24"/>
    </row>
    <row r="31" spans="1:12" x14ac:dyDescent="0.25">
      <c r="A31" s="19"/>
      <c r="B31" s="20"/>
      <c r="C31" s="20"/>
      <c r="D31" s="25"/>
      <c r="E31" s="20"/>
      <c r="F31" s="22"/>
      <c r="G31" s="26"/>
      <c r="H31" s="22"/>
      <c r="I31" s="20"/>
      <c r="J31" s="24"/>
    </row>
    <row r="32" spans="1:12" x14ac:dyDescent="0.25">
      <c r="A32" s="19"/>
      <c r="B32" s="20"/>
      <c r="C32" s="20"/>
      <c r="D32" s="25"/>
      <c r="E32" s="20"/>
      <c r="F32" s="22"/>
      <c r="G32" s="26"/>
      <c r="H32" s="22"/>
      <c r="I32" s="20"/>
      <c r="J32" s="24"/>
    </row>
    <row r="33" spans="1:10" x14ac:dyDescent="0.25">
      <c r="A33" s="19"/>
      <c r="B33" s="20"/>
      <c r="C33" s="20"/>
      <c r="D33" s="25"/>
      <c r="E33" s="20"/>
      <c r="F33" s="22"/>
      <c r="G33" s="26"/>
      <c r="H33" s="22"/>
      <c r="I33" s="20"/>
      <c r="J33" s="24"/>
    </row>
    <row r="34" spans="1:10" x14ac:dyDescent="0.25">
      <c r="A34" s="19"/>
      <c r="B34" s="20"/>
      <c r="C34" s="20"/>
      <c r="D34" s="25"/>
      <c r="E34" s="20"/>
      <c r="F34" s="22"/>
      <c r="G34" s="26"/>
      <c r="H34" s="22"/>
      <c r="I34" s="20"/>
      <c r="J34" s="24"/>
    </row>
    <row r="35" spans="1:10" x14ac:dyDescent="0.25">
      <c r="A35" s="19"/>
      <c r="B35" s="20"/>
      <c r="C35" s="20"/>
      <c r="D35" s="25"/>
      <c r="E35" s="20"/>
      <c r="F35" s="22"/>
      <c r="G35" s="26"/>
      <c r="H35" s="22"/>
      <c r="I35" s="20"/>
      <c r="J35" s="24"/>
    </row>
    <row r="36" spans="1:10" x14ac:dyDescent="0.25">
      <c r="A36" s="19"/>
      <c r="B36" s="20"/>
      <c r="C36" s="20"/>
      <c r="D36" s="25"/>
      <c r="E36" s="20"/>
      <c r="F36" s="22"/>
      <c r="G36" s="26"/>
      <c r="H36" s="22"/>
      <c r="I36" s="20"/>
      <c r="J36" s="24"/>
    </row>
    <row r="37" spans="1:10" s="66" customFormat="1" ht="15.75" x14ac:dyDescent="0.25">
      <c r="A37" s="58"/>
      <c r="B37" s="59"/>
      <c r="C37" s="59"/>
      <c r="D37" s="60"/>
      <c r="E37" s="61" t="s">
        <v>27</v>
      </c>
      <c r="F37" s="62"/>
      <c r="G37" s="63"/>
      <c r="H37" s="62">
        <f>SUM(H25:H36)</f>
        <v>1000</v>
      </c>
      <c r="I37" s="64"/>
      <c r="J37" s="65"/>
    </row>
    <row r="38" spans="1:10" ht="5.0999999999999996" customHeight="1" x14ac:dyDescent="0.25">
      <c r="A38" s="19"/>
      <c r="B38" s="20"/>
      <c r="C38" s="20"/>
      <c r="D38" s="25"/>
      <c r="E38" s="20"/>
      <c r="F38" s="22"/>
      <c r="G38" s="26"/>
      <c r="H38" s="22"/>
      <c r="I38" s="20"/>
      <c r="J38" s="24"/>
    </row>
    <row r="39" spans="1:10" s="18" customFormat="1" x14ac:dyDescent="0.25">
      <c r="A39" s="10"/>
      <c r="B39" s="215" t="s">
        <v>11</v>
      </c>
      <c r="C39" s="214"/>
      <c r="D39" s="214"/>
      <c r="E39" s="55"/>
      <c r="F39" s="225" t="s">
        <v>28</v>
      </c>
      <c r="G39" s="225"/>
      <c r="H39" s="225"/>
      <c r="I39" s="30"/>
      <c r="J39" s="31"/>
    </row>
    <row r="40" spans="1:10" ht="5.0999999999999996" customHeight="1" x14ac:dyDescent="0.25">
      <c r="A40" s="19"/>
      <c r="B40" s="20"/>
      <c r="C40" s="20"/>
      <c r="D40" s="25"/>
      <c r="E40" s="20"/>
      <c r="F40" s="22"/>
      <c r="G40" s="26"/>
      <c r="H40" s="22"/>
      <c r="I40" s="20"/>
      <c r="J40" s="24"/>
    </row>
    <row r="41" spans="1:10" x14ac:dyDescent="0.25">
      <c r="A41" s="19"/>
      <c r="B41" s="20"/>
      <c r="C41" s="20"/>
      <c r="D41" s="25"/>
      <c r="E41" s="20"/>
      <c r="F41" s="22"/>
      <c r="G41" s="26"/>
      <c r="H41" s="22"/>
      <c r="I41" s="20"/>
      <c r="J41" s="24"/>
    </row>
    <row r="42" spans="1:10" x14ac:dyDescent="0.25">
      <c r="A42" s="19"/>
      <c r="B42" s="20"/>
      <c r="C42" s="20"/>
      <c r="D42" s="25"/>
      <c r="E42" s="20"/>
      <c r="F42" s="22"/>
      <c r="G42" s="26"/>
      <c r="H42" s="22"/>
      <c r="I42" s="20"/>
      <c r="J42" s="24"/>
    </row>
    <row r="43" spans="1:10" x14ac:dyDescent="0.25">
      <c r="A43" s="19"/>
      <c r="B43" s="20"/>
      <c r="C43" s="20"/>
      <c r="D43" s="25"/>
      <c r="E43" s="20"/>
      <c r="F43" s="22"/>
      <c r="G43" s="26"/>
      <c r="H43" s="22"/>
      <c r="I43" s="20"/>
      <c r="J43" s="24"/>
    </row>
    <row r="44" spans="1:10" x14ac:dyDescent="0.25">
      <c r="A44" s="19"/>
      <c r="B44" s="20"/>
      <c r="C44" s="20"/>
      <c r="D44" s="25"/>
      <c r="E44" s="20"/>
      <c r="F44" s="22"/>
      <c r="G44" s="26"/>
      <c r="H44" s="22"/>
      <c r="I44" s="20"/>
      <c r="J44" s="24"/>
    </row>
    <row r="45" spans="1:10" x14ac:dyDescent="0.25">
      <c r="A45" s="19"/>
      <c r="B45" s="20"/>
      <c r="C45" s="20"/>
      <c r="D45" s="25"/>
      <c r="E45" s="20"/>
      <c r="F45" s="22"/>
      <c r="G45" s="26"/>
      <c r="H45" s="22"/>
      <c r="I45" s="20"/>
      <c r="J45" s="24"/>
    </row>
    <row r="46" spans="1:10" x14ac:dyDescent="0.25">
      <c r="A46" s="19"/>
      <c r="B46" s="20"/>
      <c r="C46" s="20"/>
      <c r="D46" s="25"/>
      <c r="E46" s="20"/>
      <c r="F46" s="22"/>
      <c r="G46" s="26"/>
      <c r="H46" s="22"/>
      <c r="I46" s="20"/>
      <c r="J46" s="24"/>
    </row>
    <row r="47" spans="1:10" ht="15.75" x14ac:dyDescent="0.25">
      <c r="A47" s="19"/>
      <c r="B47" s="217" t="s">
        <v>29</v>
      </c>
      <c r="C47" s="218"/>
      <c r="D47" s="218"/>
      <c r="E47" s="218"/>
      <c r="F47" s="218"/>
      <c r="G47" s="218"/>
      <c r="H47" s="218"/>
      <c r="I47" s="219"/>
      <c r="J47" s="24"/>
    </row>
    <row r="48" spans="1:10" ht="5.0999999999999996" customHeight="1" x14ac:dyDescent="0.25">
      <c r="A48" s="19"/>
      <c r="B48" s="20"/>
      <c r="C48" s="20"/>
      <c r="D48" s="25"/>
      <c r="E48" s="20"/>
      <c r="F48" s="22"/>
      <c r="G48" s="26"/>
      <c r="H48" s="22"/>
      <c r="I48" s="20"/>
      <c r="J48" s="24"/>
    </row>
    <row r="49" spans="1:12" s="18" customFormat="1" x14ac:dyDescent="0.25">
      <c r="A49" s="10"/>
      <c r="B49" s="54" t="s">
        <v>6</v>
      </c>
      <c r="C49" s="55"/>
      <c r="D49" s="27"/>
      <c r="E49" s="55"/>
      <c r="F49" s="29"/>
      <c r="G49" s="13" t="s">
        <v>30</v>
      </c>
      <c r="H49" s="57" t="s">
        <v>26</v>
      </c>
      <c r="I49" s="30"/>
      <c r="J49" s="31"/>
    </row>
    <row r="50" spans="1:12" ht="5.0999999999999996" customHeight="1" x14ac:dyDescent="0.25">
      <c r="A50" s="19"/>
      <c r="B50" s="20"/>
      <c r="C50" s="20"/>
      <c r="D50" s="25"/>
      <c r="E50" s="20"/>
      <c r="F50" s="22"/>
      <c r="G50" s="26"/>
      <c r="H50" s="22"/>
      <c r="I50" s="20"/>
      <c r="J50" s="24"/>
    </row>
    <row r="51" spans="1:12" x14ac:dyDescent="0.25">
      <c r="A51" s="19"/>
      <c r="B51" s="20"/>
      <c r="C51" s="20" t="s">
        <v>16</v>
      </c>
      <c r="D51" s="25"/>
      <c r="E51" s="20"/>
      <c r="F51" s="22"/>
      <c r="G51" s="110">
        <v>0</v>
      </c>
      <c r="H51" s="111">
        <f>(H25+H26+H27+H28)*0.01</f>
        <v>10</v>
      </c>
      <c r="I51" s="20"/>
      <c r="J51" s="24"/>
      <c r="L51" s="69"/>
    </row>
    <row r="52" spans="1:12" x14ac:dyDescent="0.25">
      <c r="A52" s="19"/>
      <c r="B52" s="20"/>
      <c r="C52" s="20" t="s">
        <v>15</v>
      </c>
      <c r="D52" s="98"/>
      <c r="E52" s="20"/>
      <c r="F52" s="22"/>
      <c r="G52" s="110">
        <v>0</v>
      </c>
      <c r="H52" s="111">
        <v>0</v>
      </c>
      <c r="I52" s="20"/>
      <c r="J52" s="24"/>
    </row>
    <row r="53" spans="1:12" x14ac:dyDescent="0.25">
      <c r="A53" s="19"/>
      <c r="B53" s="20"/>
      <c r="C53" s="20"/>
      <c r="D53" s="25"/>
      <c r="E53" s="20"/>
      <c r="F53" s="22"/>
      <c r="G53" s="67"/>
      <c r="H53" s="22"/>
      <c r="I53" s="20"/>
      <c r="J53" s="24"/>
    </row>
    <row r="54" spans="1:12" x14ac:dyDescent="0.25">
      <c r="A54" s="19"/>
      <c r="B54" s="20"/>
      <c r="C54" s="20"/>
      <c r="D54" s="25"/>
      <c r="E54" s="20"/>
      <c r="F54" s="22"/>
      <c r="G54" s="67"/>
      <c r="H54" s="22"/>
      <c r="I54" s="20"/>
      <c r="J54" s="24"/>
    </row>
    <row r="55" spans="1:12" x14ac:dyDescent="0.25">
      <c r="A55" s="19"/>
      <c r="B55" s="20"/>
      <c r="C55" s="20"/>
      <c r="D55" s="25"/>
      <c r="E55" s="20"/>
      <c r="F55" s="22"/>
      <c r="G55" s="67"/>
      <c r="H55" s="22"/>
      <c r="I55" s="20"/>
      <c r="J55" s="24"/>
    </row>
    <row r="56" spans="1:12" x14ac:dyDescent="0.25">
      <c r="A56" s="19"/>
      <c r="B56" s="20"/>
      <c r="C56" s="20"/>
      <c r="D56" s="25"/>
      <c r="E56" s="20"/>
      <c r="F56" s="22"/>
      <c r="G56" s="67"/>
      <c r="H56" s="22"/>
      <c r="I56" s="20"/>
      <c r="J56" s="24"/>
    </row>
    <row r="57" spans="1:12" x14ac:dyDescent="0.25">
      <c r="A57" s="19"/>
      <c r="B57" s="20"/>
      <c r="C57" s="20"/>
      <c r="D57" s="25"/>
      <c r="E57" s="20"/>
      <c r="F57" s="22"/>
      <c r="G57" s="67"/>
      <c r="H57" s="22"/>
      <c r="I57" s="20"/>
      <c r="J57" s="24"/>
    </row>
    <row r="58" spans="1:12" x14ac:dyDescent="0.25">
      <c r="A58" s="19"/>
      <c r="B58" s="20"/>
      <c r="C58" s="20"/>
      <c r="D58" s="25"/>
      <c r="E58" s="20"/>
      <c r="F58" s="22"/>
      <c r="G58" s="67"/>
      <c r="H58" s="22"/>
      <c r="I58" s="20"/>
      <c r="J58" s="24"/>
    </row>
    <row r="59" spans="1:12" x14ac:dyDescent="0.25">
      <c r="A59" s="19"/>
      <c r="B59" s="20"/>
      <c r="C59" s="20"/>
      <c r="D59" s="25"/>
      <c r="E59" s="20"/>
      <c r="F59" s="22"/>
      <c r="G59" s="67"/>
      <c r="H59" s="22"/>
      <c r="I59" s="20"/>
      <c r="J59" s="24"/>
    </row>
    <row r="60" spans="1:12" x14ac:dyDescent="0.25">
      <c r="A60" s="19"/>
      <c r="B60" s="20"/>
      <c r="C60" s="20"/>
      <c r="D60" s="25"/>
      <c r="E60" s="20"/>
      <c r="F60" s="22"/>
      <c r="G60" s="67"/>
      <c r="H60" s="22"/>
      <c r="I60" s="20"/>
      <c r="J60" s="24"/>
    </row>
    <row r="61" spans="1:12" x14ac:dyDescent="0.25">
      <c r="A61" s="19"/>
      <c r="B61" s="20"/>
      <c r="C61" s="20"/>
      <c r="D61" s="25"/>
      <c r="E61" s="20"/>
      <c r="F61" s="22"/>
      <c r="G61" s="67"/>
      <c r="H61" s="22"/>
      <c r="I61" s="20"/>
      <c r="J61" s="24"/>
    </row>
    <row r="62" spans="1:12" ht="15.75" x14ac:dyDescent="0.25">
      <c r="A62" s="19"/>
      <c r="B62" s="20"/>
      <c r="C62" s="20"/>
      <c r="D62" s="25"/>
      <c r="E62" s="61" t="s">
        <v>31</v>
      </c>
      <c r="F62" s="62"/>
      <c r="G62" s="63"/>
      <c r="H62" s="62">
        <f>SUM(H51:H61)</f>
        <v>10</v>
      </c>
      <c r="I62" s="64"/>
      <c r="J62" s="24"/>
    </row>
    <row r="63" spans="1:12" ht="5.0999999999999996" customHeight="1" x14ac:dyDescent="0.25">
      <c r="A63" s="19"/>
      <c r="B63" s="20"/>
      <c r="C63" s="20"/>
      <c r="D63" s="25"/>
      <c r="E63" s="20"/>
      <c r="F63" s="22"/>
      <c r="G63" s="67"/>
      <c r="H63" s="22"/>
      <c r="I63" s="20"/>
      <c r="J63" s="24"/>
    </row>
    <row r="64" spans="1:12" s="79" customFormat="1" ht="15.75" x14ac:dyDescent="0.25">
      <c r="A64" s="72"/>
      <c r="B64" s="73"/>
      <c r="C64" s="73"/>
      <c r="D64" s="74"/>
      <c r="E64" s="61" t="s">
        <v>32</v>
      </c>
      <c r="F64" s="75"/>
      <c r="G64" s="76"/>
      <c r="H64" s="75">
        <f>H37-H62</f>
        <v>990</v>
      </c>
      <c r="I64" s="77"/>
      <c r="J64" s="78"/>
    </row>
    <row r="65" spans="1:10" ht="9.9499999999999993" customHeight="1" x14ac:dyDescent="0.25">
      <c r="A65" s="32"/>
      <c r="B65" s="33"/>
      <c r="C65" s="33"/>
      <c r="D65" s="34"/>
      <c r="E65" s="33"/>
      <c r="F65" s="35"/>
      <c r="G65" s="36"/>
      <c r="H65" s="35"/>
      <c r="I65" s="33"/>
      <c r="J65" s="37"/>
    </row>
    <row r="66" spans="1:10" x14ac:dyDescent="0.25">
      <c r="B66" s="38"/>
    </row>
    <row r="67" spans="1:10" ht="5.0999999999999996" customHeight="1" x14ac:dyDescent="0.25"/>
  </sheetData>
  <mergeCells count="14">
    <mergeCell ref="B5:C5"/>
    <mergeCell ref="E5:F5"/>
    <mergeCell ref="B6:C6"/>
    <mergeCell ref="E6:F6"/>
    <mergeCell ref="B10:C10"/>
    <mergeCell ref="B47:I47"/>
    <mergeCell ref="G12:H12"/>
    <mergeCell ref="B14:C14"/>
    <mergeCell ref="B17:C18"/>
    <mergeCell ref="B19:C19"/>
    <mergeCell ref="B21:I21"/>
    <mergeCell ref="B39:D39"/>
    <mergeCell ref="F39:H39"/>
    <mergeCell ref="B12:C12"/>
  </mergeCells>
  <pageMargins left="0.39370078740157483" right="0.39370078740157483" top="0.39370078740157483" bottom="0.39370078740157483" header="0.31496062992125984" footer="0.31496062992125984"/>
  <pageSetup paperSize="9" scale="9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F27" sqref="F27"/>
    </sheetView>
  </sheetViews>
  <sheetFormatPr defaultColWidth="9.140625" defaultRowHeight="15" x14ac:dyDescent="0.25"/>
  <cols>
    <col min="1" max="2" width="1.7109375" style="9" customWidth="1"/>
    <col min="3" max="3" width="17.5703125" style="9" customWidth="1"/>
    <col min="4" max="4" width="20.42578125" style="38" customWidth="1"/>
    <col min="5" max="5" width="18.85546875" style="9" customWidth="1"/>
    <col min="6" max="6" width="11.85546875" style="39" customWidth="1"/>
    <col min="7" max="7" width="13" style="40" customWidth="1"/>
    <col min="8" max="8" width="14" style="39" customWidth="1"/>
    <col min="9" max="10" width="1.7109375" style="9" customWidth="1"/>
    <col min="11" max="16384" width="9.140625" style="9"/>
  </cols>
  <sheetData>
    <row r="1" spans="1:10" ht="9.9499999999999993" customHeight="1" x14ac:dyDescent="0.25">
      <c r="A1" s="3"/>
      <c r="B1" s="4"/>
      <c r="C1" s="4"/>
      <c r="D1" s="5"/>
      <c r="E1" s="4"/>
      <c r="F1" s="6"/>
      <c r="G1" s="7"/>
      <c r="H1" s="6"/>
      <c r="I1" s="4"/>
      <c r="J1" s="8"/>
    </row>
    <row r="2" spans="1:10" s="18" customFormat="1" x14ac:dyDescent="0.25">
      <c r="A2" s="10"/>
      <c r="B2" s="11"/>
      <c r="C2" s="12"/>
      <c r="D2" s="80" t="s">
        <v>3</v>
      </c>
      <c r="E2" s="12"/>
      <c r="F2" s="14"/>
      <c r="G2" s="80" t="s">
        <v>24</v>
      </c>
      <c r="H2" s="82" t="s">
        <v>25</v>
      </c>
      <c r="I2" s="16"/>
      <c r="J2" s="17"/>
    </row>
    <row r="3" spans="1:10" x14ac:dyDescent="0.25">
      <c r="A3" s="19"/>
      <c r="B3" s="20"/>
      <c r="C3" s="20"/>
      <c r="D3" s="81" t="s">
        <v>10</v>
      </c>
      <c r="E3" s="20"/>
      <c r="F3" s="22"/>
      <c r="G3" s="81">
        <f>SPECS!B3</f>
        <v>21</v>
      </c>
      <c r="H3" s="23">
        <f>SPECS!B4</f>
        <v>44398</v>
      </c>
      <c r="I3" s="20"/>
      <c r="J3" s="24"/>
    </row>
    <row r="4" spans="1:10" x14ac:dyDescent="0.25">
      <c r="A4" s="19"/>
      <c r="B4" s="20"/>
      <c r="C4" s="20"/>
      <c r="D4" s="83"/>
      <c r="E4" s="20"/>
      <c r="F4" s="22"/>
      <c r="G4" s="26"/>
      <c r="H4" s="22"/>
      <c r="I4" s="20"/>
      <c r="J4" s="24"/>
    </row>
    <row r="5" spans="1:10" s="18" customFormat="1" x14ac:dyDescent="0.25">
      <c r="A5" s="10"/>
      <c r="B5" s="215" t="s">
        <v>0</v>
      </c>
      <c r="C5" s="214"/>
      <c r="D5" s="27"/>
      <c r="E5" s="214" t="s">
        <v>20</v>
      </c>
      <c r="F5" s="214"/>
      <c r="G5" s="28"/>
      <c r="H5" s="29"/>
      <c r="I5" s="30"/>
      <c r="J5" s="31"/>
    </row>
    <row r="6" spans="1:10" x14ac:dyDescent="0.25">
      <c r="A6" s="19"/>
      <c r="B6" s="216" t="s">
        <v>56</v>
      </c>
      <c r="C6" s="216"/>
      <c r="D6" s="83"/>
      <c r="E6" s="216" t="s">
        <v>57</v>
      </c>
      <c r="F6" s="216"/>
      <c r="G6" s="26"/>
      <c r="H6" s="22"/>
      <c r="I6" s="20"/>
      <c r="J6" s="24"/>
    </row>
    <row r="7" spans="1:10" x14ac:dyDescent="0.25">
      <c r="A7" s="32"/>
      <c r="B7" s="33"/>
      <c r="C7" s="33"/>
      <c r="D7" s="34"/>
      <c r="E7" s="33"/>
      <c r="F7" s="35"/>
      <c r="G7" s="36"/>
      <c r="H7" s="35"/>
      <c r="I7" s="33"/>
      <c r="J7" s="37"/>
    </row>
    <row r="8" spans="1:10" ht="40.5" customHeight="1" x14ac:dyDescent="0.25"/>
    <row r="9" spans="1:10" ht="9.9499999999999993" customHeight="1" x14ac:dyDescent="0.25">
      <c r="A9" s="3"/>
      <c r="B9" s="4"/>
      <c r="C9" s="4"/>
      <c r="D9" s="5"/>
      <c r="E9" s="4"/>
      <c r="F9" s="6"/>
      <c r="G9" s="7"/>
      <c r="H9" s="6"/>
      <c r="I9" s="4"/>
      <c r="J9" s="8"/>
    </row>
    <row r="10" spans="1:10" x14ac:dyDescent="0.25">
      <c r="A10" s="19"/>
      <c r="B10" s="228" t="s">
        <v>0</v>
      </c>
      <c r="C10" s="229"/>
      <c r="D10" s="83" t="str">
        <f>B6</f>
        <v>P009</v>
      </c>
      <c r="E10" s="41" t="s">
        <v>20</v>
      </c>
      <c r="F10" s="22" t="str">
        <f>E6</f>
        <v>Mr Loyiso Eric Ntulo</v>
      </c>
      <c r="G10" s="26"/>
      <c r="H10" s="22"/>
      <c r="I10" s="20"/>
      <c r="J10" s="24"/>
    </row>
    <row r="11" spans="1:10" ht="5.0999999999999996" customHeight="1" x14ac:dyDescent="0.25">
      <c r="A11" s="19"/>
      <c r="B11" s="42"/>
      <c r="C11" s="43"/>
      <c r="D11" s="83"/>
      <c r="E11" s="20"/>
      <c r="F11" s="22"/>
      <c r="G11" s="26"/>
      <c r="H11" s="22"/>
      <c r="I11" s="20"/>
      <c r="J11" s="24"/>
    </row>
    <row r="12" spans="1:10" x14ac:dyDescent="0.25">
      <c r="A12" s="19"/>
      <c r="B12" s="228" t="s">
        <v>2</v>
      </c>
      <c r="C12" s="229"/>
      <c r="D12" s="83"/>
      <c r="E12" s="20"/>
      <c r="F12" s="44" t="s">
        <v>33</v>
      </c>
      <c r="G12" s="226" t="s">
        <v>58</v>
      </c>
      <c r="H12" s="227"/>
      <c r="I12" s="20"/>
      <c r="J12" s="24"/>
    </row>
    <row r="13" spans="1:10" ht="5.0999999999999996" customHeight="1" x14ac:dyDescent="0.25">
      <c r="A13" s="19"/>
      <c r="B13" s="42"/>
      <c r="C13" s="43"/>
      <c r="D13" s="83"/>
      <c r="E13" s="20"/>
      <c r="F13" s="22"/>
      <c r="G13" s="26"/>
      <c r="H13" s="22"/>
      <c r="I13" s="20"/>
      <c r="J13" s="24"/>
    </row>
    <row r="14" spans="1:10" x14ac:dyDescent="0.25">
      <c r="A14" s="19"/>
      <c r="B14" s="228" t="s">
        <v>3</v>
      </c>
      <c r="C14" s="229"/>
      <c r="D14" s="83" t="s">
        <v>10</v>
      </c>
      <c r="E14" s="20"/>
      <c r="F14" s="22"/>
      <c r="G14" s="41" t="s">
        <v>24</v>
      </c>
      <c r="H14" s="45">
        <f>G3</f>
        <v>21</v>
      </c>
      <c r="I14" s="20"/>
      <c r="J14" s="24"/>
    </row>
    <row r="15" spans="1:10" ht="5.0999999999999996" customHeight="1" x14ac:dyDescent="0.25">
      <c r="A15" s="19"/>
      <c r="B15" s="20"/>
      <c r="C15" s="20"/>
      <c r="D15" s="83"/>
      <c r="E15" s="20"/>
      <c r="F15" s="22"/>
      <c r="G15" s="46"/>
      <c r="H15" s="22"/>
      <c r="I15" s="20"/>
      <c r="J15" s="24"/>
    </row>
    <row r="16" spans="1:10" x14ac:dyDescent="0.25">
      <c r="A16" s="19"/>
      <c r="B16" s="47" t="s">
        <v>4</v>
      </c>
      <c r="C16" s="20"/>
      <c r="D16" s="83"/>
      <c r="E16" s="20"/>
      <c r="F16" s="22"/>
      <c r="G16" s="41" t="s">
        <v>25</v>
      </c>
      <c r="H16" s="48">
        <f>H3</f>
        <v>44398</v>
      </c>
      <c r="I16" s="20"/>
      <c r="J16" s="24"/>
    </row>
    <row r="17" spans="1:10" ht="5.0999999999999996" customHeight="1" x14ac:dyDescent="0.25">
      <c r="A17" s="19"/>
      <c r="B17" s="220" t="s">
        <v>5</v>
      </c>
      <c r="C17" s="220"/>
      <c r="D17" s="83"/>
      <c r="E17" s="20"/>
      <c r="F17" s="22"/>
      <c r="G17" s="46"/>
      <c r="H17" s="22"/>
      <c r="I17" s="20"/>
      <c r="J17" s="24"/>
    </row>
    <row r="18" spans="1:10" x14ac:dyDescent="0.25">
      <c r="A18" s="19"/>
      <c r="B18" s="220"/>
      <c r="C18" s="220"/>
      <c r="D18" s="83"/>
      <c r="E18" s="20"/>
      <c r="F18" s="22"/>
      <c r="G18" s="41" t="s">
        <v>23</v>
      </c>
      <c r="H18" s="22">
        <v>20</v>
      </c>
      <c r="I18" s="20"/>
      <c r="J18" s="24"/>
    </row>
    <row r="19" spans="1:10" x14ac:dyDescent="0.25">
      <c r="A19" s="19"/>
      <c r="B19" s="221">
        <v>2210</v>
      </c>
      <c r="C19" s="221"/>
      <c r="D19" s="83"/>
      <c r="E19" s="20"/>
      <c r="F19" s="22"/>
      <c r="G19" s="26"/>
      <c r="H19" s="22"/>
      <c r="I19" s="20"/>
      <c r="J19" s="24"/>
    </row>
    <row r="20" spans="1:10" x14ac:dyDescent="0.25">
      <c r="A20" s="19"/>
      <c r="B20" s="49"/>
      <c r="C20" s="20"/>
      <c r="D20" s="83"/>
      <c r="E20" s="20"/>
      <c r="F20" s="22"/>
      <c r="G20" s="26"/>
      <c r="H20" s="22"/>
      <c r="I20" s="20"/>
      <c r="J20" s="24"/>
    </row>
    <row r="21" spans="1:10" s="18" customFormat="1" ht="15.75" x14ac:dyDescent="0.25">
      <c r="A21" s="10"/>
      <c r="B21" s="222" t="s">
        <v>9</v>
      </c>
      <c r="C21" s="223"/>
      <c r="D21" s="223"/>
      <c r="E21" s="223"/>
      <c r="F21" s="223"/>
      <c r="G21" s="223"/>
      <c r="H21" s="223"/>
      <c r="I21" s="224"/>
      <c r="J21" s="50"/>
    </row>
    <row r="22" spans="1:10" s="18" customFormat="1" ht="5.0999999999999996" customHeight="1" x14ac:dyDescent="0.25">
      <c r="A22" s="10"/>
      <c r="B22" s="51"/>
      <c r="C22" s="51"/>
      <c r="D22" s="43"/>
      <c r="E22" s="51"/>
      <c r="F22" s="52"/>
      <c r="G22" s="53"/>
      <c r="H22" s="52"/>
      <c r="I22" s="51"/>
      <c r="J22" s="31"/>
    </row>
    <row r="23" spans="1:10" s="18" customFormat="1" x14ac:dyDescent="0.25">
      <c r="A23" s="10"/>
      <c r="B23" s="84" t="s">
        <v>6</v>
      </c>
      <c r="C23" s="55"/>
      <c r="D23" s="27"/>
      <c r="E23" s="55"/>
      <c r="F23" s="82" t="s">
        <v>22</v>
      </c>
      <c r="G23" s="56" t="s">
        <v>23</v>
      </c>
      <c r="H23" s="57" t="s">
        <v>26</v>
      </c>
      <c r="I23" s="30"/>
      <c r="J23" s="31"/>
    </row>
    <row r="24" spans="1:10" ht="5.0999999999999996" customHeight="1" x14ac:dyDescent="0.25">
      <c r="A24" s="19"/>
      <c r="B24" s="20"/>
      <c r="C24" s="20"/>
      <c r="D24" s="83"/>
      <c r="E24" s="20"/>
      <c r="F24" s="22"/>
      <c r="G24" s="26"/>
      <c r="H24" s="22"/>
      <c r="I24" s="20"/>
      <c r="J24" s="24"/>
    </row>
    <row r="25" spans="1:10" x14ac:dyDescent="0.25">
      <c r="A25" s="19"/>
      <c r="B25" s="20"/>
      <c r="C25" s="20" t="s">
        <v>7</v>
      </c>
      <c r="D25" s="83"/>
      <c r="E25" s="20"/>
      <c r="F25" s="22">
        <v>40</v>
      </c>
      <c r="G25" s="26">
        <f>H18</f>
        <v>20</v>
      </c>
      <c r="H25" s="22">
        <f>F25*G25</f>
        <v>800</v>
      </c>
      <c r="I25" s="20"/>
      <c r="J25" s="24"/>
    </row>
    <row r="26" spans="1:10" x14ac:dyDescent="0.25">
      <c r="A26" s="19"/>
      <c r="B26" s="20"/>
      <c r="C26" s="20" t="s">
        <v>54</v>
      </c>
      <c r="D26" s="99"/>
      <c r="E26" s="20"/>
      <c r="F26" s="22">
        <v>18</v>
      </c>
      <c r="G26" s="26">
        <f>G25*1.5</f>
        <v>30</v>
      </c>
      <c r="H26" s="22">
        <f>F26*G26</f>
        <v>540</v>
      </c>
      <c r="I26" s="20"/>
      <c r="J26" s="24"/>
    </row>
    <row r="27" spans="1:10" x14ac:dyDescent="0.25">
      <c r="A27" s="19"/>
      <c r="B27" s="20"/>
      <c r="C27" s="20"/>
      <c r="D27" s="83"/>
      <c r="E27" s="20"/>
      <c r="F27" s="22"/>
      <c r="G27" s="26"/>
      <c r="H27" s="22"/>
      <c r="I27" s="20"/>
      <c r="J27" s="24"/>
    </row>
    <row r="28" spans="1:10" x14ac:dyDescent="0.25">
      <c r="A28" s="19"/>
      <c r="B28" s="20"/>
      <c r="C28" s="20"/>
      <c r="D28" s="83"/>
      <c r="E28" s="20"/>
      <c r="F28" s="22"/>
      <c r="G28" s="26"/>
      <c r="H28" s="22"/>
      <c r="I28" s="20"/>
      <c r="J28" s="24"/>
    </row>
    <row r="29" spans="1:10" x14ac:dyDescent="0.25">
      <c r="A29" s="19"/>
      <c r="B29" s="20"/>
      <c r="C29" s="20"/>
      <c r="D29" s="83"/>
      <c r="E29" s="20"/>
      <c r="F29" s="22"/>
      <c r="G29" s="26"/>
      <c r="H29" s="22"/>
      <c r="I29" s="20"/>
      <c r="J29" s="24"/>
    </row>
    <row r="30" spans="1:10" x14ac:dyDescent="0.25">
      <c r="A30" s="19"/>
      <c r="B30" s="20"/>
      <c r="C30" s="20"/>
      <c r="D30" s="83"/>
      <c r="E30" s="20"/>
      <c r="F30" s="22"/>
      <c r="G30" s="26"/>
      <c r="H30" s="22"/>
      <c r="I30" s="20"/>
      <c r="J30" s="24"/>
    </row>
    <row r="31" spans="1:10" x14ac:dyDescent="0.25">
      <c r="A31" s="19"/>
      <c r="B31" s="20"/>
      <c r="C31" s="20"/>
      <c r="D31" s="83"/>
      <c r="E31" s="20"/>
      <c r="F31" s="22"/>
      <c r="G31" s="26"/>
      <c r="H31" s="22"/>
      <c r="I31" s="20"/>
      <c r="J31" s="24"/>
    </row>
    <row r="32" spans="1:10" x14ac:dyDescent="0.25">
      <c r="A32" s="19"/>
      <c r="B32" s="20"/>
      <c r="C32" s="20"/>
      <c r="D32" s="83"/>
      <c r="E32" s="20"/>
      <c r="F32" s="22"/>
      <c r="G32" s="26"/>
      <c r="H32" s="22"/>
      <c r="I32" s="20"/>
      <c r="J32" s="24"/>
    </row>
    <row r="33" spans="1:10" x14ac:dyDescent="0.25">
      <c r="A33" s="19"/>
      <c r="B33" s="20"/>
      <c r="C33" s="20"/>
      <c r="D33" s="83"/>
      <c r="E33" s="20"/>
      <c r="F33" s="22"/>
      <c r="G33" s="26"/>
      <c r="H33" s="22"/>
      <c r="I33" s="20"/>
      <c r="J33" s="24"/>
    </row>
    <row r="34" spans="1:10" x14ac:dyDescent="0.25">
      <c r="A34" s="19"/>
      <c r="B34" s="20"/>
      <c r="C34" s="20"/>
      <c r="D34" s="83"/>
      <c r="E34" s="20"/>
      <c r="F34" s="22"/>
      <c r="G34" s="26"/>
      <c r="H34" s="22"/>
      <c r="I34" s="20"/>
      <c r="J34" s="24"/>
    </row>
    <row r="35" spans="1:10" x14ac:dyDescent="0.25">
      <c r="A35" s="19"/>
      <c r="B35" s="20"/>
      <c r="C35" s="20"/>
      <c r="D35" s="83"/>
      <c r="E35" s="20"/>
      <c r="F35" s="22"/>
      <c r="G35" s="26"/>
      <c r="H35" s="22"/>
      <c r="I35" s="20"/>
      <c r="J35" s="24"/>
    </row>
    <row r="36" spans="1:10" x14ac:dyDescent="0.25">
      <c r="A36" s="19"/>
      <c r="B36" s="20"/>
      <c r="C36" s="20"/>
      <c r="D36" s="83"/>
      <c r="E36" s="20"/>
      <c r="F36" s="22"/>
      <c r="G36" s="26"/>
      <c r="H36" s="22"/>
      <c r="I36" s="20"/>
      <c r="J36" s="24"/>
    </row>
    <row r="37" spans="1:10" s="66" customFormat="1" ht="15.75" x14ac:dyDescent="0.25">
      <c r="A37" s="58"/>
      <c r="B37" s="59"/>
      <c r="C37" s="59"/>
      <c r="D37" s="60"/>
      <c r="E37" s="61" t="s">
        <v>27</v>
      </c>
      <c r="F37" s="62"/>
      <c r="G37" s="63"/>
      <c r="H37" s="62">
        <f>SUM(H25:H36)</f>
        <v>1340</v>
      </c>
      <c r="I37" s="64"/>
      <c r="J37" s="65"/>
    </row>
    <row r="38" spans="1:10" ht="5.0999999999999996" customHeight="1" x14ac:dyDescent="0.25">
      <c r="A38" s="19"/>
      <c r="B38" s="20"/>
      <c r="C38" s="20"/>
      <c r="D38" s="83"/>
      <c r="E38" s="20"/>
      <c r="F38" s="22"/>
      <c r="G38" s="26"/>
      <c r="H38" s="22"/>
      <c r="I38" s="20"/>
      <c r="J38" s="24"/>
    </row>
    <row r="39" spans="1:10" s="18" customFormat="1" x14ac:dyDescent="0.25">
      <c r="A39" s="10"/>
      <c r="B39" s="215" t="s">
        <v>11</v>
      </c>
      <c r="C39" s="214"/>
      <c r="D39" s="214"/>
      <c r="E39" s="55"/>
      <c r="F39" s="225" t="s">
        <v>28</v>
      </c>
      <c r="G39" s="225"/>
      <c r="H39" s="225"/>
      <c r="I39" s="30"/>
      <c r="J39" s="31"/>
    </row>
    <row r="40" spans="1:10" ht="5.0999999999999996" customHeight="1" x14ac:dyDescent="0.25">
      <c r="A40" s="19"/>
      <c r="B40" s="20"/>
      <c r="C40" s="20"/>
      <c r="D40" s="83"/>
      <c r="E40" s="20"/>
      <c r="F40" s="22"/>
      <c r="G40" s="26"/>
      <c r="H40" s="22"/>
      <c r="I40" s="20"/>
      <c r="J40" s="24"/>
    </row>
    <row r="41" spans="1:10" x14ac:dyDescent="0.25">
      <c r="A41" s="19"/>
      <c r="B41" s="20"/>
      <c r="C41" s="20"/>
      <c r="D41" s="83"/>
      <c r="E41" s="20"/>
      <c r="F41" s="22"/>
      <c r="G41" s="26"/>
      <c r="H41" s="22"/>
      <c r="I41" s="20"/>
      <c r="J41" s="24"/>
    </row>
    <row r="42" spans="1:10" x14ac:dyDescent="0.25">
      <c r="A42" s="19"/>
      <c r="B42" s="20"/>
      <c r="C42" s="20"/>
      <c r="D42" s="83"/>
      <c r="E42" s="20"/>
      <c r="F42" s="22"/>
      <c r="G42" s="26"/>
      <c r="H42" s="22"/>
      <c r="I42" s="20"/>
      <c r="J42" s="24"/>
    </row>
    <row r="43" spans="1:10" x14ac:dyDescent="0.25">
      <c r="A43" s="19"/>
      <c r="B43" s="20"/>
      <c r="C43" s="20"/>
      <c r="D43" s="83"/>
      <c r="E43" s="20"/>
      <c r="F43" s="22"/>
      <c r="G43" s="26"/>
      <c r="H43" s="22"/>
      <c r="I43" s="20"/>
      <c r="J43" s="24"/>
    </row>
    <row r="44" spans="1:10" x14ac:dyDescent="0.25">
      <c r="A44" s="19"/>
      <c r="B44" s="20"/>
      <c r="C44" s="20"/>
      <c r="D44" s="83"/>
      <c r="E44" s="20"/>
      <c r="F44" s="22"/>
      <c r="G44" s="26"/>
      <c r="H44" s="22"/>
      <c r="I44" s="20"/>
      <c r="J44" s="24"/>
    </row>
    <row r="45" spans="1:10" x14ac:dyDescent="0.25">
      <c r="A45" s="19"/>
      <c r="B45" s="20"/>
      <c r="C45" s="20"/>
      <c r="D45" s="83"/>
      <c r="E45" s="20"/>
      <c r="F45" s="22"/>
      <c r="G45" s="26"/>
      <c r="H45" s="22"/>
      <c r="I45" s="20"/>
      <c r="J45" s="24"/>
    </row>
    <row r="46" spans="1:10" x14ac:dyDescent="0.25">
      <c r="A46" s="19"/>
      <c r="B46" s="20"/>
      <c r="C46" s="20"/>
      <c r="D46" s="83"/>
      <c r="E46" s="20"/>
      <c r="F46" s="22"/>
      <c r="G46" s="26"/>
      <c r="H46" s="22"/>
      <c r="I46" s="20"/>
      <c r="J46" s="24"/>
    </row>
    <row r="47" spans="1:10" ht="15.75" x14ac:dyDescent="0.25">
      <c r="A47" s="19"/>
      <c r="B47" s="217" t="s">
        <v>29</v>
      </c>
      <c r="C47" s="218"/>
      <c r="D47" s="218"/>
      <c r="E47" s="218"/>
      <c r="F47" s="218"/>
      <c r="G47" s="218"/>
      <c r="H47" s="218"/>
      <c r="I47" s="219"/>
      <c r="J47" s="24"/>
    </row>
    <row r="48" spans="1:10" ht="5.0999999999999996" customHeight="1" x14ac:dyDescent="0.25">
      <c r="A48" s="19"/>
      <c r="B48" s="20"/>
      <c r="C48" s="20"/>
      <c r="D48" s="83"/>
      <c r="E48" s="20"/>
      <c r="F48" s="22"/>
      <c r="G48" s="26"/>
      <c r="H48" s="22"/>
      <c r="I48" s="20"/>
      <c r="J48" s="24"/>
    </row>
    <row r="49" spans="1:12" s="18" customFormat="1" x14ac:dyDescent="0.25">
      <c r="A49" s="10"/>
      <c r="B49" s="84" t="s">
        <v>6</v>
      </c>
      <c r="C49" s="55"/>
      <c r="D49" s="27"/>
      <c r="E49" s="55"/>
      <c r="F49" s="29"/>
      <c r="G49" s="80" t="s">
        <v>30</v>
      </c>
      <c r="H49" s="57" t="s">
        <v>26</v>
      </c>
      <c r="I49" s="30"/>
      <c r="J49" s="31"/>
    </row>
    <row r="50" spans="1:12" ht="5.0999999999999996" customHeight="1" x14ac:dyDescent="0.25">
      <c r="A50" s="19"/>
      <c r="B50" s="20"/>
      <c r="C50" s="20"/>
      <c r="D50" s="83"/>
      <c r="E50" s="20"/>
      <c r="F50" s="22"/>
      <c r="G50" s="26"/>
      <c r="H50" s="22"/>
      <c r="I50" s="20"/>
      <c r="J50" s="24"/>
    </row>
    <row r="51" spans="1:12" x14ac:dyDescent="0.25">
      <c r="A51" s="19"/>
      <c r="B51" s="20"/>
      <c r="C51" s="20" t="s">
        <v>16</v>
      </c>
      <c r="D51" s="83"/>
      <c r="E51" s="20"/>
      <c r="F51" s="22"/>
      <c r="G51" s="67">
        <v>0</v>
      </c>
      <c r="H51" s="68">
        <f>(H25+H26+D41)*0.01</f>
        <v>13.4</v>
      </c>
      <c r="I51" s="20"/>
      <c r="J51" s="24"/>
      <c r="L51" s="69"/>
    </row>
    <row r="52" spans="1:12" x14ac:dyDescent="0.25">
      <c r="A52" s="19"/>
      <c r="B52" s="20"/>
      <c r="C52" s="20"/>
      <c r="D52" s="83"/>
      <c r="E52" s="20"/>
      <c r="F52" s="22"/>
      <c r="G52" s="70"/>
      <c r="H52" s="71"/>
      <c r="I52" s="20"/>
      <c r="J52" s="24"/>
    </row>
    <row r="53" spans="1:12" x14ac:dyDescent="0.25">
      <c r="A53" s="19"/>
      <c r="B53" s="20"/>
      <c r="C53" s="20"/>
      <c r="D53" s="83"/>
      <c r="E53" s="20"/>
      <c r="F53" s="22"/>
      <c r="G53" s="67"/>
      <c r="H53" s="22"/>
      <c r="I53" s="20"/>
      <c r="J53" s="24"/>
    </row>
    <row r="54" spans="1:12" x14ac:dyDescent="0.25">
      <c r="A54" s="19"/>
      <c r="B54" s="20"/>
      <c r="C54" s="20"/>
      <c r="D54" s="83"/>
      <c r="E54" s="20"/>
      <c r="F54" s="22"/>
      <c r="G54" s="67"/>
      <c r="H54" s="22"/>
      <c r="I54" s="20"/>
      <c r="J54" s="24"/>
    </row>
    <row r="55" spans="1:12" x14ac:dyDescent="0.25">
      <c r="A55" s="19"/>
      <c r="B55" s="20"/>
      <c r="C55" s="20"/>
      <c r="D55" s="83"/>
      <c r="E55" s="20"/>
      <c r="F55" s="22"/>
      <c r="G55" s="67"/>
      <c r="H55" s="22"/>
      <c r="I55" s="20"/>
      <c r="J55" s="24"/>
    </row>
    <row r="56" spans="1:12" x14ac:dyDescent="0.25">
      <c r="A56" s="19"/>
      <c r="B56" s="20"/>
      <c r="C56" s="20"/>
      <c r="D56" s="83"/>
      <c r="E56" s="20"/>
      <c r="F56" s="22"/>
      <c r="G56" s="67"/>
      <c r="H56" s="22"/>
      <c r="I56" s="20"/>
      <c r="J56" s="24"/>
    </row>
    <row r="57" spans="1:12" x14ac:dyDescent="0.25">
      <c r="A57" s="19"/>
      <c r="B57" s="20"/>
      <c r="C57" s="20"/>
      <c r="D57" s="83"/>
      <c r="E57" s="20"/>
      <c r="F57" s="22"/>
      <c r="G57" s="67"/>
      <c r="H57" s="22"/>
      <c r="I57" s="20"/>
      <c r="J57" s="24"/>
    </row>
    <row r="58" spans="1:12" x14ac:dyDescent="0.25">
      <c r="A58" s="19"/>
      <c r="B58" s="20"/>
      <c r="C58" s="20"/>
      <c r="D58" s="83"/>
      <c r="E58" s="20"/>
      <c r="F58" s="22"/>
      <c r="G58" s="67"/>
      <c r="H58" s="22"/>
      <c r="I58" s="20"/>
      <c r="J58" s="24"/>
    </row>
    <row r="59" spans="1:12" x14ac:dyDescent="0.25">
      <c r="A59" s="19"/>
      <c r="B59" s="20"/>
      <c r="C59" s="20"/>
      <c r="D59" s="83"/>
      <c r="E59" s="20"/>
      <c r="F59" s="22"/>
      <c r="G59" s="67"/>
      <c r="H59" s="22"/>
      <c r="I59" s="20"/>
      <c r="J59" s="24"/>
    </row>
    <row r="60" spans="1:12" x14ac:dyDescent="0.25">
      <c r="A60" s="19"/>
      <c r="B60" s="20"/>
      <c r="C60" s="20"/>
      <c r="D60" s="83"/>
      <c r="E60" s="20"/>
      <c r="F60" s="22"/>
      <c r="G60" s="67"/>
      <c r="H60" s="22"/>
      <c r="I60" s="20"/>
      <c r="J60" s="24"/>
    </row>
    <row r="61" spans="1:12" x14ac:dyDescent="0.25">
      <c r="A61" s="19"/>
      <c r="B61" s="20"/>
      <c r="C61" s="20"/>
      <c r="D61" s="83"/>
      <c r="E61" s="20"/>
      <c r="F61" s="22"/>
      <c r="G61" s="67"/>
      <c r="H61" s="22"/>
      <c r="I61" s="20"/>
      <c r="J61" s="24"/>
    </row>
    <row r="62" spans="1:12" ht="15.75" x14ac:dyDescent="0.25">
      <c r="A62" s="19"/>
      <c r="B62" s="20"/>
      <c r="C62" s="20"/>
      <c r="D62" s="83"/>
      <c r="E62" s="61" t="s">
        <v>31</v>
      </c>
      <c r="F62" s="62"/>
      <c r="G62" s="63"/>
      <c r="H62" s="62">
        <f>SUM(H51:H61)</f>
        <v>13.4</v>
      </c>
      <c r="I62" s="64"/>
      <c r="J62" s="24"/>
    </row>
    <row r="63" spans="1:12" ht="5.0999999999999996" customHeight="1" x14ac:dyDescent="0.25">
      <c r="A63" s="19"/>
      <c r="B63" s="20"/>
      <c r="C63" s="20"/>
      <c r="D63" s="83"/>
      <c r="E63" s="20"/>
      <c r="F63" s="22"/>
      <c r="G63" s="67"/>
      <c r="H63" s="22"/>
      <c r="I63" s="20"/>
      <c r="J63" s="24"/>
    </row>
    <row r="64" spans="1:12" s="79" customFormat="1" ht="15.75" x14ac:dyDescent="0.25">
      <c r="A64" s="72"/>
      <c r="B64" s="73"/>
      <c r="C64" s="73"/>
      <c r="D64" s="74"/>
      <c r="E64" s="61" t="s">
        <v>32</v>
      </c>
      <c r="F64" s="75"/>
      <c r="G64" s="76"/>
      <c r="H64" s="75">
        <f>H37-H62</f>
        <v>1326.6</v>
      </c>
      <c r="I64" s="77"/>
      <c r="J64" s="78"/>
    </row>
    <row r="65" spans="1:10" ht="9.9499999999999993" customHeight="1" x14ac:dyDescent="0.25">
      <c r="A65" s="32"/>
      <c r="B65" s="33"/>
      <c r="C65" s="33"/>
      <c r="D65" s="34"/>
      <c r="E65" s="33"/>
      <c r="F65" s="35"/>
      <c r="G65" s="36"/>
      <c r="H65" s="35"/>
      <c r="I65" s="33"/>
      <c r="J65" s="37"/>
    </row>
    <row r="66" spans="1:10" x14ac:dyDescent="0.25">
      <c r="B66" s="38"/>
    </row>
    <row r="67" spans="1:10" ht="5.0999999999999996" customHeight="1" x14ac:dyDescent="0.25"/>
  </sheetData>
  <mergeCells count="14">
    <mergeCell ref="B5:C5"/>
    <mergeCell ref="E5:F5"/>
    <mergeCell ref="B6:C6"/>
    <mergeCell ref="E6:F6"/>
    <mergeCell ref="B10:C10"/>
    <mergeCell ref="B47:I47"/>
    <mergeCell ref="G12:H12"/>
    <mergeCell ref="B14:C14"/>
    <mergeCell ref="B17:C18"/>
    <mergeCell ref="B19:C19"/>
    <mergeCell ref="B21:I21"/>
    <mergeCell ref="B39:D39"/>
    <mergeCell ref="F39:H39"/>
    <mergeCell ref="B12:C12"/>
  </mergeCells>
  <pageMargins left="0.39370078740157483" right="0.39370078740157483" top="0.39370078740157483" bottom="0.39370078740157483" header="0.31496062992125984" footer="0.31496062992125984"/>
  <pageSetup paperSize="9" scale="9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opLeftCell="A2" zoomScaleNormal="100" workbookViewId="0">
      <selection activeCell="L29" sqref="L29"/>
    </sheetView>
  </sheetViews>
  <sheetFormatPr defaultColWidth="9.140625" defaultRowHeight="15" x14ac:dyDescent="0.25"/>
  <cols>
    <col min="1" max="2" width="1.7109375" style="9" customWidth="1"/>
    <col min="3" max="3" width="17.5703125" style="9" customWidth="1"/>
    <col min="4" max="4" width="20.42578125" style="38" customWidth="1"/>
    <col min="5" max="5" width="18.85546875" style="9" customWidth="1"/>
    <col min="6" max="6" width="11.85546875" style="39" customWidth="1"/>
    <col min="7" max="7" width="13" style="40" customWidth="1"/>
    <col min="8" max="8" width="14" style="39" customWidth="1"/>
    <col min="9" max="10" width="1.7109375" style="9" customWidth="1"/>
    <col min="11" max="16384" width="9.140625" style="9"/>
  </cols>
  <sheetData>
    <row r="1" spans="1:10" ht="9.9499999999999993" customHeight="1" x14ac:dyDescent="0.25">
      <c r="A1" s="3"/>
      <c r="B1" s="4"/>
      <c r="C1" s="4"/>
      <c r="D1" s="5"/>
      <c r="E1" s="4"/>
      <c r="F1" s="6"/>
      <c r="G1" s="7"/>
      <c r="H1" s="6"/>
      <c r="I1" s="4"/>
      <c r="J1" s="8"/>
    </row>
    <row r="2" spans="1:10" s="18" customFormat="1" x14ac:dyDescent="0.25">
      <c r="A2" s="10"/>
      <c r="B2" s="11"/>
      <c r="C2" s="12"/>
      <c r="D2" s="92" t="s">
        <v>3</v>
      </c>
      <c r="E2" s="12"/>
      <c r="F2" s="14"/>
      <c r="G2" s="92" t="s">
        <v>24</v>
      </c>
      <c r="H2" s="94" t="s">
        <v>25</v>
      </c>
      <c r="I2" s="16"/>
      <c r="J2" s="17"/>
    </row>
    <row r="3" spans="1:10" x14ac:dyDescent="0.25">
      <c r="A3" s="19"/>
      <c r="B3" s="20"/>
      <c r="C3" s="20"/>
      <c r="D3" s="93" t="s">
        <v>10</v>
      </c>
      <c r="E3" s="20"/>
      <c r="F3" s="22"/>
      <c r="G3" s="93">
        <f>SPECS!B3</f>
        <v>21</v>
      </c>
      <c r="H3" s="23">
        <f>SPECS!B4</f>
        <v>44398</v>
      </c>
      <c r="I3" s="20"/>
      <c r="J3" s="24"/>
    </row>
    <row r="4" spans="1:10" x14ac:dyDescent="0.25">
      <c r="A4" s="19"/>
      <c r="B4" s="20"/>
      <c r="C4" s="20"/>
      <c r="D4" s="95"/>
      <c r="E4" s="20"/>
      <c r="F4" s="22"/>
      <c r="G4" s="26"/>
      <c r="H4" s="22"/>
      <c r="I4" s="20"/>
      <c r="J4" s="24"/>
    </row>
    <row r="5" spans="1:10" s="18" customFormat="1" x14ac:dyDescent="0.25">
      <c r="A5" s="10"/>
      <c r="B5" s="215" t="s">
        <v>0</v>
      </c>
      <c r="C5" s="214"/>
      <c r="D5" s="27"/>
      <c r="E5" s="214" t="s">
        <v>20</v>
      </c>
      <c r="F5" s="214"/>
      <c r="G5" s="28"/>
      <c r="H5" s="29"/>
      <c r="I5" s="30"/>
      <c r="J5" s="31"/>
    </row>
    <row r="6" spans="1:10" x14ac:dyDescent="0.25">
      <c r="A6" s="19"/>
      <c r="B6" s="216" t="s">
        <v>62</v>
      </c>
      <c r="C6" s="216"/>
      <c r="D6" s="95"/>
      <c r="E6" s="216" t="s">
        <v>66</v>
      </c>
      <c r="F6" s="216"/>
      <c r="G6" s="26"/>
      <c r="H6" s="22"/>
      <c r="I6" s="20"/>
      <c r="J6" s="24"/>
    </row>
    <row r="7" spans="1:10" x14ac:dyDescent="0.25">
      <c r="A7" s="32"/>
      <c r="B7" s="33"/>
      <c r="C7" s="33"/>
      <c r="D7" s="34"/>
      <c r="E7" s="33"/>
      <c r="F7" s="35"/>
      <c r="G7" s="36"/>
      <c r="H7" s="35"/>
      <c r="I7" s="33"/>
      <c r="J7" s="37"/>
    </row>
    <row r="8" spans="1:10" ht="40.5" customHeight="1" x14ac:dyDescent="0.25"/>
    <row r="9" spans="1:10" ht="9.9499999999999993" customHeight="1" x14ac:dyDescent="0.25">
      <c r="A9" s="3"/>
      <c r="B9" s="4"/>
      <c r="C9" s="4"/>
      <c r="D9" s="5"/>
      <c r="E9" s="4"/>
      <c r="F9" s="6"/>
      <c r="G9" s="7"/>
      <c r="H9" s="6"/>
      <c r="I9" s="4"/>
      <c r="J9" s="8"/>
    </row>
    <row r="10" spans="1:10" x14ac:dyDescent="0.25">
      <c r="A10" s="19"/>
      <c r="B10" s="228" t="s">
        <v>0</v>
      </c>
      <c r="C10" s="229"/>
      <c r="D10" s="95" t="str">
        <f>B6</f>
        <v>P012</v>
      </c>
      <c r="E10" s="41" t="s">
        <v>20</v>
      </c>
      <c r="F10" s="22" t="str">
        <f>E6</f>
        <v>Mr Jan Adriaan Kruger</v>
      </c>
      <c r="G10" s="26"/>
      <c r="H10" s="22"/>
      <c r="I10" s="20"/>
      <c r="J10" s="24"/>
    </row>
    <row r="11" spans="1:10" ht="5.0999999999999996" customHeight="1" x14ac:dyDescent="0.25">
      <c r="A11" s="19"/>
      <c r="B11" s="42"/>
      <c r="C11" s="43"/>
      <c r="D11" s="95"/>
      <c r="E11" s="20"/>
      <c r="F11" s="22"/>
      <c r="G11" s="26"/>
      <c r="H11" s="22"/>
      <c r="I11" s="20"/>
      <c r="J11" s="24"/>
    </row>
    <row r="12" spans="1:10" x14ac:dyDescent="0.25">
      <c r="A12" s="19"/>
      <c r="B12" s="228" t="s">
        <v>2</v>
      </c>
      <c r="C12" s="229"/>
      <c r="D12" s="95"/>
      <c r="E12" s="20"/>
      <c r="F12" s="44" t="s">
        <v>33</v>
      </c>
      <c r="G12" s="230" t="s">
        <v>63</v>
      </c>
      <c r="H12" s="227"/>
      <c r="I12" s="20"/>
      <c r="J12" s="24"/>
    </row>
    <row r="13" spans="1:10" ht="5.0999999999999996" customHeight="1" x14ac:dyDescent="0.25">
      <c r="A13" s="19"/>
      <c r="B13" s="42"/>
      <c r="C13" s="43"/>
      <c r="D13" s="95"/>
      <c r="E13" s="20"/>
      <c r="F13" s="22"/>
      <c r="G13" s="26"/>
      <c r="H13" s="22"/>
      <c r="I13" s="20"/>
      <c r="J13" s="24"/>
    </row>
    <row r="14" spans="1:10" x14ac:dyDescent="0.25">
      <c r="A14" s="19"/>
      <c r="B14" s="228" t="s">
        <v>3</v>
      </c>
      <c r="C14" s="229"/>
      <c r="D14" s="95" t="s">
        <v>10</v>
      </c>
      <c r="E14" s="20"/>
      <c r="F14" s="22"/>
      <c r="G14" s="41" t="s">
        <v>24</v>
      </c>
      <c r="H14" s="45">
        <f>G3</f>
        <v>21</v>
      </c>
      <c r="I14" s="20"/>
      <c r="J14" s="24"/>
    </row>
    <row r="15" spans="1:10" ht="5.0999999999999996" customHeight="1" x14ac:dyDescent="0.25">
      <c r="A15" s="19"/>
      <c r="B15" s="20"/>
      <c r="C15" s="20"/>
      <c r="D15" s="95"/>
      <c r="E15" s="20"/>
      <c r="F15" s="22"/>
      <c r="G15" s="46"/>
      <c r="H15" s="22"/>
      <c r="I15" s="20"/>
      <c r="J15" s="24"/>
    </row>
    <row r="16" spans="1:10" x14ac:dyDescent="0.25">
      <c r="A16" s="19"/>
      <c r="B16" s="47" t="s">
        <v>4</v>
      </c>
      <c r="C16" s="20"/>
      <c r="D16" s="95"/>
      <c r="E16" s="20"/>
      <c r="F16" s="22"/>
      <c r="G16" s="41" t="s">
        <v>25</v>
      </c>
      <c r="H16" s="48">
        <f>H3</f>
        <v>44398</v>
      </c>
      <c r="I16" s="20"/>
      <c r="J16" s="24"/>
    </row>
    <row r="17" spans="1:12" ht="5.0999999999999996" customHeight="1" x14ac:dyDescent="0.25">
      <c r="A17" s="19"/>
      <c r="B17" s="220" t="s">
        <v>5</v>
      </c>
      <c r="C17" s="220"/>
      <c r="D17" s="95"/>
      <c r="E17" s="20"/>
      <c r="F17" s="22"/>
      <c r="G17" s="46"/>
      <c r="H17" s="22"/>
      <c r="I17" s="20"/>
      <c r="J17" s="24"/>
    </row>
    <row r="18" spans="1:12" x14ac:dyDescent="0.25">
      <c r="A18" s="19"/>
      <c r="B18" s="220"/>
      <c r="C18" s="220"/>
      <c r="D18" s="95"/>
      <c r="E18" s="20"/>
      <c r="F18" s="22"/>
      <c r="G18" s="41" t="s">
        <v>23</v>
      </c>
      <c r="H18" s="22">
        <v>25</v>
      </c>
      <c r="I18" s="20"/>
      <c r="J18" s="24"/>
    </row>
    <row r="19" spans="1:12" x14ac:dyDescent="0.25">
      <c r="A19" s="19"/>
      <c r="B19" s="221">
        <v>2210</v>
      </c>
      <c r="C19" s="221"/>
      <c r="D19" s="95"/>
      <c r="E19" s="20"/>
      <c r="F19" s="22"/>
      <c r="G19" s="26"/>
      <c r="H19" s="22"/>
      <c r="I19" s="20"/>
      <c r="J19" s="24"/>
    </row>
    <row r="20" spans="1:12" x14ac:dyDescent="0.25">
      <c r="A20" s="19"/>
      <c r="B20" s="49"/>
      <c r="C20" s="20"/>
      <c r="D20" s="95"/>
      <c r="E20" s="20"/>
      <c r="F20" s="22"/>
      <c r="G20" s="26"/>
      <c r="H20" s="22"/>
      <c r="I20" s="20"/>
      <c r="J20" s="24"/>
    </row>
    <row r="21" spans="1:12" s="18" customFormat="1" ht="15.75" x14ac:dyDescent="0.25">
      <c r="A21" s="10"/>
      <c r="B21" s="222" t="s">
        <v>9</v>
      </c>
      <c r="C21" s="223"/>
      <c r="D21" s="223"/>
      <c r="E21" s="223"/>
      <c r="F21" s="223"/>
      <c r="G21" s="223"/>
      <c r="H21" s="223"/>
      <c r="I21" s="224"/>
      <c r="J21" s="50"/>
    </row>
    <row r="22" spans="1:12" s="18" customFormat="1" ht="5.0999999999999996" customHeight="1" x14ac:dyDescent="0.25">
      <c r="A22" s="10"/>
      <c r="B22" s="51"/>
      <c r="C22" s="51"/>
      <c r="D22" s="43"/>
      <c r="E22" s="51"/>
      <c r="F22" s="52"/>
      <c r="G22" s="53"/>
      <c r="H22" s="52"/>
      <c r="I22" s="51"/>
      <c r="J22" s="31"/>
    </row>
    <row r="23" spans="1:12" s="18" customFormat="1" x14ac:dyDescent="0.25">
      <c r="A23" s="10"/>
      <c r="B23" s="96" t="s">
        <v>6</v>
      </c>
      <c r="C23" s="55"/>
      <c r="D23" s="27"/>
      <c r="E23" s="55"/>
      <c r="F23" s="94" t="s">
        <v>22</v>
      </c>
      <c r="G23" s="56" t="s">
        <v>23</v>
      </c>
      <c r="H23" s="57" t="s">
        <v>26</v>
      </c>
      <c r="I23" s="30"/>
      <c r="J23" s="31"/>
    </row>
    <row r="24" spans="1:12" ht="5.0999999999999996" customHeight="1" x14ac:dyDescent="0.25">
      <c r="A24" s="19"/>
      <c r="B24" s="20"/>
      <c r="C24" s="20"/>
      <c r="D24" s="95"/>
      <c r="E24" s="20"/>
      <c r="F24" s="22"/>
      <c r="G24" s="26"/>
      <c r="H24" s="22"/>
      <c r="I24" s="20"/>
      <c r="J24" s="24"/>
    </row>
    <row r="25" spans="1:12" x14ac:dyDescent="0.25">
      <c r="A25" s="19"/>
      <c r="B25" s="20"/>
      <c r="C25" s="20" t="s">
        <v>7</v>
      </c>
      <c r="D25" s="95"/>
      <c r="E25" s="20"/>
      <c r="F25" s="22">
        <v>40</v>
      </c>
      <c r="G25" s="97">
        <f>H18</f>
        <v>25</v>
      </c>
      <c r="H25" s="22">
        <f>F25*G25</f>
        <v>1000</v>
      </c>
      <c r="I25" s="20"/>
      <c r="J25" s="24"/>
    </row>
    <row r="26" spans="1:12" x14ac:dyDescent="0.25">
      <c r="A26" s="19"/>
      <c r="B26" s="20"/>
      <c r="C26" s="20" t="s">
        <v>54</v>
      </c>
      <c r="D26" s="95"/>
      <c r="E26" s="20"/>
      <c r="F26" s="22">
        <v>0</v>
      </c>
      <c r="G26" s="26">
        <f>G25*1.5</f>
        <v>37.5</v>
      </c>
      <c r="H26" s="22">
        <f>F26*G26</f>
        <v>0</v>
      </c>
      <c r="I26" s="20"/>
      <c r="J26" s="24"/>
    </row>
    <row r="27" spans="1:12" x14ac:dyDescent="0.25">
      <c r="A27" s="19"/>
      <c r="B27" s="20"/>
      <c r="C27" s="20" t="s">
        <v>73</v>
      </c>
      <c r="D27" s="105"/>
      <c r="E27" s="20"/>
      <c r="F27" s="22"/>
      <c r="G27" s="26"/>
      <c r="H27" s="71">
        <f>(H25*3)*(L28/234)</f>
        <v>897.43589743589746</v>
      </c>
      <c r="I27" s="20"/>
      <c r="J27" s="24"/>
      <c r="L27" s="9" t="s">
        <v>75</v>
      </c>
    </row>
    <row r="28" spans="1:12" x14ac:dyDescent="0.25">
      <c r="A28" s="19"/>
      <c r="B28" s="20"/>
      <c r="C28" s="20" t="s">
        <v>74</v>
      </c>
      <c r="D28" s="105"/>
      <c r="E28" s="20"/>
      <c r="F28" s="22"/>
      <c r="G28" s="26"/>
      <c r="H28" s="71">
        <f>H18*40*52*0.0833*(L28/234)</f>
        <v>1295.7777777777778</v>
      </c>
      <c r="I28" s="20"/>
      <c r="J28" s="24"/>
      <c r="L28" s="112">
        <f>75-5</f>
        <v>70</v>
      </c>
    </row>
    <row r="29" spans="1:12" x14ac:dyDescent="0.25">
      <c r="A29" s="19"/>
      <c r="B29" s="20"/>
      <c r="C29" s="20"/>
      <c r="D29" s="95"/>
      <c r="E29" s="20"/>
      <c r="F29" s="22"/>
      <c r="G29" s="26"/>
      <c r="H29" s="22"/>
      <c r="I29" s="20"/>
      <c r="J29" s="24"/>
    </row>
    <row r="30" spans="1:12" x14ac:dyDescent="0.25">
      <c r="A30" s="19"/>
      <c r="B30" s="20"/>
      <c r="C30" s="20"/>
      <c r="D30" s="95"/>
      <c r="E30" s="20"/>
      <c r="F30" s="22"/>
      <c r="G30" s="26"/>
      <c r="H30" s="22"/>
      <c r="I30" s="20"/>
      <c r="J30" s="24"/>
    </row>
    <row r="31" spans="1:12" x14ac:dyDescent="0.25">
      <c r="A31" s="19"/>
      <c r="B31" s="20"/>
      <c r="C31" s="20"/>
      <c r="D31" s="95"/>
      <c r="E31" s="20"/>
      <c r="F31" s="22"/>
      <c r="G31" s="26"/>
      <c r="H31" s="22"/>
      <c r="I31" s="20"/>
      <c r="J31" s="24"/>
    </row>
    <row r="32" spans="1:12" x14ac:dyDescent="0.25">
      <c r="A32" s="19"/>
      <c r="B32" s="20"/>
      <c r="C32" s="20"/>
      <c r="D32" s="95"/>
      <c r="E32" s="20"/>
      <c r="F32" s="22"/>
      <c r="G32" s="26"/>
      <c r="H32" s="22"/>
      <c r="I32" s="20"/>
      <c r="J32" s="24"/>
    </row>
    <row r="33" spans="1:10" x14ac:dyDescent="0.25">
      <c r="A33" s="19"/>
      <c r="B33" s="20"/>
      <c r="C33" s="20"/>
      <c r="D33" s="95"/>
      <c r="E33" s="20"/>
      <c r="F33" s="22"/>
      <c r="G33" s="26"/>
      <c r="H33" s="22"/>
      <c r="I33" s="20"/>
      <c r="J33" s="24"/>
    </row>
    <row r="34" spans="1:10" x14ac:dyDescent="0.25">
      <c r="A34" s="19"/>
      <c r="B34" s="20"/>
      <c r="C34" s="20"/>
      <c r="D34" s="95"/>
      <c r="E34" s="20"/>
      <c r="F34" s="22"/>
      <c r="G34" s="26"/>
      <c r="H34" s="22"/>
      <c r="I34" s="20"/>
      <c r="J34" s="24"/>
    </row>
    <row r="35" spans="1:10" x14ac:dyDescent="0.25">
      <c r="A35" s="19"/>
      <c r="B35" s="20"/>
      <c r="C35" s="20"/>
      <c r="D35" s="95"/>
      <c r="E35" s="20"/>
      <c r="F35" s="22"/>
      <c r="G35" s="26"/>
      <c r="H35" s="22"/>
      <c r="I35" s="20"/>
      <c r="J35" s="24"/>
    </row>
    <row r="36" spans="1:10" x14ac:dyDescent="0.25">
      <c r="A36" s="19"/>
      <c r="B36" s="20"/>
      <c r="C36" s="20"/>
      <c r="D36" s="95"/>
      <c r="E36" s="20"/>
      <c r="F36" s="22"/>
      <c r="G36" s="26"/>
      <c r="H36" s="22"/>
      <c r="I36" s="20"/>
      <c r="J36" s="24"/>
    </row>
    <row r="37" spans="1:10" s="66" customFormat="1" ht="15.75" x14ac:dyDescent="0.25">
      <c r="A37" s="58"/>
      <c r="B37" s="59"/>
      <c r="C37" s="59"/>
      <c r="D37" s="60"/>
      <c r="E37" s="61" t="s">
        <v>27</v>
      </c>
      <c r="F37" s="62"/>
      <c r="G37" s="63"/>
      <c r="H37" s="62">
        <f>SUM(H25:H36)</f>
        <v>3193.2136752136753</v>
      </c>
      <c r="I37" s="64"/>
      <c r="J37" s="65"/>
    </row>
    <row r="38" spans="1:10" ht="5.0999999999999996" customHeight="1" x14ac:dyDescent="0.25">
      <c r="A38" s="19"/>
      <c r="B38" s="20"/>
      <c r="C38" s="20"/>
      <c r="D38" s="95"/>
      <c r="E38" s="20"/>
      <c r="F38" s="22"/>
      <c r="G38" s="26"/>
      <c r="H38" s="22"/>
      <c r="I38" s="20"/>
      <c r="J38" s="24"/>
    </row>
    <row r="39" spans="1:10" s="18" customFormat="1" x14ac:dyDescent="0.25">
      <c r="A39" s="10"/>
      <c r="B39" s="215" t="s">
        <v>11</v>
      </c>
      <c r="C39" s="214"/>
      <c r="D39" s="214"/>
      <c r="E39" s="55"/>
      <c r="F39" s="225" t="s">
        <v>28</v>
      </c>
      <c r="G39" s="225"/>
      <c r="H39" s="225"/>
      <c r="I39" s="30"/>
      <c r="J39" s="31"/>
    </row>
    <row r="40" spans="1:10" ht="5.0999999999999996" customHeight="1" x14ac:dyDescent="0.25">
      <c r="A40" s="19"/>
      <c r="B40" s="20"/>
      <c r="C40" s="20"/>
      <c r="D40" s="95"/>
      <c r="E40" s="20"/>
      <c r="F40" s="22"/>
      <c r="G40" s="26"/>
      <c r="H40" s="22"/>
      <c r="I40" s="20"/>
      <c r="J40" s="24"/>
    </row>
    <row r="41" spans="1:10" x14ac:dyDescent="0.25">
      <c r="A41" s="19"/>
      <c r="B41" s="20"/>
      <c r="C41" s="20"/>
      <c r="D41" s="95"/>
      <c r="E41" s="20"/>
      <c r="F41" s="22"/>
      <c r="G41" s="26"/>
      <c r="H41" s="22"/>
      <c r="I41" s="20"/>
      <c r="J41" s="24"/>
    </row>
    <row r="42" spans="1:10" x14ac:dyDescent="0.25">
      <c r="A42" s="19"/>
      <c r="B42" s="20"/>
      <c r="C42" s="20"/>
      <c r="D42" s="95"/>
      <c r="E42" s="20"/>
      <c r="F42" s="22"/>
      <c r="G42" s="26"/>
      <c r="H42" s="22"/>
      <c r="I42" s="20"/>
      <c r="J42" s="24"/>
    </row>
    <row r="43" spans="1:10" x14ac:dyDescent="0.25">
      <c r="A43" s="19"/>
      <c r="B43" s="20"/>
      <c r="C43" s="20"/>
      <c r="D43" s="95"/>
      <c r="E43" s="20"/>
      <c r="F43" s="22"/>
      <c r="G43" s="26"/>
      <c r="H43" s="22"/>
      <c r="I43" s="20"/>
      <c r="J43" s="24"/>
    </row>
    <row r="44" spans="1:10" x14ac:dyDescent="0.25">
      <c r="A44" s="19"/>
      <c r="B44" s="20"/>
      <c r="C44" s="20"/>
      <c r="D44" s="95"/>
      <c r="E44" s="20"/>
      <c r="F44" s="22"/>
      <c r="G44" s="26"/>
      <c r="H44" s="22"/>
      <c r="I44" s="20"/>
      <c r="J44" s="24"/>
    </row>
    <row r="45" spans="1:10" x14ac:dyDescent="0.25">
      <c r="A45" s="19"/>
      <c r="B45" s="20"/>
      <c r="C45" s="20"/>
      <c r="D45" s="95"/>
      <c r="E45" s="20"/>
      <c r="F45" s="22"/>
      <c r="G45" s="26"/>
      <c r="H45" s="22"/>
      <c r="I45" s="20"/>
      <c r="J45" s="24"/>
    </row>
    <row r="46" spans="1:10" x14ac:dyDescent="0.25">
      <c r="A46" s="19"/>
      <c r="B46" s="20"/>
      <c r="C46" s="20"/>
      <c r="D46" s="95"/>
      <c r="E46" s="20"/>
      <c r="F46" s="22"/>
      <c r="G46" s="26"/>
      <c r="H46" s="22"/>
      <c r="I46" s="20"/>
      <c r="J46" s="24"/>
    </row>
    <row r="47" spans="1:10" ht="15.75" x14ac:dyDescent="0.25">
      <c r="A47" s="19"/>
      <c r="B47" s="217" t="s">
        <v>29</v>
      </c>
      <c r="C47" s="218"/>
      <c r="D47" s="218"/>
      <c r="E47" s="218"/>
      <c r="F47" s="218"/>
      <c r="G47" s="218"/>
      <c r="H47" s="218"/>
      <c r="I47" s="219"/>
      <c r="J47" s="24"/>
    </row>
    <row r="48" spans="1:10" ht="5.0999999999999996" customHeight="1" x14ac:dyDescent="0.25">
      <c r="A48" s="19"/>
      <c r="B48" s="20"/>
      <c r="C48" s="20"/>
      <c r="D48" s="95"/>
      <c r="E48" s="20"/>
      <c r="F48" s="22"/>
      <c r="G48" s="26"/>
      <c r="H48" s="22"/>
      <c r="I48" s="20"/>
      <c r="J48" s="24"/>
    </row>
    <row r="49" spans="1:12" s="18" customFormat="1" x14ac:dyDescent="0.25">
      <c r="A49" s="10"/>
      <c r="B49" s="96" t="s">
        <v>6</v>
      </c>
      <c r="C49" s="55"/>
      <c r="D49" s="27"/>
      <c r="E49" s="55"/>
      <c r="F49" s="29"/>
      <c r="G49" s="92" t="s">
        <v>30</v>
      </c>
      <c r="H49" s="57" t="s">
        <v>26</v>
      </c>
      <c r="I49" s="30"/>
      <c r="J49" s="31"/>
    </row>
    <row r="50" spans="1:12" ht="5.0999999999999996" customHeight="1" x14ac:dyDescent="0.25">
      <c r="A50" s="19"/>
      <c r="B50" s="20"/>
      <c r="C50" s="20"/>
      <c r="D50" s="95"/>
      <c r="E50" s="20"/>
      <c r="F50" s="22"/>
      <c r="G50" s="26"/>
      <c r="H50" s="22"/>
      <c r="I50" s="20"/>
      <c r="J50" s="24"/>
    </row>
    <row r="51" spans="1:12" x14ac:dyDescent="0.25">
      <c r="A51" s="19"/>
      <c r="B51" s="20"/>
      <c r="C51" s="20" t="s">
        <v>16</v>
      </c>
      <c r="D51" s="95"/>
      <c r="E51" s="20"/>
      <c r="F51" s="22"/>
      <c r="G51" s="67">
        <v>0</v>
      </c>
      <c r="H51" s="68">
        <f>(H25+H26+H27+H28)*0.01</f>
        <v>31.932136752136753</v>
      </c>
      <c r="I51" s="20"/>
      <c r="J51" s="24"/>
      <c r="L51" s="69"/>
    </row>
    <row r="52" spans="1:12" x14ac:dyDescent="0.25">
      <c r="A52" s="19"/>
      <c r="B52" s="20"/>
      <c r="C52" s="20" t="s">
        <v>15</v>
      </c>
      <c r="D52" s="98"/>
      <c r="E52" s="20"/>
      <c r="F52" s="22"/>
      <c r="G52" s="67">
        <v>0</v>
      </c>
      <c r="H52" s="71">
        <v>0</v>
      </c>
      <c r="I52" s="20"/>
      <c r="J52" s="24"/>
    </row>
    <row r="53" spans="1:12" x14ac:dyDescent="0.25">
      <c r="A53" s="19"/>
      <c r="B53" s="20"/>
      <c r="C53" s="20"/>
      <c r="D53" s="95"/>
      <c r="E53" s="20"/>
      <c r="F53" s="22"/>
      <c r="G53" s="67"/>
      <c r="H53" s="22"/>
      <c r="I53" s="20"/>
      <c r="J53" s="24"/>
    </row>
    <row r="54" spans="1:12" x14ac:dyDescent="0.25">
      <c r="A54" s="19"/>
      <c r="B54" s="20"/>
      <c r="C54" s="20"/>
      <c r="D54" s="95"/>
      <c r="E54" s="20"/>
      <c r="F54" s="22"/>
      <c r="G54" s="67"/>
      <c r="H54" s="22"/>
      <c r="I54" s="20"/>
      <c r="J54" s="24"/>
    </row>
    <row r="55" spans="1:12" x14ac:dyDescent="0.25">
      <c r="A55" s="19"/>
      <c r="B55" s="20"/>
      <c r="C55" s="20"/>
      <c r="D55" s="95"/>
      <c r="E55" s="20"/>
      <c r="F55" s="22"/>
      <c r="G55" s="67"/>
      <c r="H55" s="22"/>
      <c r="I55" s="20"/>
      <c r="J55" s="24"/>
    </row>
    <row r="56" spans="1:12" x14ac:dyDescent="0.25">
      <c r="A56" s="19"/>
      <c r="B56" s="20"/>
      <c r="C56" s="20"/>
      <c r="D56" s="95"/>
      <c r="E56" s="20"/>
      <c r="F56" s="22"/>
      <c r="G56" s="67"/>
      <c r="H56" s="22"/>
      <c r="I56" s="20"/>
      <c r="J56" s="24"/>
    </row>
    <row r="57" spans="1:12" x14ac:dyDescent="0.25">
      <c r="A57" s="19"/>
      <c r="B57" s="20"/>
      <c r="C57" s="20"/>
      <c r="D57" s="95"/>
      <c r="E57" s="20"/>
      <c r="F57" s="22"/>
      <c r="G57" s="67"/>
      <c r="H57" s="22"/>
      <c r="I57" s="20"/>
      <c r="J57" s="24"/>
    </row>
    <row r="58" spans="1:12" x14ac:dyDescent="0.25">
      <c r="A58" s="19"/>
      <c r="B58" s="20"/>
      <c r="C58" s="20"/>
      <c r="D58" s="95"/>
      <c r="E58" s="20"/>
      <c r="F58" s="22"/>
      <c r="G58" s="67"/>
      <c r="H58" s="22"/>
      <c r="I58" s="20"/>
      <c r="J58" s="24"/>
    </row>
    <row r="59" spans="1:12" x14ac:dyDescent="0.25">
      <c r="A59" s="19"/>
      <c r="B59" s="20"/>
      <c r="C59" s="20"/>
      <c r="D59" s="95"/>
      <c r="E59" s="20"/>
      <c r="F59" s="22"/>
      <c r="G59" s="67"/>
      <c r="H59" s="22"/>
      <c r="I59" s="20"/>
      <c r="J59" s="24"/>
    </row>
    <row r="60" spans="1:12" x14ac:dyDescent="0.25">
      <c r="A60" s="19"/>
      <c r="B60" s="20"/>
      <c r="C60" s="20"/>
      <c r="D60" s="95"/>
      <c r="E60" s="20"/>
      <c r="F60" s="22"/>
      <c r="G60" s="67"/>
      <c r="H60" s="22"/>
      <c r="I60" s="20"/>
      <c r="J60" s="24"/>
    </row>
    <row r="61" spans="1:12" x14ac:dyDescent="0.25">
      <c r="A61" s="19"/>
      <c r="B61" s="20"/>
      <c r="C61" s="20"/>
      <c r="D61" s="95"/>
      <c r="E61" s="20"/>
      <c r="F61" s="22"/>
      <c r="G61" s="67"/>
      <c r="H61" s="22"/>
      <c r="I61" s="20"/>
      <c r="J61" s="24"/>
    </row>
    <row r="62" spans="1:12" ht="15.75" x14ac:dyDescent="0.25">
      <c r="A62" s="19"/>
      <c r="B62" s="20"/>
      <c r="C62" s="20"/>
      <c r="D62" s="95"/>
      <c r="E62" s="61" t="s">
        <v>31</v>
      </c>
      <c r="F62" s="62"/>
      <c r="G62" s="63"/>
      <c r="H62" s="62">
        <f>SUM(H51:H61)</f>
        <v>31.932136752136753</v>
      </c>
      <c r="I62" s="64"/>
      <c r="J62" s="24"/>
    </row>
    <row r="63" spans="1:12" ht="5.0999999999999996" customHeight="1" x14ac:dyDescent="0.25">
      <c r="A63" s="19"/>
      <c r="B63" s="20"/>
      <c r="C63" s="20"/>
      <c r="D63" s="95"/>
      <c r="E63" s="20"/>
      <c r="F63" s="22"/>
      <c r="G63" s="67"/>
      <c r="H63" s="22"/>
      <c r="I63" s="20"/>
      <c r="J63" s="24"/>
    </row>
    <row r="64" spans="1:12" s="79" customFormat="1" ht="15.75" x14ac:dyDescent="0.25">
      <c r="A64" s="72"/>
      <c r="B64" s="73"/>
      <c r="C64" s="73"/>
      <c r="D64" s="74"/>
      <c r="E64" s="61" t="s">
        <v>32</v>
      </c>
      <c r="F64" s="75"/>
      <c r="G64" s="76"/>
      <c r="H64" s="75">
        <f>H37-H62</f>
        <v>3161.2815384615387</v>
      </c>
      <c r="I64" s="77"/>
      <c r="J64" s="78"/>
    </row>
    <row r="65" spans="1:10" ht="9.9499999999999993" customHeight="1" x14ac:dyDescent="0.25">
      <c r="A65" s="32"/>
      <c r="B65" s="33"/>
      <c r="C65" s="33"/>
      <c r="D65" s="34"/>
      <c r="E65" s="33"/>
      <c r="F65" s="35"/>
      <c r="G65" s="36"/>
      <c r="H65" s="35"/>
      <c r="I65" s="33"/>
      <c r="J65" s="37"/>
    </row>
    <row r="66" spans="1:10" x14ac:dyDescent="0.25">
      <c r="B66" s="38"/>
    </row>
    <row r="67" spans="1:10" ht="5.0999999999999996" customHeight="1" x14ac:dyDescent="0.25"/>
  </sheetData>
  <mergeCells count="14">
    <mergeCell ref="B47:I47"/>
    <mergeCell ref="G12:H12"/>
    <mergeCell ref="B14:C14"/>
    <mergeCell ref="B17:C18"/>
    <mergeCell ref="B19:C19"/>
    <mergeCell ref="B21:I21"/>
    <mergeCell ref="B39:D39"/>
    <mergeCell ref="F39:H39"/>
    <mergeCell ref="B12:C12"/>
    <mergeCell ref="B5:C5"/>
    <mergeCell ref="E5:F5"/>
    <mergeCell ref="B6:C6"/>
    <mergeCell ref="E6:F6"/>
    <mergeCell ref="B10:C10"/>
  </mergeCells>
  <pageMargins left="0.39370078740157483" right="0.39370078740157483" top="0.39370078740157483" bottom="0.39370078740157483" header="0.31496062992125984" footer="0.31496062992125984"/>
  <pageSetup paperSize="9" scale="9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C1" sqref="C1"/>
    </sheetView>
  </sheetViews>
  <sheetFormatPr defaultColWidth="9.140625" defaultRowHeight="15" x14ac:dyDescent="0.25"/>
  <cols>
    <col min="1" max="2" width="1.7109375" style="9" customWidth="1"/>
    <col min="3" max="3" width="17.5703125" style="9" customWidth="1"/>
    <col min="4" max="4" width="20.42578125" style="38" customWidth="1"/>
    <col min="5" max="5" width="18.85546875" style="9" customWidth="1"/>
    <col min="6" max="6" width="11.85546875" style="39" customWidth="1"/>
    <col min="7" max="7" width="13" style="40" customWidth="1"/>
    <col min="8" max="8" width="14" style="39" customWidth="1"/>
    <col min="9" max="10" width="1.7109375" style="9" customWidth="1"/>
    <col min="11" max="16384" width="9.140625" style="9"/>
  </cols>
  <sheetData>
    <row r="1" spans="1:10" ht="9.9499999999999993" customHeight="1" x14ac:dyDescent="0.25">
      <c r="A1" s="3"/>
      <c r="B1" s="4"/>
      <c r="C1" s="4"/>
      <c r="D1" s="5"/>
      <c r="E1" s="4"/>
      <c r="F1" s="6"/>
      <c r="G1" s="7"/>
      <c r="H1" s="6"/>
      <c r="I1" s="4"/>
      <c r="J1" s="8"/>
    </row>
    <row r="2" spans="1:10" s="18" customFormat="1" x14ac:dyDescent="0.25">
      <c r="A2" s="10"/>
      <c r="B2" s="11"/>
      <c r="C2" s="12"/>
      <c r="D2" s="100" t="s">
        <v>3</v>
      </c>
      <c r="E2" s="12"/>
      <c r="F2" s="14"/>
      <c r="G2" s="100" t="s">
        <v>24</v>
      </c>
      <c r="H2" s="102" t="s">
        <v>25</v>
      </c>
      <c r="I2" s="16"/>
      <c r="J2" s="17"/>
    </row>
    <row r="3" spans="1:10" x14ac:dyDescent="0.25">
      <c r="A3" s="19"/>
      <c r="B3" s="20"/>
      <c r="C3" s="20"/>
      <c r="D3" s="101" t="s">
        <v>10</v>
      </c>
      <c r="E3" s="20"/>
      <c r="F3" s="22"/>
      <c r="G3" s="101">
        <f>SPECS!B3</f>
        <v>21</v>
      </c>
      <c r="H3" s="23">
        <f>SPECS!B4</f>
        <v>44398</v>
      </c>
      <c r="I3" s="20"/>
      <c r="J3" s="24"/>
    </row>
    <row r="4" spans="1:10" x14ac:dyDescent="0.25">
      <c r="A4" s="19"/>
      <c r="B4" s="20"/>
      <c r="C4" s="20"/>
      <c r="D4" s="103"/>
      <c r="E4" s="20"/>
      <c r="F4" s="22"/>
      <c r="G4" s="26"/>
      <c r="H4" s="22"/>
      <c r="I4" s="20"/>
      <c r="J4" s="24"/>
    </row>
    <row r="5" spans="1:10" s="18" customFormat="1" x14ac:dyDescent="0.25">
      <c r="A5" s="10"/>
      <c r="B5" s="215" t="s">
        <v>0</v>
      </c>
      <c r="C5" s="214"/>
      <c r="D5" s="27"/>
      <c r="E5" s="214" t="s">
        <v>20</v>
      </c>
      <c r="F5" s="214"/>
      <c r="G5" s="28"/>
      <c r="H5" s="29"/>
      <c r="I5" s="30"/>
      <c r="J5" s="31"/>
    </row>
    <row r="6" spans="1:10" x14ac:dyDescent="0.25">
      <c r="A6" s="19"/>
      <c r="B6" s="216" t="s">
        <v>70</v>
      </c>
      <c r="C6" s="216"/>
      <c r="D6" s="103"/>
      <c r="E6" s="216" t="s">
        <v>69</v>
      </c>
      <c r="F6" s="216"/>
      <c r="G6" s="26"/>
      <c r="H6" s="22"/>
      <c r="I6" s="20"/>
      <c r="J6" s="24"/>
    </row>
    <row r="7" spans="1:10" x14ac:dyDescent="0.25">
      <c r="A7" s="32"/>
      <c r="B7" s="33"/>
      <c r="C7" s="33"/>
      <c r="D7" s="34"/>
      <c r="E7" s="33"/>
      <c r="F7" s="35"/>
      <c r="G7" s="36"/>
      <c r="H7" s="35"/>
      <c r="I7" s="33"/>
      <c r="J7" s="37"/>
    </row>
    <row r="8" spans="1:10" ht="40.5" customHeight="1" x14ac:dyDescent="0.25"/>
    <row r="9" spans="1:10" ht="9.9499999999999993" customHeight="1" x14ac:dyDescent="0.25">
      <c r="A9" s="3"/>
      <c r="B9" s="4"/>
      <c r="C9" s="4"/>
      <c r="D9" s="5"/>
      <c r="E9" s="4"/>
      <c r="F9" s="6"/>
      <c r="G9" s="7"/>
      <c r="H9" s="6"/>
      <c r="I9" s="4"/>
      <c r="J9" s="8"/>
    </row>
    <row r="10" spans="1:10" x14ac:dyDescent="0.25">
      <c r="A10" s="19"/>
      <c r="B10" s="228" t="s">
        <v>0</v>
      </c>
      <c r="C10" s="229"/>
      <c r="D10" s="103" t="str">
        <f>B6</f>
        <v>P013</v>
      </c>
      <c r="E10" s="41" t="s">
        <v>20</v>
      </c>
      <c r="F10" s="22" t="str">
        <f>E6</f>
        <v>Mr Jaco Els</v>
      </c>
      <c r="G10" s="26"/>
      <c r="H10" s="22"/>
      <c r="I10" s="20"/>
      <c r="J10" s="24"/>
    </row>
    <row r="11" spans="1:10" ht="5.0999999999999996" customHeight="1" x14ac:dyDescent="0.25">
      <c r="A11" s="19"/>
      <c r="B11" s="42"/>
      <c r="C11" s="43"/>
      <c r="D11" s="103"/>
      <c r="E11" s="20"/>
      <c r="F11" s="22"/>
      <c r="G11" s="26"/>
      <c r="H11" s="22"/>
      <c r="I11" s="20"/>
      <c r="J11" s="24"/>
    </row>
    <row r="12" spans="1:10" x14ac:dyDescent="0.25">
      <c r="A12" s="19"/>
      <c r="B12" s="228" t="s">
        <v>2</v>
      </c>
      <c r="C12" s="229"/>
      <c r="D12" s="103"/>
      <c r="E12" s="20"/>
      <c r="F12" s="44" t="s">
        <v>33</v>
      </c>
      <c r="G12" s="230"/>
      <c r="H12" s="227"/>
      <c r="I12" s="20"/>
      <c r="J12" s="24"/>
    </row>
    <row r="13" spans="1:10" ht="5.0999999999999996" customHeight="1" x14ac:dyDescent="0.25">
      <c r="A13" s="19"/>
      <c r="B13" s="42"/>
      <c r="C13" s="43"/>
      <c r="D13" s="103"/>
      <c r="E13" s="20"/>
      <c r="F13" s="22"/>
      <c r="G13" s="26"/>
      <c r="H13" s="22"/>
      <c r="I13" s="20"/>
      <c r="J13" s="24"/>
    </row>
    <row r="14" spans="1:10" x14ac:dyDescent="0.25">
      <c r="A14" s="19"/>
      <c r="B14" s="228" t="s">
        <v>3</v>
      </c>
      <c r="C14" s="229"/>
      <c r="D14" s="103" t="s">
        <v>10</v>
      </c>
      <c r="E14" s="20"/>
      <c r="F14" s="22"/>
      <c r="G14" s="41" t="s">
        <v>24</v>
      </c>
      <c r="H14" s="45">
        <f>G3</f>
        <v>21</v>
      </c>
      <c r="I14" s="20"/>
      <c r="J14" s="24"/>
    </row>
    <row r="15" spans="1:10" ht="5.0999999999999996" customHeight="1" x14ac:dyDescent="0.25">
      <c r="A15" s="19"/>
      <c r="B15" s="20"/>
      <c r="C15" s="20"/>
      <c r="D15" s="103"/>
      <c r="E15" s="20"/>
      <c r="F15" s="22"/>
      <c r="G15" s="46"/>
      <c r="H15" s="22"/>
      <c r="I15" s="20"/>
      <c r="J15" s="24"/>
    </row>
    <row r="16" spans="1:10" x14ac:dyDescent="0.25">
      <c r="A16" s="19"/>
      <c r="B16" s="47" t="s">
        <v>4</v>
      </c>
      <c r="C16" s="20"/>
      <c r="D16" s="103"/>
      <c r="E16" s="20"/>
      <c r="F16" s="22"/>
      <c r="G16" s="41" t="s">
        <v>25</v>
      </c>
      <c r="H16" s="48">
        <f>H3</f>
        <v>44398</v>
      </c>
      <c r="I16" s="20"/>
      <c r="J16" s="24"/>
    </row>
    <row r="17" spans="1:10" ht="5.0999999999999996" customHeight="1" x14ac:dyDescent="0.25">
      <c r="A17" s="19"/>
      <c r="B17" s="220" t="s">
        <v>5</v>
      </c>
      <c r="C17" s="220"/>
      <c r="D17" s="103"/>
      <c r="E17" s="20"/>
      <c r="F17" s="22"/>
      <c r="G17" s="46"/>
      <c r="H17" s="22"/>
      <c r="I17" s="20"/>
      <c r="J17" s="24"/>
    </row>
    <row r="18" spans="1:10" x14ac:dyDescent="0.25">
      <c r="A18" s="19"/>
      <c r="B18" s="220"/>
      <c r="C18" s="220"/>
      <c r="D18" s="103"/>
      <c r="E18" s="20"/>
      <c r="F18" s="22"/>
      <c r="G18" s="41" t="s">
        <v>23</v>
      </c>
      <c r="H18" s="22">
        <v>25</v>
      </c>
      <c r="I18" s="20"/>
      <c r="J18" s="24"/>
    </row>
    <row r="19" spans="1:10" x14ac:dyDescent="0.25">
      <c r="A19" s="19"/>
      <c r="B19" s="221">
        <v>2210</v>
      </c>
      <c r="C19" s="221"/>
      <c r="D19" s="103"/>
      <c r="E19" s="20"/>
      <c r="F19" s="22"/>
      <c r="G19" s="26"/>
      <c r="H19" s="22"/>
      <c r="I19" s="20"/>
      <c r="J19" s="24"/>
    </row>
    <row r="20" spans="1:10" x14ac:dyDescent="0.25">
      <c r="A20" s="19"/>
      <c r="B20" s="49"/>
      <c r="C20" s="20"/>
      <c r="D20" s="103"/>
      <c r="E20" s="20"/>
      <c r="F20" s="22"/>
      <c r="G20" s="26"/>
      <c r="H20" s="22"/>
      <c r="I20" s="20"/>
      <c r="J20" s="24"/>
    </row>
    <row r="21" spans="1:10" s="18" customFormat="1" ht="15.75" x14ac:dyDescent="0.25">
      <c r="A21" s="10"/>
      <c r="B21" s="222" t="s">
        <v>9</v>
      </c>
      <c r="C21" s="223"/>
      <c r="D21" s="223"/>
      <c r="E21" s="223"/>
      <c r="F21" s="223"/>
      <c r="G21" s="223"/>
      <c r="H21" s="223"/>
      <c r="I21" s="224"/>
      <c r="J21" s="50"/>
    </row>
    <row r="22" spans="1:10" s="18" customFormat="1" ht="5.0999999999999996" customHeight="1" x14ac:dyDescent="0.25">
      <c r="A22" s="10"/>
      <c r="B22" s="51"/>
      <c r="C22" s="51"/>
      <c r="D22" s="43"/>
      <c r="E22" s="51"/>
      <c r="F22" s="52"/>
      <c r="G22" s="53"/>
      <c r="H22" s="52"/>
      <c r="I22" s="51"/>
      <c r="J22" s="31"/>
    </row>
    <row r="23" spans="1:10" s="18" customFormat="1" x14ac:dyDescent="0.25">
      <c r="A23" s="10"/>
      <c r="B23" s="104" t="s">
        <v>6</v>
      </c>
      <c r="C23" s="55"/>
      <c r="D23" s="27"/>
      <c r="E23" s="55"/>
      <c r="F23" s="102" t="s">
        <v>22</v>
      </c>
      <c r="G23" s="56" t="s">
        <v>23</v>
      </c>
      <c r="H23" s="57" t="s">
        <v>26</v>
      </c>
      <c r="I23" s="30"/>
      <c r="J23" s="31"/>
    </row>
    <row r="24" spans="1:10" ht="5.0999999999999996" customHeight="1" x14ac:dyDescent="0.25">
      <c r="A24" s="19"/>
      <c r="B24" s="20"/>
      <c r="C24" s="20"/>
      <c r="D24" s="103"/>
      <c r="E24" s="20"/>
      <c r="F24" s="22"/>
      <c r="G24" s="26"/>
      <c r="H24" s="22"/>
      <c r="I24" s="20"/>
      <c r="J24" s="24"/>
    </row>
    <row r="25" spans="1:10" x14ac:dyDescent="0.25">
      <c r="A25" s="19"/>
      <c r="B25" s="20"/>
      <c r="C25" s="20" t="s">
        <v>7</v>
      </c>
      <c r="D25" s="103"/>
      <c r="E25" s="20"/>
      <c r="F25" s="22">
        <v>16</v>
      </c>
      <c r="G25" s="97">
        <f>H18</f>
        <v>25</v>
      </c>
      <c r="H25" s="22">
        <f>F25*G25</f>
        <v>400</v>
      </c>
      <c r="I25" s="20"/>
      <c r="J25" s="24"/>
    </row>
    <row r="26" spans="1:10" x14ac:dyDescent="0.25">
      <c r="A26" s="19"/>
      <c r="B26" s="20"/>
      <c r="C26" s="20" t="s">
        <v>54</v>
      </c>
      <c r="D26" s="103"/>
      <c r="E26" s="20"/>
      <c r="F26" s="22">
        <v>0</v>
      </c>
      <c r="G26" s="26">
        <f>G25*1.5</f>
        <v>37.5</v>
      </c>
      <c r="H26" s="22">
        <f>F26*G26</f>
        <v>0</v>
      </c>
      <c r="I26" s="20"/>
      <c r="J26" s="24"/>
    </row>
    <row r="27" spans="1:10" x14ac:dyDescent="0.25">
      <c r="A27" s="19"/>
      <c r="B27" s="20"/>
      <c r="C27" s="20"/>
      <c r="D27" s="103"/>
      <c r="E27" s="20"/>
      <c r="F27" s="22"/>
      <c r="G27" s="26"/>
      <c r="H27" s="22"/>
      <c r="I27" s="20"/>
      <c r="J27" s="24"/>
    </row>
    <row r="28" spans="1:10" x14ac:dyDescent="0.25">
      <c r="A28" s="19"/>
      <c r="B28" s="20"/>
      <c r="C28" s="20"/>
      <c r="D28" s="103"/>
      <c r="E28" s="20"/>
      <c r="F28" s="22"/>
      <c r="G28" s="26"/>
      <c r="H28" s="22"/>
      <c r="I28" s="20"/>
      <c r="J28" s="24"/>
    </row>
    <row r="29" spans="1:10" x14ac:dyDescent="0.25">
      <c r="A29" s="19"/>
      <c r="B29" s="20"/>
      <c r="C29" s="20"/>
      <c r="D29" s="103"/>
      <c r="E29" s="20"/>
      <c r="F29" s="22"/>
      <c r="G29" s="26"/>
      <c r="H29" s="22"/>
      <c r="I29" s="20"/>
      <c r="J29" s="24"/>
    </row>
    <row r="30" spans="1:10" x14ac:dyDescent="0.25">
      <c r="A30" s="19"/>
      <c r="B30" s="20"/>
      <c r="C30" s="20"/>
      <c r="D30" s="103"/>
      <c r="E30" s="20"/>
      <c r="F30" s="22"/>
      <c r="G30" s="26"/>
      <c r="H30" s="22"/>
      <c r="I30" s="20"/>
      <c r="J30" s="24"/>
    </row>
    <row r="31" spans="1:10" x14ac:dyDescent="0.25">
      <c r="A31" s="19"/>
      <c r="B31" s="20"/>
      <c r="C31" s="20"/>
      <c r="D31" s="103"/>
      <c r="E31" s="20"/>
      <c r="F31" s="22"/>
      <c r="G31" s="26"/>
      <c r="H31" s="22"/>
      <c r="I31" s="20"/>
      <c r="J31" s="24"/>
    </row>
    <row r="32" spans="1:10" x14ac:dyDescent="0.25">
      <c r="A32" s="19"/>
      <c r="B32" s="20"/>
      <c r="C32" s="20"/>
      <c r="D32" s="103"/>
      <c r="E32" s="20"/>
      <c r="F32" s="22"/>
      <c r="G32" s="26"/>
      <c r="H32" s="22"/>
      <c r="I32" s="20"/>
      <c r="J32" s="24"/>
    </row>
    <row r="33" spans="1:10" x14ac:dyDescent="0.25">
      <c r="A33" s="19"/>
      <c r="B33" s="20"/>
      <c r="C33" s="20"/>
      <c r="D33" s="103"/>
      <c r="E33" s="20"/>
      <c r="F33" s="22"/>
      <c r="G33" s="26"/>
      <c r="H33" s="22"/>
      <c r="I33" s="20"/>
      <c r="J33" s="24"/>
    </row>
    <row r="34" spans="1:10" x14ac:dyDescent="0.25">
      <c r="A34" s="19"/>
      <c r="B34" s="20"/>
      <c r="C34" s="20"/>
      <c r="D34" s="103"/>
      <c r="E34" s="20"/>
      <c r="F34" s="22"/>
      <c r="G34" s="26"/>
      <c r="H34" s="22"/>
      <c r="I34" s="20"/>
      <c r="J34" s="24"/>
    </row>
    <row r="35" spans="1:10" x14ac:dyDescent="0.25">
      <c r="A35" s="19"/>
      <c r="B35" s="20"/>
      <c r="C35" s="20"/>
      <c r="D35" s="103"/>
      <c r="E35" s="20"/>
      <c r="F35" s="22"/>
      <c r="G35" s="26"/>
      <c r="H35" s="22"/>
      <c r="I35" s="20"/>
      <c r="J35" s="24"/>
    </row>
    <row r="36" spans="1:10" x14ac:dyDescent="0.25">
      <c r="A36" s="19"/>
      <c r="B36" s="20"/>
      <c r="C36" s="20"/>
      <c r="D36" s="103"/>
      <c r="E36" s="20"/>
      <c r="F36" s="22"/>
      <c r="G36" s="26"/>
      <c r="H36" s="22"/>
      <c r="I36" s="20"/>
      <c r="J36" s="24"/>
    </row>
    <row r="37" spans="1:10" s="66" customFormat="1" ht="15.75" x14ac:dyDescent="0.25">
      <c r="A37" s="58"/>
      <c r="B37" s="59"/>
      <c r="C37" s="59"/>
      <c r="D37" s="60"/>
      <c r="E37" s="61" t="s">
        <v>27</v>
      </c>
      <c r="F37" s="62"/>
      <c r="G37" s="63"/>
      <c r="H37" s="62">
        <f>SUM(H25:H36)</f>
        <v>400</v>
      </c>
      <c r="I37" s="64"/>
      <c r="J37" s="65"/>
    </row>
    <row r="38" spans="1:10" ht="5.0999999999999996" customHeight="1" x14ac:dyDescent="0.25">
      <c r="A38" s="19"/>
      <c r="B38" s="20"/>
      <c r="C38" s="20"/>
      <c r="D38" s="103"/>
      <c r="E38" s="20"/>
      <c r="F38" s="22"/>
      <c r="G38" s="26"/>
      <c r="H38" s="22"/>
      <c r="I38" s="20"/>
      <c r="J38" s="24"/>
    </row>
    <row r="39" spans="1:10" s="18" customFormat="1" x14ac:dyDescent="0.25">
      <c r="A39" s="10"/>
      <c r="B39" s="215" t="s">
        <v>11</v>
      </c>
      <c r="C39" s="214"/>
      <c r="D39" s="214"/>
      <c r="E39" s="55"/>
      <c r="F39" s="225" t="s">
        <v>28</v>
      </c>
      <c r="G39" s="225"/>
      <c r="H39" s="225"/>
      <c r="I39" s="30"/>
      <c r="J39" s="31"/>
    </row>
    <row r="40" spans="1:10" ht="5.0999999999999996" customHeight="1" x14ac:dyDescent="0.25">
      <c r="A40" s="19"/>
      <c r="B40" s="20"/>
      <c r="C40" s="20"/>
      <c r="D40" s="103"/>
      <c r="E40" s="20"/>
      <c r="F40" s="22"/>
      <c r="G40" s="26"/>
      <c r="H40" s="22"/>
      <c r="I40" s="20"/>
      <c r="J40" s="24"/>
    </row>
    <row r="41" spans="1:10" x14ac:dyDescent="0.25">
      <c r="A41" s="19"/>
      <c r="B41" s="20"/>
      <c r="C41" s="20"/>
      <c r="D41" s="103"/>
      <c r="E41" s="20"/>
      <c r="F41" s="22"/>
      <c r="G41" s="26"/>
      <c r="H41" s="22"/>
      <c r="I41" s="20"/>
      <c r="J41" s="24"/>
    </row>
    <row r="42" spans="1:10" x14ac:dyDescent="0.25">
      <c r="A42" s="19"/>
      <c r="B42" s="20"/>
      <c r="C42" s="20"/>
      <c r="D42" s="103"/>
      <c r="E42" s="20"/>
      <c r="F42" s="22"/>
      <c r="G42" s="26"/>
      <c r="H42" s="22"/>
      <c r="I42" s="20"/>
      <c r="J42" s="24"/>
    </row>
    <row r="43" spans="1:10" x14ac:dyDescent="0.25">
      <c r="A43" s="19"/>
      <c r="B43" s="20"/>
      <c r="C43" s="20"/>
      <c r="D43" s="103"/>
      <c r="E43" s="20"/>
      <c r="F43" s="22"/>
      <c r="G43" s="26"/>
      <c r="H43" s="22"/>
      <c r="I43" s="20"/>
      <c r="J43" s="24"/>
    </row>
    <row r="44" spans="1:10" x14ac:dyDescent="0.25">
      <c r="A44" s="19"/>
      <c r="B44" s="20"/>
      <c r="C44" s="20"/>
      <c r="D44" s="103"/>
      <c r="E44" s="20"/>
      <c r="F44" s="22"/>
      <c r="G44" s="26"/>
      <c r="H44" s="22"/>
      <c r="I44" s="20"/>
      <c r="J44" s="24"/>
    </row>
    <row r="45" spans="1:10" x14ac:dyDescent="0.25">
      <c r="A45" s="19"/>
      <c r="B45" s="20"/>
      <c r="C45" s="20"/>
      <c r="D45" s="103"/>
      <c r="E45" s="20"/>
      <c r="F45" s="22"/>
      <c r="G45" s="26"/>
      <c r="H45" s="22"/>
      <c r="I45" s="20"/>
      <c r="J45" s="24"/>
    </row>
    <row r="46" spans="1:10" x14ac:dyDescent="0.25">
      <c r="A46" s="19"/>
      <c r="B46" s="20"/>
      <c r="C46" s="20"/>
      <c r="D46" s="103"/>
      <c r="E46" s="20"/>
      <c r="F46" s="22"/>
      <c r="G46" s="26"/>
      <c r="H46" s="22"/>
      <c r="I46" s="20"/>
      <c r="J46" s="24"/>
    </row>
    <row r="47" spans="1:10" ht="15.75" x14ac:dyDescent="0.25">
      <c r="A47" s="19"/>
      <c r="B47" s="217" t="s">
        <v>29</v>
      </c>
      <c r="C47" s="218"/>
      <c r="D47" s="218"/>
      <c r="E47" s="218"/>
      <c r="F47" s="218"/>
      <c r="G47" s="218"/>
      <c r="H47" s="218"/>
      <c r="I47" s="219"/>
      <c r="J47" s="24"/>
    </row>
    <row r="48" spans="1:10" ht="5.0999999999999996" customHeight="1" x14ac:dyDescent="0.25">
      <c r="A48" s="19"/>
      <c r="B48" s="20"/>
      <c r="C48" s="20"/>
      <c r="D48" s="103"/>
      <c r="E48" s="20"/>
      <c r="F48" s="22"/>
      <c r="G48" s="26"/>
      <c r="H48" s="22"/>
      <c r="I48" s="20"/>
      <c r="J48" s="24"/>
    </row>
    <row r="49" spans="1:12" s="18" customFormat="1" x14ac:dyDescent="0.25">
      <c r="A49" s="10"/>
      <c r="B49" s="104" t="s">
        <v>6</v>
      </c>
      <c r="C49" s="55"/>
      <c r="D49" s="27"/>
      <c r="E49" s="55"/>
      <c r="F49" s="29"/>
      <c r="G49" s="100" t="s">
        <v>30</v>
      </c>
      <c r="H49" s="57" t="s">
        <v>26</v>
      </c>
      <c r="I49" s="30"/>
      <c r="J49" s="31"/>
    </row>
    <row r="50" spans="1:12" ht="5.0999999999999996" customHeight="1" x14ac:dyDescent="0.25">
      <c r="A50" s="19"/>
      <c r="B50" s="20"/>
      <c r="C50" s="20"/>
      <c r="D50" s="103"/>
      <c r="E50" s="20"/>
      <c r="F50" s="22"/>
      <c r="G50" s="26"/>
      <c r="H50" s="22"/>
      <c r="I50" s="20"/>
      <c r="J50" s="24"/>
    </row>
    <row r="51" spans="1:12" x14ac:dyDescent="0.25">
      <c r="A51" s="19"/>
      <c r="B51" s="20"/>
      <c r="C51" s="20" t="s">
        <v>16</v>
      </c>
      <c r="D51" s="103"/>
      <c r="E51" s="20"/>
      <c r="F51" s="22"/>
      <c r="G51" s="67">
        <v>0</v>
      </c>
      <c r="H51" s="68">
        <f>(H25+H26+D41)*0.01</f>
        <v>4</v>
      </c>
      <c r="I51" s="20"/>
      <c r="J51" s="24"/>
      <c r="L51" s="69"/>
    </row>
    <row r="52" spans="1:12" x14ac:dyDescent="0.25">
      <c r="A52" s="19"/>
      <c r="B52" s="20"/>
      <c r="C52" s="20" t="s">
        <v>15</v>
      </c>
      <c r="D52" s="103"/>
      <c r="E52" s="20"/>
      <c r="F52" s="22"/>
      <c r="G52" s="67">
        <v>0</v>
      </c>
      <c r="H52" s="71">
        <v>0</v>
      </c>
      <c r="I52" s="20"/>
      <c r="J52" s="24"/>
    </row>
    <row r="53" spans="1:12" x14ac:dyDescent="0.25">
      <c r="A53" s="19"/>
      <c r="B53" s="20"/>
      <c r="C53" s="20"/>
      <c r="D53" s="103"/>
      <c r="E53" s="20"/>
      <c r="F53" s="22"/>
      <c r="G53" s="67"/>
      <c r="H53" s="22"/>
      <c r="I53" s="20"/>
      <c r="J53" s="24"/>
    </row>
    <row r="54" spans="1:12" x14ac:dyDescent="0.25">
      <c r="A54" s="19"/>
      <c r="B54" s="20"/>
      <c r="C54" s="20"/>
      <c r="D54" s="103"/>
      <c r="E54" s="20"/>
      <c r="F54" s="22"/>
      <c r="G54" s="67"/>
      <c r="H54" s="22"/>
      <c r="I54" s="20"/>
      <c r="J54" s="24"/>
    </row>
    <row r="55" spans="1:12" x14ac:dyDescent="0.25">
      <c r="A55" s="19"/>
      <c r="B55" s="20"/>
      <c r="C55" s="20"/>
      <c r="D55" s="103"/>
      <c r="E55" s="20"/>
      <c r="F55" s="22"/>
      <c r="G55" s="67"/>
      <c r="H55" s="22"/>
      <c r="I55" s="20"/>
      <c r="J55" s="24"/>
    </row>
    <row r="56" spans="1:12" x14ac:dyDescent="0.25">
      <c r="A56" s="19"/>
      <c r="B56" s="20"/>
      <c r="C56" s="20"/>
      <c r="D56" s="103"/>
      <c r="E56" s="20"/>
      <c r="F56" s="22"/>
      <c r="G56" s="67"/>
      <c r="H56" s="22"/>
      <c r="I56" s="20"/>
      <c r="J56" s="24"/>
    </row>
    <row r="57" spans="1:12" x14ac:dyDescent="0.25">
      <c r="A57" s="19"/>
      <c r="B57" s="20"/>
      <c r="C57" s="20"/>
      <c r="D57" s="103"/>
      <c r="E57" s="20"/>
      <c r="F57" s="22"/>
      <c r="G57" s="67"/>
      <c r="H57" s="22"/>
      <c r="I57" s="20"/>
      <c r="J57" s="24"/>
    </row>
    <row r="58" spans="1:12" x14ac:dyDescent="0.25">
      <c r="A58" s="19"/>
      <c r="B58" s="20"/>
      <c r="C58" s="20"/>
      <c r="D58" s="103"/>
      <c r="E58" s="20"/>
      <c r="F58" s="22"/>
      <c r="G58" s="67"/>
      <c r="H58" s="22"/>
      <c r="I58" s="20"/>
      <c r="J58" s="24"/>
    </row>
    <row r="59" spans="1:12" x14ac:dyDescent="0.25">
      <c r="A59" s="19"/>
      <c r="B59" s="20"/>
      <c r="C59" s="20"/>
      <c r="D59" s="103"/>
      <c r="E59" s="20"/>
      <c r="F59" s="22"/>
      <c r="G59" s="67"/>
      <c r="H59" s="22"/>
      <c r="I59" s="20"/>
      <c r="J59" s="24"/>
    </row>
    <row r="60" spans="1:12" x14ac:dyDescent="0.25">
      <c r="A60" s="19"/>
      <c r="B60" s="20"/>
      <c r="C60" s="20"/>
      <c r="D60" s="103"/>
      <c r="E60" s="20"/>
      <c r="F60" s="22"/>
      <c r="G60" s="67"/>
      <c r="H60" s="22"/>
      <c r="I60" s="20"/>
      <c r="J60" s="24"/>
    </row>
    <row r="61" spans="1:12" x14ac:dyDescent="0.25">
      <c r="A61" s="19"/>
      <c r="B61" s="20"/>
      <c r="C61" s="20"/>
      <c r="D61" s="103"/>
      <c r="E61" s="20"/>
      <c r="F61" s="22"/>
      <c r="G61" s="67"/>
      <c r="H61" s="22"/>
      <c r="I61" s="20"/>
      <c r="J61" s="24"/>
    </row>
    <row r="62" spans="1:12" ht="15.75" x14ac:dyDescent="0.25">
      <c r="A62" s="19"/>
      <c r="B62" s="20"/>
      <c r="C62" s="20"/>
      <c r="D62" s="103"/>
      <c r="E62" s="61" t="s">
        <v>31</v>
      </c>
      <c r="F62" s="62"/>
      <c r="G62" s="63"/>
      <c r="H62" s="62">
        <f>SUM(H51:H61)</f>
        <v>4</v>
      </c>
      <c r="I62" s="64"/>
      <c r="J62" s="24"/>
    </row>
    <row r="63" spans="1:12" ht="5.0999999999999996" customHeight="1" x14ac:dyDescent="0.25">
      <c r="A63" s="19"/>
      <c r="B63" s="20"/>
      <c r="C63" s="20"/>
      <c r="D63" s="103"/>
      <c r="E63" s="20"/>
      <c r="F63" s="22"/>
      <c r="G63" s="67"/>
      <c r="H63" s="22"/>
      <c r="I63" s="20"/>
      <c r="J63" s="24"/>
    </row>
    <row r="64" spans="1:12" s="79" customFormat="1" ht="15.75" x14ac:dyDescent="0.25">
      <c r="A64" s="72"/>
      <c r="B64" s="73"/>
      <c r="C64" s="73"/>
      <c r="D64" s="74"/>
      <c r="E64" s="61" t="s">
        <v>32</v>
      </c>
      <c r="F64" s="75"/>
      <c r="G64" s="76"/>
      <c r="H64" s="75">
        <f>H37-H62</f>
        <v>396</v>
      </c>
      <c r="I64" s="77"/>
      <c r="J64" s="78"/>
    </row>
    <row r="65" spans="1:10" ht="9.9499999999999993" customHeight="1" x14ac:dyDescent="0.25">
      <c r="A65" s="32"/>
      <c r="B65" s="33"/>
      <c r="C65" s="33"/>
      <c r="D65" s="34"/>
      <c r="E65" s="33"/>
      <c r="F65" s="35"/>
      <c r="G65" s="36"/>
      <c r="H65" s="35"/>
      <c r="I65" s="33"/>
      <c r="J65" s="37"/>
    </row>
    <row r="66" spans="1:10" x14ac:dyDescent="0.25">
      <c r="B66" s="38"/>
    </row>
    <row r="67" spans="1:10" ht="5.0999999999999996" customHeight="1" x14ac:dyDescent="0.25"/>
  </sheetData>
  <mergeCells count="14">
    <mergeCell ref="B5:C5"/>
    <mergeCell ref="E5:F5"/>
    <mergeCell ref="B6:C6"/>
    <mergeCell ref="E6:F6"/>
    <mergeCell ref="B10:C10"/>
    <mergeCell ref="B47:I47"/>
    <mergeCell ref="G12:H12"/>
    <mergeCell ref="B14:C14"/>
    <mergeCell ref="B17:C18"/>
    <mergeCell ref="B19:C19"/>
    <mergeCell ref="B21:I21"/>
    <mergeCell ref="B39:D39"/>
    <mergeCell ref="F39:H39"/>
    <mergeCell ref="B12:C12"/>
  </mergeCells>
  <pageMargins left="0.39370078740157483" right="0.39370078740157483" top="0.39370078740157483" bottom="0.39370078740157483" header="0.31496062992125984" footer="0.31496062992125984"/>
  <pageSetup paperSize="9" scale="9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zoomScaleNormal="100" workbookViewId="0">
      <selection activeCell="C1" sqref="C1"/>
    </sheetView>
  </sheetViews>
  <sheetFormatPr defaultColWidth="9.140625" defaultRowHeight="15" x14ac:dyDescent="0.25"/>
  <cols>
    <col min="1" max="2" width="1.7109375" style="9" customWidth="1"/>
    <col min="3" max="3" width="17.5703125" style="9" customWidth="1"/>
    <col min="4" max="4" width="20.42578125" style="38" customWidth="1"/>
    <col min="5" max="5" width="18.85546875" style="9" customWidth="1"/>
    <col min="6" max="6" width="11.85546875" style="39" customWidth="1"/>
    <col min="7" max="7" width="13" style="40" customWidth="1"/>
    <col min="8" max="8" width="14" style="39" customWidth="1"/>
    <col min="9" max="10" width="1.7109375" style="9" customWidth="1"/>
    <col min="11" max="13" width="9.140625" style="9"/>
    <col min="14" max="14" width="11.28515625" style="9" bestFit="1" customWidth="1"/>
    <col min="15" max="16384" width="9.140625" style="9"/>
  </cols>
  <sheetData>
    <row r="1" spans="1:10" ht="9.9499999999999993" customHeight="1" x14ac:dyDescent="0.25">
      <c r="A1" s="3"/>
      <c r="B1" s="4"/>
      <c r="C1" s="4"/>
      <c r="D1" s="5"/>
      <c r="E1" s="4"/>
      <c r="F1" s="6"/>
      <c r="G1" s="7"/>
      <c r="H1" s="6"/>
      <c r="I1" s="4"/>
      <c r="J1" s="8"/>
    </row>
    <row r="2" spans="1:10" s="18" customFormat="1" x14ac:dyDescent="0.25">
      <c r="A2" s="10"/>
      <c r="B2" s="11"/>
      <c r="C2" s="12"/>
      <c r="D2" s="114" t="s">
        <v>3</v>
      </c>
      <c r="E2" s="12"/>
      <c r="F2" s="14"/>
      <c r="G2" s="114" t="s">
        <v>24</v>
      </c>
      <c r="H2" s="116" t="s">
        <v>25</v>
      </c>
      <c r="I2" s="16"/>
      <c r="J2" s="17"/>
    </row>
    <row r="3" spans="1:10" x14ac:dyDescent="0.25">
      <c r="A3" s="19"/>
      <c r="B3" s="20"/>
      <c r="C3" s="20"/>
      <c r="D3" s="115" t="s">
        <v>10</v>
      </c>
      <c r="E3" s="20"/>
      <c r="F3" s="22"/>
      <c r="G3" s="115">
        <f>SPECS!B9</f>
        <v>5</v>
      </c>
      <c r="H3" s="23">
        <f>SPECS!B10</f>
        <v>44408</v>
      </c>
      <c r="I3" s="20"/>
      <c r="J3" s="24"/>
    </row>
    <row r="4" spans="1:10" x14ac:dyDescent="0.25">
      <c r="A4" s="19"/>
      <c r="B4" s="20"/>
      <c r="C4" s="20"/>
      <c r="D4" s="117"/>
      <c r="E4" s="20"/>
      <c r="F4" s="22"/>
      <c r="G4" s="26"/>
      <c r="H4" s="22"/>
      <c r="I4" s="20"/>
      <c r="J4" s="24"/>
    </row>
    <row r="5" spans="1:10" s="18" customFormat="1" x14ac:dyDescent="0.25">
      <c r="A5" s="10"/>
      <c r="B5" s="215" t="s">
        <v>0</v>
      </c>
      <c r="C5" s="214"/>
      <c r="D5" s="27"/>
      <c r="E5" s="214" t="s">
        <v>20</v>
      </c>
      <c r="F5" s="214"/>
      <c r="G5" s="28"/>
      <c r="H5" s="29"/>
      <c r="I5" s="30"/>
      <c r="J5" s="31"/>
    </row>
    <row r="6" spans="1:10" x14ac:dyDescent="0.25">
      <c r="A6" s="19"/>
      <c r="B6" s="216" t="s">
        <v>76</v>
      </c>
      <c r="C6" s="216"/>
      <c r="D6" s="117"/>
      <c r="E6" s="216" t="s">
        <v>79</v>
      </c>
      <c r="F6" s="216"/>
      <c r="G6" s="26"/>
      <c r="H6" s="22"/>
      <c r="I6" s="20"/>
      <c r="J6" s="24"/>
    </row>
    <row r="7" spans="1:10" x14ac:dyDescent="0.25">
      <c r="A7" s="32"/>
      <c r="B7" s="33"/>
      <c r="C7" s="33"/>
      <c r="D7" s="34"/>
      <c r="E7" s="33"/>
      <c r="F7" s="35"/>
      <c r="G7" s="36"/>
      <c r="H7" s="35"/>
      <c r="I7" s="33"/>
      <c r="J7" s="37"/>
    </row>
    <row r="8" spans="1:10" ht="40.5" customHeight="1" x14ac:dyDescent="0.25"/>
    <row r="9" spans="1:10" ht="9.9499999999999993" customHeight="1" x14ac:dyDescent="0.25">
      <c r="A9" s="3"/>
      <c r="B9" s="4"/>
      <c r="C9" s="4"/>
      <c r="D9" s="5"/>
      <c r="E9" s="4"/>
      <c r="F9" s="6"/>
      <c r="G9" s="7"/>
      <c r="H9" s="6"/>
      <c r="I9" s="4"/>
      <c r="J9" s="8"/>
    </row>
    <row r="10" spans="1:10" x14ac:dyDescent="0.25">
      <c r="A10" s="19"/>
      <c r="B10" s="228" t="s">
        <v>0</v>
      </c>
      <c r="C10" s="229"/>
      <c r="D10" s="117" t="s">
        <v>76</v>
      </c>
      <c r="E10" s="41" t="s">
        <v>20</v>
      </c>
      <c r="F10" s="22" t="s">
        <v>79</v>
      </c>
      <c r="G10" s="26"/>
      <c r="H10" s="22"/>
      <c r="I10" s="20"/>
      <c r="J10" s="24"/>
    </row>
    <row r="11" spans="1:10" ht="5.0999999999999996" customHeight="1" x14ac:dyDescent="0.25">
      <c r="A11" s="19"/>
      <c r="B11" s="42"/>
      <c r="C11" s="43"/>
      <c r="D11" s="117"/>
      <c r="E11" s="20"/>
      <c r="F11" s="22"/>
      <c r="G11" s="26"/>
      <c r="H11" s="22"/>
      <c r="I11" s="20"/>
      <c r="J11" s="24"/>
    </row>
    <row r="12" spans="1:10" x14ac:dyDescent="0.25">
      <c r="A12" s="19"/>
      <c r="B12" s="228" t="s">
        <v>2</v>
      </c>
      <c r="C12" s="229"/>
      <c r="D12" s="117" t="s">
        <v>78</v>
      </c>
      <c r="E12" s="20"/>
      <c r="F12" s="44" t="s">
        <v>33</v>
      </c>
      <c r="G12" s="226" t="s">
        <v>80</v>
      </c>
      <c r="H12" s="227"/>
      <c r="I12" s="20"/>
      <c r="J12" s="24"/>
    </row>
    <row r="13" spans="1:10" ht="5.0999999999999996" customHeight="1" x14ac:dyDescent="0.25">
      <c r="A13" s="19"/>
      <c r="B13" s="42"/>
      <c r="C13" s="43"/>
      <c r="D13" s="117"/>
      <c r="E13" s="20"/>
      <c r="F13" s="22"/>
      <c r="G13" s="26"/>
      <c r="H13" s="22"/>
      <c r="I13" s="20"/>
      <c r="J13" s="24"/>
    </row>
    <row r="14" spans="1:10" x14ac:dyDescent="0.25">
      <c r="A14" s="19"/>
      <c r="B14" s="228" t="s">
        <v>3</v>
      </c>
      <c r="C14" s="229"/>
      <c r="D14" s="117" t="s">
        <v>10</v>
      </c>
      <c r="E14" s="20"/>
      <c r="F14" s="22"/>
      <c r="G14" s="41" t="s">
        <v>24</v>
      </c>
      <c r="H14" s="45">
        <f>G3</f>
        <v>5</v>
      </c>
      <c r="I14" s="20"/>
      <c r="J14" s="24"/>
    </row>
    <row r="15" spans="1:10" ht="5.0999999999999996" customHeight="1" x14ac:dyDescent="0.25">
      <c r="A15" s="19"/>
      <c r="B15" s="20"/>
      <c r="C15" s="20"/>
      <c r="D15" s="117"/>
      <c r="E15" s="20"/>
      <c r="F15" s="22"/>
      <c r="G15" s="46"/>
      <c r="H15" s="22"/>
      <c r="I15" s="20"/>
      <c r="J15" s="24"/>
    </row>
    <row r="16" spans="1:10" x14ac:dyDescent="0.25">
      <c r="A16" s="19"/>
      <c r="B16" s="47" t="s">
        <v>4</v>
      </c>
      <c r="C16" s="20"/>
      <c r="D16" s="117"/>
      <c r="E16" s="20"/>
      <c r="F16" s="22"/>
      <c r="G16" s="41" t="s">
        <v>25</v>
      </c>
      <c r="H16" s="48">
        <f>H3</f>
        <v>44408</v>
      </c>
      <c r="I16" s="20"/>
      <c r="J16" s="24"/>
    </row>
    <row r="17" spans="1:10" ht="5.0999999999999996" customHeight="1" x14ac:dyDescent="0.25">
      <c r="A17" s="19"/>
      <c r="B17" s="220" t="s">
        <v>5</v>
      </c>
      <c r="C17" s="220"/>
      <c r="D17" s="117"/>
      <c r="E17" s="20"/>
      <c r="F17" s="22"/>
      <c r="G17" s="46"/>
      <c r="H17" s="22"/>
      <c r="I17" s="20"/>
      <c r="J17" s="24"/>
    </row>
    <row r="18" spans="1:10" x14ac:dyDescent="0.25">
      <c r="A18" s="19"/>
      <c r="B18" s="220"/>
      <c r="C18" s="220"/>
      <c r="D18" s="117"/>
      <c r="E18" s="20"/>
      <c r="F18" s="22"/>
      <c r="G18" s="41" t="s">
        <v>23</v>
      </c>
      <c r="H18" s="22">
        <f>H25/21/8</f>
        <v>79.351190476190482</v>
      </c>
      <c r="I18" s="20"/>
      <c r="J18" s="24"/>
    </row>
    <row r="19" spans="1:10" x14ac:dyDescent="0.25">
      <c r="A19" s="19"/>
      <c r="B19" s="221">
        <v>2210</v>
      </c>
      <c r="C19" s="221"/>
      <c r="D19" s="117"/>
      <c r="E19" s="20"/>
      <c r="F19" s="22"/>
      <c r="G19" s="26"/>
      <c r="H19" s="22"/>
      <c r="I19" s="20"/>
      <c r="J19" s="24"/>
    </row>
    <row r="20" spans="1:10" x14ac:dyDescent="0.25">
      <c r="A20" s="19"/>
      <c r="B20" s="49"/>
      <c r="C20" s="20"/>
      <c r="D20" s="117"/>
      <c r="E20" s="20"/>
      <c r="F20" s="22"/>
      <c r="G20" s="26"/>
      <c r="H20" s="22"/>
      <c r="I20" s="20"/>
      <c r="J20" s="24"/>
    </row>
    <row r="21" spans="1:10" s="18" customFormat="1" ht="15.75" x14ac:dyDescent="0.25">
      <c r="A21" s="10"/>
      <c r="B21" s="222" t="s">
        <v>9</v>
      </c>
      <c r="C21" s="223"/>
      <c r="D21" s="223"/>
      <c r="E21" s="223"/>
      <c r="F21" s="223"/>
      <c r="G21" s="223"/>
      <c r="H21" s="223"/>
      <c r="I21" s="224"/>
      <c r="J21" s="50"/>
    </row>
    <row r="22" spans="1:10" s="18" customFormat="1" ht="5.0999999999999996" customHeight="1" x14ac:dyDescent="0.25">
      <c r="A22" s="10"/>
      <c r="B22" s="51"/>
      <c r="C22" s="51"/>
      <c r="D22" s="43"/>
      <c r="E22" s="51"/>
      <c r="F22" s="52"/>
      <c r="G22" s="53"/>
      <c r="H22" s="52"/>
      <c r="I22" s="51"/>
      <c r="J22" s="31"/>
    </row>
    <row r="23" spans="1:10" s="18" customFormat="1" x14ac:dyDescent="0.25">
      <c r="A23" s="10"/>
      <c r="B23" s="118" t="s">
        <v>6</v>
      </c>
      <c r="C23" s="55"/>
      <c r="D23" s="27"/>
      <c r="E23" s="55"/>
      <c r="F23" s="116" t="s">
        <v>22</v>
      </c>
      <c r="G23" s="56" t="s">
        <v>23</v>
      </c>
      <c r="H23" s="57" t="s">
        <v>26</v>
      </c>
      <c r="I23" s="30"/>
      <c r="J23" s="31"/>
    </row>
    <row r="24" spans="1:10" ht="5.0999999999999996" customHeight="1" x14ac:dyDescent="0.25">
      <c r="A24" s="19"/>
      <c r="B24" s="20"/>
      <c r="C24" s="20"/>
      <c r="D24" s="117"/>
      <c r="E24" s="20"/>
      <c r="F24" s="22"/>
      <c r="G24" s="26"/>
      <c r="H24" s="22"/>
      <c r="I24" s="20"/>
      <c r="J24" s="24"/>
    </row>
    <row r="25" spans="1:10" x14ac:dyDescent="0.25">
      <c r="A25" s="19"/>
      <c r="B25" s="20"/>
      <c r="C25" s="20" t="s">
        <v>81</v>
      </c>
      <c r="D25" s="117"/>
      <c r="E25" s="20"/>
      <c r="F25" s="22"/>
      <c r="G25" s="26"/>
      <c r="H25" s="22">
        <f>13415+94+26+133+26+14-153-40-13-132-39</f>
        <v>13331</v>
      </c>
      <c r="I25" s="20"/>
      <c r="J25" s="24"/>
    </row>
    <row r="26" spans="1:10" x14ac:dyDescent="0.25">
      <c r="A26" s="19"/>
      <c r="B26" s="20"/>
      <c r="C26" s="20"/>
      <c r="D26" s="117"/>
      <c r="E26" s="20"/>
      <c r="F26" s="22"/>
      <c r="G26" s="26"/>
      <c r="H26" s="22"/>
      <c r="I26" s="20"/>
      <c r="J26" s="24"/>
    </row>
    <row r="27" spans="1:10" x14ac:dyDescent="0.25">
      <c r="A27" s="19"/>
      <c r="B27" s="20"/>
      <c r="C27" s="20"/>
      <c r="D27" s="117"/>
      <c r="E27" s="20"/>
      <c r="F27" s="22"/>
      <c r="G27" s="26"/>
      <c r="H27" s="22"/>
      <c r="I27" s="20"/>
      <c r="J27" s="24"/>
    </row>
    <row r="28" spans="1:10" x14ac:dyDescent="0.25">
      <c r="A28" s="19"/>
      <c r="B28" s="20"/>
      <c r="C28" s="20"/>
      <c r="D28" s="117"/>
      <c r="E28" s="20"/>
      <c r="F28" s="22"/>
      <c r="G28" s="26"/>
      <c r="H28" s="71"/>
      <c r="I28" s="20"/>
      <c r="J28" s="24"/>
    </row>
    <row r="29" spans="1:10" x14ac:dyDescent="0.25">
      <c r="A29" s="19"/>
      <c r="B29" s="20"/>
      <c r="C29" s="20"/>
      <c r="D29" s="117"/>
      <c r="E29" s="20"/>
      <c r="F29" s="22"/>
      <c r="G29" s="26"/>
      <c r="H29" s="22"/>
      <c r="I29" s="20"/>
      <c r="J29" s="24"/>
    </row>
    <row r="30" spans="1:10" x14ac:dyDescent="0.25">
      <c r="A30" s="19"/>
      <c r="B30" s="20"/>
      <c r="C30" s="20"/>
      <c r="D30" s="117"/>
      <c r="E30" s="20"/>
      <c r="F30" s="22"/>
      <c r="G30" s="26"/>
      <c r="H30" s="22"/>
      <c r="I30" s="20"/>
      <c r="J30" s="24"/>
    </row>
    <row r="31" spans="1:10" x14ac:dyDescent="0.25">
      <c r="A31" s="19"/>
      <c r="B31" s="20"/>
      <c r="C31" s="20"/>
      <c r="D31" s="117"/>
      <c r="E31" s="20"/>
      <c r="F31" s="22"/>
      <c r="G31" s="26"/>
      <c r="H31" s="22"/>
      <c r="I31" s="20"/>
      <c r="J31" s="24"/>
    </row>
    <row r="32" spans="1:10" x14ac:dyDescent="0.25">
      <c r="A32" s="19"/>
      <c r="B32" s="20"/>
      <c r="C32" s="20"/>
      <c r="D32" s="117"/>
      <c r="E32" s="20"/>
      <c r="F32" s="22"/>
      <c r="G32" s="26"/>
      <c r="H32" s="22"/>
      <c r="I32" s="20"/>
      <c r="J32" s="24"/>
    </row>
    <row r="33" spans="1:14" x14ac:dyDescent="0.25">
      <c r="A33" s="19"/>
      <c r="B33" s="20"/>
      <c r="C33" s="20"/>
      <c r="D33" s="117"/>
      <c r="E33" s="20"/>
      <c r="F33" s="22"/>
      <c r="G33" s="26"/>
      <c r="H33" s="22"/>
      <c r="I33" s="20"/>
      <c r="J33" s="24"/>
    </row>
    <row r="34" spans="1:14" x14ac:dyDescent="0.25">
      <c r="A34" s="19"/>
      <c r="B34" s="20"/>
      <c r="C34" s="20"/>
      <c r="D34" s="117"/>
      <c r="E34" s="20"/>
      <c r="F34" s="22"/>
      <c r="G34" s="26"/>
      <c r="H34" s="22"/>
      <c r="I34" s="20"/>
      <c r="J34" s="24"/>
    </row>
    <row r="35" spans="1:14" x14ac:dyDescent="0.25">
      <c r="A35" s="19"/>
      <c r="B35" s="20"/>
      <c r="C35" s="20"/>
      <c r="D35" s="117"/>
      <c r="E35" s="20"/>
      <c r="F35" s="22"/>
      <c r="G35" s="26"/>
      <c r="H35" s="22"/>
      <c r="I35" s="20"/>
      <c r="J35" s="24"/>
    </row>
    <row r="36" spans="1:14" x14ac:dyDescent="0.25">
      <c r="A36" s="19"/>
      <c r="B36" s="20"/>
      <c r="C36" s="20"/>
      <c r="D36" s="117"/>
      <c r="E36" s="20"/>
      <c r="F36" s="22"/>
      <c r="G36" s="26"/>
      <c r="H36" s="22"/>
      <c r="I36" s="20"/>
      <c r="J36" s="24"/>
    </row>
    <row r="37" spans="1:14" s="66" customFormat="1" ht="15.75" x14ac:dyDescent="0.25">
      <c r="A37" s="58"/>
      <c r="B37" s="59"/>
      <c r="C37" s="59"/>
      <c r="D37" s="60"/>
      <c r="E37" s="61" t="s">
        <v>27</v>
      </c>
      <c r="F37" s="62"/>
      <c r="G37" s="63"/>
      <c r="H37" s="62">
        <f>SUM(H25:H36)</f>
        <v>13331</v>
      </c>
      <c r="I37" s="64"/>
      <c r="J37" s="65"/>
      <c r="L37" s="66" t="s">
        <v>55</v>
      </c>
      <c r="N37" s="85">
        <f>H25+E41</f>
        <v>18955</v>
      </c>
    </row>
    <row r="38" spans="1:14" ht="5.0999999999999996" customHeight="1" x14ac:dyDescent="0.25">
      <c r="A38" s="19"/>
      <c r="B38" s="20"/>
      <c r="C38" s="20"/>
      <c r="D38" s="117"/>
      <c r="E38" s="20"/>
      <c r="F38" s="22"/>
      <c r="G38" s="26"/>
      <c r="H38" s="22"/>
      <c r="I38" s="20"/>
      <c r="J38" s="24"/>
    </row>
    <row r="39" spans="1:14" s="18" customFormat="1" x14ac:dyDescent="0.25">
      <c r="A39" s="10"/>
      <c r="B39" s="215" t="s">
        <v>11</v>
      </c>
      <c r="C39" s="214"/>
      <c r="D39" s="214"/>
      <c r="E39" s="55"/>
      <c r="F39" s="225" t="s">
        <v>28</v>
      </c>
      <c r="G39" s="225"/>
      <c r="H39" s="225"/>
      <c r="I39" s="30"/>
      <c r="J39" s="31"/>
    </row>
    <row r="40" spans="1:14" ht="5.0999999999999996" customHeight="1" x14ac:dyDescent="0.25">
      <c r="A40" s="19"/>
      <c r="B40" s="20"/>
      <c r="C40" s="20"/>
      <c r="D40" s="117"/>
      <c r="E40" s="20"/>
      <c r="F40" s="22"/>
      <c r="G40" s="26"/>
      <c r="H40" s="22"/>
      <c r="I40" s="20"/>
      <c r="J40" s="24"/>
    </row>
    <row r="41" spans="1:14" x14ac:dyDescent="0.25">
      <c r="A41" s="19"/>
      <c r="B41" s="20"/>
      <c r="C41" s="20" t="s">
        <v>12</v>
      </c>
      <c r="D41" s="117"/>
      <c r="E41" s="22">
        <v>5624</v>
      </c>
      <c r="F41" s="22"/>
      <c r="G41" s="26"/>
      <c r="H41" s="22"/>
      <c r="I41" s="20"/>
      <c r="J41" s="24"/>
    </row>
    <row r="42" spans="1:14" x14ac:dyDescent="0.25">
      <c r="A42" s="19"/>
      <c r="B42" s="20"/>
      <c r="C42" s="20"/>
      <c r="D42" s="117"/>
      <c r="E42" s="20"/>
      <c r="F42" s="22"/>
      <c r="G42" s="26"/>
      <c r="H42" s="22"/>
      <c r="I42" s="20"/>
      <c r="J42" s="24"/>
    </row>
    <row r="43" spans="1:14" x14ac:dyDescent="0.25">
      <c r="A43" s="19"/>
      <c r="B43" s="20"/>
      <c r="C43" s="20"/>
      <c r="D43" s="117"/>
      <c r="E43" s="20"/>
      <c r="F43" s="22"/>
      <c r="G43" s="26"/>
      <c r="H43" s="22"/>
      <c r="I43" s="20"/>
      <c r="J43" s="24"/>
    </row>
    <row r="44" spans="1:14" x14ac:dyDescent="0.25">
      <c r="A44" s="19"/>
      <c r="B44" s="20"/>
      <c r="C44" s="20"/>
      <c r="D44" s="117"/>
      <c r="E44" s="20"/>
      <c r="F44" s="22"/>
      <c r="G44" s="26"/>
      <c r="H44" s="22"/>
      <c r="I44" s="20"/>
      <c r="J44" s="24"/>
    </row>
    <row r="45" spans="1:14" x14ac:dyDescent="0.25">
      <c r="A45" s="19"/>
      <c r="B45" s="20"/>
      <c r="C45" s="20"/>
      <c r="D45" s="117"/>
      <c r="E45" s="20"/>
      <c r="F45" s="22"/>
      <c r="G45" s="26"/>
      <c r="H45" s="22"/>
      <c r="I45" s="20"/>
      <c r="J45" s="24"/>
    </row>
    <row r="46" spans="1:14" x14ac:dyDescent="0.25">
      <c r="A46" s="19"/>
      <c r="B46" s="20"/>
      <c r="C46" s="20"/>
      <c r="D46" s="117"/>
      <c r="E46" s="20"/>
      <c r="F46" s="22"/>
      <c r="G46" s="26"/>
      <c r="H46" s="22"/>
      <c r="I46" s="20"/>
      <c r="J46" s="24"/>
    </row>
    <row r="47" spans="1:14" ht="15.75" x14ac:dyDescent="0.25">
      <c r="A47" s="19"/>
      <c r="B47" s="217" t="s">
        <v>29</v>
      </c>
      <c r="C47" s="218"/>
      <c r="D47" s="218"/>
      <c r="E47" s="218"/>
      <c r="F47" s="218"/>
      <c r="G47" s="218"/>
      <c r="H47" s="218"/>
      <c r="I47" s="219"/>
      <c r="J47" s="24"/>
    </row>
    <row r="48" spans="1:14" ht="5.0999999999999996" customHeight="1" x14ac:dyDescent="0.25">
      <c r="A48" s="19"/>
      <c r="B48" s="20"/>
      <c r="C48" s="20"/>
      <c r="D48" s="117"/>
      <c r="E48" s="20"/>
      <c r="F48" s="22"/>
      <c r="G48" s="26"/>
      <c r="H48" s="22"/>
      <c r="I48" s="20"/>
      <c r="J48" s="24"/>
    </row>
    <row r="49" spans="1:12" s="18" customFormat="1" x14ac:dyDescent="0.25">
      <c r="A49" s="10"/>
      <c r="B49" s="118" t="s">
        <v>6</v>
      </c>
      <c r="C49" s="55"/>
      <c r="D49" s="27"/>
      <c r="E49" s="55"/>
      <c r="F49" s="29"/>
      <c r="G49" s="114" t="s">
        <v>30</v>
      </c>
      <c r="H49" s="57" t="s">
        <v>26</v>
      </c>
      <c r="I49" s="30"/>
      <c r="J49" s="31"/>
    </row>
    <row r="50" spans="1:12" ht="5.0999999999999996" customHeight="1" x14ac:dyDescent="0.25">
      <c r="A50" s="19"/>
      <c r="B50" s="20"/>
      <c r="C50" s="20"/>
      <c r="D50" s="117"/>
      <c r="E50" s="20"/>
      <c r="F50" s="22"/>
      <c r="G50" s="26"/>
      <c r="H50" s="22"/>
      <c r="I50" s="20"/>
      <c r="J50" s="24"/>
    </row>
    <row r="51" spans="1:12" x14ac:dyDescent="0.25">
      <c r="A51" s="19"/>
      <c r="B51" s="20"/>
      <c r="C51" s="20"/>
      <c r="D51" s="117"/>
      <c r="E51" s="20"/>
      <c r="F51" s="22"/>
      <c r="G51" s="67"/>
      <c r="H51" s="22"/>
      <c r="I51" s="20"/>
      <c r="J51" s="24"/>
    </row>
    <row r="52" spans="1:12" x14ac:dyDescent="0.25">
      <c r="A52" s="19"/>
      <c r="B52" s="20"/>
      <c r="C52" s="20" t="s">
        <v>14</v>
      </c>
      <c r="D52" s="117"/>
      <c r="E52" s="20"/>
      <c r="F52" s="22"/>
      <c r="G52" s="67">
        <v>0</v>
      </c>
      <c r="H52" s="22">
        <f>-SPECS!B14-SPECS!B15-SPECS!B16</f>
        <v>-853</v>
      </c>
      <c r="I52" s="20"/>
      <c r="J52" s="24"/>
    </row>
    <row r="53" spans="1:12" x14ac:dyDescent="0.25">
      <c r="A53" s="19"/>
      <c r="B53" s="20"/>
      <c r="C53" s="20" t="s">
        <v>15</v>
      </c>
      <c r="D53" s="117"/>
      <c r="E53" s="20"/>
      <c r="F53" s="22"/>
      <c r="G53" s="67">
        <v>0</v>
      </c>
      <c r="H53" s="71">
        <v>2184</v>
      </c>
      <c r="I53" s="20"/>
      <c r="J53" s="24"/>
    </row>
    <row r="54" spans="1:12" x14ac:dyDescent="0.25">
      <c r="A54" s="19"/>
      <c r="B54" s="20"/>
      <c r="C54" s="20"/>
      <c r="D54" s="117"/>
      <c r="E54" s="20"/>
      <c r="F54" s="22"/>
      <c r="G54" s="67"/>
      <c r="H54" s="68"/>
      <c r="I54" s="20"/>
      <c r="J54" s="24"/>
      <c r="L54" s="69"/>
    </row>
    <row r="55" spans="1:12" x14ac:dyDescent="0.25">
      <c r="A55" s="19"/>
      <c r="B55" s="20"/>
      <c r="C55" s="20"/>
      <c r="D55" s="117"/>
      <c r="E55" s="20"/>
      <c r="F55" s="22"/>
      <c r="G55" s="67"/>
      <c r="H55" s="71"/>
      <c r="I55" s="20"/>
      <c r="J55" s="24"/>
    </row>
    <row r="56" spans="1:12" x14ac:dyDescent="0.25">
      <c r="A56" s="19"/>
      <c r="B56" s="20"/>
      <c r="C56" s="20"/>
      <c r="D56" s="117"/>
      <c r="E56" s="20"/>
      <c r="F56" s="22"/>
      <c r="G56" s="110"/>
      <c r="H56" s="111"/>
      <c r="I56" s="20"/>
      <c r="J56" s="24"/>
    </row>
    <row r="57" spans="1:12" x14ac:dyDescent="0.25">
      <c r="A57" s="19"/>
      <c r="B57" s="20"/>
      <c r="C57" s="20"/>
      <c r="D57" s="117"/>
      <c r="E57" s="20"/>
      <c r="F57" s="22"/>
      <c r="G57" s="67"/>
      <c r="H57" s="22"/>
      <c r="I57" s="20"/>
      <c r="J57" s="24"/>
    </row>
    <row r="58" spans="1:12" x14ac:dyDescent="0.25">
      <c r="A58" s="19"/>
      <c r="B58" s="20"/>
      <c r="C58" s="20"/>
      <c r="D58" s="117"/>
      <c r="E58" s="20"/>
      <c r="F58" s="22"/>
      <c r="G58" s="67"/>
      <c r="H58" s="22"/>
      <c r="I58" s="20"/>
      <c r="J58" s="24"/>
    </row>
    <row r="59" spans="1:12" x14ac:dyDescent="0.25">
      <c r="A59" s="19"/>
      <c r="B59" s="20"/>
      <c r="C59" s="20"/>
      <c r="D59" s="117"/>
      <c r="E59" s="20"/>
      <c r="F59" s="22"/>
      <c r="G59" s="67"/>
      <c r="H59" s="22"/>
      <c r="I59" s="20"/>
      <c r="J59" s="24"/>
    </row>
    <row r="60" spans="1:12" x14ac:dyDescent="0.25">
      <c r="A60" s="19"/>
      <c r="B60" s="20"/>
      <c r="C60" s="20"/>
      <c r="D60" s="117"/>
      <c r="E60" s="20"/>
      <c r="F60" s="22"/>
      <c r="G60" s="67"/>
      <c r="H60" s="22"/>
      <c r="I60" s="20"/>
      <c r="J60" s="24"/>
    </row>
    <row r="61" spans="1:12" x14ac:dyDescent="0.25">
      <c r="A61" s="19"/>
      <c r="B61" s="20"/>
      <c r="C61" s="20"/>
      <c r="D61" s="117"/>
      <c r="E61" s="20"/>
      <c r="F61" s="22"/>
      <c r="G61" s="67"/>
      <c r="H61" s="22"/>
      <c r="I61" s="20"/>
      <c r="J61" s="24"/>
    </row>
    <row r="62" spans="1:12" ht="15.75" x14ac:dyDescent="0.25">
      <c r="A62" s="19"/>
      <c r="B62" s="20"/>
      <c r="C62" s="20"/>
      <c r="D62" s="117"/>
      <c r="E62" s="61" t="s">
        <v>31</v>
      </c>
      <c r="F62" s="62"/>
      <c r="G62" s="63"/>
      <c r="H62" s="62">
        <f>SUM(H51:H61)</f>
        <v>1331</v>
      </c>
      <c r="I62" s="64"/>
      <c r="J62" s="24"/>
    </row>
    <row r="63" spans="1:12" ht="5.0999999999999996" customHeight="1" x14ac:dyDescent="0.25">
      <c r="A63" s="19"/>
      <c r="B63" s="20"/>
      <c r="C63" s="20"/>
      <c r="D63" s="117"/>
      <c r="E63" s="20"/>
      <c r="F63" s="22"/>
      <c r="G63" s="67"/>
      <c r="H63" s="22"/>
      <c r="I63" s="20"/>
      <c r="J63" s="24"/>
    </row>
    <row r="64" spans="1:12" s="79" customFormat="1" ht="15.75" x14ac:dyDescent="0.25">
      <c r="A64" s="72"/>
      <c r="B64" s="73"/>
      <c r="C64" s="73"/>
      <c r="D64" s="74"/>
      <c r="E64" s="61" t="s">
        <v>32</v>
      </c>
      <c r="F64" s="75"/>
      <c r="G64" s="76"/>
      <c r="H64" s="75">
        <f>H37-H62</f>
        <v>12000</v>
      </c>
      <c r="I64" s="77"/>
      <c r="J64" s="78"/>
    </row>
    <row r="65" spans="1:10" ht="9.9499999999999993" customHeight="1" x14ac:dyDescent="0.25">
      <c r="A65" s="32"/>
      <c r="B65" s="33"/>
      <c r="C65" s="33"/>
      <c r="D65" s="34"/>
      <c r="E65" s="33"/>
      <c r="F65" s="35"/>
      <c r="G65" s="36"/>
      <c r="H65" s="35"/>
      <c r="I65" s="33"/>
      <c r="J65" s="37"/>
    </row>
    <row r="66" spans="1:10" x14ac:dyDescent="0.25">
      <c r="B66" s="38"/>
    </row>
    <row r="67" spans="1:10" ht="5.0999999999999996" customHeight="1" x14ac:dyDescent="0.25"/>
  </sheetData>
  <mergeCells count="14">
    <mergeCell ref="B5:C5"/>
    <mergeCell ref="E5:F5"/>
    <mergeCell ref="B6:C6"/>
    <mergeCell ref="E6:F6"/>
    <mergeCell ref="B10:C10"/>
    <mergeCell ref="B47:I47"/>
    <mergeCell ref="G12:H12"/>
    <mergeCell ref="B14:C14"/>
    <mergeCell ref="B17:C18"/>
    <mergeCell ref="B19:C19"/>
    <mergeCell ref="B21:I21"/>
    <mergeCell ref="B39:D39"/>
    <mergeCell ref="F39:H39"/>
    <mergeCell ref="B12:C12"/>
  </mergeCells>
  <pageMargins left="0.39370078740157483" right="0.39370078740157483" top="0.39370078740157483" bottom="0.3937007874015748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4"/>
  <sheetViews>
    <sheetView topLeftCell="B1" zoomScale="85" zoomScaleNormal="85" workbookViewId="0">
      <selection activeCell="C1" sqref="C1"/>
    </sheetView>
  </sheetViews>
  <sheetFormatPr defaultColWidth="9.140625" defaultRowHeight="15" x14ac:dyDescent="0.25"/>
  <cols>
    <col min="1" max="2" width="1.7109375" style="9" customWidth="1"/>
    <col min="3" max="3" width="17.5703125" style="9" customWidth="1"/>
    <col min="4" max="4" width="20.42578125" style="38" customWidth="1"/>
    <col min="5" max="5" width="18.85546875" style="9" customWidth="1"/>
    <col min="6" max="6" width="11.85546875" style="39" customWidth="1"/>
    <col min="7" max="7" width="13" style="40" customWidth="1"/>
    <col min="8" max="8" width="14" style="39" customWidth="1"/>
    <col min="9" max="10" width="1.7109375" style="9" customWidth="1"/>
    <col min="11" max="13" width="9.140625" style="9"/>
    <col min="14" max="14" width="11.28515625" style="9" bestFit="1" customWidth="1"/>
    <col min="15" max="15" width="9.140625" style="9"/>
    <col min="16" max="16" width="37.85546875" style="182" customWidth="1"/>
    <col min="17" max="17" width="9.140625" style="177"/>
    <col min="18" max="18" width="8.85546875" style="170" customWidth="1"/>
    <col min="19" max="19" width="11" style="170" customWidth="1"/>
    <col min="20" max="20" width="10.85546875" style="170" bestFit="1" customWidth="1"/>
    <col min="21" max="22" width="9.140625" style="9" customWidth="1"/>
    <col min="23" max="16384" width="9.140625" style="9"/>
  </cols>
  <sheetData>
    <row r="1" spans="1:20" ht="9.9499999999999993" customHeight="1" x14ac:dyDescent="0.25">
      <c r="A1" s="3"/>
      <c r="B1" s="4"/>
      <c r="C1" s="4"/>
      <c r="D1" s="5"/>
      <c r="E1" s="4"/>
      <c r="F1" s="6"/>
      <c r="G1" s="7"/>
      <c r="H1" s="6"/>
      <c r="I1" s="4"/>
      <c r="J1" s="8"/>
    </row>
    <row r="2" spans="1:20" s="18" customFormat="1" x14ac:dyDescent="0.25">
      <c r="A2" s="10"/>
      <c r="B2" s="11"/>
      <c r="C2" s="12"/>
      <c r="D2" s="13" t="s">
        <v>3</v>
      </c>
      <c r="E2" s="12"/>
      <c r="F2" s="14"/>
      <c r="G2" s="13" t="s">
        <v>24</v>
      </c>
      <c r="H2" s="15" t="s">
        <v>25</v>
      </c>
      <c r="I2" s="16"/>
      <c r="J2" s="17"/>
      <c r="Q2" s="171"/>
      <c r="R2" s="171"/>
      <c r="S2" s="171"/>
      <c r="T2" s="171"/>
    </row>
    <row r="3" spans="1:20" x14ac:dyDescent="0.25">
      <c r="A3" s="19"/>
      <c r="B3" s="20"/>
      <c r="C3" s="20"/>
      <c r="D3" s="21" t="s">
        <v>10</v>
      </c>
      <c r="E3" s="20"/>
      <c r="F3" s="22"/>
      <c r="G3" s="21">
        <f>SPECS!B3</f>
        <v>21</v>
      </c>
      <c r="H3" s="23">
        <f>SPECS!B4</f>
        <v>44398</v>
      </c>
      <c r="I3" s="20"/>
      <c r="J3" s="24"/>
    </row>
    <row r="4" spans="1:20" x14ac:dyDescent="0.25">
      <c r="A4" s="19"/>
      <c r="B4" s="20"/>
      <c r="C4" s="20"/>
      <c r="D4" s="25"/>
      <c r="E4" s="20"/>
      <c r="F4" s="22"/>
      <c r="G4" s="26"/>
      <c r="H4" s="22"/>
      <c r="I4" s="20"/>
      <c r="J4" s="24"/>
    </row>
    <row r="5" spans="1:20" s="18" customFormat="1" x14ac:dyDescent="0.25">
      <c r="A5" s="10"/>
      <c r="B5" s="215" t="s">
        <v>0</v>
      </c>
      <c r="C5" s="214"/>
      <c r="D5" s="27"/>
      <c r="E5" s="214" t="s">
        <v>20</v>
      </c>
      <c r="F5" s="214"/>
      <c r="G5" s="28"/>
      <c r="H5" s="29"/>
      <c r="I5" s="30"/>
      <c r="J5" s="31"/>
      <c r="Q5" s="171"/>
      <c r="R5" s="171"/>
      <c r="S5" s="171"/>
      <c r="T5" s="171"/>
    </row>
    <row r="6" spans="1:20" x14ac:dyDescent="0.25">
      <c r="A6" s="19"/>
      <c r="B6" s="216" t="s">
        <v>1</v>
      </c>
      <c r="C6" s="216"/>
      <c r="D6" s="25"/>
      <c r="E6" s="216" t="s">
        <v>21</v>
      </c>
      <c r="F6" s="216"/>
      <c r="G6" s="26"/>
      <c r="H6" s="22"/>
      <c r="I6" s="20"/>
      <c r="J6" s="24"/>
    </row>
    <row r="7" spans="1:20" x14ac:dyDescent="0.25">
      <c r="A7" s="32"/>
      <c r="B7" s="33"/>
      <c r="C7" s="33"/>
      <c r="D7" s="34"/>
      <c r="E7" s="33"/>
      <c r="F7" s="35"/>
      <c r="G7" s="36"/>
      <c r="H7" s="35"/>
      <c r="I7" s="33"/>
      <c r="J7" s="37"/>
    </row>
    <row r="8" spans="1:20" ht="40.5" customHeight="1" x14ac:dyDescent="0.25"/>
    <row r="9" spans="1:20" ht="9.9499999999999993" customHeight="1" x14ac:dyDescent="0.25">
      <c r="A9" s="3"/>
      <c r="B9" s="4"/>
      <c r="C9" s="4"/>
      <c r="D9" s="5"/>
      <c r="E9" s="4"/>
      <c r="F9" s="6"/>
      <c r="G9" s="7"/>
      <c r="H9" s="6"/>
      <c r="I9" s="4"/>
      <c r="J9" s="8"/>
    </row>
    <row r="10" spans="1:20" x14ac:dyDescent="0.25">
      <c r="A10" s="19"/>
      <c r="B10" s="228" t="s">
        <v>0</v>
      </c>
      <c r="C10" s="229"/>
      <c r="D10" s="25" t="s">
        <v>1</v>
      </c>
      <c r="E10" s="41" t="s">
        <v>20</v>
      </c>
      <c r="F10" s="22" t="s">
        <v>21</v>
      </c>
      <c r="G10" s="26"/>
      <c r="H10" s="22"/>
      <c r="I10" s="20"/>
      <c r="J10" s="24"/>
    </row>
    <row r="11" spans="1:20" ht="5.0999999999999996" customHeight="1" x14ac:dyDescent="0.25">
      <c r="A11" s="19"/>
      <c r="B11" s="42"/>
      <c r="C11" s="43"/>
      <c r="D11" s="25"/>
      <c r="E11" s="20"/>
      <c r="F11" s="22"/>
      <c r="G11" s="26"/>
      <c r="H11" s="22"/>
      <c r="I11" s="20"/>
      <c r="J11" s="24"/>
    </row>
    <row r="12" spans="1:20" x14ac:dyDescent="0.25">
      <c r="A12" s="19"/>
      <c r="B12" s="228" t="s">
        <v>2</v>
      </c>
      <c r="C12" s="229"/>
      <c r="D12" s="25"/>
      <c r="E12" s="20"/>
      <c r="F12" s="44" t="s">
        <v>33</v>
      </c>
      <c r="G12" s="226" t="s">
        <v>34</v>
      </c>
      <c r="H12" s="227"/>
      <c r="I12" s="20"/>
      <c r="J12" s="24"/>
    </row>
    <row r="13" spans="1:20" ht="5.0999999999999996" customHeight="1" x14ac:dyDescent="0.25">
      <c r="A13" s="19"/>
      <c r="B13" s="42"/>
      <c r="C13" s="43"/>
      <c r="D13" s="25"/>
      <c r="E13" s="20"/>
      <c r="F13" s="22"/>
      <c r="G13" s="26"/>
      <c r="H13" s="22"/>
      <c r="I13" s="20"/>
      <c r="J13" s="24"/>
    </row>
    <row r="14" spans="1:20" x14ac:dyDescent="0.25">
      <c r="A14" s="19"/>
      <c r="B14" s="228" t="s">
        <v>3</v>
      </c>
      <c r="C14" s="229"/>
      <c r="D14" s="25" t="s">
        <v>10</v>
      </c>
      <c r="E14" s="20"/>
      <c r="F14" s="22"/>
      <c r="G14" s="41" t="s">
        <v>24</v>
      </c>
      <c r="H14" s="45">
        <f>G3</f>
        <v>21</v>
      </c>
      <c r="I14" s="20"/>
      <c r="J14" s="24"/>
    </row>
    <row r="15" spans="1:20" ht="5.0999999999999996" customHeight="1" x14ac:dyDescent="0.25">
      <c r="A15" s="19"/>
      <c r="B15" s="20"/>
      <c r="C15" s="20"/>
      <c r="D15" s="25"/>
      <c r="E15" s="20"/>
      <c r="F15" s="22"/>
      <c r="G15" s="46"/>
      <c r="H15" s="22"/>
      <c r="I15" s="20"/>
      <c r="J15" s="24"/>
    </row>
    <row r="16" spans="1:20" x14ac:dyDescent="0.25">
      <c r="A16" s="19"/>
      <c r="B16" s="47" t="s">
        <v>4</v>
      </c>
      <c r="C16" s="20"/>
      <c r="D16" s="25"/>
      <c r="E16" s="20"/>
      <c r="F16" s="22"/>
      <c r="G16" s="41" t="s">
        <v>25</v>
      </c>
      <c r="H16" s="48">
        <f>H3</f>
        <v>44398</v>
      </c>
      <c r="I16" s="20"/>
      <c r="J16" s="24"/>
    </row>
    <row r="17" spans="1:20" ht="5.0999999999999996" customHeight="1" x14ac:dyDescent="0.25">
      <c r="A17" s="19"/>
      <c r="B17" s="220" t="s">
        <v>5</v>
      </c>
      <c r="C17" s="220"/>
      <c r="D17" s="25"/>
      <c r="E17" s="20"/>
      <c r="F17" s="22"/>
      <c r="G17" s="46"/>
      <c r="H17" s="22"/>
      <c r="I17" s="20"/>
      <c r="J17" s="24"/>
    </row>
    <row r="18" spans="1:20" x14ac:dyDescent="0.25">
      <c r="A18" s="19"/>
      <c r="B18" s="220"/>
      <c r="C18" s="220"/>
      <c r="D18" s="25"/>
      <c r="E18" s="20"/>
      <c r="F18" s="22"/>
      <c r="G18" s="41" t="s">
        <v>23</v>
      </c>
      <c r="H18" s="22">
        <v>99.16</v>
      </c>
      <c r="I18" s="20"/>
      <c r="J18" s="24"/>
      <c r="K18" s="9">
        <v>91.88</v>
      </c>
      <c r="L18" s="9">
        <f>K18*0.095</f>
        <v>8.7286000000000001</v>
      </c>
    </row>
    <row r="19" spans="1:20" x14ac:dyDescent="0.25">
      <c r="A19" s="19"/>
      <c r="B19" s="221">
        <v>2210</v>
      </c>
      <c r="C19" s="221"/>
      <c r="D19" s="25"/>
      <c r="E19" s="20"/>
      <c r="F19" s="22"/>
      <c r="G19" s="26"/>
      <c r="H19" s="22"/>
      <c r="I19" s="20"/>
      <c r="J19" s="24"/>
    </row>
    <row r="20" spans="1:20" x14ac:dyDescent="0.25">
      <c r="A20" s="19"/>
      <c r="B20" s="49"/>
      <c r="C20" s="20"/>
      <c r="D20" s="25"/>
      <c r="E20" s="20"/>
      <c r="F20" s="22"/>
      <c r="G20" s="26"/>
      <c r="H20" s="22"/>
      <c r="I20" s="20"/>
      <c r="J20" s="24"/>
    </row>
    <row r="21" spans="1:20" s="18" customFormat="1" ht="15.75" x14ac:dyDescent="0.25">
      <c r="A21" s="10"/>
      <c r="B21" s="222" t="s">
        <v>9</v>
      </c>
      <c r="C21" s="223"/>
      <c r="D21" s="223"/>
      <c r="E21" s="223"/>
      <c r="F21" s="223"/>
      <c r="G21" s="223"/>
      <c r="H21" s="223"/>
      <c r="I21" s="224"/>
      <c r="J21" s="50"/>
      <c r="Q21" s="171"/>
      <c r="R21" s="171"/>
      <c r="S21" s="171"/>
      <c r="T21" s="171"/>
    </row>
    <row r="22" spans="1:20" s="18" customFormat="1" ht="5.0999999999999996" customHeight="1" x14ac:dyDescent="0.25">
      <c r="A22" s="10"/>
      <c r="B22" s="51"/>
      <c r="C22" s="51"/>
      <c r="D22" s="43"/>
      <c r="E22" s="51"/>
      <c r="F22" s="52"/>
      <c r="G22" s="53"/>
      <c r="H22" s="52"/>
      <c r="I22" s="51"/>
      <c r="J22" s="31"/>
      <c r="Q22" s="171"/>
      <c r="R22" s="171"/>
      <c r="S22" s="171"/>
      <c r="T22" s="171"/>
    </row>
    <row r="23" spans="1:20" s="18" customFormat="1" x14ac:dyDescent="0.25">
      <c r="A23" s="10"/>
      <c r="B23" s="54" t="s">
        <v>6</v>
      </c>
      <c r="C23" s="55"/>
      <c r="D23" s="27"/>
      <c r="E23" s="55"/>
      <c r="F23" s="15" t="s">
        <v>22</v>
      </c>
      <c r="G23" s="56" t="s">
        <v>23</v>
      </c>
      <c r="H23" s="57" t="s">
        <v>26</v>
      </c>
      <c r="I23" s="30"/>
      <c r="J23" s="31"/>
      <c r="P23" s="168" t="s">
        <v>119</v>
      </c>
      <c r="Q23" s="171"/>
      <c r="R23" s="171"/>
      <c r="S23" s="171"/>
      <c r="T23" s="192">
        <f ca="1">TODAY()</f>
        <v>44399</v>
      </c>
    </row>
    <row r="24" spans="1:20" ht="5.0999999999999996" customHeight="1" x14ac:dyDescent="0.25">
      <c r="A24" s="19"/>
      <c r="B24" s="20"/>
      <c r="C24" s="20"/>
      <c r="D24" s="25"/>
      <c r="E24" s="20"/>
      <c r="F24" s="22"/>
      <c r="G24" s="26"/>
      <c r="H24" s="22"/>
      <c r="I24" s="20"/>
      <c r="J24" s="24"/>
    </row>
    <row r="25" spans="1:20" x14ac:dyDescent="0.25">
      <c r="A25" s="19"/>
      <c r="B25" s="20"/>
      <c r="C25" s="20" t="s">
        <v>7</v>
      </c>
      <c r="D25" s="25"/>
      <c r="E25" s="20"/>
      <c r="F25" s="22">
        <v>40</v>
      </c>
      <c r="G25" s="139">
        <f>H18</f>
        <v>99.16</v>
      </c>
      <c r="H25" s="22">
        <f>F25*G25</f>
        <v>3966.3999999999996</v>
      </c>
      <c r="I25" s="20"/>
      <c r="J25" s="24"/>
      <c r="P25" s="168" t="s">
        <v>109</v>
      </c>
      <c r="Q25" s="178" t="s">
        <v>113</v>
      </c>
      <c r="R25" s="169" t="s">
        <v>110</v>
      </c>
      <c r="S25" s="174" t="s">
        <v>114</v>
      </c>
      <c r="T25" s="169"/>
    </row>
    <row r="26" spans="1:20" x14ac:dyDescent="0.25">
      <c r="A26" s="19"/>
      <c r="B26" s="20"/>
      <c r="C26" s="20" t="s">
        <v>8</v>
      </c>
      <c r="D26" s="25"/>
      <c r="E26" s="20"/>
      <c r="F26" s="22"/>
      <c r="G26" s="139"/>
      <c r="H26" s="22">
        <v>490</v>
      </c>
      <c r="I26" s="20"/>
      <c r="J26" s="24"/>
      <c r="L26" s="22">
        <v>490</v>
      </c>
      <c r="P26" s="182" t="s">
        <v>111</v>
      </c>
      <c r="Q26" s="177">
        <v>26</v>
      </c>
      <c r="R26" s="170">
        <f>Q26*8</f>
        <v>208</v>
      </c>
    </row>
    <row r="27" spans="1:20" x14ac:dyDescent="0.25">
      <c r="A27" s="19"/>
      <c r="B27" s="20"/>
      <c r="C27" s="20" t="s">
        <v>54</v>
      </c>
      <c r="D27" s="25"/>
      <c r="E27" s="20"/>
      <c r="F27" s="22">
        <v>2.5</v>
      </c>
      <c r="G27" s="139">
        <f>G25*1.5</f>
        <v>148.74</v>
      </c>
      <c r="H27" s="22">
        <f>F27*G27</f>
        <v>371.85</v>
      </c>
      <c r="I27" s="20"/>
      <c r="J27" s="24"/>
      <c r="L27" s="20"/>
      <c r="M27" s="20"/>
      <c r="N27" s="20"/>
      <c r="O27" s="20"/>
      <c r="P27" s="183" t="s">
        <v>112</v>
      </c>
      <c r="Q27" s="179">
        <v>2</v>
      </c>
      <c r="R27" s="164">
        <f>-Q27*8</f>
        <v>-16</v>
      </c>
      <c r="S27" s="164"/>
      <c r="T27" s="164"/>
    </row>
    <row r="28" spans="1:20" x14ac:dyDescent="0.25">
      <c r="A28" s="19"/>
      <c r="B28" s="20"/>
      <c r="C28" s="20"/>
      <c r="D28" s="203"/>
      <c r="E28" s="20"/>
      <c r="F28" s="22"/>
      <c r="G28" s="139"/>
      <c r="H28" s="22"/>
      <c r="I28" s="20"/>
      <c r="J28" s="24"/>
      <c r="L28" s="151"/>
      <c r="M28" s="152"/>
      <c r="N28" s="153"/>
      <c r="O28" s="154"/>
      <c r="P28" s="184" t="s">
        <v>127</v>
      </c>
      <c r="Q28" s="180"/>
      <c r="R28" s="188">
        <f>S28/(2041.71/40)</f>
        <v>-56.531045055370257</v>
      </c>
      <c r="S28" s="180">
        <v>-2885.5</v>
      </c>
      <c r="T28" s="176"/>
    </row>
    <row r="29" spans="1:20" ht="15.75" x14ac:dyDescent="0.25">
      <c r="A29" s="19"/>
      <c r="B29" s="20"/>
      <c r="C29" s="20"/>
      <c r="D29" s="25"/>
      <c r="E29" s="20"/>
      <c r="F29" s="22"/>
      <c r="G29" s="26"/>
      <c r="H29" s="22"/>
      <c r="I29" s="20"/>
      <c r="J29" s="24"/>
      <c r="P29" s="182" t="s">
        <v>128</v>
      </c>
      <c r="R29" s="189">
        <f>SUM(R26:R28)</f>
        <v>135.46895494462973</v>
      </c>
    </row>
    <row r="30" spans="1:20" x14ac:dyDescent="0.25">
      <c r="A30" s="19"/>
      <c r="B30" s="20"/>
      <c r="C30" s="20"/>
      <c r="D30" s="148"/>
      <c r="E30" s="20"/>
      <c r="F30" s="22"/>
      <c r="G30" s="139"/>
      <c r="H30" s="22"/>
      <c r="I30" s="20"/>
      <c r="J30" s="24"/>
      <c r="P30" s="168" t="s">
        <v>115</v>
      </c>
      <c r="Q30" s="178" t="s">
        <v>116</v>
      </c>
      <c r="R30" s="169" t="s">
        <v>117</v>
      </c>
      <c r="S30" s="169" t="s">
        <v>126</v>
      </c>
      <c r="T30" s="191" t="s">
        <v>118</v>
      </c>
    </row>
    <row r="31" spans="1:20" x14ac:dyDescent="0.25">
      <c r="A31" s="19"/>
      <c r="B31" s="20"/>
      <c r="C31" s="20"/>
      <c r="D31" s="25"/>
      <c r="E31" s="20"/>
      <c r="F31" s="22"/>
      <c r="G31" s="26"/>
      <c r="H31" s="22"/>
      <c r="I31" s="20"/>
      <c r="J31" s="24"/>
      <c r="P31" s="185">
        <v>43966</v>
      </c>
      <c r="Q31" s="177">
        <v>1</v>
      </c>
      <c r="R31" s="170">
        <v>1.5</v>
      </c>
      <c r="S31" s="170">
        <f t="shared" ref="S31:S45" si="0">Q31*R31</f>
        <v>1.5</v>
      </c>
      <c r="T31" s="190">
        <f>R29-S31</f>
        <v>133.96895494462973</v>
      </c>
    </row>
    <row r="32" spans="1:20" x14ac:dyDescent="0.25">
      <c r="A32" s="19"/>
      <c r="B32" s="20"/>
      <c r="C32" s="20"/>
      <c r="D32" s="148"/>
      <c r="E32" s="20"/>
      <c r="F32" s="22"/>
      <c r="G32" s="26"/>
      <c r="H32" s="22"/>
      <c r="I32" s="20"/>
      <c r="J32" s="24"/>
      <c r="P32" s="185">
        <v>43967</v>
      </c>
      <c r="Q32" s="177">
        <v>8</v>
      </c>
      <c r="R32" s="170">
        <v>1.5</v>
      </c>
      <c r="S32" s="170">
        <f t="shared" si="0"/>
        <v>12</v>
      </c>
      <c r="T32" s="190">
        <f>T31-S32</f>
        <v>121.96895494462973</v>
      </c>
    </row>
    <row r="33" spans="1:20" x14ac:dyDescent="0.25">
      <c r="A33" s="19"/>
      <c r="B33" s="20"/>
      <c r="C33" s="20"/>
      <c r="D33" s="25"/>
      <c r="E33" s="20"/>
      <c r="F33" s="22"/>
      <c r="G33" s="26"/>
      <c r="H33" s="22"/>
      <c r="I33" s="20"/>
      <c r="J33" s="24"/>
      <c r="P33" s="185">
        <v>43974</v>
      </c>
      <c r="Q33" s="177">
        <v>8</v>
      </c>
      <c r="R33" s="170">
        <v>1.5</v>
      </c>
      <c r="S33" s="170">
        <f t="shared" si="0"/>
        <v>12</v>
      </c>
      <c r="T33" s="190">
        <f t="shared" ref="T33:T45" si="1">T32-S33</f>
        <v>109.96895494462973</v>
      </c>
    </row>
    <row r="34" spans="1:20" x14ac:dyDescent="0.25">
      <c r="A34" s="19"/>
      <c r="B34" s="20"/>
      <c r="C34" s="20"/>
      <c r="D34" s="25"/>
      <c r="E34" s="20"/>
      <c r="F34" s="22"/>
      <c r="G34" s="26"/>
      <c r="H34" s="22"/>
      <c r="I34" s="20"/>
      <c r="J34" s="24"/>
      <c r="P34" s="185">
        <v>44037</v>
      </c>
      <c r="Q34" s="177">
        <v>8.5</v>
      </c>
      <c r="R34" s="170">
        <v>1.5</v>
      </c>
      <c r="S34" s="170">
        <f t="shared" si="0"/>
        <v>12.75</v>
      </c>
      <c r="T34" s="190">
        <f t="shared" si="1"/>
        <v>97.218954944629729</v>
      </c>
    </row>
    <row r="35" spans="1:20" x14ac:dyDescent="0.25">
      <c r="A35" s="19"/>
      <c r="B35" s="20"/>
      <c r="C35" s="20"/>
      <c r="D35" s="25"/>
      <c r="E35" s="20"/>
      <c r="F35" s="22"/>
      <c r="G35" s="26"/>
      <c r="H35" s="22"/>
      <c r="I35" s="20"/>
      <c r="J35" s="24"/>
      <c r="P35" s="185">
        <v>44044</v>
      </c>
      <c r="Q35" s="177">
        <v>8</v>
      </c>
      <c r="R35" s="170">
        <v>1.5</v>
      </c>
      <c r="S35" s="170">
        <f t="shared" si="0"/>
        <v>12</v>
      </c>
      <c r="T35" s="190">
        <f t="shared" si="1"/>
        <v>85.218954944629729</v>
      </c>
    </row>
    <row r="36" spans="1:20" x14ac:dyDescent="0.25">
      <c r="A36" s="19"/>
      <c r="B36" s="20"/>
      <c r="C36" s="20"/>
      <c r="D36" s="25"/>
      <c r="E36" s="20"/>
      <c r="F36" s="22"/>
      <c r="G36" s="26"/>
      <c r="H36" s="22"/>
      <c r="I36" s="20"/>
      <c r="J36" s="24"/>
      <c r="P36" s="185">
        <v>44051</v>
      </c>
      <c r="Q36" s="177">
        <v>8</v>
      </c>
      <c r="R36" s="170">
        <v>1.5</v>
      </c>
      <c r="S36" s="170">
        <f t="shared" si="0"/>
        <v>12</v>
      </c>
      <c r="T36" s="190">
        <f t="shared" si="1"/>
        <v>73.218954944629729</v>
      </c>
    </row>
    <row r="37" spans="1:20" s="66" customFormat="1" ht="15.75" x14ac:dyDescent="0.25">
      <c r="A37" s="58"/>
      <c r="B37" s="59"/>
      <c r="C37" s="59"/>
      <c r="D37" s="60"/>
      <c r="E37" s="61" t="s">
        <v>27</v>
      </c>
      <c r="F37" s="62"/>
      <c r="G37" s="63"/>
      <c r="H37" s="62">
        <f>SUM(H25:H36)</f>
        <v>4828.25</v>
      </c>
      <c r="I37" s="64"/>
      <c r="J37" s="65"/>
      <c r="L37" s="66" t="s">
        <v>55</v>
      </c>
      <c r="N37" s="85">
        <f>H25+H27+H28+E41</f>
        <v>4962.25</v>
      </c>
      <c r="P37" s="186">
        <v>44053</v>
      </c>
      <c r="Q37" s="181">
        <v>8</v>
      </c>
      <c r="R37" s="181">
        <v>1.5</v>
      </c>
      <c r="S37" s="170">
        <f t="shared" si="0"/>
        <v>12</v>
      </c>
      <c r="T37" s="190">
        <f t="shared" si="1"/>
        <v>61.218954944629729</v>
      </c>
    </row>
    <row r="38" spans="1:20" ht="5.0999999999999996" customHeight="1" x14ac:dyDescent="0.25">
      <c r="A38" s="19"/>
      <c r="B38" s="20"/>
      <c r="C38" s="20"/>
      <c r="D38" s="25"/>
      <c r="E38" s="20"/>
      <c r="F38" s="22"/>
      <c r="G38" s="26"/>
      <c r="H38" s="22"/>
      <c r="I38" s="20"/>
      <c r="J38" s="24"/>
      <c r="T38" s="190"/>
    </row>
    <row r="39" spans="1:20" s="18" customFormat="1" x14ac:dyDescent="0.25">
      <c r="A39" s="10"/>
      <c r="B39" s="215" t="s">
        <v>11</v>
      </c>
      <c r="C39" s="214"/>
      <c r="D39" s="214"/>
      <c r="E39" s="55"/>
      <c r="F39" s="225" t="s">
        <v>28</v>
      </c>
      <c r="G39" s="225"/>
      <c r="H39" s="225"/>
      <c r="I39" s="30"/>
      <c r="J39" s="31"/>
      <c r="P39" s="185">
        <v>44058</v>
      </c>
      <c r="Q39" s="171">
        <v>8</v>
      </c>
      <c r="R39" s="171">
        <v>1.5</v>
      </c>
      <c r="S39" s="170">
        <f t="shared" si="0"/>
        <v>12</v>
      </c>
      <c r="T39" s="190">
        <f>T37-S39</f>
        <v>49.218954944629729</v>
      </c>
    </row>
    <row r="40" spans="1:20" ht="5.0999999999999996" customHeight="1" x14ac:dyDescent="0.25">
      <c r="A40" s="19"/>
      <c r="B40" s="20"/>
      <c r="C40" s="20"/>
      <c r="D40" s="25"/>
      <c r="E40" s="20"/>
      <c r="F40" s="22"/>
      <c r="G40" s="26"/>
      <c r="H40" s="22"/>
      <c r="I40" s="20"/>
      <c r="J40" s="24"/>
      <c r="P40" s="185"/>
      <c r="T40" s="190"/>
    </row>
    <row r="41" spans="1:20" x14ac:dyDescent="0.25">
      <c r="A41" s="19"/>
      <c r="B41" s="20"/>
      <c r="C41" s="20" t="s">
        <v>12</v>
      </c>
      <c r="D41" s="25"/>
      <c r="E41" s="22">
        <v>624</v>
      </c>
      <c r="F41" s="22"/>
      <c r="G41" s="26"/>
      <c r="H41" s="22"/>
      <c r="I41" s="20"/>
      <c r="J41" s="24"/>
      <c r="L41" s="22">
        <v>624</v>
      </c>
      <c r="P41" s="185">
        <v>44069</v>
      </c>
      <c r="Q41" s="177">
        <f>3+8+5</f>
        <v>16</v>
      </c>
      <c r="R41" s="170">
        <v>1.5</v>
      </c>
      <c r="S41" s="170">
        <f t="shared" si="0"/>
        <v>24</v>
      </c>
      <c r="T41" s="190">
        <f>T39-S41</f>
        <v>25.218954944629729</v>
      </c>
    </row>
    <row r="42" spans="1:20" x14ac:dyDescent="0.25">
      <c r="A42" s="19"/>
      <c r="B42" s="20"/>
      <c r="C42" s="20"/>
      <c r="D42" s="25"/>
      <c r="E42" s="20"/>
      <c r="F42" s="22"/>
      <c r="G42" s="26"/>
      <c r="H42" s="22"/>
      <c r="I42" s="20"/>
      <c r="J42" s="24"/>
      <c r="P42" s="185">
        <v>44072</v>
      </c>
      <c r="Q42" s="177">
        <v>8</v>
      </c>
      <c r="R42" s="170">
        <v>1.5</v>
      </c>
      <c r="S42" s="170">
        <f t="shared" si="0"/>
        <v>12</v>
      </c>
      <c r="T42" s="190">
        <f t="shared" si="1"/>
        <v>13.218954944629729</v>
      </c>
    </row>
    <row r="43" spans="1:20" x14ac:dyDescent="0.25">
      <c r="A43" s="19"/>
      <c r="B43" s="20"/>
      <c r="C43" s="20"/>
      <c r="D43" s="25"/>
      <c r="E43" s="20"/>
      <c r="F43" s="22"/>
      <c r="G43" s="26"/>
      <c r="H43" s="22"/>
      <c r="I43" s="20"/>
      <c r="J43" s="24"/>
      <c r="P43" s="185">
        <v>44074</v>
      </c>
      <c r="Q43" s="177">
        <v>3.5</v>
      </c>
      <c r="R43" s="170">
        <v>1.5</v>
      </c>
      <c r="S43" s="170">
        <f t="shared" si="0"/>
        <v>5.25</v>
      </c>
      <c r="T43" s="190">
        <f t="shared" si="1"/>
        <v>7.9689549446297292</v>
      </c>
    </row>
    <row r="44" spans="1:20" x14ac:dyDescent="0.25">
      <c r="A44" s="19"/>
      <c r="B44" s="20"/>
      <c r="C44" s="20"/>
      <c r="D44" s="25"/>
      <c r="E44" s="20"/>
      <c r="F44" s="22"/>
      <c r="G44" s="26"/>
      <c r="H44" s="22"/>
      <c r="I44" s="20"/>
      <c r="J44" s="24"/>
      <c r="P44" s="185">
        <v>44046</v>
      </c>
      <c r="Q44" s="177">
        <v>1</v>
      </c>
      <c r="R44" s="170">
        <v>1.5</v>
      </c>
      <c r="S44" s="170">
        <f t="shared" si="0"/>
        <v>1.5</v>
      </c>
      <c r="T44" s="190">
        <f t="shared" si="1"/>
        <v>6.4689549446297292</v>
      </c>
    </row>
    <row r="45" spans="1:20" x14ac:dyDescent="0.25">
      <c r="A45" s="19"/>
      <c r="B45" s="20"/>
      <c r="C45" s="20"/>
      <c r="D45" s="25"/>
      <c r="E45" s="20"/>
      <c r="F45" s="22"/>
      <c r="G45" s="26"/>
      <c r="H45" s="22"/>
      <c r="I45" s="20"/>
      <c r="J45" s="24"/>
      <c r="P45" s="185">
        <v>44047</v>
      </c>
      <c r="Q45" s="177">
        <v>4</v>
      </c>
      <c r="R45" s="170">
        <v>1.5</v>
      </c>
      <c r="S45" s="170">
        <f t="shared" si="0"/>
        <v>6</v>
      </c>
      <c r="T45" s="190">
        <f t="shared" si="1"/>
        <v>0.4689549446297292</v>
      </c>
    </row>
    <row r="46" spans="1:20" x14ac:dyDescent="0.25">
      <c r="A46" s="19"/>
      <c r="B46" s="20"/>
      <c r="C46" s="20"/>
      <c r="D46" s="25"/>
      <c r="E46" s="20"/>
      <c r="F46" s="22"/>
      <c r="G46" s="26"/>
      <c r="H46" s="22"/>
      <c r="I46" s="20"/>
      <c r="J46" s="24"/>
      <c r="P46" s="185"/>
      <c r="T46" s="190"/>
    </row>
    <row r="47" spans="1:20" ht="15.75" x14ac:dyDescent="0.25">
      <c r="A47" s="19"/>
      <c r="B47" s="217" t="s">
        <v>29</v>
      </c>
      <c r="C47" s="218"/>
      <c r="D47" s="218"/>
      <c r="E47" s="218"/>
      <c r="F47" s="218"/>
      <c r="G47" s="218"/>
      <c r="H47" s="218"/>
      <c r="I47" s="219"/>
      <c r="J47" s="24"/>
      <c r="P47" s="185"/>
    </row>
    <row r="48" spans="1:20" ht="5.0999999999999996" customHeight="1" x14ac:dyDescent="0.25">
      <c r="A48" s="19"/>
      <c r="B48" s="20"/>
      <c r="C48" s="20"/>
      <c r="D48" s="25"/>
      <c r="E48" s="20"/>
      <c r="F48" s="22"/>
      <c r="G48" s="26"/>
      <c r="H48" s="22"/>
      <c r="I48" s="20"/>
      <c r="J48" s="24"/>
      <c r="P48" s="185"/>
    </row>
    <row r="49" spans="1:20" s="18" customFormat="1" x14ac:dyDescent="0.25">
      <c r="A49" s="10"/>
      <c r="B49" s="54" t="s">
        <v>6</v>
      </c>
      <c r="C49" s="55"/>
      <c r="D49" s="27"/>
      <c r="E49" s="55"/>
      <c r="F49" s="29"/>
      <c r="G49" s="13" t="s">
        <v>30</v>
      </c>
      <c r="H49" s="57" t="s">
        <v>26</v>
      </c>
      <c r="I49" s="30"/>
      <c r="J49" s="31"/>
      <c r="P49" s="185"/>
      <c r="Q49" s="171"/>
      <c r="R49" s="171"/>
      <c r="S49" s="171"/>
      <c r="T49" s="171"/>
    </row>
    <row r="50" spans="1:20" ht="5.0999999999999996" customHeight="1" x14ac:dyDescent="0.25">
      <c r="A50" s="19"/>
      <c r="B50" s="20"/>
      <c r="C50" s="20"/>
      <c r="D50" s="25"/>
      <c r="E50" s="20"/>
      <c r="F50" s="22"/>
      <c r="G50" s="26"/>
      <c r="H50" s="22"/>
      <c r="I50" s="20"/>
      <c r="J50" s="24"/>
      <c r="P50" s="185"/>
    </row>
    <row r="51" spans="1:20" x14ac:dyDescent="0.25">
      <c r="A51" s="19"/>
      <c r="B51" s="20"/>
      <c r="C51" s="20" t="s">
        <v>13</v>
      </c>
      <c r="D51" s="25"/>
      <c r="E51" s="20"/>
      <c r="F51" s="22"/>
      <c r="G51" s="67"/>
      <c r="H51" s="22">
        <f>200.01</f>
        <v>200.01</v>
      </c>
      <c r="I51" s="20"/>
      <c r="J51" s="24"/>
      <c r="P51" s="185"/>
    </row>
    <row r="52" spans="1:20" x14ac:dyDescent="0.25">
      <c r="A52" s="19"/>
      <c r="B52" s="20"/>
      <c r="C52" s="20" t="s">
        <v>14</v>
      </c>
      <c r="D52" s="25"/>
      <c r="E52" s="20"/>
      <c r="F52" s="22"/>
      <c r="G52" s="67"/>
      <c r="H52" s="22">
        <v>-159.5</v>
      </c>
      <c r="I52" s="20"/>
      <c r="J52" s="24"/>
      <c r="L52" s="22">
        <v>-159.5</v>
      </c>
      <c r="P52" s="211" t="s">
        <v>139</v>
      </c>
    </row>
    <row r="53" spans="1:20" x14ac:dyDescent="0.25">
      <c r="A53" s="19"/>
      <c r="B53" s="20"/>
      <c r="C53" s="20" t="s">
        <v>15</v>
      </c>
      <c r="D53" s="25"/>
      <c r="E53" s="20"/>
      <c r="F53" s="22"/>
      <c r="G53" s="67"/>
      <c r="H53" s="111">
        <v>619</v>
      </c>
      <c r="I53" s="20"/>
      <c r="J53" s="24"/>
      <c r="L53" s="9">
        <v>559</v>
      </c>
      <c r="P53" s="185" t="s">
        <v>141</v>
      </c>
      <c r="Q53" s="177">
        <v>1571</v>
      </c>
    </row>
    <row r="54" spans="1:20" x14ac:dyDescent="0.25">
      <c r="A54" s="19"/>
      <c r="B54" s="20"/>
      <c r="C54" s="20" t="s">
        <v>16</v>
      </c>
      <c r="D54" s="25"/>
      <c r="E54" s="20"/>
      <c r="F54" s="22"/>
      <c r="G54" s="67"/>
      <c r="H54" s="111">
        <v>44.28</v>
      </c>
      <c r="I54" s="20"/>
      <c r="J54" s="24"/>
      <c r="L54" s="69" t="s">
        <v>144</v>
      </c>
      <c r="P54" s="185" t="s">
        <v>140</v>
      </c>
      <c r="Q54" s="177">
        <v>588</v>
      </c>
    </row>
    <row r="55" spans="1:20" x14ac:dyDescent="0.25">
      <c r="A55" s="19"/>
      <c r="B55" s="20"/>
      <c r="C55" s="20" t="s">
        <v>17</v>
      </c>
      <c r="D55" s="25"/>
      <c r="E55" s="20"/>
      <c r="F55" s="22"/>
      <c r="G55" s="67"/>
      <c r="H55" s="111">
        <f>E41</f>
        <v>624</v>
      </c>
      <c r="I55" s="20"/>
      <c r="J55" s="24"/>
      <c r="K55" s="122" t="s">
        <v>96</v>
      </c>
      <c r="L55" s="9">
        <f>17712*0.01/5</f>
        <v>35.423999999999999</v>
      </c>
      <c r="P55" s="185" t="s">
        <v>142</v>
      </c>
      <c r="Q55" s="177">
        <v>5071</v>
      </c>
    </row>
    <row r="56" spans="1:20" x14ac:dyDescent="0.25">
      <c r="A56" s="19"/>
      <c r="B56" s="20"/>
      <c r="C56" s="20" t="s">
        <v>18</v>
      </c>
      <c r="D56" s="25"/>
      <c r="E56" s="20"/>
      <c r="F56" s="22"/>
      <c r="G56" s="125">
        <f>4000-100-100-100-100-100-100-100-100-1000-500-500-500-500-200</f>
        <v>0</v>
      </c>
      <c r="H56" s="111">
        <v>0</v>
      </c>
      <c r="I56" s="20"/>
      <c r="J56" s="24"/>
      <c r="K56" s="122" t="s">
        <v>97</v>
      </c>
      <c r="L56" s="9">
        <f>17712*0.01/4</f>
        <v>44.28</v>
      </c>
      <c r="P56" s="185"/>
    </row>
    <row r="57" spans="1:20" x14ac:dyDescent="0.25">
      <c r="A57" s="19"/>
      <c r="B57" s="20"/>
      <c r="C57" s="20" t="s">
        <v>19</v>
      </c>
      <c r="D57" s="25"/>
      <c r="E57" s="20"/>
      <c r="F57" s="22"/>
      <c r="G57" s="67"/>
      <c r="H57" s="22">
        <v>1125</v>
      </c>
      <c r="I57" s="20"/>
      <c r="J57" s="24"/>
      <c r="L57" s="9">
        <v>1125</v>
      </c>
      <c r="P57" s="185"/>
    </row>
    <row r="58" spans="1:20" x14ac:dyDescent="0.25">
      <c r="A58" s="19"/>
      <c r="B58" s="20"/>
      <c r="C58" s="20"/>
      <c r="D58" s="25"/>
      <c r="E58" s="20"/>
      <c r="F58" s="22"/>
      <c r="G58" s="67"/>
      <c r="H58" s="22"/>
      <c r="I58" s="20"/>
      <c r="J58" s="24"/>
      <c r="P58" s="185"/>
    </row>
    <row r="59" spans="1:20" x14ac:dyDescent="0.25">
      <c r="A59" s="19"/>
      <c r="B59" s="20"/>
      <c r="C59" s="20"/>
      <c r="D59" s="25"/>
      <c r="E59" s="20"/>
      <c r="F59" s="22"/>
      <c r="G59" s="67"/>
      <c r="H59" s="22"/>
      <c r="I59" s="20"/>
      <c r="J59" s="24"/>
    </row>
    <row r="60" spans="1:20" x14ac:dyDescent="0.25">
      <c r="A60" s="19"/>
      <c r="B60" s="20"/>
      <c r="C60" s="20"/>
      <c r="D60" s="25"/>
      <c r="E60" s="20"/>
      <c r="F60" s="22"/>
      <c r="G60" s="67"/>
      <c r="H60" s="22"/>
      <c r="I60" s="20"/>
      <c r="J60" s="24"/>
    </row>
    <row r="61" spans="1:20" x14ac:dyDescent="0.25">
      <c r="A61" s="19"/>
      <c r="B61" s="20"/>
      <c r="C61" s="20"/>
      <c r="D61" s="25"/>
      <c r="E61" s="20"/>
      <c r="F61" s="22"/>
      <c r="G61" s="67"/>
      <c r="H61" s="22"/>
      <c r="I61" s="20"/>
      <c r="J61" s="24"/>
    </row>
    <row r="62" spans="1:20" ht="15.75" x14ac:dyDescent="0.25">
      <c r="A62" s="19"/>
      <c r="B62" s="20"/>
      <c r="C62" s="20"/>
      <c r="D62" s="25"/>
      <c r="E62" s="61" t="s">
        <v>31</v>
      </c>
      <c r="F62" s="62"/>
      <c r="G62" s="63"/>
      <c r="H62" s="62">
        <f>SUM(H51:H61)</f>
        <v>2452.79</v>
      </c>
      <c r="I62" s="64"/>
      <c r="J62" s="24"/>
    </row>
    <row r="63" spans="1:20" ht="5.0999999999999996" customHeight="1" x14ac:dyDescent="0.25">
      <c r="A63" s="19"/>
      <c r="B63" s="20"/>
      <c r="C63" s="20"/>
      <c r="D63" s="25"/>
      <c r="E63" s="20"/>
      <c r="F63" s="22"/>
      <c r="G63" s="67"/>
      <c r="H63" s="22"/>
      <c r="I63" s="20"/>
      <c r="J63" s="24"/>
    </row>
    <row r="64" spans="1:20" s="79" customFormat="1" ht="15.75" x14ac:dyDescent="0.25">
      <c r="A64" s="72"/>
      <c r="B64" s="73"/>
      <c r="C64" s="73"/>
      <c r="D64" s="74"/>
      <c r="E64" s="61" t="s">
        <v>32</v>
      </c>
      <c r="F64" s="75"/>
      <c r="G64" s="76"/>
      <c r="H64" s="75">
        <f>H37-H62</f>
        <v>2375.46</v>
      </c>
      <c r="I64" s="77"/>
      <c r="J64" s="78"/>
      <c r="L64" s="79">
        <v>1541.52</v>
      </c>
      <c r="M64" s="79">
        <v>250</v>
      </c>
      <c r="N64" s="79">
        <f>L64+M64</f>
        <v>1791.52</v>
      </c>
      <c r="O64" s="157">
        <f>(H64-N64)*4</f>
        <v>2335.7600000000002</v>
      </c>
      <c r="P64" s="18"/>
      <c r="Q64" s="171"/>
      <c r="R64" s="172"/>
      <c r="S64" s="172"/>
      <c r="T64" s="172"/>
    </row>
    <row r="65" spans="1:14" ht="9.9499999999999993" customHeight="1" x14ac:dyDescent="0.25">
      <c r="A65" s="32"/>
      <c r="B65" s="33"/>
      <c r="C65" s="33"/>
      <c r="D65" s="34"/>
      <c r="E65" s="33"/>
      <c r="F65" s="35"/>
      <c r="G65" s="36"/>
      <c r="H65" s="35"/>
      <c r="I65" s="33"/>
      <c r="J65" s="37"/>
    </row>
    <row r="66" spans="1:14" x14ac:dyDescent="0.25">
      <c r="B66" s="38"/>
    </row>
    <row r="67" spans="1:14" ht="5.0999999999999996" customHeight="1" x14ac:dyDescent="0.25"/>
    <row r="71" spans="1:14" x14ac:dyDescent="0.25">
      <c r="L71" s="20"/>
      <c r="M71" s="20"/>
      <c r="N71" s="20"/>
    </row>
    <row r="72" spans="1:14" x14ac:dyDescent="0.25">
      <c r="L72" s="20"/>
      <c r="M72" s="20"/>
      <c r="N72" s="20"/>
    </row>
    <row r="73" spans="1:14" x14ac:dyDescent="0.25">
      <c r="L73" s="20"/>
      <c r="M73" s="20"/>
      <c r="N73" s="20"/>
    </row>
    <row r="74" spans="1:14" x14ac:dyDescent="0.25">
      <c r="L74" s="20"/>
      <c r="M74" s="20"/>
      <c r="N74" s="20"/>
    </row>
  </sheetData>
  <mergeCells count="14">
    <mergeCell ref="E5:F5"/>
    <mergeCell ref="B5:C5"/>
    <mergeCell ref="B6:C6"/>
    <mergeCell ref="B47:I47"/>
    <mergeCell ref="B17:C18"/>
    <mergeCell ref="B19:C19"/>
    <mergeCell ref="B21:I21"/>
    <mergeCell ref="B39:D39"/>
    <mergeCell ref="F39:H39"/>
    <mergeCell ref="G12:H12"/>
    <mergeCell ref="B14:C14"/>
    <mergeCell ref="B12:C12"/>
    <mergeCell ref="B10:C10"/>
    <mergeCell ref="E6:F6"/>
  </mergeCells>
  <pageMargins left="0.39370078740157483" right="0.39370078740157483" top="0.39370078740157483" bottom="0.39370078740157483" header="0.31496062992125984" footer="0.31496062992125984"/>
  <pageSetup paperSize="9" scale="93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zoomScaleNormal="100" workbookViewId="0">
      <selection activeCell="H26" sqref="H26"/>
    </sheetView>
  </sheetViews>
  <sheetFormatPr defaultColWidth="9.140625" defaultRowHeight="15" x14ac:dyDescent="0.25"/>
  <cols>
    <col min="1" max="2" width="1.7109375" style="9" customWidth="1"/>
    <col min="3" max="3" width="17.5703125" style="9" customWidth="1"/>
    <col min="4" max="4" width="20.42578125" style="38" customWidth="1"/>
    <col min="5" max="5" width="18.85546875" style="9" customWidth="1"/>
    <col min="6" max="6" width="11.85546875" style="39" customWidth="1"/>
    <col min="7" max="7" width="13" style="40" customWidth="1"/>
    <col min="8" max="8" width="14" style="39" customWidth="1"/>
    <col min="9" max="10" width="1.7109375" style="9" customWidth="1"/>
    <col min="11" max="13" width="9.140625" style="9"/>
    <col min="14" max="14" width="11.28515625" style="9" bestFit="1" customWidth="1"/>
    <col min="15" max="16384" width="9.140625" style="9"/>
  </cols>
  <sheetData>
    <row r="1" spans="1:10" ht="9.9499999999999993" customHeight="1" x14ac:dyDescent="0.25">
      <c r="A1" s="3"/>
      <c r="B1" s="4"/>
      <c r="C1" s="4"/>
      <c r="D1" s="5"/>
      <c r="E1" s="4"/>
      <c r="F1" s="6"/>
      <c r="G1" s="7"/>
      <c r="H1" s="6"/>
      <c r="I1" s="4"/>
      <c r="J1" s="8"/>
    </row>
    <row r="2" spans="1:10" s="18" customFormat="1" x14ac:dyDescent="0.25">
      <c r="A2" s="10"/>
      <c r="B2" s="11"/>
      <c r="C2" s="12"/>
      <c r="D2" s="114" t="s">
        <v>3</v>
      </c>
      <c r="E2" s="12"/>
      <c r="F2" s="14"/>
      <c r="G2" s="114" t="s">
        <v>24</v>
      </c>
      <c r="H2" s="116" t="s">
        <v>25</v>
      </c>
      <c r="I2" s="16"/>
      <c r="J2" s="17"/>
    </row>
    <row r="3" spans="1:10" x14ac:dyDescent="0.25">
      <c r="A3" s="19"/>
      <c r="B3" s="20"/>
      <c r="C3" s="20"/>
      <c r="D3" s="115" t="s">
        <v>10</v>
      </c>
      <c r="E3" s="20"/>
      <c r="F3" s="22"/>
      <c r="G3" s="115">
        <f>SPECS!B9</f>
        <v>5</v>
      </c>
      <c r="H3" s="23">
        <f>SPECS!B10</f>
        <v>44408</v>
      </c>
      <c r="I3" s="20"/>
      <c r="J3" s="24"/>
    </row>
    <row r="4" spans="1:10" x14ac:dyDescent="0.25">
      <c r="A4" s="19"/>
      <c r="B4" s="20"/>
      <c r="C4" s="20"/>
      <c r="D4" s="117"/>
      <c r="E4" s="20"/>
      <c r="F4" s="22"/>
      <c r="G4" s="26"/>
      <c r="H4" s="22"/>
      <c r="I4" s="20"/>
      <c r="J4" s="24"/>
    </row>
    <row r="5" spans="1:10" s="18" customFormat="1" x14ac:dyDescent="0.25">
      <c r="A5" s="10"/>
      <c r="B5" s="215" t="s">
        <v>0</v>
      </c>
      <c r="C5" s="214"/>
      <c r="D5" s="27"/>
      <c r="E5" s="214" t="s">
        <v>20</v>
      </c>
      <c r="F5" s="214"/>
      <c r="G5" s="28"/>
      <c r="H5" s="29"/>
      <c r="I5" s="30"/>
      <c r="J5" s="31"/>
    </row>
    <row r="6" spans="1:10" x14ac:dyDescent="0.25">
      <c r="A6" s="19"/>
      <c r="B6" s="216" t="s">
        <v>82</v>
      </c>
      <c r="C6" s="216"/>
      <c r="D6" s="117"/>
      <c r="E6" s="216" t="s">
        <v>83</v>
      </c>
      <c r="F6" s="216"/>
      <c r="G6" s="26"/>
      <c r="H6" s="22"/>
      <c r="I6" s="20"/>
      <c r="J6" s="24"/>
    </row>
    <row r="7" spans="1:10" x14ac:dyDescent="0.25">
      <c r="A7" s="32"/>
      <c r="B7" s="33"/>
      <c r="C7" s="33"/>
      <c r="D7" s="34"/>
      <c r="E7" s="33"/>
      <c r="F7" s="35"/>
      <c r="G7" s="36"/>
      <c r="H7" s="35"/>
      <c r="I7" s="33"/>
      <c r="J7" s="37"/>
    </row>
    <row r="8" spans="1:10" ht="40.5" customHeight="1" x14ac:dyDescent="0.25"/>
    <row r="9" spans="1:10" ht="9.9499999999999993" customHeight="1" x14ac:dyDescent="0.25">
      <c r="A9" s="3"/>
      <c r="B9" s="4"/>
      <c r="C9" s="4"/>
      <c r="D9" s="5"/>
      <c r="E9" s="4"/>
      <c r="F9" s="6"/>
      <c r="G9" s="7"/>
      <c r="H9" s="6"/>
      <c r="I9" s="4"/>
      <c r="J9" s="8"/>
    </row>
    <row r="10" spans="1:10" x14ac:dyDescent="0.25">
      <c r="A10" s="19"/>
      <c r="B10" s="228" t="s">
        <v>0</v>
      </c>
      <c r="C10" s="229"/>
      <c r="D10" s="117" t="str">
        <f>B6</f>
        <v>D300</v>
      </c>
      <c r="E10" s="41" t="s">
        <v>20</v>
      </c>
      <c r="F10" s="22" t="str">
        <f>E6</f>
        <v>Mr Leon Basil Geldenhuys</v>
      </c>
      <c r="G10" s="26"/>
      <c r="H10" s="22"/>
      <c r="I10" s="20"/>
      <c r="J10" s="24"/>
    </row>
    <row r="11" spans="1:10" ht="5.0999999999999996" customHeight="1" x14ac:dyDescent="0.25">
      <c r="A11" s="19"/>
      <c r="B11" s="42"/>
      <c r="C11" s="43"/>
      <c r="D11" s="117"/>
      <c r="E11" s="20"/>
      <c r="F11" s="22"/>
      <c r="G11" s="26"/>
      <c r="H11" s="22"/>
      <c r="I11" s="20"/>
      <c r="J11" s="24"/>
    </row>
    <row r="12" spans="1:10" x14ac:dyDescent="0.25">
      <c r="A12" s="19"/>
      <c r="B12" s="228" t="s">
        <v>2</v>
      </c>
      <c r="C12" s="229"/>
      <c r="D12" s="117" t="s">
        <v>84</v>
      </c>
      <c r="E12" s="20"/>
      <c r="F12" s="44" t="s">
        <v>33</v>
      </c>
      <c r="G12" s="226"/>
      <c r="H12" s="227"/>
      <c r="I12" s="20"/>
      <c r="J12" s="24"/>
    </row>
    <row r="13" spans="1:10" ht="5.0999999999999996" customHeight="1" x14ac:dyDescent="0.25">
      <c r="A13" s="19"/>
      <c r="B13" s="42"/>
      <c r="C13" s="43"/>
      <c r="D13" s="117"/>
      <c r="E13" s="20"/>
      <c r="F13" s="22"/>
      <c r="G13" s="26"/>
      <c r="H13" s="22"/>
      <c r="I13" s="20"/>
      <c r="J13" s="24"/>
    </row>
    <row r="14" spans="1:10" x14ac:dyDescent="0.25">
      <c r="A14" s="19"/>
      <c r="B14" s="228" t="s">
        <v>3</v>
      </c>
      <c r="C14" s="229"/>
      <c r="D14" s="117" t="s">
        <v>10</v>
      </c>
      <c r="E14" s="20"/>
      <c r="F14" s="22"/>
      <c r="G14" s="41" t="s">
        <v>24</v>
      </c>
      <c r="H14" s="45">
        <f>G3</f>
        <v>5</v>
      </c>
      <c r="I14" s="20"/>
      <c r="J14" s="24"/>
    </row>
    <row r="15" spans="1:10" ht="5.0999999999999996" customHeight="1" x14ac:dyDescent="0.25">
      <c r="A15" s="19"/>
      <c r="B15" s="20"/>
      <c r="C15" s="20"/>
      <c r="D15" s="117"/>
      <c r="E15" s="20"/>
      <c r="F15" s="22"/>
      <c r="G15" s="46"/>
      <c r="H15" s="22"/>
      <c r="I15" s="20"/>
      <c r="J15" s="24"/>
    </row>
    <row r="16" spans="1:10" x14ac:dyDescent="0.25">
      <c r="A16" s="19"/>
      <c r="B16" s="47" t="s">
        <v>4</v>
      </c>
      <c r="C16" s="20"/>
      <c r="D16" s="117"/>
      <c r="E16" s="20"/>
      <c r="F16" s="22"/>
      <c r="G16" s="41" t="s">
        <v>25</v>
      </c>
      <c r="H16" s="48">
        <f>H3</f>
        <v>44408</v>
      </c>
      <c r="I16" s="20"/>
      <c r="J16" s="24"/>
    </row>
    <row r="17" spans="1:10" ht="5.0999999999999996" customHeight="1" x14ac:dyDescent="0.25">
      <c r="A17" s="19"/>
      <c r="B17" s="220" t="s">
        <v>5</v>
      </c>
      <c r="C17" s="220"/>
      <c r="D17" s="117"/>
      <c r="E17" s="20"/>
      <c r="F17" s="22"/>
      <c r="G17" s="46"/>
      <c r="H17" s="22"/>
      <c r="I17" s="20"/>
      <c r="J17" s="24"/>
    </row>
    <row r="18" spans="1:10" x14ac:dyDescent="0.25">
      <c r="A18" s="19"/>
      <c r="B18" s="220"/>
      <c r="C18" s="220"/>
      <c r="D18" s="117"/>
      <c r="E18" s="20"/>
      <c r="F18" s="22"/>
      <c r="G18" s="41" t="s">
        <v>23</v>
      </c>
      <c r="H18" s="22">
        <f>H25/21/8</f>
        <v>80.63095238095238</v>
      </c>
      <c r="I18" s="20"/>
      <c r="J18" s="24"/>
    </row>
    <row r="19" spans="1:10" x14ac:dyDescent="0.25">
      <c r="A19" s="19"/>
      <c r="B19" s="221">
        <v>2210</v>
      </c>
      <c r="C19" s="221"/>
      <c r="D19" s="117"/>
      <c r="E19" s="20"/>
      <c r="F19" s="22"/>
      <c r="G19" s="26"/>
      <c r="H19" s="22"/>
      <c r="I19" s="20"/>
      <c r="J19" s="24"/>
    </row>
    <row r="20" spans="1:10" x14ac:dyDescent="0.25">
      <c r="A20" s="19"/>
      <c r="B20" s="49"/>
      <c r="C20" s="20"/>
      <c r="D20" s="117"/>
      <c r="E20" s="20"/>
      <c r="F20" s="22"/>
      <c r="G20" s="26"/>
      <c r="H20" s="22"/>
      <c r="I20" s="20"/>
      <c r="J20" s="24"/>
    </row>
    <row r="21" spans="1:10" s="18" customFormat="1" ht="15.75" x14ac:dyDescent="0.25">
      <c r="A21" s="10"/>
      <c r="B21" s="222" t="s">
        <v>9</v>
      </c>
      <c r="C21" s="223"/>
      <c r="D21" s="223"/>
      <c r="E21" s="223"/>
      <c r="F21" s="223"/>
      <c r="G21" s="223"/>
      <c r="H21" s="223"/>
      <c r="I21" s="224"/>
      <c r="J21" s="50"/>
    </row>
    <row r="22" spans="1:10" s="18" customFormat="1" ht="5.0999999999999996" customHeight="1" x14ac:dyDescent="0.25">
      <c r="A22" s="10"/>
      <c r="B22" s="51"/>
      <c r="C22" s="51"/>
      <c r="D22" s="43"/>
      <c r="E22" s="51"/>
      <c r="F22" s="52"/>
      <c r="G22" s="53"/>
      <c r="H22" s="52"/>
      <c r="I22" s="51"/>
      <c r="J22" s="31"/>
    </row>
    <row r="23" spans="1:10" s="18" customFormat="1" x14ac:dyDescent="0.25">
      <c r="A23" s="10"/>
      <c r="B23" s="118" t="s">
        <v>6</v>
      </c>
      <c r="C23" s="55"/>
      <c r="D23" s="27"/>
      <c r="E23" s="55"/>
      <c r="F23" s="116" t="s">
        <v>22</v>
      </c>
      <c r="G23" s="56" t="s">
        <v>23</v>
      </c>
      <c r="H23" s="57" t="s">
        <v>26</v>
      </c>
      <c r="I23" s="30"/>
      <c r="J23" s="31"/>
    </row>
    <row r="24" spans="1:10" ht="5.0999999999999996" customHeight="1" x14ac:dyDescent="0.25">
      <c r="A24" s="19"/>
      <c r="B24" s="20"/>
      <c r="C24" s="20"/>
      <c r="D24" s="117"/>
      <c r="E24" s="20"/>
      <c r="F24" s="22"/>
      <c r="G24" s="26"/>
      <c r="H24" s="22"/>
      <c r="I24" s="20"/>
      <c r="J24" s="24"/>
    </row>
    <row r="25" spans="1:10" x14ac:dyDescent="0.25">
      <c r="A25" s="19"/>
      <c r="B25" s="20"/>
      <c r="C25" s="20" t="s">
        <v>81</v>
      </c>
      <c r="D25" s="117"/>
      <c r="E25" s="20"/>
      <c r="F25" s="22"/>
      <c r="G25" s="26"/>
      <c r="H25" s="22">
        <f>12089+24+1230+37+250+61+13+13-132-39</f>
        <v>13546</v>
      </c>
      <c r="I25" s="20"/>
      <c r="J25" s="24"/>
    </row>
    <row r="26" spans="1:10" x14ac:dyDescent="0.25">
      <c r="A26" s="19"/>
      <c r="B26" s="20"/>
      <c r="C26" s="20"/>
      <c r="D26" s="117"/>
      <c r="E26" s="20"/>
      <c r="F26" s="22"/>
      <c r="G26" s="26"/>
      <c r="H26" s="22"/>
      <c r="I26" s="20"/>
      <c r="J26" s="24"/>
    </row>
    <row r="27" spans="1:10" x14ac:dyDescent="0.25">
      <c r="A27" s="19"/>
      <c r="B27" s="20"/>
      <c r="C27" s="20"/>
      <c r="D27" s="117"/>
      <c r="E27" s="20"/>
      <c r="F27" s="22"/>
      <c r="G27" s="26"/>
      <c r="H27" s="22"/>
      <c r="I27" s="20"/>
      <c r="J27" s="24"/>
    </row>
    <row r="28" spans="1:10" x14ac:dyDescent="0.25">
      <c r="A28" s="19"/>
      <c r="B28" s="20"/>
      <c r="C28" s="20"/>
      <c r="D28" s="117"/>
      <c r="E28" s="20"/>
      <c r="F28" s="22"/>
      <c r="G28" s="26"/>
      <c r="H28" s="71"/>
      <c r="I28" s="20"/>
      <c r="J28" s="24"/>
    </row>
    <row r="29" spans="1:10" x14ac:dyDescent="0.25">
      <c r="A29" s="19"/>
      <c r="B29" s="20"/>
      <c r="C29" s="20"/>
      <c r="D29" s="117"/>
      <c r="E29" s="20"/>
      <c r="F29" s="22"/>
      <c r="G29" s="26"/>
      <c r="H29" s="22"/>
      <c r="I29" s="20"/>
      <c r="J29" s="24"/>
    </row>
    <row r="30" spans="1:10" x14ac:dyDescent="0.25">
      <c r="A30" s="19"/>
      <c r="B30" s="20"/>
      <c r="C30" s="20"/>
      <c r="D30" s="117"/>
      <c r="E30" s="20"/>
      <c r="F30" s="22"/>
      <c r="G30" s="26"/>
      <c r="H30" s="22"/>
      <c r="I30" s="20"/>
      <c r="J30" s="24"/>
    </row>
    <row r="31" spans="1:10" x14ac:dyDescent="0.25">
      <c r="A31" s="19"/>
      <c r="B31" s="20"/>
      <c r="C31" s="20"/>
      <c r="D31" s="117"/>
      <c r="E31" s="20"/>
      <c r="F31" s="22"/>
      <c r="G31" s="26"/>
      <c r="H31" s="22"/>
      <c r="I31" s="20"/>
      <c r="J31" s="24"/>
    </row>
    <row r="32" spans="1:10" x14ac:dyDescent="0.25">
      <c r="A32" s="19"/>
      <c r="B32" s="20"/>
      <c r="C32" s="20"/>
      <c r="D32" s="117"/>
      <c r="E32" s="20"/>
      <c r="F32" s="22"/>
      <c r="G32" s="26"/>
      <c r="H32" s="22"/>
      <c r="I32" s="20"/>
      <c r="J32" s="24"/>
    </row>
    <row r="33" spans="1:14" x14ac:dyDescent="0.25">
      <c r="A33" s="19"/>
      <c r="B33" s="20"/>
      <c r="C33" s="20"/>
      <c r="D33" s="117"/>
      <c r="E33" s="20"/>
      <c r="F33" s="22"/>
      <c r="G33" s="26"/>
      <c r="H33" s="22"/>
      <c r="I33" s="20"/>
      <c r="J33" s="24"/>
    </row>
    <row r="34" spans="1:14" x14ac:dyDescent="0.25">
      <c r="A34" s="19"/>
      <c r="B34" s="20"/>
      <c r="C34" s="20"/>
      <c r="D34" s="117"/>
      <c r="E34" s="20"/>
      <c r="F34" s="22"/>
      <c r="G34" s="26"/>
      <c r="H34" s="22"/>
      <c r="I34" s="20"/>
      <c r="J34" s="24"/>
    </row>
    <row r="35" spans="1:14" x14ac:dyDescent="0.25">
      <c r="A35" s="19"/>
      <c r="B35" s="20"/>
      <c r="C35" s="20"/>
      <c r="D35" s="117"/>
      <c r="E35" s="20"/>
      <c r="F35" s="22"/>
      <c r="G35" s="26"/>
      <c r="H35" s="22"/>
      <c r="I35" s="20"/>
      <c r="J35" s="24"/>
    </row>
    <row r="36" spans="1:14" x14ac:dyDescent="0.25">
      <c r="A36" s="19"/>
      <c r="B36" s="20"/>
      <c r="C36" s="20"/>
      <c r="D36" s="117"/>
      <c r="E36" s="20"/>
      <c r="F36" s="22"/>
      <c r="G36" s="26"/>
      <c r="H36" s="22"/>
      <c r="I36" s="20"/>
      <c r="J36" s="24"/>
    </row>
    <row r="37" spans="1:14" s="66" customFormat="1" ht="15.75" x14ac:dyDescent="0.25">
      <c r="A37" s="58"/>
      <c r="B37" s="59"/>
      <c r="C37" s="59"/>
      <c r="D37" s="60"/>
      <c r="E37" s="61" t="s">
        <v>27</v>
      </c>
      <c r="F37" s="62"/>
      <c r="G37" s="63"/>
      <c r="H37" s="62">
        <f>SUM(H25:H36)</f>
        <v>13546</v>
      </c>
      <c r="I37" s="64"/>
      <c r="J37" s="65"/>
      <c r="L37" s="66" t="s">
        <v>55</v>
      </c>
      <c r="N37" s="85">
        <f>H25+E41</f>
        <v>18955</v>
      </c>
    </row>
    <row r="38" spans="1:14" ht="5.0999999999999996" customHeight="1" x14ac:dyDescent="0.25">
      <c r="A38" s="19"/>
      <c r="B38" s="20"/>
      <c r="C38" s="20"/>
      <c r="D38" s="117"/>
      <c r="E38" s="20"/>
      <c r="F38" s="22"/>
      <c r="G38" s="26"/>
      <c r="H38" s="22"/>
      <c r="I38" s="20"/>
      <c r="J38" s="24"/>
    </row>
    <row r="39" spans="1:14" s="18" customFormat="1" x14ac:dyDescent="0.25">
      <c r="A39" s="10"/>
      <c r="B39" s="215" t="s">
        <v>11</v>
      </c>
      <c r="C39" s="214"/>
      <c r="D39" s="214"/>
      <c r="E39" s="55"/>
      <c r="F39" s="225" t="s">
        <v>28</v>
      </c>
      <c r="G39" s="225"/>
      <c r="H39" s="225"/>
      <c r="I39" s="30"/>
      <c r="J39" s="31"/>
    </row>
    <row r="40" spans="1:14" ht="5.0999999999999996" customHeight="1" x14ac:dyDescent="0.25">
      <c r="A40" s="19"/>
      <c r="B40" s="20"/>
      <c r="C40" s="20"/>
      <c r="D40" s="117"/>
      <c r="E40" s="20"/>
      <c r="F40" s="22"/>
      <c r="G40" s="26"/>
      <c r="H40" s="22"/>
      <c r="I40" s="20"/>
      <c r="J40" s="24"/>
    </row>
    <row r="41" spans="1:14" x14ac:dyDescent="0.25">
      <c r="A41" s="19"/>
      <c r="B41" s="20"/>
      <c r="C41" s="20" t="s">
        <v>12</v>
      </c>
      <c r="D41" s="117"/>
      <c r="E41" s="22">
        <v>5409</v>
      </c>
      <c r="F41" s="22"/>
      <c r="G41" s="26"/>
      <c r="H41" s="22"/>
      <c r="I41" s="20"/>
      <c r="J41" s="24"/>
    </row>
    <row r="42" spans="1:14" x14ac:dyDescent="0.25">
      <c r="A42" s="19"/>
      <c r="B42" s="20"/>
      <c r="C42" s="20"/>
      <c r="D42" s="117"/>
      <c r="E42" s="20"/>
      <c r="F42" s="22"/>
      <c r="G42" s="26"/>
      <c r="H42" s="22"/>
      <c r="I42" s="20"/>
      <c r="J42" s="24"/>
    </row>
    <row r="43" spans="1:14" x14ac:dyDescent="0.25">
      <c r="A43" s="19"/>
      <c r="B43" s="20"/>
      <c r="C43" s="20"/>
      <c r="D43" s="117"/>
      <c r="E43" s="20"/>
      <c r="F43" s="22"/>
      <c r="G43" s="26"/>
      <c r="H43" s="22"/>
      <c r="I43" s="20"/>
      <c r="J43" s="24"/>
    </row>
    <row r="44" spans="1:14" x14ac:dyDescent="0.25">
      <c r="A44" s="19"/>
      <c r="B44" s="20"/>
      <c r="C44" s="20"/>
      <c r="D44" s="117"/>
      <c r="E44" s="20"/>
      <c r="F44" s="22"/>
      <c r="G44" s="26"/>
      <c r="H44" s="22"/>
      <c r="I44" s="20"/>
      <c r="J44" s="24"/>
    </row>
    <row r="45" spans="1:14" x14ac:dyDescent="0.25">
      <c r="A45" s="19"/>
      <c r="B45" s="20"/>
      <c r="C45" s="20"/>
      <c r="D45" s="117"/>
      <c r="E45" s="20"/>
      <c r="F45" s="22"/>
      <c r="G45" s="26"/>
      <c r="H45" s="22"/>
      <c r="I45" s="20"/>
      <c r="J45" s="24"/>
    </row>
    <row r="46" spans="1:14" x14ac:dyDescent="0.25">
      <c r="A46" s="19"/>
      <c r="B46" s="20"/>
      <c r="C46" s="20"/>
      <c r="D46" s="117"/>
      <c r="E46" s="20"/>
      <c r="F46" s="22"/>
      <c r="G46" s="26"/>
      <c r="H46" s="22"/>
      <c r="I46" s="20"/>
      <c r="J46" s="24"/>
    </row>
    <row r="47" spans="1:14" ht="15.75" x14ac:dyDescent="0.25">
      <c r="A47" s="19"/>
      <c r="B47" s="217" t="s">
        <v>29</v>
      </c>
      <c r="C47" s="218"/>
      <c r="D47" s="218"/>
      <c r="E47" s="218"/>
      <c r="F47" s="218"/>
      <c r="G47" s="218"/>
      <c r="H47" s="218"/>
      <c r="I47" s="219"/>
      <c r="J47" s="24"/>
    </row>
    <row r="48" spans="1:14" ht="5.0999999999999996" customHeight="1" x14ac:dyDescent="0.25">
      <c r="A48" s="19"/>
      <c r="B48" s="20"/>
      <c r="C48" s="20"/>
      <c r="D48" s="117"/>
      <c r="E48" s="20"/>
      <c r="F48" s="22"/>
      <c r="G48" s="26"/>
      <c r="H48" s="22"/>
      <c r="I48" s="20"/>
      <c r="J48" s="24"/>
    </row>
    <row r="49" spans="1:12" s="18" customFormat="1" x14ac:dyDescent="0.25">
      <c r="A49" s="10"/>
      <c r="B49" s="118" t="s">
        <v>6</v>
      </c>
      <c r="C49" s="55"/>
      <c r="D49" s="27"/>
      <c r="E49" s="55"/>
      <c r="F49" s="29"/>
      <c r="G49" s="114" t="s">
        <v>30</v>
      </c>
      <c r="H49" s="57" t="s">
        <v>26</v>
      </c>
      <c r="I49" s="30"/>
      <c r="J49" s="31"/>
    </row>
    <row r="50" spans="1:12" ht="5.0999999999999996" customHeight="1" x14ac:dyDescent="0.25">
      <c r="A50" s="19"/>
      <c r="B50" s="20"/>
      <c r="C50" s="20"/>
      <c r="D50" s="117"/>
      <c r="E50" s="20"/>
      <c r="F50" s="22"/>
      <c r="G50" s="26"/>
      <c r="H50" s="22"/>
      <c r="I50" s="20"/>
      <c r="J50" s="24"/>
    </row>
    <row r="51" spans="1:12" x14ac:dyDescent="0.25">
      <c r="A51" s="19"/>
      <c r="B51" s="20"/>
      <c r="C51" s="20"/>
      <c r="D51" s="117"/>
      <c r="E51" s="20"/>
      <c r="F51" s="22"/>
      <c r="G51" s="67"/>
      <c r="H51" s="22"/>
      <c r="I51" s="20"/>
      <c r="J51" s="24"/>
    </row>
    <row r="52" spans="1:12" x14ac:dyDescent="0.25">
      <c r="A52" s="19"/>
      <c r="B52" s="20"/>
      <c r="C52" s="20" t="s">
        <v>14</v>
      </c>
      <c r="D52" s="117"/>
      <c r="E52" s="20"/>
      <c r="F52" s="22"/>
      <c r="G52" s="67">
        <v>0</v>
      </c>
      <c r="H52" s="22">
        <f>-SPECS!B14-SPECS!B15</f>
        <v>-638</v>
      </c>
      <c r="I52" s="20"/>
      <c r="J52" s="24"/>
    </row>
    <row r="53" spans="1:12" x14ac:dyDescent="0.25">
      <c r="A53" s="19"/>
      <c r="B53" s="20"/>
      <c r="C53" s="20" t="s">
        <v>15</v>
      </c>
      <c r="D53" s="117"/>
      <c r="E53" s="20"/>
      <c r="F53" s="22"/>
      <c r="G53" s="67">
        <v>0</v>
      </c>
      <c r="H53" s="71">
        <v>2184</v>
      </c>
      <c r="I53" s="20"/>
      <c r="J53" s="24"/>
    </row>
    <row r="54" spans="1:12" x14ac:dyDescent="0.25">
      <c r="A54" s="19"/>
      <c r="B54" s="20"/>
      <c r="C54" s="20"/>
      <c r="D54" s="117"/>
      <c r="E54" s="20"/>
      <c r="F54" s="22"/>
      <c r="G54" s="67"/>
      <c r="H54" s="68"/>
      <c r="I54" s="20"/>
      <c r="J54" s="24"/>
      <c r="L54" s="69"/>
    </row>
    <row r="55" spans="1:12" x14ac:dyDescent="0.25">
      <c r="A55" s="19"/>
      <c r="B55" s="20"/>
      <c r="C55" s="20"/>
      <c r="D55" s="117"/>
      <c r="E55" s="20"/>
      <c r="F55" s="22"/>
      <c r="G55" s="67"/>
      <c r="H55" s="71"/>
      <c r="I55" s="20"/>
      <c r="J55" s="24"/>
    </row>
    <row r="56" spans="1:12" x14ac:dyDescent="0.25">
      <c r="A56" s="19"/>
      <c r="B56" s="20"/>
      <c r="C56" s="20"/>
      <c r="D56" s="117"/>
      <c r="E56" s="20"/>
      <c r="F56" s="22"/>
      <c r="G56" s="110"/>
      <c r="H56" s="111"/>
      <c r="I56" s="20"/>
      <c r="J56" s="24"/>
    </row>
    <row r="57" spans="1:12" x14ac:dyDescent="0.25">
      <c r="A57" s="19"/>
      <c r="B57" s="20"/>
      <c r="C57" s="20"/>
      <c r="D57" s="117"/>
      <c r="E57" s="20"/>
      <c r="F57" s="22"/>
      <c r="G57" s="67"/>
      <c r="H57" s="22"/>
      <c r="I57" s="20"/>
      <c r="J57" s="24"/>
    </row>
    <row r="58" spans="1:12" x14ac:dyDescent="0.25">
      <c r="A58" s="19"/>
      <c r="B58" s="20"/>
      <c r="C58" s="20"/>
      <c r="D58" s="117"/>
      <c r="E58" s="20"/>
      <c r="F58" s="22"/>
      <c r="G58" s="67"/>
      <c r="H58" s="22"/>
      <c r="I58" s="20"/>
      <c r="J58" s="24"/>
    </row>
    <row r="59" spans="1:12" x14ac:dyDescent="0.25">
      <c r="A59" s="19"/>
      <c r="B59" s="20"/>
      <c r="C59" s="20"/>
      <c r="D59" s="117"/>
      <c r="E59" s="20"/>
      <c r="F59" s="22"/>
      <c r="G59" s="67"/>
      <c r="H59" s="22"/>
      <c r="I59" s="20"/>
      <c r="J59" s="24"/>
    </row>
    <row r="60" spans="1:12" x14ac:dyDescent="0.25">
      <c r="A60" s="19"/>
      <c r="B60" s="20"/>
      <c r="C60" s="20"/>
      <c r="D60" s="117"/>
      <c r="E60" s="20"/>
      <c r="F60" s="22"/>
      <c r="G60" s="67"/>
      <c r="H60" s="22"/>
      <c r="I60" s="20"/>
      <c r="J60" s="24"/>
    </row>
    <row r="61" spans="1:12" x14ac:dyDescent="0.25">
      <c r="A61" s="19"/>
      <c r="B61" s="20"/>
      <c r="C61" s="20"/>
      <c r="D61" s="117"/>
      <c r="E61" s="20"/>
      <c r="F61" s="22"/>
      <c r="G61" s="67"/>
      <c r="H61" s="22"/>
      <c r="I61" s="20"/>
      <c r="J61" s="24"/>
    </row>
    <row r="62" spans="1:12" ht="15.75" x14ac:dyDescent="0.25">
      <c r="A62" s="19"/>
      <c r="B62" s="20"/>
      <c r="C62" s="20"/>
      <c r="D62" s="117"/>
      <c r="E62" s="61" t="s">
        <v>31</v>
      </c>
      <c r="F62" s="62"/>
      <c r="G62" s="63"/>
      <c r="H62" s="62">
        <f>SUM(H51:H61)</f>
        <v>1546</v>
      </c>
      <c r="I62" s="64"/>
      <c r="J62" s="24"/>
    </row>
    <row r="63" spans="1:12" ht="5.0999999999999996" customHeight="1" x14ac:dyDescent="0.25">
      <c r="A63" s="19"/>
      <c r="B63" s="20"/>
      <c r="C63" s="20"/>
      <c r="D63" s="117"/>
      <c r="E63" s="20"/>
      <c r="F63" s="22"/>
      <c r="G63" s="67"/>
      <c r="H63" s="22"/>
      <c r="I63" s="20"/>
      <c r="J63" s="24"/>
    </row>
    <row r="64" spans="1:12" s="79" customFormat="1" ht="15.75" x14ac:dyDescent="0.25">
      <c r="A64" s="72"/>
      <c r="B64" s="73"/>
      <c r="C64" s="73"/>
      <c r="D64" s="74"/>
      <c r="E64" s="61" t="s">
        <v>32</v>
      </c>
      <c r="F64" s="75"/>
      <c r="G64" s="76"/>
      <c r="H64" s="75">
        <f>H37-H62</f>
        <v>12000</v>
      </c>
      <c r="I64" s="77"/>
      <c r="J64" s="78"/>
    </row>
    <row r="65" spans="1:10" ht="9.9499999999999993" customHeight="1" x14ac:dyDescent="0.25">
      <c r="A65" s="32"/>
      <c r="B65" s="33"/>
      <c r="C65" s="33"/>
      <c r="D65" s="34"/>
      <c r="E65" s="33"/>
      <c r="F65" s="35"/>
      <c r="G65" s="36"/>
      <c r="H65" s="35"/>
      <c r="I65" s="33"/>
      <c r="J65" s="37"/>
    </row>
    <row r="66" spans="1:10" x14ac:dyDescent="0.25">
      <c r="B66" s="38"/>
    </row>
    <row r="67" spans="1:10" ht="5.0999999999999996" customHeight="1" x14ac:dyDescent="0.25"/>
  </sheetData>
  <mergeCells count="14">
    <mergeCell ref="B5:C5"/>
    <mergeCell ref="E5:F5"/>
    <mergeCell ref="B6:C6"/>
    <mergeCell ref="E6:F6"/>
    <mergeCell ref="B10:C10"/>
    <mergeCell ref="B47:I47"/>
    <mergeCell ref="G12:H12"/>
    <mergeCell ref="B14:C14"/>
    <mergeCell ref="B17:C18"/>
    <mergeCell ref="B19:C19"/>
    <mergeCell ref="B21:I21"/>
    <mergeCell ref="B39:D39"/>
    <mergeCell ref="F39:H39"/>
    <mergeCell ref="B12:C12"/>
  </mergeCells>
  <pageMargins left="0.39370078740157483" right="0.39370078740157483" top="0.39370078740157483" bottom="0.39370078740157483" header="0.31496062992125984" footer="0.31496062992125984"/>
  <pageSetup paperSize="9" scale="9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zoomScaleNormal="100" workbookViewId="0">
      <selection activeCell="H53" sqref="H53"/>
    </sheetView>
  </sheetViews>
  <sheetFormatPr defaultColWidth="9.140625" defaultRowHeight="15" x14ac:dyDescent="0.25"/>
  <cols>
    <col min="1" max="2" width="1.7109375" style="9" customWidth="1"/>
    <col min="3" max="3" width="17.5703125" style="9" customWidth="1"/>
    <col min="4" max="4" width="20.42578125" style="38" customWidth="1"/>
    <col min="5" max="5" width="18.85546875" style="9" customWidth="1"/>
    <col min="6" max="6" width="11.85546875" style="39" customWidth="1"/>
    <col min="7" max="7" width="13" style="40" customWidth="1"/>
    <col min="8" max="8" width="14" style="39" customWidth="1"/>
    <col min="9" max="10" width="1.7109375" style="9" customWidth="1"/>
    <col min="11" max="13" width="9.140625" style="9"/>
    <col min="14" max="14" width="11.28515625" style="9" bestFit="1" customWidth="1"/>
    <col min="15" max="16384" width="9.140625" style="9"/>
  </cols>
  <sheetData>
    <row r="1" spans="1:10" ht="9.9499999999999993" customHeight="1" x14ac:dyDescent="0.25">
      <c r="A1" s="3"/>
      <c r="B1" s="4"/>
      <c r="C1" s="4"/>
      <c r="D1" s="5"/>
      <c r="E1" s="4"/>
      <c r="F1" s="6"/>
      <c r="G1" s="7"/>
      <c r="H1" s="6"/>
      <c r="I1" s="4"/>
      <c r="J1" s="8"/>
    </row>
    <row r="2" spans="1:10" s="18" customFormat="1" x14ac:dyDescent="0.25">
      <c r="A2" s="10"/>
      <c r="B2" s="11"/>
      <c r="C2" s="12"/>
      <c r="D2" s="114" t="s">
        <v>3</v>
      </c>
      <c r="E2" s="12"/>
      <c r="F2" s="14"/>
      <c r="G2" s="114" t="s">
        <v>24</v>
      </c>
      <c r="H2" s="116" t="s">
        <v>25</v>
      </c>
      <c r="I2" s="16"/>
      <c r="J2" s="17"/>
    </row>
    <row r="3" spans="1:10" x14ac:dyDescent="0.25">
      <c r="A3" s="19"/>
      <c r="B3" s="20"/>
      <c r="C3" s="20"/>
      <c r="D3" s="115" t="s">
        <v>10</v>
      </c>
      <c r="E3" s="20"/>
      <c r="F3" s="22"/>
      <c r="G3" s="115">
        <f>SPECS!B9</f>
        <v>5</v>
      </c>
      <c r="H3" s="23">
        <f>SPECS!B10</f>
        <v>44408</v>
      </c>
      <c r="I3" s="20"/>
      <c r="J3" s="24"/>
    </row>
    <row r="4" spans="1:10" x14ac:dyDescent="0.25">
      <c r="A4" s="19"/>
      <c r="B4" s="20"/>
      <c r="C4" s="20"/>
      <c r="D4" s="117"/>
      <c r="E4" s="20"/>
      <c r="F4" s="22"/>
      <c r="G4" s="26"/>
      <c r="H4" s="22"/>
      <c r="I4" s="20"/>
      <c r="J4" s="24"/>
    </row>
    <row r="5" spans="1:10" s="18" customFormat="1" x14ac:dyDescent="0.25">
      <c r="A5" s="10"/>
      <c r="B5" s="215" t="s">
        <v>0</v>
      </c>
      <c r="C5" s="214"/>
      <c r="D5" s="27"/>
      <c r="E5" s="214" t="s">
        <v>20</v>
      </c>
      <c r="F5" s="214"/>
      <c r="G5" s="28"/>
      <c r="H5" s="29"/>
      <c r="I5" s="30"/>
      <c r="J5" s="31"/>
    </row>
    <row r="6" spans="1:10" x14ac:dyDescent="0.25">
      <c r="A6" s="19"/>
      <c r="B6" s="216" t="s">
        <v>85</v>
      </c>
      <c r="C6" s="216"/>
      <c r="D6" s="117"/>
      <c r="E6" s="216" t="s">
        <v>87</v>
      </c>
      <c r="F6" s="216"/>
      <c r="G6" s="26"/>
      <c r="H6" s="22"/>
      <c r="I6" s="20"/>
      <c r="J6" s="24"/>
    </row>
    <row r="7" spans="1:10" x14ac:dyDescent="0.25">
      <c r="A7" s="32"/>
      <c r="B7" s="33"/>
      <c r="C7" s="33"/>
      <c r="D7" s="34"/>
      <c r="E7" s="33"/>
      <c r="F7" s="35"/>
      <c r="G7" s="36"/>
      <c r="H7" s="35"/>
      <c r="I7" s="33"/>
      <c r="J7" s="37"/>
    </row>
    <row r="8" spans="1:10" ht="40.5" customHeight="1" x14ac:dyDescent="0.25"/>
    <row r="9" spans="1:10" ht="9.9499999999999993" customHeight="1" x14ac:dyDescent="0.25">
      <c r="A9" s="3"/>
      <c r="B9" s="4"/>
      <c r="C9" s="4"/>
      <c r="D9" s="5"/>
      <c r="E9" s="4"/>
      <c r="F9" s="6"/>
      <c r="G9" s="7"/>
      <c r="H9" s="6"/>
      <c r="I9" s="4"/>
      <c r="J9" s="8"/>
    </row>
    <row r="10" spans="1:10" x14ac:dyDescent="0.25">
      <c r="A10" s="19"/>
      <c r="B10" s="228" t="s">
        <v>0</v>
      </c>
      <c r="C10" s="229"/>
      <c r="D10" s="117" t="str">
        <f>B6</f>
        <v>D500</v>
      </c>
      <c r="E10" s="41" t="s">
        <v>20</v>
      </c>
      <c r="F10" s="22" t="str">
        <f>E6</f>
        <v>Mrs Nicole Lilian Potgieter</v>
      </c>
      <c r="G10" s="26"/>
      <c r="H10" s="22"/>
      <c r="I10" s="20"/>
      <c r="J10" s="24"/>
    </row>
    <row r="11" spans="1:10" ht="5.0999999999999996" customHeight="1" x14ac:dyDescent="0.25">
      <c r="A11" s="19"/>
      <c r="B11" s="42"/>
      <c r="C11" s="43"/>
      <c r="D11" s="117"/>
      <c r="E11" s="20"/>
      <c r="F11" s="22"/>
      <c r="G11" s="26"/>
      <c r="H11" s="22"/>
      <c r="I11" s="20"/>
      <c r="J11" s="24"/>
    </row>
    <row r="12" spans="1:10" x14ac:dyDescent="0.25">
      <c r="A12" s="19"/>
      <c r="B12" s="228" t="s">
        <v>2</v>
      </c>
      <c r="C12" s="229"/>
      <c r="D12" s="117" t="s">
        <v>86</v>
      </c>
      <c r="E12" s="20"/>
      <c r="F12" s="44" t="s">
        <v>33</v>
      </c>
      <c r="G12" s="226" t="s">
        <v>88</v>
      </c>
      <c r="H12" s="227"/>
      <c r="I12" s="20"/>
      <c r="J12" s="24"/>
    </row>
    <row r="13" spans="1:10" ht="5.0999999999999996" customHeight="1" x14ac:dyDescent="0.25">
      <c r="A13" s="19"/>
      <c r="B13" s="42"/>
      <c r="C13" s="43"/>
      <c r="D13" s="117"/>
      <c r="E13" s="20"/>
      <c r="F13" s="22"/>
      <c r="G13" s="26"/>
      <c r="H13" s="22"/>
      <c r="I13" s="20"/>
      <c r="J13" s="24"/>
    </row>
    <row r="14" spans="1:10" x14ac:dyDescent="0.25">
      <c r="A14" s="19"/>
      <c r="B14" s="228" t="s">
        <v>3</v>
      </c>
      <c r="C14" s="229"/>
      <c r="D14" s="117" t="s">
        <v>10</v>
      </c>
      <c r="E14" s="20"/>
      <c r="F14" s="22"/>
      <c r="G14" s="41" t="s">
        <v>24</v>
      </c>
      <c r="H14" s="45">
        <f>G3</f>
        <v>5</v>
      </c>
      <c r="I14" s="20"/>
      <c r="J14" s="24"/>
    </row>
    <row r="15" spans="1:10" ht="5.0999999999999996" customHeight="1" x14ac:dyDescent="0.25">
      <c r="A15" s="19"/>
      <c r="B15" s="20"/>
      <c r="C15" s="20"/>
      <c r="D15" s="117"/>
      <c r="E15" s="20"/>
      <c r="F15" s="22"/>
      <c r="G15" s="46"/>
      <c r="H15" s="22"/>
      <c r="I15" s="20"/>
      <c r="J15" s="24"/>
    </row>
    <row r="16" spans="1:10" x14ac:dyDescent="0.25">
      <c r="A16" s="19"/>
      <c r="B16" s="47" t="s">
        <v>4</v>
      </c>
      <c r="C16" s="20"/>
      <c r="D16" s="117"/>
      <c r="E16" s="20"/>
      <c r="F16" s="22"/>
      <c r="G16" s="41" t="s">
        <v>25</v>
      </c>
      <c r="H16" s="48">
        <f>H3</f>
        <v>44408</v>
      </c>
      <c r="I16" s="20"/>
      <c r="J16" s="24"/>
    </row>
    <row r="17" spans="1:10" ht="5.0999999999999996" customHeight="1" x14ac:dyDescent="0.25">
      <c r="A17" s="19"/>
      <c r="B17" s="220" t="s">
        <v>5</v>
      </c>
      <c r="C17" s="220"/>
      <c r="D17" s="117"/>
      <c r="E17" s="20"/>
      <c r="F17" s="22"/>
      <c r="G17" s="46"/>
      <c r="H17" s="22"/>
      <c r="I17" s="20"/>
      <c r="J17" s="24"/>
    </row>
    <row r="18" spans="1:10" x14ac:dyDescent="0.25">
      <c r="A18" s="19"/>
      <c r="B18" s="220"/>
      <c r="C18" s="220"/>
      <c r="D18" s="117"/>
      <c r="E18" s="20"/>
      <c r="F18" s="22"/>
      <c r="G18" s="41" t="s">
        <v>23</v>
      </c>
      <c r="H18" s="22">
        <f>H25/21/8</f>
        <v>0</v>
      </c>
      <c r="I18" s="20"/>
      <c r="J18" s="24"/>
    </row>
    <row r="19" spans="1:10" x14ac:dyDescent="0.25">
      <c r="A19" s="19"/>
      <c r="B19" s="221">
        <v>2210</v>
      </c>
      <c r="C19" s="221"/>
      <c r="D19" s="117"/>
      <c r="E19" s="20"/>
      <c r="F19" s="22"/>
      <c r="G19" s="26"/>
      <c r="H19" s="22"/>
      <c r="I19" s="20"/>
      <c r="J19" s="24"/>
    </row>
    <row r="20" spans="1:10" x14ac:dyDescent="0.25">
      <c r="A20" s="19"/>
      <c r="B20" s="49"/>
      <c r="C20" s="20"/>
      <c r="D20" s="117"/>
      <c r="E20" s="20"/>
      <c r="F20" s="22"/>
      <c r="G20" s="26"/>
      <c r="H20" s="22"/>
      <c r="I20" s="20"/>
      <c r="J20" s="24"/>
    </row>
    <row r="21" spans="1:10" s="18" customFormat="1" ht="15.75" x14ac:dyDescent="0.25">
      <c r="A21" s="10"/>
      <c r="B21" s="222" t="s">
        <v>9</v>
      </c>
      <c r="C21" s="223"/>
      <c r="D21" s="223"/>
      <c r="E21" s="223"/>
      <c r="F21" s="223"/>
      <c r="G21" s="223"/>
      <c r="H21" s="223"/>
      <c r="I21" s="224"/>
      <c r="J21" s="50"/>
    </row>
    <row r="22" spans="1:10" s="18" customFormat="1" ht="5.0999999999999996" customHeight="1" x14ac:dyDescent="0.25">
      <c r="A22" s="10"/>
      <c r="B22" s="51"/>
      <c r="C22" s="51"/>
      <c r="D22" s="43"/>
      <c r="E22" s="51"/>
      <c r="F22" s="52"/>
      <c r="G22" s="53"/>
      <c r="H22" s="52"/>
      <c r="I22" s="51"/>
      <c r="J22" s="31"/>
    </row>
    <row r="23" spans="1:10" s="18" customFormat="1" x14ac:dyDescent="0.25">
      <c r="A23" s="10"/>
      <c r="B23" s="118" t="s">
        <v>6</v>
      </c>
      <c r="C23" s="55"/>
      <c r="D23" s="27"/>
      <c r="E23" s="55"/>
      <c r="F23" s="116" t="s">
        <v>22</v>
      </c>
      <c r="G23" s="56" t="s">
        <v>23</v>
      </c>
      <c r="H23" s="57" t="s">
        <v>26</v>
      </c>
      <c r="I23" s="30"/>
      <c r="J23" s="31"/>
    </row>
    <row r="24" spans="1:10" ht="5.0999999999999996" customHeight="1" x14ac:dyDescent="0.25">
      <c r="A24" s="19"/>
      <c r="B24" s="20"/>
      <c r="C24" s="20"/>
      <c r="D24" s="117"/>
      <c r="E24" s="20"/>
      <c r="F24" s="22"/>
      <c r="G24" s="26"/>
      <c r="H24" s="22"/>
      <c r="I24" s="20"/>
      <c r="J24" s="24"/>
    </row>
    <row r="25" spans="1:10" x14ac:dyDescent="0.25">
      <c r="A25" s="19"/>
      <c r="B25" s="20"/>
      <c r="C25" s="20" t="s">
        <v>89</v>
      </c>
      <c r="D25" s="117"/>
      <c r="E25" s="20"/>
      <c r="F25" s="22"/>
      <c r="G25" s="26"/>
      <c r="H25" s="22">
        <v>0</v>
      </c>
      <c r="I25" s="20"/>
      <c r="J25" s="24"/>
    </row>
    <row r="26" spans="1:10" x14ac:dyDescent="0.25">
      <c r="A26" s="19"/>
      <c r="B26" s="20"/>
      <c r="C26" s="20"/>
      <c r="D26" s="117"/>
      <c r="E26" s="20"/>
      <c r="F26" s="22"/>
      <c r="G26" s="26"/>
      <c r="H26" s="22"/>
      <c r="I26" s="20"/>
      <c r="J26" s="24"/>
    </row>
    <row r="27" spans="1:10" x14ac:dyDescent="0.25">
      <c r="A27" s="19"/>
      <c r="B27" s="20"/>
      <c r="C27" s="20"/>
      <c r="D27" s="117"/>
      <c r="E27" s="20"/>
      <c r="F27" s="22"/>
      <c r="G27" s="26"/>
      <c r="H27" s="22"/>
      <c r="I27" s="20"/>
      <c r="J27" s="24"/>
    </row>
    <row r="28" spans="1:10" x14ac:dyDescent="0.25">
      <c r="A28" s="19"/>
      <c r="B28" s="20"/>
      <c r="C28" s="20"/>
      <c r="D28" s="117"/>
      <c r="E28" s="20"/>
      <c r="F28" s="22"/>
      <c r="G28" s="26"/>
      <c r="H28" s="71"/>
      <c r="I28" s="20"/>
      <c r="J28" s="24"/>
    </row>
    <row r="29" spans="1:10" x14ac:dyDescent="0.25">
      <c r="A29" s="19"/>
      <c r="B29" s="20"/>
      <c r="C29" s="20"/>
      <c r="D29" s="117"/>
      <c r="E29" s="20"/>
      <c r="F29" s="22"/>
      <c r="G29" s="26"/>
      <c r="H29" s="22"/>
      <c r="I29" s="20"/>
      <c r="J29" s="24"/>
    </row>
    <row r="30" spans="1:10" x14ac:dyDescent="0.25">
      <c r="A30" s="19"/>
      <c r="B30" s="20"/>
      <c r="C30" s="20"/>
      <c r="D30" s="117"/>
      <c r="E30" s="20"/>
      <c r="F30" s="22"/>
      <c r="G30" s="26"/>
      <c r="H30" s="22"/>
      <c r="I30" s="20"/>
      <c r="J30" s="24"/>
    </row>
    <row r="31" spans="1:10" x14ac:dyDescent="0.25">
      <c r="A31" s="19"/>
      <c r="B31" s="20"/>
      <c r="C31" s="20"/>
      <c r="D31" s="117"/>
      <c r="E31" s="20"/>
      <c r="F31" s="22"/>
      <c r="G31" s="26"/>
      <c r="H31" s="22"/>
      <c r="I31" s="20"/>
      <c r="J31" s="24"/>
    </row>
    <row r="32" spans="1:10" x14ac:dyDescent="0.25">
      <c r="A32" s="19"/>
      <c r="B32" s="20"/>
      <c r="C32" s="20"/>
      <c r="D32" s="117"/>
      <c r="E32" s="20"/>
      <c r="F32" s="22"/>
      <c r="G32" s="26"/>
      <c r="H32" s="22"/>
      <c r="I32" s="20"/>
      <c r="J32" s="24"/>
    </row>
    <row r="33" spans="1:14" x14ac:dyDescent="0.25">
      <c r="A33" s="19"/>
      <c r="B33" s="20"/>
      <c r="C33" s="20"/>
      <c r="D33" s="117"/>
      <c r="E33" s="20"/>
      <c r="F33" s="22"/>
      <c r="G33" s="26"/>
      <c r="H33" s="22"/>
      <c r="I33" s="20"/>
      <c r="J33" s="24"/>
    </row>
    <row r="34" spans="1:14" x14ac:dyDescent="0.25">
      <c r="A34" s="19"/>
      <c r="B34" s="20"/>
      <c r="C34" s="20"/>
      <c r="D34" s="117"/>
      <c r="E34" s="20"/>
      <c r="F34" s="22"/>
      <c r="G34" s="26"/>
      <c r="H34" s="22"/>
      <c r="I34" s="20"/>
      <c r="J34" s="24"/>
    </row>
    <row r="35" spans="1:14" x14ac:dyDescent="0.25">
      <c r="A35" s="19"/>
      <c r="B35" s="20"/>
      <c r="C35" s="20"/>
      <c r="D35" s="117"/>
      <c r="E35" s="20"/>
      <c r="F35" s="22"/>
      <c r="G35" s="26"/>
      <c r="H35" s="22"/>
      <c r="I35" s="20"/>
      <c r="J35" s="24"/>
    </row>
    <row r="36" spans="1:14" x14ac:dyDescent="0.25">
      <c r="A36" s="19"/>
      <c r="B36" s="20"/>
      <c r="C36" s="20"/>
      <c r="D36" s="117"/>
      <c r="E36" s="20"/>
      <c r="F36" s="22"/>
      <c r="G36" s="26"/>
      <c r="H36" s="22"/>
      <c r="I36" s="20"/>
      <c r="J36" s="24"/>
    </row>
    <row r="37" spans="1:14" s="66" customFormat="1" ht="15.75" x14ac:dyDescent="0.25">
      <c r="A37" s="58"/>
      <c r="B37" s="59"/>
      <c r="C37" s="59"/>
      <c r="D37" s="60"/>
      <c r="E37" s="61" t="s">
        <v>27</v>
      </c>
      <c r="F37" s="62"/>
      <c r="G37" s="63"/>
      <c r="H37" s="62">
        <f>SUM(H25:H36)</f>
        <v>0</v>
      </c>
      <c r="I37" s="64"/>
      <c r="J37" s="65"/>
      <c r="L37" s="66" t="s">
        <v>55</v>
      </c>
      <c r="N37" s="85">
        <f>H25+E41</f>
        <v>6672</v>
      </c>
    </row>
    <row r="38" spans="1:14" ht="5.0999999999999996" customHeight="1" x14ac:dyDescent="0.25">
      <c r="A38" s="19"/>
      <c r="B38" s="20"/>
      <c r="C38" s="20"/>
      <c r="D38" s="117"/>
      <c r="E38" s="20"/>
      <c r="F38" s="22"/>
      <c r="G38" s="26"/>
      <c r="H38" s="22"/>
      <c r="I38" s="20"/>
      <c r="J38" s="24"/>
    </row>
    <row r="39" spans="1:14" s="18" customFormat="1" x14ac:dyDescent="0.25">
      <c r="A39" s="10"/>
      <c r="B39" s="215" t="s">
        <v>11</v>
      </c>
      <c r="C39" s="214"/>
      <c r="D39" s="214"/>
      <c r="E39" s="55"/>
      <c r="F39" s="225" t="s">
        <v>28</v>
      </c>
      <c r="G39" s="225"/>
      <c r="H39" s="225"/>
      <c r="I39" s="30"/>
      <c r="J39" s="31"/>
    </row>
    <row r="40" spans="1:14" ht="5.0999999999999996" customHeight="1" x14ac:dyDescent="0.25">
      <c r="A40" s="19"/>
      <c r="B40" s="20"/>
      <c r="C40" s="20"/>
      <c r="D40" s="117"/>
      <c r="E40" s="20"/>
      <c r="F40" s="22"/>
      <c r="G40" s="26"/>
      <c r="H40" s="22"/>
      <c r="I40" s="20"/>
      <c r="J40" s="24"/>
    </row>
    <row r="41" spans="1:14" x14ac:dyDescent="0.25">
      <c r="A41" s="19"/>
      <c r="B41" s="20"/>
      <c r="C41" s="20" t="s">
        <v>12</v>
      </c>
      <c r="D41" s="117"/>
      <c r="E41" s="22">
        <f>6672</f>
        <v>6672</v>
      </c>
      <c r="F41" s="22"/>
      <c r="G41" s="26"/>
      <c r="H41" s="22"/>
      <c r="I41" s="20"/>
      <c r="J41" s="24"/>
    </row>
    <row r="42" spans="1:14" x14ac:dyDescent="0.25">
      <c r="A42" s="19"/>
      <c r="B42" s="20"/>
      <c r="C42" s="20"/>
      <c r="D42" s="117"/>
      <c r="E42" s="20"/>
      <c r="F42" s="22"/>
      <c r="G42" s="26"/>
      <c r="H42" s="22"/>
      <c r="I42" s="20"/>
      <c r="J42" s="24"/>
    </row>
    <row r="43" spans="1:14" x14ac:dyDescent="0.25">
      <c r="A43" s="19"/>
      <c r="B43" s="20"/>
      <c r="C43" s="20"/>
      <c r="D43" s="117"/>
      <c r="E43" s="20"/>
      <c r="F43" s="22"/>
      <c r="G43" s="26"/>
      <c r="H43" s="22"/>
      <c r="I43" s="20"/>
      <c r="J43" s="24"/>
    </row>
    <row r="44" spans="1:14" x14ac:dyDescent="0.25">
      <c r="A44" s="19"/>
      <c r="B44" s="20"/>
      <c r="C44" s="20"/>
      <c r="D44" s="117"/>
      <c r="E44" s="20"/>
      <c r="F44" s="22"/>
      <c r="G44" s="26"/>
      <c r="H44" s="22"/>
      <c r="I44" s="20"/>
      <c r="J44" s="24"/>
    </row>
    <row r="45" spans="1:14" x14ac:dyDescent="0.25">
      <c r="A45" s="19"/>
      <c r="B45" s="20"/>
      <c r="C45" s="20"/>
      <c r="D45" s="117"/>
      <c r="E45" s="20"/>
      <c r="F45" s="22"/>
      <c r="G45" s="26"/>
      <c r="H45" s="22"/>
      <c r="I45" s="20"/>
      <c r="J45" s="24"/>
    </row>
    <row r="46" spans="1:14" x14ac:dyDescent="0.25">
      <c r="A46" s="19"/>
      <c r="B46" s="20"/>
      <c r="C46" s="20"/>
      <c r="D46" s="117"/>
      <c r="E46" s="20"/>
      <c r="F46" s="22"/>
      <c r="G46" s="26"/>
      <c r="H46" s="22"/>
      <c r="I46" s="20"/>
      <c r="J46" s="24"/>
    </row>
    <row r="47" spans="1:14" ht="15.75" x14ac:dyDescent="0.25">
      <c r="A47" s="19"/>
      <c r="B47" s="217" t="s">
        <v>29</v>
      </c>
      <c r="C47" s="218"/>
      <c r="D47" s="218"/>
      <c r="E47" s="218"/>
      <c r="F47" s="218"/>
      <c r="G47" s="218"/>
      <c r="H47" s="218"/>
      <c r="I47" s="219"/>
      <c r="J47" s="24"/>
    </row>
    <row r="48" spans="1:14" ht="5.0999999999999996" customHeight="1" x14ac:dyDescent="0.25">
      <c r="A48" s="19"/>
      <c r="B48" s="20"/>
      <c r="C48" s="20"/>
      <c r="D48" s="117"/>
      <c r="E48" s="20"/>
      <c r="F48" s="22"/>
      <c r="G48" s="26"/>
      <c r="H48" s="22"/>
      <c r="I48" s="20"/>
      <c r="J48" s="24"/>
    </row>
    <row r="49" spans="1:12" s="18" customFormat="1" x14ac:dyDescent="0.25">
      <c r="A49" s="10"/>
      <c r="B49" s="118" t="s">
        <v>6</v>
      </c>
      <c r="C49" s="55"/>
      <c r="D49" s="27"/>
      <c r="E49" s="55"/>
      <c r="F49" s="29"/>
      <c r="G49" s="114" t="s">
        <v>30</v>
      </c>
      <c r="H49" s="57" t="s">
        <v>26</v>
      </c>
      <c r="I49" s="30"/>
      <c r="J49" s="31"/>
    </row>
    <row r="50" spans="1:12" ht="5.0999999999999996" customHeight="1" x14ac:dyDescent="0.25">
      <c r="A50" s="19"/>
      <c r="B50" s="20"/>
      <c r="C50" s="20"/>
      <c r="D50" s="117"/>
      <c r="E50" s="20"/>
      <c r="F50" s="22"/>
      <c r="G50" s="26"/>
      <c r="H50" s="22"/>
      <c r="I50" s="20"/>
      <c r="J50" s="24"/>
    </row>
    <row r="51" spans="1:12" x14ac:dyDescent="0.25">
      <c r="A51" s="19"/>
      <c r="B51" s="20"/>
      <c r="C51" s="20"/>
      <c r="D51" s="117"/>
      <c r="E51" s="20"/>
      <c r="F51" s="22"/>
      <c r="G51" s="67"/>
      <c r="H51" s="22"/>
      <c r="I51" s="20"/>
      <c r="J51" s="24"/>
    </row>
    <row r="52" spans="1:12" x14ac:dyDescent="0.25">
      <c r="A52" s="19"/>
      <c r="B52" s="20"/>
      <c r="C52" s="20" t="s">
        <v>14</v>
      </c>
      <c r="D52" s="117"/>
      <c r="E52" s="20"/>
      <c r="F52" s="22"/>
      <c r="G52" s="67">
        <v>0</v>
      </c>
      <c r="H52" s="111">
        <v>0</v>
      </c>
      <c r="I52" s="20"/>
      <c r="J52" s="24"/>
    </row>
    <row r="53" spans="1:12" x14ac:dyDescent="0.25">
      <c r="A53" s="19"/>
      <c r="B53" s="20"/>
      <c r="C53" s="20" t="s">
        <v>15</v>
      </c>
      <c r="D53" s="117"/>
      <c r="E53" s="20"/>
      <c r="F53" s="22"/>
      <c r="G53" s="67">
        <v>0</v>
      </c>
      <c r="H53" s="111">
        <v>0</v>
      </c>
      <c r="I53" s="20"/>
      <c r="J53" s="24"/>
    </row>
    <row r="54" spans="1:12" x14ac:dyDescent="0.25">
      <c r="A54" s="19"/>
      <c r="B54" s="20"/>
      <c r="C54" s="20" t="s">
        <v>16</v>
      </c>
      <c r="D54" s="117"/>
      <c r="E54" s="20"/>
      <c r="F54" s="22"/>
      <c r="G54" s="67"/>
      <c r="H54" s="111">
        <v>0</v>
      </c>
      <c r="I54" s="20"/>
      <c r="J54" s="24"/>
      <c r="L54" s="69"/>
    </row>
    <row r="55" spans="1:12" x14ac:dyDescent="0.25">
      <c r="A55" s="19"/>
      <c r="B55" s="20"/>
      <c r="C55" s="20" t="s">
        <v>17</v>
      </c>
      <c r="D55" s="117"/>
      <c r="E55" s="20"/>
      <c r="F55" s="22"/>
      <c r="G55" s="67"/>
      <c r="H55" s="111">
        <v>6672</v>
      </c>
      <c r="I55" s="20"/>
      <c r="J55" s="24"/>
    </row>
    <row r="56" spans="1:12" x14ac:dyDescent="0.25">
      <c r="A56" s="19"/>
      <c r="B56" s="20"/>
      <c r="C56" s="20"/>
      <c r="D56" s="117"/>
      <c r="E56" s="20"/>
      <c r="F56" s="22"/>
      <c r="G56" s="110"/>
      <c r="H56" s="111"/>
      <c r="I56" s="20"/>
      <c r="J56" s="24"/>
    </row>
    <row r="57" spans="1:12" x14ac:dyDescent="0.25">
      <c r="A57" s="19"/>
      <c r="B57" s="20"/>
      <c r="C57" s="20"/>
      <c r="D57" s="117"/>
      <c r="E57" s="20"/>
      <c r="F57" s="22"/>
      <c r="G57" s="67"/>
      <c r="H57" s="22"/>
      <c r="I57" s="20"/>
      <c r="J57" s="24"/>
    </row>
    <row r="58" spans="1:12" x14ac:dyDescent="0.25">
      <c r="A58" s="19"/>
      <c r="B58" s="20"/>
      <c r="C58" s="20"/>
      <c r="D58" s="117"/>
      <c r="E58" s="20"/>
      <c r="F58" s="22"/>
      <c r="G58" s="67"/>
      <c r="H58" s="22"/>
      <c r="I58" s="20"/>
      <c r="J58" s="24"/>
    </row>
    <row r="59" spans="1:12" x14ac:dyDescent="0.25">
      <c r="A59" s="19"/>
      <c r="B59" s="20"/>
      <c r="C59" s="20"/>
      <c r="D59" s="117"/>
      <c r="E59" s="20"/>
      <c r="F59" s="22"/>
      <c r="G59" s="67"/>
      <c r="H59" s="22"/>
      <c r="I59" s="20"/>
      <c r="J59" s="24"/>
    </row>
    <row r="60" spans="1:12" x14ac:dyDescent="0.25">
      <c r="A60" s="19"/>
      <c r="B60" s="20"/>
      <c r="C60" s="20"/>
      <c r="D60" s="117"/>
      <c r="E60" s="20"/>
      <c r="F60" s="22"/>
      <c r="G60" s="67"/>
      <c r="H60" s="22"/>
      <c r="I60" s="20"/>
      <c r="J60" s="24"/>
    </row>
    <row r="61" spans="1:12" x14ac:dyDescent="0.25">
      <c r="A61" s="19"/>
      <c r="B61" s="20"/>
      <c r="C61" s="20"/>
      <c r="D61" s="117"/>
      <c r="E61" s="20"/>
      <c r="F61" s="22"/>
      <c r="G61" s="67"/>
      <c r="H61" s="22"/>
      <c r="I61" s="20"/>
      <c r="J61" s="24"/>
    </row>
    <row r="62" spans="1:12" ht="15.75" x14ac:dyDescent="0.25">
      <c r="A62" s="19"/>
      <c r="B62" s="20"/>
      <c r="C62" s="20"/>
      <c r="D62" s="117"/>
      <c r="E62" s="61" t="s">
        <v>31</v>
      </c>
      <c r="F62" s="62"/>
      <c r="G62" s="63"/>
      <c r="H62" s="62">
        <f>SUM(H51:H61)</f>
        <v>6672</v>
      </c>
      <c r="I62" s="64"/>
      <c r="J62" s="24"/>
    </row>
    <row r="63" spans="1:12" ht="5.0999999999999996" customHeight="1" x14ac:dyDescent="0.25">
      <c r="A63" s="19"/>
      <c r="B63" s="20"/>
      <c r="C63" s="20"/>
      <c r="D63" s="117"/>
      <c r="E63" s="20"/>
      <c r="F63" s="22"/>
      <c r="G63" s="67"/>
      <c r="H63" s="22"/>
      <c r="I63" s="20"/>
      <c r="J63" s="24"/>
    </row>
    <row r="64" spans="1:12" s="79" customFormat="1" ht="15.75" x14ac:dyDescent="0.25">
      <c r="A64" s="72"/>
      <c r="B64" s="73"/>
      <c r="C64" s="73"/>
      <c r="D64" s="74"/>
      <c r="E64" s="61" t="s">
        <v>32</v>
      </c>
      <c r="F64" s="75"/>
      <c r="G64" s="76"/>
      <c r="H64" s="75">
        <f>H37+E41-H62</f>
        <v>0</v>
      </c>
      <c r="I64" s="77"/>
      <c r="J64" s="78"/>
    </row>
    <row r="65" spans="1:10" ht="9.9499999999999993" customHeight="1" x14ac:dyDescent="0.25">
      <c r="A65" s="32"/>
      <c r="B65" s="33"/>
      <c r="C65" s="33"/>
      <c r="D65" s="34"/>
      <c r="E65" s="33"/>
      <c r="F65" s="35"/>
      <c r="G65" s="36"/>
      <c r="H65" s="35"/>
      <c r="I65" s="33"/>
      <c r="J65" s="37"/>
    </row>
    <row r="66" spans="1:10" x14ac:dyDescent="0.25">
      <c r="B66" s="38"/>
    </row>
    <row r="67" spans="1:10" ht="5.0999999999999996" customHeight="1" x14ac:dyDescent="0.25"/>
  </sheetData>
  <mergeCells count="14">
    <mergeCell ref="B5:C5"/>
    <mergeCell ref="E5:F5"/>
    <mergeCell ref="B6:C6"/>
    <mergeCell ref="E6:F6"/>
    <mergeCell ref="B10:C10"/>
    <mergeCell ref="B47:I47"/>
    <mergeCell ref="G12:H12"/>
    <mergeCell ref="B14:C14"/>
    <mergeCell ref="B17:C18"/>
    <mergeCell ref="B19:C19"/>
    <mergeCell ref="B21:I21"/>
    <mergeCell ref="B39:D39"/>
    <mergeCell ref="F39:H39"/>
    <mergeCell ref="B12:C12"/>
  </mergeCells>
  <pageMargins left="0.39370078740157483" right="0.39370078740157483" top="0.39370078740157483" bottom="0.39370078740157483" header="0.31496062992125984" footer="0.31496062992125984"/>
  <pageSetup paperSize="9" scale="9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opLeftCell="B1" zoomScale="85" zoomScaleNormal="85" workbookViewId="0">
      <selection activeCell="H53" sqref="H53"/>
    </sheetView>
  </sheetViews>
  <sheetFormatPr defaultColWidth="9.140625" defaultRowHeight="15" x14ac:dyDescent="0.25"/>
  <cols>
    <col min="1" max="2" width="1.7109375" style="9" customWidth="1"/>
    <col min="3" max="3" width="17.5703125" style="9" customWidth="1"/>
    <col min="4" max="4" width="20.42578125" style="38" customWidth="1"/>
    <col min="5" max="5" width="18.85546875" style="9" customWidth="1"/>
    <col min="6" max="6" width="11.85546875" style="39" customWidth="1"/>
    <col min="7" max="7" width="13" style="40" customWidth="1"/>
    <col min="8" max="8" width="14" style="39" customWidth="1"/>
    <col min="9" max="10" width="1.7109375" style="9" customWidth="1"/>
    <col min="11" max="16384" width="9.140625" style="9"/>
  </cols>
  <sheetData>
    <row r="1" spans="1:10" ht="9.9499999999999993" customHeight="1" x14ac:dyDescent="0.25">
      <c r="A1" s="3"/>
      <c r="B1" s="4"/>
      <c r="C1" s="4"/>
      <c r="D1" s="5"/>
      <c r="E1" s="4"/>
      <c r="F1" s="6"/>
      <c r="G1" s="7"/>
      <c r="H1" s="6"/>
      <c r="I1" s="4"/>
      <c r="J1" s="8"/>
    </row>
    <row r="2" spans="1:10" s="18" customFormat="1" x14ac:dyDescent="0.25">
      <c r="A2" s="10"/>
      <c r="B2" s="11"/>
      <c r="C2" s="12"/>
      <c r="D2" s="140" t="s">
        <v>3</v>
      </c>
      <c r="E2" s="12"/>
      <c r="F2" s="14"/>
      <c r="G2" s="140" t="s">
        <v>24</v>
      </c>
      <c r="H2" s="142" t="s">
        <v>25</v>
      </c>
      <c r="I2" s="16"/>
      <c r="J2" s="17"/>
    </row>
    <row r="3" spans="1:10" x14ac:dyDescent="0.25">
      <c r="A3" s="19"/>
      <c r="B3" s="20"/>
      <c r="C3" s="20"/>
      <c r="D3" s="141" t="s">
        <v>10</v>
      </c>
      <c r="E3" s="20"/>
      <c r="F3" s="22"/>
      <c r="G3" s="141">
        <v>8</v>
      </c>
      <c r="H3" s="23">
        <v>43768</v>
      </c>
      <c r="I3" s="20"/>
      <c r="J3" s="24"/>
    </row>
    <row r="4" spans="1:10" x14ac:dyDescent="0.25">
      <c r="A4" s="19"/>
      <c r="B4" s="20"/>
      <c r="C4" s="20"/>
      <c r="D4" s="143"/>
      <c r="E4" s="20"/>
      <c r="F4" s="22"/>
      <c r="G4" s="26"/>
      <c r="H4" s="22"/>
      <c r="I4" s="20"/>
      <c r="J4" s="24"/>
    </row>
    <row r="5" spans="1:10" s="18" customFormat="1" x14ac:dyDescent="0.25">
      <c r="A5" s="10"/>
      <c r="B5" s="215" t="s">
        <v>0</v>
      </c>
      <c r="C5" s="214"/>
      <c r="D5" s="27"/>
      <c r="E5" s="214" t="s">
        <v>20</v>
      </c>
      <c r="F5" s="214"/>
      <c r="G5" s="28"/>
      <c r="H5" s="29"/>
      <c r="I5" s="30"/>
      <c r="J5" s="31"/>
    </row>
    <row r="6" spans="1:10" x14ac:dyDescent="0.25">
      <c r="A6" s="19"/>
      <c r="B6" s="216" t="s">
        <v>99</v>
      </c>
      <c r="C6" s="216"/>
      <c r="D6" s="143"/>
      <c r="E6" s="216" t="s">
        <v>100</v>
      </c>
      <c r="F6" s="216"/>
      <c r="G6" s="26"/>
      <c r="H6" s="22"/>
      <c r="I6" s="20"/>
      <c r="J6" s="24"/>
    </row>
    <row r="7" spans="1:10" x14ac:dyDescent="0.25">
      <c r="A7" s="32"/>
      <c r="B7" s="33"/>
      <c r="C7" s="33"/>
      <c r="D7" s="34"/>
      <c r="E7" s="33"/>
      <c r="F7" s="35"/>
      <c r="G7" s="36"/>
      <c r="H7" s="35"/>
      <c r="I7" s="33"/>
      <c r="J7" s="37"/>
    </row>
    <row r="8" spans="1:10" ht="40.5" customHeight="1" x14ac:dyDescent="0.25"/>
    <row r="9" spans="1:10" ht="9.9499999999999993" customHeight="1" x14ac:dyDescent="0.25">
      <c r="A9" s="3"/>
      <c r="B9" s="4"/>
      <c r="C9" s="4"/>
      <c r="D9" s="5"/>
      <c r="E9" s="4"/>
      <c r="F9" s="6"/>
      <c r="G9" s="7"/>
      <c r="H9" s="6"/>
      <c r="I9" s="4"/>
      <c r="J9" s="8"/>
    </row>
    <row r="10" spans="1:10" x14ac:dyDescent="0.25">
      <c r="A10" s="19"/>
      <c r="B10" s="228" t="s">
        <v>0</v>
      </c>
      <c r="C10" s="229"/>
      <c r="D10" s="143" t="str">
        <f>B6</f>
        <v>P015</v>
      </c>
      <c r="E10" s="41" t="s">
        <v>20</v>
      </c>
      <c r="F10" s="22" t="str">
        <f>E6</f>
        <v>Mr Jacques Daniel Engelbrecht</v>
      </c>
      <c r="G10" s="26"/>
      <c r="H10" s="22"/>
      <c r="I10" s="20"/>
      <c r="J10" s="24"/>
    </row>
    <row r="11" spans="1:10" ht="5.0999999999999996" customHeight="1" x14ac:dyDescent="0.25">
      <c r="A11" s="19"/>
      <c r="B11" s="42"/>
      <c r="C11" s="43"/>
      <c r="D11" s="143"/>
      <c r="E11" s="20"/>
      <c r="F11" s="22"/>
      <c r="G11" s="26"/>
      <c r="H11" s="22"/>
      <c r="I11" s="20"/>
      <c r="J11" s="24"/>
    </row>
    <row r="12" spans="1:10" x14ac:dyDescent="0.25">
      <c r="A12" s="19"/>
      <c r="B12" s="228" t="s">
        <v>2</v>
      </c>
      <c r="C12" s="229"/>
      <c r="D12" s="143"/>
      <c r="E12" s="20"/>
      <c r="F12" s="44" t="s">
        <v>33</v>
      </c>
      <c r="G12" s="226" t="s">
        <v>101</v>
      </c>
      <c r="H12" s="227"/>
      <c r="I12" s="20"/>
      <c r="J12" s="24"/>
    </row>
    <row r="13" spans="1:10" ht="5.0999999999999996" customHeight="1" x14ac:dyDescent="0.25">
      <c r="A13" s="19"/>
      <c r="B13" s="42"/>
      <c r="C13" s="43"/>
      <c r="D13" s="143"/>
      <c r="E13" s="20"/>
      <c r="F13" s="22"/>
      <c r="G13" s="26"/>
      <c r="H13" s="22"/>
      <c r="I13" s="20"/>
      <c r="J13" s="24"/>
    </row>
    <row r="14" spans="1:10" x14ac:dyDescent="0.25">
      <c r="A14" s="19"/>
      <c r="B14" s="228" t="s">
        <v>3</v>
      </c>
      <c r="C14" s="229"/>
      <c r="D14" s="143" t="s">
        <v>10</v>
      </c>
      <c r="E14" s="20"/>
      <c r="F14" s="22"/>
      <c r="G14" s="41" t="s">
        <v>24</v>
      </c>
      <c r="H14" s="45">
        <f>G3</f>
        <v>8</v>
      </c>
      <c r="I14" s="20"/>
      <c r="J14" s="24"/>
    </row>
    <row r="15" spans="1:10" ht="5.0999999999999996" customHeight="1" x14ac:dyDescent="0.25">
      <c r="A15" s="19"/>
      <c r="B15" s="20"/>
      <c r="C15" s="20"/>
      <c r="D15" s="143"/>
      <c r="E15" s="20"/>
      <c r="F15" s="22"/>
      <c r="G15" s="46"/>
      <c r="H15" s="22"/>
      <c r="I15" s="20"/>
      <c r="J15" s="24"/>
    </row>
    <row r="16" spans="1:10" x14ac:dyDescent="0.25">
      <c r="A16" s="19"/>
      <c r="B16" s="47" t="s">
        <v>4</v>
      </c>
      <c r="C16" s="20"/>
      <c r="D16" s="143"/>
      <c r="E16" s="20"/>
      <c r="F16" s="22"/>
      <c r="G16" s="41" t="s">
        <v>25</v>
      </c>
      <c r="H16" s="48">
        <f>H3</f>
        <v>43768</v>
      </c>
      <c r="I16" s="20"/>
      <c r="J16" s="24"/>
    </row>
    <row r="17" spans="1:12" ht="5.0999999999999996" customHeight="1" x14ac:dyDescent="0.25">
      <c r="A17" s="19"/>
      <c r="B17" s="220" t="s">
        <v>5</v>
      </c>
      <c r="C17" s="220"/>
      <c r="D17" s="143"/>
      <c r="E17" s="20"/>
      <c r="F17" s="22"/>
      <c r="G17" s="46"/>
      <c r="H17" s="22"/>
      <c r="I17" s="20"/>
      <c r="J17" s="24"/>
    </row>
    <row r="18" spans="1:12" x14ac:dyDescent="0.25">
      <c r="A18" s="19"/>
      <c r="B18" s="220"/>
      <c r="C18" s="220"/>
      <c r="D18" s="143"/>
      <c r="E18" s="20"/>
      <c r="F18" s="22"/>
      <c r="G18" s="41" t="s">
        <v>23</v>
      </c>
      <c r="H18" s="22">
        <v>25</v>
      </c>
      <c r="I18" s="20"/>
      <c r="J18" s="24"/>
    </row>
    <row r="19" spans="1:12" x14ac:dyDescent="0.25">
      <c r="A19" s="19"/>
      <c r="B19" s="221">
        <v>2210</v>
      </c>
      <c r="C19" s="221"/>
      <c r="D19" s="143"/>
      <c r="E19" s="20"/>
      <c r="F19" s="22"/>
      <c r="G19" s="26"/>
      <c r="H19" s="22"/>
      <c r="I19" s="20"/>
      <c r="J19" s="24"/>
    </row>
    <row r="20" spans="1:12" x14ac:dyDescent="0.25">
      <c r="A20" s="19"/>
      <c r="B20" s="49"/>
      <c r="C20" s="20"/>
      <c r="D20" s="143"/>
      <c r="E20" s="20"/>
      <c r="F20" s="22"/>
      <c r="G20" s="26"/>
      <c r="H20" s="22"/>
      <c r="I20" s="20"/>
      <c r="J20" s="24"/>
    </row>
    <row r="21" spans="1:12" s="18" customFormat="1" ht="15.75" x14ac:dyDescent="0.25">
      <c r="A21" s="10"/>
      <c r="B21" s="222" t="s">
        <v>9</v>
      </c>
      <c r="C21" s="223"/>
      <c r="D21" s="223"/>
      <c r="E21" s="223"/>
      <c r="F21" s="223"/>
      <c r="G21" s="223"/>
      <c r="H21" s="223"/>
      <c r="I21" s="224"/>
      <c r="J21" s="50"/>
    </row>
    <row r="22" spans="1:12" s="18" customFormat="1" ht="5.0999999999999996" customHeight="1" x14ac:dyDescent="0.25">
      <c r="A22" s="10"/>
      <c r="B22" s="51"/>
      <c r="C22" s="51"/>
      <c r="D22" s="43"/>
      <c r="E22" s="51"/>
      <c r="F22" s="52"/>
      <c r="G22" s="53"/>
      <c r="H22" s="52"/>
      <c r="I22" s="51"/>
      <c r="J22" s="31"/>
    </row>
    <row r="23" spans="1:12" s="18" customFormat="1" x14ac:dyDescent="0.25">
      <c r="A23" s="10"/>
      <c r="B23" s="144" t="s">
        <v>6</v>
      </c>
      <c r="C23" s="55"/>
      <c r="D23" s="27"/>
      <c r="E23" s="55"/>
      <c r="F23" s="142" t="s">
        <v>22</v>
      </c>
      <c r="G23" s="56" t="s">
        <v>23</v>
      </c>
      <c r="H23" s="57" t="s">
        <v>26</v>
      </c>
      <c r="I23" s="30"/>
      <c r="J23" s="31"/>
    </row>
    <row r="24" spans="1:12" ht="5.0999999999999996" customHeight="1" x14ac:dyDescent="0.25">
      <c r="A24" s="19"/>
      <c r="B24" s="20"/>
      <c r="C24" s="20"/>
      <c r="D24" s="143"/>
      <c r="E24" s="20"/>
      <c r="F24" s="22"/>
      <c r="G24" s="26"/>
      <c r="H24" s="22"/>
      <c r="I24" s="20"/>
      <c r="J24" s="24"/>
    </row>
    <row r="25" spans="1:12" x14ac:dyDescent="0.25">
      <c r="A25" s="19"/>
      <c r="B25" s="20"/>
      <c r="C25" s="20" t="s">
        <v>7</v>
      </c>
      <c r="D25" s="143"/>
      <c r="E25" s="20"/>
      <c r="F25" s="22">
        <f>40*4</f>
        <v>160</v>
      </c>
      <c r="G25" s="26">
        <f>H18</f>
        <v>25</v>
      </c>
      <c r="H25" s="22">
        <f>F25*G25</f>
        <v>4000</v>
      </c>
      <c r="I25" s="20"/>
      <c r="J25" s="24"/>
    </row>
    <row r="26" spans="1:12" x14ac:dyDescent="0.25">
      <c r="A26" s="19"/>
      <c r="B26" s="20"/>
      <c r="C26" s="20" t="s">
        <v>54</v>
      </c>
      <c r="D26" s="143"/>
      <c r="E26" s="20"/>
      <c r="F26" s="22">
        <f>9.5+11+13+17</f>
        <v>50.5</v>
      </c>
      <c r="G26" s="26">
        <f>G25*1.5</f>
        <v>37.5</v>
      </c>
      <c r="H26" s="22">
        <f>F26*G26</f>
        <v>1893.75</v>
      </c>
      <c r="I26" s="20"/>
      <c r="J26" s="24"/>
    </row>
    <row r="27" spans="1:12" x14ac:dyDescent="0.25">
      <c r="A27" s="19"/>
      <c r="B27" s="20"/>
      <c r="C27" s="20"/>
      <c r="D27" s="143"/>
      <c r="E27" s="20"/>
      <c r="F27" s="22"/>
      <c r="G27" s="26"/>
      <c r="H27" s="22"/>
      <c r="I27" s="20"/>
      <c r="J27" s="24"/>
    </row>
    <row r="28" spans="1:12" x14ac:dyDescent="0.25">
      <c r="A28" s="19"/>
      <c r="B28" s="20"/>
      <c r="C28" s="20"/>
      <c r="D28" s="143"/>
      <c r="E28" s="20"/>
      <c r="F28" s="22"/>
      <c r="G28" s="26"/>
      <c r="H28" s="22"/>
      <c r="I28" s="20"/>
      <c r="J28" s="24"/>
      <c r="L28" s="9" t="s">
        <v>75</v>
      </c>
    </row>
    <row r="29" spans="1:12" x14ac:dyDescent="0.25">
      <c r="A29" s="19"/>
      <c r="B29" s="20"/>
      <c r="C29" s="20"/>
      <c r="D29" s="143"/>
      <c r="E29" s="20"/>
      <c r="F29" s="22"/>
      <c r="G29" s="26"/>
      <c r="H29" s="22"/>
      <c r="I29" s="20"/>
      <c r="J29" s="24"/>
      <c r="L29" s="112">
        <v>43</v>
      </c>
    </row>
    <row r="30" spans="1:12" x14ac:dyDescent="0.25">
      <c r="A30" s="19"/>
      <c r="B30" s="20"/>
      <c r="C30" s="20"/>
      <c r="D30" s="143"/>
      <c r="E30" s="20"/>
      <c r="F30" s="22"/>
      <c r="G30" s="26"/>
      <c r="H30" s="22"/>
      <c r="I30" s="20"/>
      <c r="J30" s="24"/>
    </row>
    <row r="31" spans="1:12" x14ac:dyDescent="0.25">
      <c r="A31" s="19"/>
      <c r="B31" s="20"/>
      <c r="C31" s="20"/>
      <c r="D31" s="143"/>
      <c r="E31" s="20"/>
      <c r="F31" s="22"/>
      <c r="G31" s="26"/>
      <c r="H31" s="22"/>
      <c r="I31" s="20"/>
      <c r="J31" s="24"/>
    </row>
    <row r="32" spans="1:12" x14ac:dyDescent="0.25">
      <c r="A32" s="19"/>
      <c r="B32" s="20"/>
      <c r="C32" s="20"/>
      <c r="D32" s="143"/>
      <c r="E32" s="20"/>
      <c r="F32" s="22"/>
      <c r="G32" s="26"/>
      <c r="H32" s="22"/>
      <c r="I32" s="20"/>
      <c r="J32" s="24"/>
    </row>
    <row r="33" spans="1:12" x14ac:dyDescent="0.25">
      <c r="A33" s="19"/>
      <c r="B33" s="20"/>
      <c r="C33" s="20"/>
      <c r="D33" s="143"/>
      <c r="E33" s="20"/>
      <c r="F33" s="22"/>
      <c r="G33" s="26"/>
      <c r="H33" s="22"/>
      <c r="I33" s="20"/>
      <c r="J33" s="24"/>
    </row>
    <row r="34" spans="1:12" x14ac:dyDescent="0.25">
      <c r="A34" s="19"/>
      <c r="B34" s="20"/>
      <c r="C34" s="20"/>
      <c r="D34" s="143"/>
      <c r="E34" s="20"/>
      <c r="F34" s="22"/>
      <c r="G34" s="26"/>
      <c r="H34" s="22"/>
      <c r="I34" s="20"/>
      <c r="J34" s="24"/>
    </row>
    <row r="35" spans="1:12" x14ac:dyDescent="0.25">
      <c r="A35" s="19"/>
      <c r="B35" s="20"/>
      <c r="C35" s="20"/>
      <c r="D35" s="143"/>
      <c r="E35" s="20"/>
      <c r="F35" s="22"/>
      <c r="G35" s="26"/>
      <c r="H35" s="22"/>
      <c r="I35" s="20"/>
      <c r="J35" s="24"/>
    </row>
    <row r="36" spans="1:12" x14ac:dyDescent="0.25">
      <c r="A36" s="19"/>
      <c r="B36" s="20"/>
      <c r="C36" s="20"/>
      <c r="D36" s="143"/>
      <c r="E36" s="20"/>
      <c r="F36" s="22"/>
      <c r="G36" s="26"/>
      <c r="H36" s="22"/>
      <c r="I36" s="20"/>
      <c r="J36" s="24"/>
    </row>
    <row r="37" spans="1:12" s="66" customFormat="1" ht="15.75" x14ac:dyDescent="0.25">
      <c r="A37" s="58"/>
      <c r="B37" s="59"/>
      <c r="C37" s="59"/>
      <c r="D37" s="60"/>
      <c r="E37" s="61" t="s">
        <v>27</v>
      </c>
      <c r="F37" s="62"/>
      <c r="G37" s="63"/>
      <c r="H37" s="62">
        <f>SUM(H25:H36)</f>
        <v>5893.75</v>
      </c>
      <c r="I37" s="64"/>
      <c r="J37" s="65"/>
    </row>
    <row r="38" spans="1:12" ht="5.0999999999999996" customHeight="1" x14ac:dyDescent="0.25">
      <c r="A38" s="19"/>
      <c r="B38" s="20"/>
      <c r="C38" s="20"/>
      <c r="D38" s="143"/>
      <c r="E38" s="20"/>
      <c r="F38" s="22"/>
      <c r="G38" s="26"/>
      <c r="H38" s="22"/>
      <c r="I38" s="20"/>
      <c r="J38" s="24"/>
    </row>
    <row r="39" spans="1:12" s="18" customFormat="1" x14ac:dyDescent="0.25">
      <c r="A39" s="10"/>
      <c r="B39" s="215" t="s">
        <v>11</v>
      </c>
      <c r="C39" s="214"/>
      <c r="D39" s="214"/>
      <c r="E39" s="55"/>
      <c r="F39" s="225" t="s">
        <v>28</v>
      </c>
      <c r="G39" s="225"/>
      <c r="H39" s="225"/>
      <c r="I39" s="30"/>
      <c r="J39" s="31"/>
    </row>
    <row r="40" spans="1:12" ht="5.0999999999999996" customHeight="1" x14ac:dyDescent="0.25">
      <c r="A40" s="19"/>
      <c r="B40" s="20"/>
      <c r="C40" s="20"/>
      <c r="D40" s="143"/>
      <c r="E40" s="20"/>
      <c r="F40" s="22"/>
      <c r="G40" s="26"/>
      <c r="H40" s="22"/>
      <c r="I40" s="20"/>
      <c r="J40" s="24"/>
    </row>
    <row r="41" spans="1:12" x14ac:dyDescent="0.25">
      <c r="A41" s="19"/>
      <c r="B41" s="20"/>
      <c r="C41" s="20"/>
      <c r="D41" s="143"/>
      <c r="E41" s="20"/>
      <c r="F41" s="22"/>
      <c r="G41" s="26"/>
      <c r="H41" s="22"/>
      <c r="I41" s="20"/>
      <c r="J41" s="24"/>
    </row>
    <row r="42" spans="1:12" x14ac:dyDescent="0.25">
      <c r="A42" s="19"/>
      <c r="B42" s="20"/>
      <c r="C42" s="20"/>
      <c r="D42" s="143"/>
      <c r="E42" s="20"/>
      <c r="F42" s="22"/>
      <c r="G42" s="26"/>
      <c r="H42" s="22"/>
      <c r="I42" s="20"/>
      <c r="J42" s="24"/>
      <c r="L42" s="9" t="s">
        <v>98</v>
      </c>
    </row>
    <row r="43" spans="1:12" x14ac:dyDescent="0.25">
      <c r="A43" s="19"/>
      <c r="B43" s="20"/>
      <c r="C43" s="20"/>
      <c r="D43" s="143"/>
      <c r="E43" s="20"/>
      <c r="F43" s="22"/>
      <c r="G43" s="26"/>
      <c r="H43" s="22"/>
      <c r="I43" s="20"/>
      <c r="J43" s="24"/>
    </row>
    <row r="44" spans="1:12" x14ac:dyDescent="0.25">
      <c r="A44" s="19"/>
      <c r="B44" s="20"/>
      <c r="C44" s="20"/>
      <c r="D44" s="143"/>
      <c r="E44" s="20"/>
      <c r="F44" s="22"/>
      <c r="G44" s="26"/>
      <c r="H44" s="22"/>
      <c r="I44" s="20"/>
      <c r="J44" s="24"/>
    </row>
    <row r="45" spans="1:12" x14ac:dyDescent="0.25">
      <c r="A45" s="19"/>
      <c r="B45" s="20"/>
      <c r="C45" s="20"/>
      <c r="D45" s="143"/>
      <c r="E45" s="20"/>
      <c r="F45" s="22"/>
      <c r="G45" s="26"/>
      <c r="H45" s="22"/>
      <c r="I45" s="20"/>
      <c r="J45" s="24"/>
    </row>
    <row r="46" spans="1:12" x14ac:dyDescent="0.25">
      <c r="A46" s="19"/>
      <c r="B46" s="20"/>
      <c r="C46" s="20"/>
      <c r="D46" s="143"/>
      <c r="E46" s="20"/>
      <c r="F46" s="22"/>
      <c r="G46" s="26"/>
      <c r="H46" s="22"/>
      <c r="I46" s="20"/>
      <c r="J46" s="24"/>
    </row>
    <row r="47" spans="1:12" ht="15.75" x14ac:dyDescent="0.25">
      <c r="A47" s="19"/>
      <c r="B47" s="217" t="s">
        <v>29</v>
      </c>
      <c r="C47" s="218"/>
      <c r="D47" s="218"/>
      <c r="E47" s="218"/>
      <c r="F47" s="218"/>
      <c r="G47" s="218"/>
      <c r="H47" s="218"/>
      <c r="I47" s="219"/>
      <c r="J47" s="24"/>
    </row>
    <row r="48" spans="1:12" ht="5.0999999999999996" customHeight="1" x14ac:dyDescent="0.25">
      <c r="A48" s="19"/>
      <c r="B48" s="20"/>
      <c r="C48" s="20"/>
      <c r="D48" s="143"/>
      <c r="E48" s="20"/>
      <c r="F48" s="22"/>
      <c r="G48" s="26"/>
      <c r="H48" s="22"/>
      <c r="I48" s="20"/>
      <c r="J48" s="24"/>
    </row>
    <row r="49" spans="1:12" s="18" customFormat="1" x14ac:dyDescent="0.25">
      <c r="A49" s="10"/>
      <c r="B49" s="144" t="s">
        <v>6</v>
      </c>
      <c r="C49" s="55"/>
      <c r="D49" s="27"/>
      <c r="E49" s="55"/>
      <c r="F49" s="29"/>
      <c r="G49" s="140" t="s">
        <v>30</v>
      </c>
      <c r="H49" s="57" t="s">
        <v>26</v>
      </c>
      <c r="I49" s="30"/>
      <c r="J49" s="31"/>
    </row>
    <row r="50" spans="1:12" ht="5.0999999999999996" customHeight="1" x14ac:dyDescent="0.25">
      <c r="A50" s="19"/>
      <c r="B50" s="20"/>
      <c r="C50" s="20"/>
      <c r="D50" s="143"/>
      <c r="E50" s="20"/>
      <c r="F50" s="22"/>
      <c r="G50" s="26"/>
      <c r="H50" s="22"/>
      <c r="I50" s="20"/>
      <c r="J50" s="24"/>
    </row>
    <row r="51" spans="1:12" x14ac:dyDescent="0.25">
      <c r="A51" s="19"/>
      <c r="B51" s="20"/>
      <c r="C51" s="20" t="s">
        <v>16</v>
      </c>
      <c r="D51" s="143"/>
      <c r="E51" s="20"/>
      <c r="F51" s="22"/>
      <c r="G51" s="67"/>
      <c r="H51" s="111">
        <f>13.56+14.13+14.88+16.38</f>
        <v>58.95</v>
      </c>
      <c r="I51" s="20"/>
      <c r="J51" s="24"/>
      <c r="L51" s="69"/>
    </row>
    <row r="52" spans="1:12" x14ac:dyDescent="0.25">
      <c r="A52" s="19"/>
      <c r="B52" s="20"/>
      <c r="C52" s="20" t="s">
        <v>15</v>
      </c>
      <c r="D52" s="143"/>
      <c r="E52" s="20"/>
      <c r="F52" s="22"/>
      <c r="G52" s="67"/>
      <c r="H52" s="111">
        <f>21</f>
        <v>21</v>
      </c>
      <c r="I52" s="20"/>
      <c r="J52" s="24"/>
    </row>
    <row r="53" spans="1:12" x14ac:dyDescent="0.25">
      <c r="A53" s="19"/>
      <c r="B53" s="20"/>
      <c r="C53" s="20"/>
      <c r="D53" s="143"/>
      <c r="E53" s="20"/>
      <c r="F53" s="22"/>
      <c r="G53" s="67"/>
      <c r="H53" s="22"/>
      <c r="I53" s="20"/>
      <c r="J53" s="24"/>
    </row>
    <row r="54" spans="1:12" x14ac:dyDescent="0.25">
      <c r="A54" s="19"/>
      <c r="B54" s="20"/>
      <c r="C54" s="20"/>
      <c r="D54" s="143"/>
      <c r="E54" s="20"/>
      <c r="F54" s="22"/>
      <c r="G54" s="67"/>
      <c r="H54" s="22"/>
      <c r="I54" s="20"/>
      <c r="J54" s="24"/>
    </row>
    <row r="55" spans="1:12" x14ac:dyDescent="0.25">
      <c r="A55" s="19"/>
      <c r="B55" s="20"/>
      <c r="C55" s="20"/>
      <c r="D55" s="143"/>
      <c r="E55" s="20"/>
      <c r="F55" s="22"/>
      <c r="G55" s="67"/>
      <c r="H55" s="22"/>
      <c r="I55" s="20"/>
      <c r="J55" s="24"/>
    </row>
    <row r="56" spans="1:12" x14ac:dyDescent="0.25">
      <c r="A56" s="19"/>
      <c r="B56" s="20"/>
      <c r="C56" s="20"/>
      <c r="D56" s="143"/>
      <c r="E56" s="20"/>
      <c r="F56" s="22"/>
      <c r="G56" s="67"/>
      <c r="H56" s="22"/>
      <c r="I56" s="20"/>
      <c r="J56" s="24"/>
    </row>
    <row r="57" spans="1:12" x14ac:dyDescent="0.25">
      <c r="A57" s="19"/>
      <c r="B57" s="20"/>
      <c r="C57" s="20"/>
      <c r="D57" s="143"/>
      <c r="E57" s="20"/>
      <c r="F57" s="22"/>
      <c r="G57" s="67"/>
      <c r="H57" s="22"/>
      <c r="I57" s="20"/>
      <c r="J57" s="24"/>
    </row>
    <row r="58" spans="1:12" x14ac:dyDescent="0.25">
      <c r="A58" s="19"/>
      <c r="B58" s="20"/>
      <c r="C58" s="20"/>
      <c r="D58" s="143"/>
      <c r="E58" s="20"/>
      <c r="F58" s="22"/>
      <c r="G58" s="67"/>
      <c r="H58" s="22"/>
      <c r="I58" s="20"/>
      <c r="J58" s="24"/>
    </row>
    <row r="59" spans="1:12" x14ac:dyDescent="0.25">
      <c r="A59" s="19"/>
      <c r="B59" s="20"/>
      <c r="C59" s="20"/>
      <c r="D59" s="143"/>
      <c r="E59" s="20"/>
      <c r="F59" s="22"/>
      <c r="G59" s="67"/>
      <c r="H59" s="22"/>
      <c r="I59" s="20"/>
      <c r="J59" s="24"/>
    </row>
    <row r="60" spans="1:12" x14ac:dyDescent="0.25">
      <c r="A60" s="19"/>
      <c r="B60" s="20"/>
      <c r="C60" s="20"/>
      <c r="D60" s="143"/>
      <c r="E60" s="20"/>
      <c r="F60" s="22"/>
      <c r="G60" s="67"/>
      <c r="H60" s="22"/>
      <c r="I60" s="20"/>
      <c r="J60" s="24"/>
    </row>
    <row r="61" spans="1:12" x14ac:dyDescent="0.25">
      <c r="A61" s="19"/>
      <c r="B61" s="20"/>
      <c r="C61" s="20"/>
      <c r="D61" s="143"/>
      <c r="E61" s="20"/>
      <c r="F61" s="22"/>
      <c r="G61" s="67"/>
      <c r="H61" s="22"/>
      <c r="I61" s="20"/>
      <c r="J61" s="24"/>
    </row>
    <row r="62" spans="1:12" ht="15.75" x14ac:dyDescent="0.25">
      <c r="A62" s="19"/>
      <c r="B62" s="20"/>
      <c r="C62" s="20"/>
      <c r="D62" s="143"/>
      <c r="E62" s="61" t="s">
        <v>31</v>
      </c>
      <c r="F62" s="62"/>
      <c r="G62" s="63"/>
      <c r="H62" s="62">
        <f>SUM(H51:H61)</f>
        <v>79.95</v>
      </c>
      <c r="I62" s="64"/>
      <c r="J62" s="24"/>
    </row>
    <row r="63" spans="1:12" ht="5.0999999999999996" customHeight="1" x14ac:dyDescent="0.25">
      <c r="A63" s="19"/>
      <c r="B63" s="20"/>
      <c r="C63" s="20"/>
      <c r="D63" s="143"/>
      <c r="E63" s="20"/>
      <c r="F63" s="22"/>
      <c r="G63" s="67"/>
      <c r="H63" s="22"/>
      <c r="I63" s="20"/>
      <c r="J63" s="24"/>
    </row>
    <row r="64" spans="1:12" s="79" customFormat="1" ht="15.75" x14ac:dyDescent="0.25">
      <c r="A64" s="72"/>
      <c r="B64" s="73"/>
      <c r="C64" s="73"/>
      <c r="D64" s="74"/>
      <c r="E64" s="61" t="s">
        <v>32</v>
      </c>
      <c r="F64" s="75"/>
      <c r="G64" s="76"/>
      <c r="H64" s="75">
        <f>H37-H62</f>
        <v>5813.8</v>
      </c>
      <c r="I64" s="77"/>
      <c r="J64" s="78"/>
    </row>
    <row r="65" spans="1:10" ht="9.9499999999999993" customHeight="1" x14ac:dyDescent="0.25">
      <c r="A65" s="32"/>
      <c r="B65" s="33"/>
      <c r="C65" s="33"/>
      <c r="D65" s="34"/>
      <c r="E65" s="33"/>
      <c r="F65" s="35"/>
      <c r="G65" s="36"/>
      <c r="H65" s="35"/>
      <c r="I65" s="33"/>
      <c r="J65" s="37"/>
    </row>
    <row r="66" spans="1:10" x14ac:dyDescent="0.25">
      <c r="B66" s="38"/>
    </row>
    <row r="67" spans="1:10" ht="5.0999999999999996" customHeight="1" x14ac:dyDescent="0.25"/>
  </sheetData>
  <mergeCells count="14">
    <mergeCell ref="B47:I47"/>
    <mergeCell ref="G12:H12"/>
    <mergeCell ref="B14:C14"/>
    <mergeCell ref="B17:C18"/>
    <mergeCell ref="B19:C19"/>
    <mergeCell ref="B21:I21"/>
    <mergeCell ref="B39:D39"/>
    <mergeCell ref="F39:H39"/>
    <mergeCell ref="B12:C12"/>
    <mergeCell ref="B5:C5"/>
    <mergeCell ref="E5:F5"/>
    <mergeCell ref="B6:C6"/>
    <mergeCell ref="E6:F6"/>
    <mergeCell ref="B10:C10"/>
  </mergeCells>
  <pageMargins left="0.39370078740157483" right="0.39370078740157483" top="0.39370078740157483" bottom="0.39370078740157483" header="0.31496062992125984" footer="0.31496062992125984"/>
  <pageSetup paperSize="9" scale="9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7"/>
  <sheetViews>
    <sheetView topLeftCell="B1" zoomScale="85" zoomScaleNormal="85" workbookViewId="0">
      <selection activeCell="H55" sqref="H55"/>
    </sheetView>
  </sheetViews>
  <sheetFormatPr defaultColWidth="9.140625" defaultRowHeight="15" x14ac:dyDescent="0.25"/>
  <cols>
    <col min="1" max="2" width="1.7109375" style="9" customWidth="1"/>
    <col min="3" max="3" width="17.5703125" style="9" customWidth="1"/>
    <col min="4" max="4" width="20.42578125" style="38" customWidth="1"/>
    <col min="5" max="5" width="18.85546875" style="9" customWidth="1"/>
    <col min="6" max="6" width="11.85546875" style="39" customWidth="1"/>
    <col min="7" max="7" width="13" style="40" customWidth="1"/>
    <col min="8" max="8" width="14" style="39" customWidth="1"/>
    <col min="9" max="10" width="1.7109375" style="9" customWidth="1"/>
    <col min="11" max="13" width="9.140625" style="9"/>
    <col min="14" max="14" width="11.28515625" style="9" bestFit="1" customWidth="1"/>
    <col min="15" max="16384" width="9.140625" style="9"/>
  </cols>
  <sheetData>
    <row r="1" spans="1:10" ht="9.9499999999999993" customHeight="1" x14ac:dyDescent="0.25">
      <c r="A1" s="3"/>
      <c r="B1" s="4"/>
      <c r="C1" s="4"/>
      <c r="D1" s="5"/>
      <c r="E1" s="4"/>
      <c r="F1" s="6"/>
      <c r="G1" s="7"/>
      <c r="H1" s="6"/>
      <c r="I1" s="4"/>
      <c r="J1" s="8"/>
    </row>
    <row r="2" spans="1:10" s="18" customFormat="1" x14ac:dyDescent="0.25">
      <c r="A2" s="10"/>
      <c r="B2" s="11"/>
      <c r="C2" s="12"/>
      <c r="D2" s="145" t="s">
        <v>3</v>
      </c>
      <c r="E2" s="12"/>
      <c r="F2" s="14"/>
      <c r="G2" s="145" t="s">
        <v>24</v>
      </c>
      <c r="H2" s="147" t="s">
        <v>25</v>
      </c>
      <c r="I2" s="16"/>
      <c r="J2" s="17"/>
    </row>
    <row r="3" spans="1:10" x14ac:dyDescent="0.25">
      <c r="A3" s="19"/>
      <c r="B3" s="20"/>
      <c r="C3" s="20"/>
      <c r="D3" s="146" t="s">
        <v>10</v>
      </c>
      <c r="E3" s="20"/>
      <c r="F3" s="22"/>
      <c r="G3" s="146">
        <f>SPECS!B3</f>
        <v>21</v>
      </c>
      <c r="H3" s="23">
        <f>SPECS!B4</f>
        <v>44398</v>
      </c>
      <c r="I3" s="20"/>
      <c r="J3" s="24"/>
    </row>
    <row r="4" spans="1:10" x14ac:dyDescent="0.25">
      <c r="A4" s="19"/>
      <c r="B4" s="20"/>
      <c r="C4" s="20"/>
      <c r="D4" s="148"/>
      <c r="E4" s="20"/>
      <c r="F4" s="22"/>
      <c r="G4" s="26"/>
      <c r="H4" s="22"/>
      <c r="I4" s="20"/>
      <c r="J4" s="24"/>
    </row>
    <row r="5" spans="1:10" s="18" customFormat="1" x14ac:dyDescent="0.25">
      <c r="A5" s="10"/>
      <c r="B5" s="215" t="s">
        <v>0</v>
      </c>
      <c r="C5" s="214"/>
      <c r="D5" s="27"/>
      <c r="E5" s="214" t="s">
        <v>20</v>
      </c>
      <c r="F5" s="214"/>
      <c r="G5" s="28"/>
      <c r="H5" s="29"/>
      <c r="I5" s="30"/>
      <c r="J5" s="31"/>
    </row>
    <row r="6" spans="1:10" x14ac:dyDescent="0.25">
      <c r="A6" s="19"/>
      <c r="B6" s="216" t="s">
        <v>1</v>
      </c>
      <c r="C6" s="216"/>
      <c r="D6" s="148"/>
      <c r="E6" s="216" t="s">
        <v>21</v>
      </c>
      <c r="F6" s="216"/>
      <c r="G6" s="26"/>
      <c r="H6" s="22"/>
      <c r="I6" s="20"/>
      <c r="J6" s="24"/>
    </row>
    <row r="7" spans="1:10" x14ac:dyDescent="0.25">
      <c r="A7" s="32"/>
      <c r="B7" s="33"/>
      <c r="C7" s="33"/>
      <c r="D7" s="34"/>
      <c r="E7" s="33"/>
      <c r="F7" s="35"/>
      <c r="G7" s="36"/>
      <c r="H7" s="35"/>
      <c r="I7" s="33"/>
      <c r="J7" s="37"/>
    </row>
    <row r="8" spans="1:10" ht="40.5" customHeight="1" x14ac:dyDescent="0.25"/>
    <row r="9" spans="1:10" ht="9.9499999999999993" customHeight="1" x14ac:dyDescent="0.25">
      <c r="A9" s="3"/>
      <c r="B9" s="4"/>
      <c r="C9" s="4"/>
      <c r="D9" s="5"/>
      <c r="E9" s="4"/>
      <c r="F9" s="6"/>
      <c r="G9" s="7"/>
      <c r="H9" s="6"/>
      <c r="I9" s="4"/>
      <c r="J9" s="8"/>
    </row>
    <row r="10" spans="1:10" x14ac:dyDescent="0.25">
      <c r="A10" s="19"/>
      <c r="B10" s="228" t="s">
        <v>0</v>
      </c>
      <c r="C10" s="229"/>
      <c r="D10" s="148" t="s">
        <v>1</v>
      </c>
      <c r="E10" s="41" t="s">
        <v>20</v>
      </c>
      <c r="F10" s="22" t="s">
        <v>21</v>
      </c>
      <c r="G10" s="26"/>
      <c r="H10" s="22"/>
      <c r="I10" s="20"/>
      <c r="J10" s="24"/>
    </row>
    <row r="11" spans="1:10" ht="5.0999999999999996" customHeight="1" x14ac:dyDescent="0.25">
      <c r="A11" s="19"/>
      <c r="B11" s="42"/>
      <c r="C11" s="43"/>
      <c r="D11" s="148"/>
      <c r="E11" s="20"/>
      <c r="F11" s="22"/>
      <c r="G11" s="26"/>
      <c r="H11" s="22"/>
      <c r="I11" s="20"/>
      <c r="J11" s="24"/>
    </row>
    <row r="12" spans="1:10" x14ac:dyDescent="0.25">
      <c r="A12" s="19"/>
      <c r="B12" s="228" t="s">
        <v>2</v>
      </c>
      <c r="C12" s="229"/>
      <c r="D12" s="148"/>
      <c r="E12" s="20"/>
      <c r="F12" s="44" t="s">
        <v>33</v>
      </c>
      <c r="G12" s="226" t="s">
        <v>34</v>
      </c>
      <c r="H12" s="227"/>
      <c r="I12" s="20"/>
      <c r="J12" s="24"/>
    </row>
    <row r="13" spans="1:10" ht="5.0999999999999996" customHeight="1" x14ac:dyDescent="0.25">
      <c r="A13" s="19"/>
      <c r="B13" s="42"/>
      <c r="C13" s="43"/>
      <c r="D13" s="148"/>
      <c r="E13" s="20"/>
      <c r="F13" s="22"/>
      <c r="G13" s="26"/>
      <c r="H13" s="22"/>
      <c r="I13" s="20"/>
      <c r="J13" s="24"/>
    </row>
    <row r="14" spans="1:10" x14ac:dyDescent="0.25">
      <c r="A14" s="19"/>
      <c r="B14" s="228" t="s">
        <v>3</v>
      </c>
      <c r="C14" s="229"/>
      <c r="D14" s="148" t="s">
        <v>10</v>
      </c>
      <c r="E14" s="20"/>
      <c r="F14" s="22"/>
      <c r="G14" s="41" t="s">
        <v>24</v>
      </c>
      <c r="H14" s="45">
        <f>G3</f>
        <v>21</v>
      </c>
      <c r="I14" s="20"/>
      <c r="J14" s="24"/>
    </row>
    <row r="15" spans="1:10" ht="5.0999999999999996" customHeight="1" x14ac:dyDescent="0.25">
      <c r="A15" s="19"/>
      <c r="B15" s="20"/>
      <c r="C15" s="20"/>
      <c r="D15" s="148"/>
      <c r="E15" s="20"/>
      <c r="F15" s="22"/>
      <c r="G15" s="46"/>
      <c r="H15" s="22"/>
      <c r="I15" s="20"/>
      <c r="J15" s="24"/>
    </row>
    <row r="16" spans="1:10" x14ac:dyDescent="0.25">
      <c r="A16" s="19"/>
      <c r="B16" s="47" t="s">
        <v>4</v>
      </c>
      <c r="C16" s="20"/>
      <c r="D16" s="148"/>
      <c r="E16" s="20"/>
      <c r="F16" s="22"/>
      <c r="G16" s="41" t="s">
        <v>25</v>
      </c>
      <c r="H16" s="48">
        <f>H3</f>
        <v>44398</v>
      </c>
      <c r="I16" s="20"/>
      <c r="J16" s="24"/>
    </row>
    <row r="17" spans="1:18" ht="5.0999999999999996" customHeight="1" x14ac:dyDescent="0.25">
      <c r="A17" s="19"/>
      <c r="B17" s="220" t="s">
        <v>5</v>
      </c>
      <c r="C17" s="220"/>
      <c r="D17" s="148"/>
      <c r="E17" s="20"/>
      <c r="F17" s="22"/>
      <c r="G17" s="46"/>
      <c r="H17" s="22"/>
      <c r="I17" s="20"/>
      <c r="J17" s="24"/>
    </row>
    <row r="18" spans="1:18" x14ac:dyDescent="0.25">
      <c r="A18" s="19"/>
      <c r="B18" s="220"/>
      <c r="C18" s="220"/>
      <c r="D18" s="148"/>
      <c r="E18" s="20"/>
      <c r="F18" s="22"/>
      <c r="G18" s="41" t="s">
        <v>23</v>
      </c>
      <c r="H18" s="22">
        <v>85.38</v>
      </c>
      <c r="I18" s="20"/>
      <c r="J18" s="24"/>
    </row>
    <row r="19" spans="1:18" x14ac:dyDescent="0.25">
      <c r="A19" s="19"/>
      <c r="B19" s="221">
        <v>2210</v>
      </c>
      <c r="C19" s="221"/>
      <c r="D19" s="148"/>
      <c r="E19" s="20"/>
      <c r="F19" s="22"/>
      <c r="G19" s="26"/>
      <c r="H19" s="22"/>
      <c r="I19" s="20"/>
      <c r="J19" s="24"/>
    </row>
    <row r="20" spans="1:18" x14ac:dyDescent="0.25">
      <c r="A20" s="19"/>
      <c r="B20" s="49"/>
      <c r="C20" s="20"/>
      <c r="D20" s="148"/>
      <c r="E20" s="20"/>
      <c r="F20" s="22"/>
      <c r="G20" s="26"/>
      <c r="H20" s="22"/>
      <c r="I20" s="20"/>
      <c r="J20" s="24"/>
    </row>
    <row r="21" spans="1:18" s="18" customFormat="1" ht="15.75" x14ac:dyDescent="0.25">
      <c r="A21" s="10"/>
      <c r="B21" s="222" t="s">
        <v>9</v>
      </c>
      <c r="C21" s="223"/>
      <c r="D21" s="223"/>
      <c r="E21" s="223"/>
      <c r="F21" s="223"/>
      <c r="G21" s="223"/>
      <c r="H21" s="223"/>
      <c r="I21" s="224"/>
      <c r="J21" s="50"/>
    </row>
    <row r="22" spans="1:18" s="18" customFormat="1" ht="5.0999999999999996" customHeight="1" x14ac:dyDescent="0.25">
      <c r="A22" s="10"/>
      <c r="B22" s="51"/>
      <c r="C22" s="51"/>
      <c r="D22" s="43"/>
      <c r="E22" s="51"/>
      <c r="F22" s="52"/>
      <c r="G22" s="53"/>
      <c r="H22" s="52"/>
      <c r="I22" s="51"/>
      <c r="J22" s="31"/>
    </row>
    <row r="23" spans="1:18" s="18" customFormat="1" x14ac:dyDescent="0.25">
      <c r="A23" s="10"/>
      <c r="B23" s="149" t="s">
        <v>6</v>
      </c>
      <c r="C23" s="55"/>
      <c r="D23" s="27"/>
      <c r="E23" s="55"/>
      <c r="F23" s="147" t="s">
        <v>22</v>
      </c>
      <c r="G23" s="56" t="s">
        <v>23</v>
      </c>
      <c r="H23" s="57" t="s">
        <v>26</v>
      </c>
      <c r="I23" s="30"/>
      <c r="J23" s="31"/>
    </row>
    <row r="24" spans="1:18" ht="5.0999999999999996" customHeight="1" x14ac:dyDescent="0.25">
      <c r="A24" s="19"/>
      <c r="B24" s="20"/>
      <c r="C24" s="20"/>
      <c r="D24" s="148"/>
      <c r="E24" s="20"/>
      <c r="F24" s="22"/>
      <c r="G24" s="26"/>
      <c r="H24" s="22"/>
      <c r="I24" s="20"/>
      <c r="J24" s="24"/>
    </row>
    <row r="25" spans="1:18" x14ac:dyDescent="0.25">
      <c r="A25" s="19"/>
      <c r="B25" s="20"/>
      <c r="C25" s="20" t="s">
        <v>7</v>
      </c>
      <c r="D25" s="148"/>
      <c r="E25" s="20"/>
      <c r="F25" s="22">
        <v>40</v>
      </c>
      <c r="G25" s="26">
        <f>H18</f>
        <v>85.38</v>
      </c>
      <c r="H25" s="22">
        <f>F25*G25</f>
        <v>3415.2</v>
      </c>
      <c r="I25" s="20"/>
      <c r="J25" s="24"/>
      <c r="L25" s="9">
        <v>3119.2</v>
      </c>
    </row>
    <row r="26" spans="1:18" x14ac:dyDescent="0.25">
      <c r="A26" s="19"/>
      <c r="B26" s="20"/>
      <c r="C26" s="20" t="s">
        <v>8</v>
      </c>
      <c r="D26" s="148"/>
      <c r="E26" s="20"/>
      <c r="F26" s="22"/>
      <c r="G26" s="26"/>
      <c r="H26" s="22">
        <v>490</v>
      </c>
      <c r="I26" s="20"/>
      <c r="J26" s="24"/>
      <c r="L26" s="22"/>
    </row>
    <row r="27" spans="1:18" x14ac:dyDescent="0.25">
      <c r="A27" s="19"/>
      <c r="B27" s="20"/>
      <c r="C27" s="20" t="s">
        <v>54</v>
      </c>
      <c r="D27" s="148"/>
      <c r="E27" s="20"/>
      <c r="F27" s="22">
        <v>0</v>
      </c>
      <c r="G27" s="26">
        <f>G25*1.5</f>
        <v>128.07</v>
      </c>
      <c r="H27" s="22">
        <f>F27*G27</f>
        <v>0</v>
      </c>
      <c r="I27" s="20"/>
      <c r="J27" s="24"/>
    </row>
    <row r="28" spans="1:18" x14ac:dyDescent="0.25">
      <c r="A28" s="19"/>
      <c r="B28" s="20"/>
      <c r="C28" s="20"/>
      <c r="D28" s="148"/>
      <c r="E28" s="20"/>
      <c r="F28" s="22"/>
      <c r="G28" s="26"/>
      <c r="H28" s="71"/>
      <c r="I28" s="20"/>
      <c r="J28" s="24"/>
      <c r="L28" s="106">
        <v>76.615200000000002</v>
      </c>
      <c r="M28" s="107">
        <v>234</v>
      </c>
      <c r="N28" s="108">
        <f>L28*40*52*0.0833*(M28/234)</f>
        <v>13274.6560128</v>
      </c>
      <c r="O28" s="109">
        <f>Q28*3*(M28/234)+P28</f>
        <v>7956.78</v>
      </c>
      <c r="P28" s="109">
        <f>1125*3</f>
        <v>3375</v>
      </c>
      <c r="Q28" s="109">
        <v>1527.26</v>
      </c>
      <c r="R28" s="109">
        <f>N28+O28+Q28</f>
        <v>22758.696012799999</v>
      </c>
    </row>
    <row r="29" spans="1:18" x14ac:dyDescent="0.25">
      <c r="A29" s="19"/>
      <c r="B29" s="20"/>
      <c r="C29" s="20" t="s">
        <v>104</v>
      </c>
      <c r="D29" s="148"/>
      <c r="E29" s="20"/>
      <c r="F29" s="22">
        <f>40*3</f>
        <v>120</v>
      </c>
      <c r="G29" s="26">
        <v>85.38</v>
      </c>
      <c r="H29" s="22">
        <f>F29*G29</f>
        <v>10245.599999999999</v>
      </c>
      <c r="I29" s="20"/>
      <c r="J29" s="24"/>
    </row>
    <row r="30" spans="1:18" x14ac:dyDescent="0.25">
      <c r="A30" s="19"/>
      <c r="B30" s="20"/>
      <c r="C30" s="20" t="s">
        <v>106</v>
      </c>
      <c r="D30" s="148"/>
      <c r="E30" s="20"/>
      <c r="F30" s="22">
        <v>3</v>
      </c>
      <c r="G30" s="26">
        <v>490</v>
      </c>
      <c r="H30" s="22">
        <f>F30*G30</f>
        <v>1470</v>
      </c>
      <c r="I30" s="20"/>
      <c r="J30" s="24"/>
    </row>
    <row r="31" spans="1:18" x14ac:dyDescent="0.25">
      <c r="A31" s="19"/>
      <c r="B31" s="20"/>
      <c r="C31" s="20"/>
      <c r="D31" s="148"/>
      <c r="E31" s="20"/>
      <c r="F31" s="22"/>
      <c r="G31" s="26"/>
      <c r="H31" s="22"/>
      <c r="I31" s="20"/>
      <c r="J31" s="24"/>
    </row>
    <row r="32" spans="1:18" x14ac:dyDescent="0.25">
      <c r="A32" s="19"/>
      <c r="B32" s="20"/>
      <c r="C32" s="20" t="s">
        <v>105</v>
      </c>
      <c r="D32" s="148"/>
      <c r="E32" s="20"/>
      <c r="F32" s="22">
        <v>1</v>
      </c>
      <c r="G32" s="26"/>
      <c r="H32" s="22">
        <f>F32*G32</f>
        <v>0</v>
      </c>
      <c r="I32" s="20"/>
      <c r="J32" s="24"/>
    </row>
    <row r="33" spans="1:14" x14ac:dyDescent="0.25">
      <c r="A33" s="19"/>
      <c r="B33" s="20"/>
      <c r="C33" s="20"/>
      <c r="D33" s="148"/>
      <c r="E33" s="20"/>
      <c r="F33" s="22"/>
      <c r="G33" s="26"/>
      <c r="H33" s="22"/>
      <c r="I33" s="20"/>
      <c r="J33" s="24"/>
    </row>
    <row r="34" spans="1:14" x14ac:dyDescent="0.25">
      <c r="A34" s="19"/>
      <c r="B34" s="20"/>
      <c r="C34" s="20"/>
      <c r="D34" s="148"/>
      <c r="E34" s="20"/>
      <c r="F34" s="22"/>
      <c r="G34" s="26"/>
      <c r="H34" s="22"/>
      <c r="I34" s="20"/>
      <c r="J34" s="24"/>
    </row>
    <row r="35" spans="1:14" x14ac:dyDescent="0.25">
      <c r="A35" s="19"/>
      <c r="B35" s="20"/>
      <c r="C35" s="20"/>
      <c r="D35" s="148"/>
      <c r="E35" s="20"/>
      <c r="F35" s="22"/>
      <c r="G35" s="26"/>
      <c r="H35" s="22"/>
      <c r="I35" s="20"/>
      <c r="J35" s="24"/>
    </row>
    <row r="36" spans="1:14" x14ac:dyDescent="0.25">
      <c r="A36" s="19"/>
      <c r="B36" s="20"/>
      <c r="C36" s="20"/>
      <c r="D36" s="148"/>
      <c r="E36" s="20"/>
      <c r="F36" s="22"/>
      <c r="G36" s="26"/>
      <c r="H36" s="22"/>
      <c r="I36" s="20"/>
      <c r="J36" s="24"/>
    </row>
    <row r="37" spans="1:14" s="66" customFormat="1" ht="15.75" x14ac:dyDescent="0.25">
      <c r="A37" s="58"/>
      <c r="B37" s="59"/>
      <c r="C37" s="59"/>
      <c r="D37" s="60"/>
      <c r="E37" s="61" t="s">
        <v>27</v>
      </c>
      <c r="F37" s="62"/>
      <c r="G37" s="63"/>
      <c r="H37" s="62">
        <f>SUM(H25:H36)</f>
        <v>15620.8</v>
      </c>
      <c r="I37" s="64"/>
      <c r="J37" s="65"/>
      <c r="L37" s="66" t="s">
        <v>55</v>
      </c>
      <c r="N37" s="85">
        <f>H25+H27+H28</f>
        <v>3415.2</v>
      </c>
    </row>
    <row r="38" spans="1:14" ht="5.0999999999999996" customHeight="1" x14ac:dyDescent="0.25">
      <c r="A38" s="19"/>
      <c r="B38" s="20"/>
      <c r="C38" s="20"/>
      <c r="D38" s="148"/>
      <c r="E38" s="20"/>
      <c r="F38" s="22"/>
      <c r="G38" s="26"/>
      <c r="H38" s="22"/>
      <c r="I38" s="20"/>
      <c r="J38" s="24"/>
    </row>
    <row r="39" spans="1:14" s="18" customFormat="1" x14ac:dyDescent="0.25">
      <c r="A39" s="10"/>
      <c r="B39" s="215" t="s">
        <v>11</v>
      </c>
      <c r="C39" s="214"/>
      <c r="D39" s="214"/>
      <c r="E39" s="55"/>
      <c r="F39" s="225" t="s">
        <v>28</v>
      </c>
      <c r="G39" s="225"/>
      <c r="H39" s="225"/>
      <c r="I39" s="30"/>
      <c r="J39" s="31"/>
    </row>
    <row r="40" spans="1:14" ht="5.0999999999999996" customHeight="1" x14ac:dyDescent="0.25">
      <c r="A40" s="19"/>
      <c r="B40" s="20"/>
      <c r="C40" s="20"/>
      <c r="D40" s="148"/>
      <c r="E40" s="20"/>
      <c r="F40" s="22"/>
      <c r="G40" s="26"/>
      <c r="H40" s="22"/>
      <c r="I40" s="20"/>
      <c r="J40" s="24"/>
    </row>
    <row r="41" spans="1:14" x14ac:dyDescent="0.25">
      <c r="A41" s="19"/>
      <c r="B41" s="20"/>
      <c r="C41" s="20" t="s">
        <v>12</v>
      </c>
      <c r="D41" s="148"/>
      <c r="E41" s="22">
        <f>572.75*3+624</f>
        <v>2342.25</v>
      </c>
      <c r="F41" s="22"/>
      <c r="G41" s="26"/>
      <c r="H41" s="22"/>
      <c r="I41" s="20"/>
      <c r="J41" s="24"/>
      <c r="L41" s="22">
        <f>O55</f>
        <v>2018</v>
      </c>
    </row>
    <row r="42" spans="1:14" x14ac:dyDescent="0.25">
      <c r="A42" s="19"/>
      <c r="B42" s="20"/>
      <c r="C42" s="20"/>
      <c r="D42" s="148"/>
      <c r="E42" s="20"/>
      <c r="F42" s="22"/>
      <c r="G42" s="26"/>
      <c r="H42" s="22"/>
      <c r="I42" s="20"/>
      <c r="J42" s="24"/>
    </row>
    <row r="43" spans="1:14" x14ac:dyDescent="0.25">
      <c r="A43" s="19"/>
      <c r="B43" s="20"/>
      <c r="C43" s="20"/>
      <c r="D43" s="148"/>
      <c r="E43" s="20"/>
      <c r="F43" s="22"/>
      <c r="G43" s="26"/>
      <c r="H43" s="22"/>
      <c r="I43" s="20"/>
      <c r="J43" s="24"/>
    </row>
    <row r="44" spans="1:14" x14ac:dyDescent="0.25">
      <c r="A44" s="19"/>
      <c r="B44" s="20"/>
      <c r="C44" s="20"/>
      <c r="D44" s="148"/>
      <c r="E44" s="20"/>
      <c r="F44" s="22"/>
      <c r="G44" s="26"/>
      <c r="H44" s="22"/>
      <c r="I44" s="20"/>
      <c r="J44" s="24"/>
    </row>
    <row r="45" spans="1:14" x14ac:dyDescent="0.25">
      <c r="A45" s="19"/>
      <c r="B45" s="20"/>
      <c r="C45" s="20"/>
      <c r="D45" s="148"/>
      <c r="E45" s="20"/>
      <c r="F45" s="22"/>
      <c r="G45" s="26"/>
      <c r="H45" s="22"/>
      <c r="I45" s="20"/>
      <c r="J45" s="24"/>
    </row>
    <row r="46" spans="1:14" x14ac:dyDescent="0.25">
      <c r="A46" s="19"/>
      <c r="B46" s="20"/>
      <c r="C46" s="20"/>
      <c r="D46" s="148"/>
      <c r="E46" s="20"/>
      <c r="F46" s="22"/>
      <c r="G46" s="26"/>
      <c r="H46" s="22"/>
      <c r="I46" s="20"/>
      <c r="J46" s="24"/>
    </row>
    <row r="47" spans="1:14" ht="15.75" x14ac:dyDescent="0.25">
      <c r="A47" s="19"/>
      <c r="B47" s="217" t="s">
        <v>29</v>
      </c>
      <c r="C47" s="218"/>
      <c r="D47" s="218"/>
      <c r="E47" s="218"/>
      <c r="F47" s="218"/>
      <c r="G47" s="218"/>
      <c r="H47" s="218"/>
      <c r="I47" s="219"/>
      <c r="J47" s="24"/>
    </row>
    <row r="48" spans="1:14" ht="5.0999999999999996" customHeight="1" x14ac:dyDescent="0.25">
      <c r="A48" s="19"/>
      <c r="B48" s="20"/>
      <c r="C48" s="20"/>
      <c r="D48" s="148"/>
      <c r="E48" s="20"/>
      <c r="F48" s="22"/>
      <c r="G48" s="26"/>
      <c r="H48" s="22"/>
      <c r="I48" s="20"/>
      <c r="J48" s="24"/>
    </row>
    <row r="49" spans="1:18" s="18" customFormat="1" x14ac:dyDescent="0.25">
      <c r="A49" s="10"/>
      <c r="B49" s="149" t="s">
        <v>6</v>
      </c>
      <c r="C49" s="55"/>
      <c r="D49" s="27"/>
      <c r="E49" s="55"/>
      <c r="F49" s="29"/>
      <c r="G49" s="145" t="s">
        <v>30</v>
      </c>
      <c r="H49" s="57" t="s">
        <v>26</v>
      </c>
      <c r="I49" s="30"/>
      <c r="J49" s="31"/>
    </row>
    <row r="50" spans="1:18" ht="5.0999999999999996" customHeight="1" x14ac:dyDescent="0.25">
      <c r="A50" s="19"/>
      <c r="B50" s="20"/>
      <c r="C50" s="20"/>
      <c r="D50" s="148"/>
      <c r="E50" s="20"/>
      <c r="F50" s="22"/>
      <c r="G50" s="26"/>
      <c r="H50" s="22"/>
      <c r="I50" s="20"/>
      <c r="J50" s="24"/>
    </row>
    <row r="51" spans="1:18" x14ac:dyDescent="0.25">
      <c r="A51" s="19"/>
      <c r="B51" s="20"/>
      <c r="C51" s="20" t="s">
        <v>13</v>
      </c>
      <c r="D51" s="148"/>
      <c r="E51" s="20"/>
      <c r="F51" s="22"/>
      <c r="G51" s="67"/>
      <c r="H51" s="22">
        <f>200.01*4</f>
        <v>800.04</v>
      </c>
      <c r="I51" s="20"/>
      <c r="J51" s="24"/>
    </row>
    <row r="52" spans="1:18" x14ac:dyDescent="0.25">
      <c r="A52" s="19"/>
      <c r="B52" s="20"/>
      <c r="C52" s="20" t="s">
        <v>14</v>
      </c>
      <c r="D52" s="148"/>
      <c r="E52" s="20"/>
      <c r="F52" s="22"/>
      <c r="G52" s="67"/>
      <c r="H52" s="22">
        <f>-155*4</f>
        <v>-620</v>
      </c>
      <c r="I52" s="20"/>
      <c r="J52" s="24"/>
      <c r="L52" s="22">
        <v>-155</v>
      </c>
    </row>
    <row r="53" spans="1:18" x14ac:dyDescent="0.25">
      <c r="A53" s="19"/>
      <c r="B53" s="20"/>
      <c r="C53" s="20" t="s">
        <v>15</v>
      </c>
      <c r="D53" s="148"/>
      <c r="E53" s="20"/>
      <c r="F53" s="22"/>
      <c r="G53" s="67"/>
      <c r="H53" s="71">
        <f>341*4</f>
        <v>1364</v>
      </c>
      <c r="I53" s="20"/>
      <c r="J53" s="24"/>
    </row>
    <row r="54" spans="1:18" x14ac:dyDescent="0.25">
      <c r="A54" s="19"/>
      <c r="B54" s="20"/>
      <c r="C54" s="20" t="s">
        <v>16</v>
      </c>
      <c r="D54" s="148"/>
      <c r="E54" s="20"/>
      <c r="F54" s="22"/>
      <c r="G54" s="67"/>
      <c r="H54" s="111">
        <f>IF((H25+H27+E41)*0.01&lt;L56,(H25+H27+E41)*0.01,L56)</f>
        <v>37.18</v>
      </c>
      <c r="I54" s="20"/>
      <c r="J54" s="24"/>
      <c r="L54" s="69" t="s">
        <v>35</v>
      </c>
    </row>
    <row r="55" spans="1:18" x14ac:dyDescent="0.25">
      <c r="A55" s="19"/>
      <c r="B55" s="20"/>
      <c r="C55" s="20" t="s">
        <v>17</v>
      </c>
      <c r="D55" s="148"/>
      <c r="E55" s="20"/>
      <c r="F55" s="22"/>
      <c r="G55" s="67"/>
      <c r="H55" s="111">
        <f>E41</f>
        <v>2342.25</v>
      </c>
      <c r="I55" s="20"/>
      <c r="J55" s="24"/>
      <c r="K55" s="122" t="s">
        <v>96</v>
      </c>
      <c r="L55" s="9">
        <f>14872*0.01/5</f>
        <v>29.744</v>
      </c>
      <c r="O55" s="9">
        <v>2018</v>
      </c>
      <c r="P55" s="9">
        <v>4206</v>
      </c>
      <c r="Q55" s="9">
        <f>(P55/4)/2</f>
        <v>525.75</v>
      </c>
    </row>
    <row r="56" spans="1:18" x14ac:dyDescent="0.25">
      <c r="A56" s="19"/>
      <c r="B56" s="20"/>
      <c r="C56" s="20" t="s">
        <v>18</v>
      </c>
      <c r="D56" s="148"/>
      <c r="E56" s="20"/>
      <c r="F56" s="22"/>
      <c r="G56" s="125">
        <f>1000-250-250-250-250</f>
        <v>0</v>
      </c>
      <c r="H56" s="111">
        <v>0</v>
      </c>
      <c r="I56" s="20"/>
      <c r="J56" s="24"/>
      <c r="K56" s="122" t="s">
        <v>97</v>
      </c>
      <c r="L56" s="9">
        <f>14872*0.01/4</f>
        <v>37.18</v>
      </c>
      <c r="O56" s="9">
        <v>2019</v>
      </c>
      <c r="P56" s="9">
        <v>4582</v>
      </c>
      <c r="Q56" s="9">
        <f>(P56/4)/2</f>
        <v>572.75</v>
      </c>
      <c r="R56" s="9">
        <f>Q55*3+Q56</f>
        <v>2150</v>
      </c>
    </row>
    <row r="57" spans="1:18" x14ac:dyDescent="0.25">
      <c r="A57" s="19"/>
      <c r="B57" s="20"/>
      <c r="C57" s="20" t="s">
        <v>19</v>
      </c>
      <c r="D57" s="148"/>
      <c r="E57" s="20"/>
      <c r="F57" s="22"/>
      <c r="G57" s="67"/>
      <c r="H57" s="22">
        <v>1125</v>
      </c>
      <c r="I57" s="20"/>
      <c r="J57" s="24"/>
      <c r="L57" s="9">
        <v>1125</v>
      </c>
    </row>
    <row r="58" spans="1:18" x14ac:dyDescent="0.25">
      <c r="A58" s="19"/>
      <c r="B58" s="20"/>
      <c r="C58" s="20"/>
      <c r="D58" s="148"/>
      <c r="E58" s="20"/>
      <c r="F58" s="22"/>
      <c r="G58" s="67"/>
      <c r="H58" s="22"/>
      <c r="I58" s="20"/>
      <c r="J58" s="24"/>
    </row>
    <row r="59" spans="1:18" x14ac:dyDescent="0.25">
      <c r="A59" s="19"/>
      <c r="B59" s="20"/>
      <c r="C59" s="20"/>
      <c r="D59" s="148"/>
      <c r="E59" s="20"/>
      <c r="F59" s="22"/>
      <c r="G59" s="67"/>
      <c r="H59" s="22"/>
      <c r="I59" s="20"/>
      <c r="J59" s="24"/>
    </row>
    <row r="60" spans="1:18" x14ac:dyDescent="0.25">
      <c r="A60" s="19"/>
      <c r="B60" s="20"/>
      <c r="C60" s="20"/>
      <c r="D60" s="148"/>
      <c r="E60" s="20"/>
      <c r="F60" s="22"/>
      <c r="G60" s="67"/>
      <c r="H60" s="22"/>
      <c r="I60" s="20"/>
      <c r="J60" s="24"/>
    </row>
    <row r="61" spans="1:18" x14ac:dyDescent="0.25">
      <c r="A61" s="19"/>
      <c r="B61" s="20"/>
      <c r="C61" s="20"/>
      <c r="D61" s="148"/>
      <c r="E61" s="20"/>
      <c r="F61" s="22"/>
      <c r="G61" s="67"/>
      <c r="H61" s="22"/>
      <c r="I61" s="20"/>
      <c r="J61" s="24"/>
    </row>
    <row r="62" spans="1:18" ht="15.75" x14ac:dyDescent="0.25">
      <c r="A62" s="19"/>
      <c r="B62" s="20"/>
      <c r="C62" s="20"/>
      <c r="D62" s="148"/>
      <c r="E62" s="61" t="s">
        <v>31</v>
      </c>
      <c r="F62" s="62"/>
      <c r="G62" s="63"/>
      <c r="H62" s="62">
        <f>SUM(H51:H61)</f>
        <v>5048.47</v>
      </c>
      <c r="I62" s="64"/>
      <c r="J62" s="24"/>
    </row>
    <row r="63" spans="1:18" ht="5.0999999999999996" customHeight="1" x14ac:dyDescent="0.25">
      <c r="A63" s="19"/>
      <c r="B63" s="20"/>
      <c r="C63" s="20"/>
      <c r="D63" s="148"/>
      <c r="E63" s="20"/>
      <c r="F63" s="22"/>
      <c r="G63" s="67"/>
      <c r="H63" s="22"/>
      <c r="I63" s="20"/>
      <c r="J63" s="24"/>
    </row>
    <row r="64" spans="1:18" s="79" customFormat="1" ht="15.75" x14ac:dyDescent="0.25">
      <c r="A64" s="72"/>
      <c r="B64" s="73"/>
      <c r="C64" s="73"/>
      <c r="D64" s="74"/>
      <c r="E64" s="61" t="s">
        <v>32</v>
      </c>
      <c r="F64" s="75"/>
      <c r="G64" s="76"/>
      <c r="H64" s="75">
        <f>H37-H62</f>
        <v>10572.329999999998</v>
      </c>
      <c r="I64" s="77"/>
      <c r="J64" s="78"/>
      <c r="L64" s="79">
        <v>1541.52</v>
      </c>
      <c r="M64" s="79">
        <v>250</v>
      </c>
      <c r="N64" s="79">
        <f>L64+M64</f>
        <v>1791.52</v>
      </c>
    </row>
    <row r="65" spans="1:10" ht="9.9499999999999993" customHeight="1" x14ac:dyDescent="0.25">
      <c r="A65" s="32"/>
      <c r="B65" s="33"/>
      <c r="C65" s="33"/>
      <c r="D65" s="34"/>
      <c r="E65" s="33"/>
      <c r="F65" s="35"/>
      <c r="G65" s="36"/>
      <c r="H65" s="35"/>
      <c r="I65" s="33"/>
      <c r="J65" s="37"/>
    </row>
    <row r="66" spans="1:10" x14ac:dyDescent="0.25">
      <c r="B66" s="38"/>
    </row>
    <row r="67" spans="1:10" ht="5.0999999999999996" customHeight="1" x14ac:dyDescent="0.25"/>
  </sheetData>
  <mergeCells count="14">
    <mergeCell ref="B47:I47"/>
    <mergeCell ref="G12:H12"/>
    <mergeCell ref="B14:C14"/>
    <mergeCell ref="B17:C18"/>
    <mergeCell ref="B19:C19"/>
    <mergeCell ref="B21:I21"/>
    <mergeCell ref="B39:D39"/>
    <mergeCell ref="F39:H39"/>
    <mergeCell ref="B12:C12"/>
    <mergeCell ref="B5:C5"/>
    <mergeCell ref="E5:F5"/>
    <mergeCell ref="B6:C6"/>
    <mergeCell ref="E6:F6"/>
    <mergeCell ref="B10:C10"/>
  </mergeCells>
  <pageMargins left="0.39370078740157483" right="0.39370078740157483" top="0.39370078740157483" bottom="0.39370078740157483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zoomScale="85" zoomScaleNormal="85" workbookViewId="0">
      <selection activeCell="C1" sqref="C1"/>
    </sheetView>
  </sheetViews>
  <sheetFormatPr defaultColWidth="9.140625" defaultRowHeight="15" x14ac:dyDescent="0.25"/>
  <cols>
    <col min="1" max="2" width="1.7109375" style="9" customWidth="1"/>
    <col min="3" max="3" width="17.5703125" style="9" customWidth="1"/>
    <col min="4" max="4" width="20.42578125" style="38" customWidth="1"/>
    <col min="5" max="5" width="18.85546875" style="9" customWidth="1"/>
    <col min="6" max="6" width="11.85546875" style="39" customWidth="1"/>
    <col min="7" max="7" width="13" style="40" customWidth="1"/>
    <col min="8" max="8" width="14" style="39" customWidth="1"/>
    <col min="9" max="10" width="1.7109375" style="9" customWidth="1"/>
    <col min="11" max="13" width="9.140625" style="9"/>
    <col min="14" max="14" width="11.85546875" style="9" customWidth="1"/>
    <col min="15" max="15" width="37.85546875" style="182" customWidth="1"/>
    <col min="16" max="16" width="9.140625" style="177"/>
    <col min="17" max="17" width="9.140625" style="170"/>
    <col min="18" max="18" width="10.28515625" style="39" bestFit="1" customWidth="1"/>
    <col min="19" max="19" width="10.7109375" style="9" customWidth="1"/>
    <col min="20" max="16384" width="9.140625" style="9"/>
  </cols>
  <sheetData>
    <row r="1" spans="1:18" ht="9.9499999999999993" customHeight="1" x14ac:dyDescent="0.25">
      <c r="A1" s="3"/>
      <c r="B1" s="4"/>
      <c r="C1" s="4"/>
      <c r="D1" s="5"/>
      <c r="E1" s="4"/>
      <c r="F1" s="6"/>
      <c r="G1" s="7"/>
      <c r="H1" s="6"/>
      <c r="I1" s="4"/>
      <c r="J1" s="8"/>
    </row>
    <row r="2" spans="1:18" s="18" customFormat="1" x14ac:dyDescent="0.25">
      <c r="A2" s="10"/>
      <c r="B2" s="11"/>
      <c r="C2" s="12"/>
      <c r="D2" s="13" t="s">
        <v>3</v>
      </c>
      <c r="E2" s="12"/>
      <c r="F2" s="14"/>
      <c r="G2" s="13" t="s">
        <v>24</v>
      </c>
      <c r="H2" s="15" t="s">
        <v>25</v>
      </c>
      <c r="I2" s="16"/>
      <c r="J2" s="17"/>
      <c r="P2" s="171"/>
      <c r="Q2" s="171"/>
      <c r="R2" s="173"/>
    </row>
    <row r="3" spans="1:18" x14ac:dyDescent="0.25">
      <c r="A3" s="19"/>
      <c r="B3" s="20"/>
      <c r="C3" s="20"/>
      <c r="D3" s="21" t="s">
        <v>10</v>
      </c>
      <c r="E3" s="20"/>
      <c r="F3" s="22"/>
      <c r="G3" s="21">
        <f>SPECS!B3</f>
        <v>21</v>
      </c>
      <c r="H3" s="23">
        <f>SPECS!B4</f>
        <v>44398</v>
      </c>
      <c r="I3" s="20"/>
      <c r="J3" s="24"/>
    </row>
    <row r="4" spans="1:18" x14ac:dyDescent="0.25">
      <c r="A4" s="19"/>
      <c r="B4" s="20"/>
      <c r="C4" s="20"/>
      <c r="D4" s="25"/>
      <c r="E4" s="20"/>
      <c r="F4" s="22"/>
      <c r="G4" s="26"/>
      <c r="H4" s="22"/>
      <c r="I4" s="20"/>
      <c r="J4" s="24"/>
    </row>
    <row r="5" spans="1:18" s="18" customFormat="1" x14ac:dyDescent="0.25">
      <c r="A5" s="10"/>
      <c r="B5" s="215" t="s">
        <v>0</v>
      </c>
      <c r="C5" s="214"/>
      <c r="D5" s="27"/>
      <c r="E5" s="214" t="s">
        <v>20</v>
      </c>
      <c r="F5" s="214"/>
      <c r="G5" s="28"/>
      <c r="H5" s="29"/>
      <c r="I5" s="30"/>
      <c r="J5" s="31"/>
      <c r="P5" s="171"/>
      <c r="Q5" s="171"/>
      <c r="R5" s="173"/>
    </row>
    <row r="6" spans="1:18" x14ac:dyDescent="0.25">
      <c r="A6" s="19"/>
      <c r="B6" s="216" t="s">
        <v>38</v>
      </c>
      <c r="C6" s="216"/>
      <c r="D6" s="25"/>
      <c r="E6" s="216" t="s">
        <v>36</v>
      </c>
      <c r="F6" s="216"/>
      <c r="G6" s="26"/>
      <c r="H6" s="22"/>
      <c r="I6" s="20"/>
      <c r="J6" s="24"/>
    </row>
    <row r="7" spans="1:18" x14ac:dyDescent="0.25">
      <c r="A7" s="32"/>
      <c r="B7" s="33"/>
      <c r="C7" s="33"/>
      <c r="D7" s="34"/>
      <c r="E7" s="33"/>
      <c r="F7" s="35"/>
      <c r="G7" s="36"/>
      <c r="H7" s="35"/>
      <c r="I7" s="33"/>
      <c r="J7" s="37"/>
    </row>
    <row r="8" spans="1:18" ht="40.5" customHeight="1" x14ac:dyDescent="0.25"/>
    <row r="9" spans="1:18" ht="9.9499999999999993" customHeight="1" x14ac:dyDescent="0.25">
      <c r="A9" s="3"/>
      <c r="B9" s="4"/>
      <c r="C9" s="4"/>
      <c r="D9" s="5"/>
      <c r="E9" s="4"/>
      <c r="F9" s="6"/>
      <c r="G9" s="7"/>
      <c r="H9" s="6"/>
      <c r="I9" s="4"/>
      <c r="J9" s="8"/>
    </row>
    <row r="10" spans="1:18" x14ac:dyDescent="0.25">
      <c r="A10" s="19"/>
      <c r="B10" s="228" t="s">
        <v>0</v>
      </c>
      <c r="C10" s="229"/>
      <c r="D10" s="25" t="s">
        <v>38</v>
      </c>
      <c r="E10" s="41" t="s">
        <v>20</v>
      </c>
      <c r="F10" s="22" t="s">
        <v>36</v>
      </c>
      <c r="G10" s="26"/>
      <c r="H10" s="22"/>
      <c r="I10" s="20"/>
      <c r="J10" s="24"/>
    </row>
    <row r="11" spans="1:18" ht="5.0999999999999996" customHeight="1" x14ac:dyDescent="0.25">
      <c r="A11" s="19"/>
      <c r="B11" s="42"/>
      <c r="C11" s="43"/>
      <c r="D11" s="25"/>
      <c r="E11" s="20"/>
      <c r="F11" s="22"/>
      <c r="G11" s="26"/>
      <c r="H11" s="22"/>
      <c r="I11" s="20"/>
      <c r="J11" s="24"/>
    </row>
    <row r="12" spans="1:18" x14ac:dyDescent="0.25">
      <c r="A12" s="19"/>
      <c r="B12" s="228" t="s">
        <v>2</v>
      </c>
      <c r="C12" s="229"/>
      <c r="D12" s="25"/>
      <c r="E12" s="20"/>
      <c r="F12" s="44" t="s">
        <v>33</v>
      </c>
      <c r="G12" s="226" t="s">
        <v>40</v>
      </c>
      <c r="H12" s="227"/>
      <c r="I12" s="20"/>
      <c r="J12" s="24"/>
    </row>
    <row r="13" spans="1:18" ht="5.0999999999999996" customHeight="1" x14ac:dyDescent="0.25">
      <c r="A13" s="19"/>
      <c r="B13" s="42"/>
      <c r="C13" s="43"/>
      <c r="D13" s="25"/>
      <c r="E13" s="20"/>
      <c r="F13" s="22"/>
      <c r="G13" s="26"/>
      <c r="H13" s="22"/>
      <c r="I13" s="20"/>
      <c r="J13" s="24"/>
    </row>
    <row r="14" spans="1:18" x14ac:dyDescent="0.25">
      <c r="A14" s="19"/>
      <c r="B14" s="228" t="s">
        <v>3</v>
      </c>
      <c r="C14" s="229"/>
      <c r="D14" s="25" t="s">
        <v>10</v>
      </c>
      <c r="E14" s="20"/>
      <c r="F14" s="22"/>
      <c r="G14" s="41" t="s">
        <v>24</v>
      </c>
      <c r="H14" s="45">
        <f>G3</f>
        <v>21</v>
      </c>
      <c r="I14" s="20"/>
      <c r="J14" s="24"/>
    </row>
    <row r="15" spans="1:18" ht="5.0999999999999996" customHeight="1" x14ac:dyDescent="0.25">
      <c r="A15" s="19"/>
      <c r="B15" s="20"/>
      <c r="C15" s="20"/>
      <c r="D15" s="25"/>
      <c r="E15" s="20"/>
      <c r="F15" s="22"/>
      <c r="G15" s="46"/>
      <c r="H15" s="22"/>
      <c r="I15" s="20"/>
      <c r="J15" s="24"/>
    </row>
    <row r="16" spans="1:18" x14ac:dyDescent="0.25">
      <c r="A16" s="19"/>
      <c r="B16" s="47" t="s">
        <v>4</v>
      </c>
      <c r="C16" s="20"/>
      <c r="D16" s="25"/>
      <c r="E16" s="20"/>
      <c r="F16" s="22"/>
      <c r="G16" s="41" t="s">
        <v>25</v>
      </c>
      <c r="H16" s="48">
        <f>H3</f>
        <v>44398</v>
      </c>
      <c r="I16" s="20"/>
      <c r="J16" s="24"/>
    </row>
    <row r="17" spans="1:19" ht="5.0999999999999996" customHeight="1" x14ac:dyDescent="0.25">
      <c r="A17" s="19"/>
      <c r="B17" s="220" t="s">
        <v>5</v>
      </c>
      <c r="C17" s="220"/>
      <c r="D17" s="25"/>
      <c r="E17" s="20"/>
      <c r="F17" s="22"/>
      <c r="G17" s="46"/>
      <c r="H17" s="22"/>
      <c r="I17" s="20"/>
      <c r="J17" s="24"/>
    </row>
    <row r="18" spans="1:19" x14ac:dyDescent="0.25">
      <c r="A18" s="19"/>
      <c r="B18" s="220"/>
      <c r="C18" s="220"/>
      <c r="D18" s="25"/>
      <c r="E18" s="20"/>
      <c r="F18" s="22"/>
      <c r="G18" s="41" t="s">
        <v>23</v>
      </c>
      <c r="H18" s="22">
        <f>20.47+L18</f>
        <v>25.587499999999999</v>
      </c>
      <c r="I18" s="20"/>
      <c r="J18" s="24"/>
      <c r="K18" s="9">
        <v>20.47</v>
      </c>
      <c r="L18" s="9">
        <f>K18*0.25</f>
        <v>5.1174999999999997</v>
      </c>
    </row>
    <row r="19" spans="1:19" x14ac:dyDescent="0.25">
      <c r="A19" s="19"/>
      <c r="B19" s="221">
        <v>2210</v>
      </c>
      <c r="C19" s="221"/>
      <c r="D19" s="25"/>
      <c r="E19" s="20"/>
      <c r="F19" s="22"/>
      <c r="G19" s="26"/>
      <c r="H19" s="22"/>
      <c r="I19" s="20"/>
      <c r="J19" s="24"/>
    </row>
    <row r="20" spans="1:19" x14ac:dyDescent="0.25">
      <c r="A20" s="19"/>
      <c r="B20" s="49"/>
      <c r="C20" s="20"/>
      <c r="D20" s="25"/>
      <c r="E20" s="20"/>
      <c r="F20" s="22"/>
      <c r="G20" s="26"/>
      <c r="H20" s="22"/>
      <c r="I20" s="20"/>
      <c r="J20" s="24"/>
    </row>
    <row r="21" spans="1:19" s="18" customFormat="1" ht="15.75" x14ac:dyDescent="0.25">
      <c r="A21" s="10"/>
      <c r="B21" s="222" t="s">
        <v>9</v>
      </c>
      <c r="C21" s="223"/>
      <c r="D21" s="223"/>
      <c r="E21" s="223"/>
      <c r="F21" s="223"/>
      <c r="G21" s="223"/>
      <c r="H21" s="223"/>
      <c r="I21" s="224"/>
      <c r="J21" s="50"/>
      <c r="P21" s="171"/>
      <c r="Q21" s="171"/>
      <c r="R21" s="173"/>
    </row>
    <row r="22" spans="1:19" s="18" customFormat="1" ht="5.0999999999999996" customHeight="1" x14ac:dyDescent="0.25">
      <c r="A22" s="10"/>
      <c r="B22" s="51"/>
      <c r="C22" s="51"/>
      <c r="D22" s="43"/>
      <c r="E22" s="51"/>
      <c r="F22" s="52"/>
      <c r="G22" s="53"/>
      <c r="H22" s="52"/>
      <c r="I22" s="51"/>
      <c r="J22" s="31"/>
      <c r="P22" s="171"/>
      <c r="Q22" s="171"/>
      <c r="R22" s="173"/>
    </row>
    <row r="23" spans="1:19" s="18" customFormat="1" x14ac:dyDescent="0.25">
      <c r="A23" s="10"/>
      <c r="B23" s="54" t="s">
        <v>6</v>
      </c>
      <c r="C23" s="55"/>
      <c r="D23" s="27"/>
      <c r="E23" s="55"/>
      <c r="F23" s="15" t="s">
        <v>22</v>
      </c>
      <c r="G23" s="56" t="s">
        <v>23</v>
      </c>
      <c r="H23" s="57" t="s">
        <v>26</v>
      </c>
      <c r="I23" s="30"/>
      <c r="J23" s="31"/>
      <c r="O23" s="168" t="s">
        <v>120</v>
      </c>
      <c r="P23" s="171"/>
      <c r="Q23" s="171"/>
      <c r="R23" s="171"/>
      <c r="S23" s="192">
        <f ca="1">TODAY()</f>
        <v>44399</v>
      </c>
    </row>
    <row r="24" spans="1:19" ht="5.0999999999999996" customHeight="1" x14ac:dyDescent="0.25">
      <c r="A24" s="19"/>
      <c r="B24" s="20"/>
      <c r="C24" s="20"/>
      <c r="D24" s="25"/>
      <c r="E24" s="20"/>
      <c r="F24" s="22"/>
      <c r="G24" s="26"/>
      <c r="H24" s="22"/>
      <c r="I24" s="20"/>
      <c r="J24" s="24"/>
      <c r="R24" s="170"/>
      <c r="S24" s="170"/>
    </row>
    <row r="25" spans="1:19" x14ac:dyDescent="0.25">
      <c r="A25" s="19"/>
      <c r="B25" s="20"/>
      <c r="C25" s="20" t="s">
        <v>7</v>
      </c>
      <c r="D25" s="25"/>
      <c r="E25" s="20"/>
      <c r="F25" s="22">
        <v>40</v>
      </c>
      <c r="G25" s="159">
        <f>H18</f>
        <v>25.587499999999999</v>
      </c>
      <c r="H25" s="22">
        <f>F25*G25</f>
        <v>1023.5</v>
      </c>
      <c r="I25" s="20"/>
      <c r="J25" s="24"/>
      <c r="O25" s="168" t="s">
        <v>109</v>
      </c>
      <c r="P25" s="178" t="s">
        <v>113</v>
      </c>
      <c r="Q25" s="169" t="s">
        <v>110</v>
      </c>
      <c r="R25" s="174" t="s">
        <v>114</v>
      </c>
      <c r="S25" s="169"/>
    </row>
    <row r="26" spans="1:19" x14ac:dyDescent="0.25">
      <c r="A26" s="19"/>
      <c r="B26" s="20"/>
      <c r="C26" s="20" t="s">
        <v>8</v>
      </c>
      <c r="D26" s="25"/>
      <c r="E26" s="20"/>
      <c r="F26" s="22"/>
      <c r="G26" s="26"/>
      <c r="H26" s="22">
        <v>50</v>
      </c>
      <c r="I26" s="20"/>
      <c r="J26" s="24"/>
      <c r="O26" s="182" t="s">
        <v>111</v>
      </c>
      <c r="P26" s="177">
        <v>27</v>
      </c>
      <c r="Q26" s="170">
        <f>P26*8</f>
        <v>216</v>
      </c>
      <c r="R26" s="170"/>
      <c r="S26" s="170"/>
    </row>
    <row r="27" spans="1:19" x14ac:dyDescent="0.25">
      <c r="A27" s="19"/>
      <c r="B27" s="20"/>
      <c r="C27" s="20" t="s">
        <v>54</v>
      </c>
      <c r="D27" s="113"/>
      <c r="E27" s="20"/>
      <c r="F27" s="22">
        <v>0</v>
      </c>
      <c r="G27" s="158">
        <f>G25*1.5</f>
        <v>38.381249999999994</v>
      </c>
      <c r="H27" s="22">
        <f>F27*G27</f>
        <v>0</v>
      </c>
      <c r="I27" s="20"/>
      <c r="J27" s="24"/>
      <c r="O27" s="183" t="s">
        <v>112</v>
      </c>
      <c r="P27" s="179">
        <v>0</v>
      </c>
      <c r="Q27" s="164">
        <f>-P27*8</f>
        <v>0</v>
      </c>
      <c r="R27" s="164"/>
      <c r="S27" s="164"/>
    </row>
    <row r="28" spans="1:19" x14ac:dyDescent="0.25">
      <c r="A28" s="19"/>
      <c r="B28" s="20"/>
      <c r="C28" s="20"/>
      <c r="D28" s="105"/>
      <c r="E28" s="20"/>
      <c r="F28" s="22"/>
      <c r="G28" s="26"/>
      <c r="H28" s="111"/>
      <c r="I28" s="20"/>
      <c r="J28" s="24"/>
      <c r="O28" s="184" t="s">
        <v>127</v>
      </c>
      <c r="P28" s="180"/>
      <c r="Q28" s="188">
        <f>R28/(1005.13/40)</f>
        <v>-114.83091739376995</v>
      </c>
      <c r="R28" s="180">
        <v>-2885.5</v>
      </c>
      <c r="S28" s="176"/>
    </row>
    <row r="29" spans="1:19" ht="15.75" x14ac:dyDescent="0.25">
      <c r="A29" s="19"/>
      <c r="B29" s="20"/>
      <c r="C29" s="20"/>
      <c r="D29" s="148"/>
      <c r="E29" s="20"/>
      <c r="F29" s="22"/>
      <c r="G29" s="26"/>
      <c r="H29" s="22"/>
      <c r="I29" s="20"/>
      <c r="J29" s="24"/>
      <c r="O29" s="182" t="s">
        <v>128</v>
      </c>
      <c r="Q29" s="189">
        <f>SUM(Q26:Q28)</f>
        <v>101.16908260623005</v>
      </c>
      <c r="R29" s="170"/>
      <c r="S29" s="170"/>
    </row>
    <row r="30" spans="1:19" x14ac:dyDescent="0.25">
      <c r="A30" s="19"/>
      <c r="B30" s="20"/>
      <c r="C30" s="20"/>
      <c r="D30" s="148"/>
      <c r="E30" s="20"/>
      <c r="F30" s="22"/>
      <c r="G30" s="139"/>
      <c r="H30" s="22"/>
      <c r="I30" s="20"/>
      <c r="J30" s="24"/>
      <c r="O30" s="168" t="s">
        <v>115</v>
      </c>
      <c r="P30" s="178" t="s">
        <v>116</v>
      </c>
      <c r="Q30" s="169" t="s">
        <v>117</v>
      </c>
      <c r="R30" s="169" t="s">
        <v>126</v>
      </c>
      <c r="S30" s="191" t="s">
        <v>118</v>
      </c>
    </row>
    <row r="31" spans="1:19" x14ac:dyDescent="0.25">
      <c r="A31" s="19"/>
      <c r="B31" s="20"/>
      <c r="C31" s="20"/>
      <c r="D31" s="25"/>
      <c r="E31" s="20"/>
      <c r="F31" s="22"/>
      <c r="G31" s="26"/>
      <c r="H31" s="22"/>
      <c r="I31" s="20"/>
      <c r="J31" s="24"/>
      <c r="O31" s="185"/>
      <c r="R31" s="170">
        <f t="shared" ref="R31:R37" si="0">P31*Q31</f>
        <v>0</v>
      </c>
      <c r="S31" s="190">
        <f>Q29-R31</f>
        <v>101.16908260623005</v>
      </c>
    </row>
    <row r="32" spans="1:19" x14ac:dyDescent="0.25">
      <c r="A32" s="19"/>
      <c r="B32" s="20"/>
      <c r="C32" s="20"/>
      <c r="D32" s="25"/>
      <c r="E32" s="20"/>
      <c r="F32" s="22"/>
      <c r="G32" s="26"/>
      <c r="H32" s="22"/>
      <c r="I32" s="20"/>
      <c r="J32" s="24"/>
      <c r="O32" s="185"/>
      <c r="R32" s="170">
        <f t="shared" si="0"/>
        <v>0</v>
      </c>
      <c r="S32" s="190">
        <f>S31-R32</f>
        <v>101.16908260623005</v>
      </c>
    </row>
    <row r="33" spans="1:19" x14ac:dyDescent="0.25">
      <c r="A33" s="19"/>
      <c r="B33" s="20"/>
      <c r="C33" s="20"/>
      <c r="D33" s="25"/>
      <c r="E33" s="20"/>
      <c r="F33" s="22"/>
      <c r="G33" s="26"/>
      <c r="H33" s="22"/>
      <c r="I33" s="20"/>
      <c r="J33" s="24"/>
      <c r="O33" s="185"/>
      <c r="R33" s="170">
        <f t="shared" si="0"/>
        <v>0</v>
      </c>
      <c r="S33" s="190">
        <f t="shared" ref="S33:S37" si="1">S32-R33</f>
        <v>101.16908260623005</v>
      </c>
    </row>
    <row r="34" spans="1:19" x14ac:dyDescent="0.25">
      <c r="A34" s="19"/>
      <c r="B34" s="20"/>
      <c r="C34" s="20"/>
      <c r="D34" s="25"/>
      <c r="E34" s="20"/>
      <c r="F34" s="22"/>
      <c r="G34" s="26"/>
      <c r="H34" s="22"/>
      <c r="I34" s="20"/>
      <c r="J34" s="24"/>
      <c r="O34" s="185"/>
      <c r="R34" s="170">
        <f t="shared" si="0"/>
        <v>0</v>
      </c>
      <c r="S34" s="190">
        <f t="shared" si="1"/>
        <v>101.16908260623005</v>
      </c>
    </row>
    <row r="35" spans="1:19" x14ac:dyDescent="0.25">
      <c r="A35" s="19"/>
      <c r="B35" s="20"/>
      <c r="C35" s="20"/>
      <c r="D35" s="25"/>
      <c r="E35" s="20"/>
      <c r="F35" s="22"/>
      <c r="G35" s="26"/>
      <c r="H35" s="22"/>
      <c r="I35" s="20"/>
      <c r="J35" s="24"/>
      <c r="O35" s="185"/>
      <c r="R35" s="170">
        <f t="shared" si="0"/>
        <v>0</v>
      </c>
      <c r="S35" s="190">
        <f t="shared" si="1"/>
        <v>101.16908260623005</v>
      </c>
    </row>
    <row r="36" spans="1:19" x14ac:dyDescent="0.25">
      <c r="A36" s="19"/>
      <c r="B36" s="20"/>
      <c r="C36" s="20"/>
      <c r="D36" s="25"/>
      <c r="E36" s="20"/>
      <c r="F36" s="22"/>
      <c r="G36" s="26"/>
      <c r="H36" s="22"/>
      <c r="I36" s="20"/>
      <c r="J36" s="24"/>
      <c r="O36" s="185"/>
      <c r="R36" s="170">
        <f t="shared" si="0"/>
        <v>0</v>
      </c>
      <c r="S36" s="190">
        <f t="shared" si="1"/>
        <v>101.16908260623005</v>
      </c>
    </row>
    <row r="37" spans="1:19" s="66" customFormat="1" ht="15.75" x14ac:dyDescent="0.25">
      <c r="A37" s="58"/>
      <c r="B37" s="59"/>
      <c r="C37" s="59"/>
      <c r="D37" s="60"/>
      <c r="E37" s="61" t="s">
        <v>27</v>
      </c>
      <c r="F37" s="62"/>
      <c r="G37" s="63"/>
      <c r="H37" s="62">
        <f>SUM(H25:H36)</f>
        <v>1073.5</v>
      </c>
      <c r="I37" s="64"/>
      <c r="J37" s="65"/>
      <c r="O37" s="186"/>
      <c r="P37" s="181"/>
      <c r="Q37" s="181"/>
      <c r="R37" s="170">
        <f t="shared" si="0"/>
        <v>0</v>
      </c>
      <c r="S37" s="190">
        <f t="shared" si="1"/>
        <v>101.16908260623005</v>
      </c>
    </row>
    <row r="38" spans="1:19" ht="5.0999999999999996" customHeight="1" x14ac:dyDescent="0.25">
      <c r="A38" s="19"/>
      <c r="B38" s="20"/>
      <c r="C38" s="20"/>
      <c r="D38" s="25"/>
      <c r="E38" s="20"/>
      <c r="F38" s="22"/>
      <c r="G38" s="26"/>
      <c r="H38" s="22"/>
      <c r="I38" s="20"/>
      <c r="J38" s="24"/>
    </row>
    <row r="39" spans="1:19" s="18" customFormat="1" x14ac:dyDescent="0.25">
      <c r="A39" s="10"/>
      <c r="B39" s="215" t="s">
        <v>11</v>
      </c>
      <c r="C39" s="214"/>
      <c r="D39" s="214"/>
      <c r="E39" s="55"/>
      <c r="F39" s="225" t="s">
        <v>28</v>
      </c>
      <c r="G39" s="225"/>
      <c r="H39" s="225"/>
      <c r="I39" s="30"/>
      <c r="J39" s="31"/>
      <c r="P39" s="171"/>
      <c r="Q39" s="171"/>
      <c r="R39" s="173"/>
    </row>
    <row r="40" spans="1:19" ht="5.0999999999999996" customHeight="1" x14ac:dyDescent="0.25">
      <c r="A40" s="19"/>
      <c r="B40" s="20"/>
      <c r="C40" s="20"/>
      <c r="D40" s="25"/>
      <c r="E40" s="20"/>
      <c r="F40" s="22"/>
      <c r="G40" s="26"/>
      <c r="H40" s="22"/>
      <c r="I40" s="20"/>
      <c r="J40" s="24"/>
    </row>
    <row r="41" spans="1:19" x14ac:dyDescent="0.25">
      <c r="A41" s="19"/>
      <c r="B41" s="20"/>
      <c r="C41" s="20"/>
      <c r="D41" s="25"/>
      <c r="E41" s="20"/>
      <c r="F41" s="22"/>
      <c r="G41" s="26"/>
      <c r="H41" s="22"/>
      <c r="I41" s="20"/>
      <c r="J41" s="24"/>
    </row>
    <row r="42" spans="1:19" x14ac:dyDescent="0.25">
      <c r="A42" s="19"/>
      <c r="B42" s="20"/>
      <c r="C42" s="20"/>
      <c r="D42" s="25"/>
      <c r="E42" s="20"/>
      <c r="F42" s="22"/>
      <c r="G42" s="26"/>
      <c r="H42" s="22"/>
      <c r="I42" s="20"/>
      <c r="J42" s="24"/>
    </row>
    <row r="43" spans="1:19" x14ac:dyDescent="0.25">
      <c r="A43" s="19"/>
      <c r="B43" s="20"/>
      <c r="C43" s="20"/>
      <c r="D43" s="25"/>
      <c r="E43" s="20"/>
      <c r="F43" s="22"/>
      <c r="G43" s="26"/>
      <c r="H43" s="22"/>
      <c r="I43" s="20"/>
      <c r="J43" s="24"/>
    </row>
    <row r="44" spans="1:19" x14ac:dyDescent="0.25">
      <c r="A44" s="19"/>
      <c r="B44" s="20"/>
      <c r="C44" s="20"/>
      <c r="D44" s="25"/>
      <c r="E44" s="20"/>
      <c r="F44" s="22"/>
      <c r="G44" s="26"/>
      <c r="H44" s="22"/>
      <c r="I44" s="20"/>
      <c r="J44" s="24"/>
    </row>
    <row r="45" spans="1:19" x14ac:dyDescent="0.25">
      <c r="A45" s="19"/>
      <c r="B45" s="20"/>
      <c r="C45" s="20"/>
      <c r="D45" s="25"/>
      <c r="E45" s="20"/>
      <c r="F45" s="22"/>
      <c r="G45" s="26"/>
      <c r="H45" s="22"/>
      <c r="I45" s="20"/>
      <c r="J45" s="24"/>
    </row>
    <row r="46" spans="1:19" x14ac:dyDescent="0.25">
      <c r="A46" s="19"/>
      <c r="B46" s="20"/>
      <c r="C46" s="20"/>
      <c r="D46" s="25"/>
      <c r="E46" s="20"/>
      <c r="F46" s="22"/>
      <c r="G46" s="26"/>
      <c r="H46" s="22"/>
      <c r="I46" s="20"/>
      <c r="J46" s="24"/>
    </row>
    <row r="47" spans="1:19" ht="15.75" x14ac:dyDescent="0.25">
      <c r="A47" s="19"/>
      <c r="B47" s="217" t="s">
        <v>29</v>
      </c>
      <c r="C47" s="218"/>
      <c r="D47" s="218"/>
      <c r="E47" s="218"/>
      <c r="F47" s="218"/>
      <c r="G47" s="218"/>
      <c r="H47" s="218"/>
      <c r="I47" s="219"/>
      <c r="J47" s="24"/>
    </row>
    <row r="48" spans="1:19" ht="5.0999999999999996" customHeight="1" x14ac:dyDescent="0.25">
      <c r="A48" s="19"/>
      <c r="B48" s="20"/>
      <c r="C48" s="20"/>
      <c r="D48" s="25"/>
      <c r="E48" s="20"/>
      <c r="F48" s="22"/>
      <c r="G48" s="26"/>
      <c r="H48" s="22"/>
      <c r="I48" s="20"/>
      <c r="J48" s="24"/>
    </row>
    <row r="49" spans="1:18" s="18" customFormat="1" x14ac:dyDescent="0.25">
      <c r="A49" s="10"/>
      <c r="B49" s="54" t="s">
        <v>6</v>
      </c>
      <c r="C49" s="55"/>
      <c r="D49" s="27"/>
      <c r="E49" s="55"/>
      <c r="F49" s="29"/>
      <c r="G49" s="13" t="s">
        <v>30</v>
      </c>
      <c r="H49" s="57" t="s">
        <v>26</v>
      </c>
      <c r="I49" s="30"/>
      <c r="J49" s="31"/>
      <c r="P49" s="171"/>
      <c r="Q49" s="171"/>
      <c r="R49" s="173"/>
    </row>
    <row r="50" spans="1:18" ht="5.0999999999999996" customHeight="1" x14ac:dyDescent="0.25">
      <c r="A50" s="19"/>
      <c r="B50" s="20"/>
      <c r="C50" s="20"/>
      <c r="D50" s="25"/>
      <c r="E50" s="20"/>
      <c r="F50" s="22"/>
      <c r="G50" s="26"/>
      <c r="H50" s="22"/>
      <c r="I50" s="20"/>
      <c r="J50" s="24"/>
    </row>
    <row r="51" spans="1:18" x14ac:dyDescent="0.25">
      <c r="A51" s="19"/>
      <c r="B51" s="20"/>
      <c r="C51" s="20" t="s">
        <v>13</v>
      </c>
      <c r="D51" s="25"/>
      <c r="E51" s="20"/>
      <c r="F51" s="22"/>
      <c r="G51" s="67">
        <v>0</v>
      </c>
      <c r="H51" s="22">
        <v>58.14</v>
      </c>
      <c r="I51" s="20"/>
      <c r="J51" s="24"/>
    </row>
    <row r="52" spans="1:18" x14ac:dyDescent="0.25">
      <c r="A52" s="19"/>
      <c r="B52" s="20"/>
      <c r="C52" s="20" t="s">
        <v>16</v>
      </c>
      <c r="D52" s="25"/>
      <c r="E52" s="20"/>
      <c r="F52" s="22"/>
      <c r="G52" s="110">
        <v>0</v>
      </c>
      <c r="H52" s="111">
        <f>H37*1%</f>
        <v>10.734999999999999</v>
      </c>
      <c r="I52" s="20"/>
      <c r="J52" s="24"/>
      <c r="L52" s="69"/>
    </row>
    <row r="53" spans="1:18" x14ac:dyDescent="0.25">
      <c r="A53" s="19"/>
      <c r="B53" s="20"/>
      <c r="C53" s="20" t="s">
        <v>18</v>
      </c>
      <c r="D53" s="25"/>
      <c r="E53" s="20"/>
      <c r="F53" s="22"/>
      <c r="G53" s="110">
        <v>0</v>
      </c>
      <c r="H53" s="111">
        <v>0</v>
      </c>
      <c r="I53" s="20"/>
      <c r="J53" s="24"/>
    </row>
    <row r="54" spans="1:18" x14ac:dyDescent="0.25">
      <c r="A54" s="19"/>
      <c r="B54" s="20"/>
      <c r="C54" s="20"/>
      <c r="D54" s="25"/>
      <c r="E54" s="20"/>
      <c r="F54" s="22"/>
      <c r="G54" s="67" t="s">
        <v>143</v>
      </c>
      <c r="H54" s="22"/>
      <c r="I54" s="20"/>
      <c r="J54" s="24"/>
    </row>
    <row r="55" spans="1:18" x14ac:dyDescent="0.25">
      <c r="A55" s="19"/>
      <c r="B55" s="20"/>
      <c r="C55" s="20"/>
      <c r="D55" s="25"/>
      <c r="E55" s="20"/>
      <c r="F55" s="22"/>
      <c r="G55" s="67"/>
      <c r="H55" s="22"/>
      <c r="I55" s="20"/>
      <c r="J55" s="24"/>
    </row>
    <row r="56" spans="1:18" x14ac:dyDescent="0.25">
      <c r="A56" s="19"/>
      <c r="B56" s="20"/>
      <c r="C56" s="20"/>
      <c r="D56" s="25"/>
      <c r="E56" s="20"/>
      <c r="F56" s="22"/>
      <c r="G56" s="67"/>
      <c r="H56" s="22"/>
      <c r="I56" s="20"/>
      <c r="J56" s="24"/>
    </row>
    <row r="57" spans="1:18" x14ac:dyDescent="0.25">
      <c r="A57" s="19"/>
      <c r="B57" s="20"/>
      <c r="C57" s="20"/>
      <c r="D57" s="25"/>
      <c r="E57" s="20"/>
      <c r="F57" s="22"/>
      <c r="G57" s="67"/>
      <c r="H57" s="22"/>
      <c r="I57" s="20"/>
      <c r="J57" s="24"/>
    </row>
    <row r="58" spans="1:18" x14ac:dyDescent="0.25">
      <c r="A58" s="19"/>
      <c r="B58" s="20"/>
      <c r="C58" s="20"/>
      <c r="D58" s="25"/>
      <c r="E58" s="20"/>
      <c r="F58" s="22"/>
      <c r="G58" s="67"/>
      <c r="H58" s="22"/>
      <c r="I58" s="20"/>
      <c r="J58" s="24"/>
    </row>
    <row r="59" spans="1:18" x14ac:dyDescent="0.25">
      <c r="A59" s="19"/>
      <c r="B59" s="20"/>
      <c r="C59" s="20"/>
      <c r="D59" s="25"/>
      <c r="E59" s="20"/>
      <c r="F59" s="22"/>
      <c r="G59" s="67"/>
      <c r="H59" s="22"/>
      <c r="I59" s="20"/>
      <c r="J59" s="24"/>
    </row>
    <row r="60" spans="1:18" x14ac:dyDescent="0.25">
      <c r="A60" s="19"/>
      <c r="B60" s="20"/>
      <c r="C60" s="20"/>
      <c r="D60" s="25"/>
      <c r="E60" s="20"/>
      <c r="F60" s="22"/>
      <c r="G60" s="67"/>
      <c r="H60" s="22"/>
      <c r="I60" s="20"/>
      <c r="J60" s="24"/>
    </row>
    <row r="61" spans="1:18" x14ac:dyDescent="0.25">
      <c r="A61" s="19"/>
      <c r="B61" s="20"/>
      <c r="C61" s="20"/>
      <c r="D61" s="25"/>
      <c r="E61" s="20"/>
      <c r="F61" s="22"/>
      <c r="G61" s="67"/>
      <c r="H61" s="22"/>
      <c r="I61" s="20"/>
      <c r="J61" s="24"/>
    </row>
    <row r="62" spans="1:18" ht="15.75" x14ac:dyDescent="0.25">
      <c r="A62" s="19"/>
      <c r="B62" s="20"/>
      <c r="C62" s="20"/>
      <c r="D62" s="25"/>
      <c r="E62" s="61" t="s">
        <v>31</v>
      </c>
      <c r="F62" s="62"/>
      <c r="G62" s="63"/>
      <c r="H62" s="62">
        <f>SUM(H51:H61)</f>
        <v>68.875</v>
      </c>
      <c r="I62" s="64"/>
      <c r="J62" s="24"/>
    </row>
    <row r="63" spans="1:18" ht="5.0999999999999996" customHeight="1" x14ac:dyDescent="0.25">
      <c r="A63" s="19"/>
      <c r="B63" s="20"/>
      <c r="C63" s="20"/>
      <c r="D63" s="25"/>
      <c r="E63" s="20"/>
      <c r="F63" s="22"/>
      <c r="G63" s="67"/>
      <c r="H63" s="22"/>
      <c r="I63" s="20"/>
      <c r="J63" s="24"/>
    </row>
    <row r="64" spans="1:18" s="79" customFormat="1" ht="15.75" x14ac:dyDescent="0.25">
      <c r="A64" s="72"/>
      <c r="B64" s="73"/>
      <c r="C64" s="73"/>
      <c r="D64" s="74"/>
      <c r="E64" s="61" t="s">
        <v>32</v>
      </c>
      <c r="F64" s="75"/>
      <c r="G64" s="76"/>
      <c r="H64" s="75">
        <f>H37-H62</f>
        <v>1004.625</v>
      </c>
      <c r="I64" s="77"/>
      <c r="J64" s="78"/>
      <c r="L64" s="79">
        <v>802.47</v>
      </c>
      <c r="M64" s="160">
        <f>H64-L64+100</f>
        <v>302.15499999999997</v>
      </c>
      <c r="N64" s="156">
        <f>M64*4</f>
        <v>1208.6199999999999</v>
      </c>
      <c r="O64" s="18"/>
      <c r="P64" s="171"/>
      <c r="Q64" s="172"/>
      <c r="R64" s="175"/>
    </row>
    <row r="65" spans="1:10" ht="9.9499999999999993" customHeight="1" x14ac:dyDescent="0.25">
      <c r="A65" s="32"/>
      <c r="B65" s="33"/>
      <c r="C65" s="33"/>
      <c r="D65" s="34"/>
      <c r="E65" s="33"/>
      <c r="F65" s="35"/>
      <c r="G65" s="36"/>
      <c r="H65" s="35"/>
      <c r="I65" s="33"/>
      <c r="J65" s="37"/>
    </row>
    <row r="66" spans="1:10" x14ac:dyDescent="0.25">
      <c r="B66" s="38"/>
    </row>
    <row r="67" spans="1:10" ht="5.0999999999999996" customHeight="1" x14ac:dyDescent="0.25"/>
  </sheetData>
  <mergeCells count="14">
    <mergeCell ref="B5:C5"/>
    <mergeCell ref="E5:F5"/>
    <mergeCell ref="B6:C6"/>
    <mergeCell ref="E6:F6"/>
    <mergeCell ref="B10:C10"/>
    <mergeCell ref="B47:I47"/>
    <mergeCell ref="G12:H12"/>
    <mergeCell ref="B14:C14"/>
    <mergeCell ref="B17:C18"/>
    <mergeCell ref="B19:C19"/>
    <mergeCell ref="B21:I21"/>
    <mergeCell ref="B39:D39"/>
    <mergeCell ref="F39:H39"/>
    <mergeCell ref="B12:C12"/>
  </mergeCells>
  <pageMargins left="0.39370078740157483" right="0.39370078740157483" top="0.39370078740157483" bottom="0.3937007874015748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7"/>
  <sheetViews>
    <sheetView topLeftCell="A10" zoomScale="85" zoomScaleNormal="85" workbookViewId="0">
      <selection activeCell="C54" sqref="C54:H54"/>
    </sheetView>
  </sheetViews>
  <sheetFormatPr defaultColWidth="9.140625" defaultRowHeight="15" x14ac:dyDescent="0.25"/>
  <cols>
    <col min="1" max="2" width="1.7109375" style="9" customWidth="1"/>
    <col min="3" max="3" width="17.5703125" style="9" customWidth="1"/>
    <col min="4" max="4" width="20.42578125" style="38" customWidth="1"/>
    <col min="5" max="5" width="18.85546875" style="9" customWidth="1"/>
    <col min="6" max="6" width="11.85546875" style="39" customWidth="1"/>
    <col min="7" max="7" width="13" style="40" customWidth="1"/>
    <col min="8" max="8" width="14" style="39" customWidth="1"/>
    <col min="9" max="10" width="1.7109375" style="9" customWidth="1"/>
    <col min="11" max="13" width="9.140625" style="9"/>
    <col min="14" max="14" width="11.7109375" style="9" customWidth="1"/>
    <col min="15" max="15" width="9.140625" style="9"/>
    <col min="16" max="16" width="37.85546875" style="182" customWidth="1"/>
    <col min="17" max="17" width="9.140625" style="177"/>
    <col min="18" max="18" width="9.140625" style="170"/>
    <col min="19" max="19" width="10.28515625" style="39" bestFit="1" customWidth="1"/>
    <col min="20" max="20" width="10.7109375" style="9" customWidth="1"/>
    <col min="21" max="16384" width="9.140625" style="9"/>
  </cols>
  <sheetData>
    <row r="1" spans="1:19" ht="9.9499999999999993" customHeight="1" x14ac:dyDescent="0.25">
      <c r="A1" s="3"/>
      <c r="B1" s="4"/>
      <c r="C1" s="4"/>
      <c r="D1" s="5"/>
      <c r="E1" s="4"/>
      <c r="F1" s="6"/>
      <c r="G1" s="7"/>
      <c r="H1" s="6"/>
      <c r="I1" s="4"/>
      <c r="J1" s="8"/>
    </row>
    <row r="2" spans="1:19" s="18" customFormat="1" x14ac:dyDescent="0.25">
      <c r="A2" s="10"/>
      <c r="B2" s="11"/>
      <c r="C2" s="12"/>
      <c r="D2" s="13" t="s">
        <v>3</v>
      </c>
      <c r="E2" s="12"/>
      <c r="F2" s="14"/>
      <c r="G2" s="13" t="s">
        <v>24</v>
      </c>
      <c r="H2" s="15" t="s">
        <v>25</v>
      </c>
      <c r="I2" s="16"/>
      <c r="J2" s="17"/>
      <c r="Q2" s="171"/>
      <c r="R2" s="171"/>
      <c r="S2" s="173"/>
    </row>
    <row r="3" spans="1:19" x14ac:dyDescent="0.25">
      <c r="A3" s="19"/>
      <c r="B3" s="20"/>
      <c r="C3" s="20"/>
      <c r="D3" s="21" t="s">
        <v>10</v>
      </c>
      <c r="E3" s="20"/>
      <c r="F3" s="22"/>
      <c r="G3" s="21">
        <f>SPECS!B3</f>
        <v>21</v>
      </c>
      <c r="H3" s="23">
        <f>SPECS!B4</f>
        <v>44398</v>
      </c>
      <c r="I3" s="20"/>
      <c r="J3" s="24"/>
    </row>
    <row r="4" spans="1:19" x14ac:dyDescent="0.25">
      <c r="A4" s="19"/>
      <c r="B4" s="20"/>
      <c r="C4" s="20"/>
      <c r="D4" s="25"/>
      <c r="E4" s="20"/>
      <c r="F4" s="22"/>
      <c r="G4" s="26"/>
      <c r="H4" s="22"/>
      <c r="I4" s="20"/>
      <c r="J4" s="24"/>
    </row>
    <row r="5" spans="1:19" s="18" customFormat="1" x14ac:dyDescent="0.25">
      <c r="A5" s="10"/>
      <c r="B5" s="215" t="s">
        <v>0</v>
      </c>
      <c r="C5" s="214"/>
      <c r="D5" s="27"/>
      <c r="E5" s="214" t="s">
        <v>20</v>
      </c>
      <c r="F5" s="214"/>
      <c r="G5" s="28"/>
      <c r="H5" s="29"/>
      <c r="I5" s="30"/>
      <c r="J5" s="31"/>
      <c r="Q5" s="171"/>
      <c r="R5" s="171"/>
      <c r="S5" s="173"/>
    </row>
    <row r="6" spans="1:19" x14ac:dyDescent="0.25">
      <c r="A6" s="19"/>
      <c r="B6" s="216" t="s">
        <v>37</v>
      </c>
      <c r="C6" s="216"/>
      <c r="D6" s="25"/>
      <c r="E6" s="216" t="s">
        <v>39</v>
      </c>
      <c r="F6" s="216"/>
      <c r="G6" s="26"/>
      <c r="H6" s="22"/>
      <c r="I6" s="20"/>
      <c r="J6" s="24"/>
    </row>
    <row r="7" spans="1:19" x14ac:dyDescent="0.25">
      <c r="A7" s="32"/>
      <c r="B7" s="33"/>
      <c r="C7" s="33"/>
      <c r="D7" s="34"/>
      <c r="E7" s="33"/>
      <c r="F7" s="35"/>
      <c r="G7" s="36"/>
      <c r="H7" s="35"/>
      <c r="I7" s="33"/>
      <c r="J7" s="37"/>
    </row>
    <row r="8" spans="1:19" ht="40.5" customHeight="1" x14ac:dyDescent="0.25"/>
    <row r="9" spans="1:19" ht="9.9499999999999993" customHeight="1" x14ac:dyDescent="0.25">
      <c r="A9" s="3"/>
      <c r="B9" s="4"/>
      <c r="C9" s="4"/>
      <c r="D9" s="5"/>
      <c r="E9" s="4"/>
      <c r="F9" s="6"/>
      <c r="G9" s="7"/>
      <c r="H9" s="6"/>
      <c r="I9" s="4"/>
      <c r="J9" s="8"/>
    </row>
    <row r="10" spans="1:19" x14ac:dyDescent="0.25">
      <c r="A10" s="19"/>
      <c r="B10" s="228" t="s">
        <v>0</v>
      </c>
      <c r="C10" s="229"/>
      <c r="D10" s="25" t="s">
        <v>37</v>
      </c>
      <c r="E10" s="41" t="s">
        <v>20</v>
      </c>
      <c r="F10" s="22" t="s">
        <v>39</v>
      </c>
      <c r="G10" s="26"/>
      <c r="H10" s="22"/>
      <c r="I10" s="20"/>
      <c r="J10" s="24"/>
    </row>
    <row r="11" spans="1:19" ht="5.0999999999999996" customHeight="1" x14ac:dyDescent="0.25">
      <c r="A11" s="19"/>
      <c r="B11" s="42"/>
      <c r="C11" s="43"/>
      <c r="D11" s="25"/>
      <c r="E11" s="20"/>
      <c r="F11" s="22"/>
      <c r="G11" s="26"/>
      <c r="H11" s="22"/>
      <c r="I11" s="20"/>
      <c r="J11" s="24"/>
    </row>
    <row r="12" spans="1:19" x14ac:dyDescent="0.25">
      <c r="A12" s="19"/>
      <c r="B12" s="228" t="s">
        <v>2</v>
      </c>
      <c r="C12" s="229"/>
      <c r="D12" s="25"/>
      <c r="E12" s="20"/>
      <c r="F12" s="44" t="s">
        <v>33</v>
      </c>
      <c r="G12" s="226" t="s">
        <v>41</v>
      </c>
      <c r="H12" s="227"/>
      <c r="I12" s="20"/>
      <c r="J12" s="24"/>
    </row>
    <row r="13" spans="1:19" ht="5.0999999999999996" customHeight="1" x14ac:dyDescent="0.25">
      <c r="A13" s="19"/>
      <c r="B13" s="42"/>
      <c r="C13" s="43"/>
      <c r="D13" s="25"/>
      <c r="E13" s="20"/>
      <c r="F13" s="22"/>
      <c r="G13" s="26"/>
      <c r="H13" s="22"/>
      <c r="I13" s="20"/>
      <c r="J13" s="24"/>
    </row>
    <row r="14" spans="1:19" x14ac:dyDescent="0.25">
      <c r="A14" s="19"/>
      <c r="B14" s="228" t="s">
        <v>3</v>
      </c>
      <c r="C14" s="229"/>
      <c r="D14" s="25" t="s">
        <v>10</v>
      </c>
      <c r="E14" s="20"/>
      <c r="F14" s="22"/>
      <c r="G14" s="41" t="s">
        <v>24</v>
      </c>
      <c r="H14" s="45">
        <f>G3</f>
        <v>21</v>
      </c>
      <c r="I14" s="20"/>
      <c r="J14" s="24"/>
    </row>
    <row r="15" spans="1:19" ht="5.0999999999999996" customHeight="1" x14ac:dyDescent="0.25">
      <c r="A15" s="19"/>
      <c r="B15" s="20"/>
      <c r="C15" s="20"/>
      <c r="D15" s="25"/>
      <c r="E15" s="20"/>
      <c r="F15" s="22"/>
      <c r="G15" s="46"/>
      <c r="H15" s="22"/>
      <c r="I15" s="20"/>
      <c r="J15" s="24"/>
    </row>
    <row r="16" spans="1:19" x14ac:dyDescent="0.25">
      <c r="A16" s="19"/>
      <c r="B16" s="47" t="s">
        <v>4</v>
      </c>
      <c r="C16" s="20"/>
      <c r="D16" s="25"/>
      <c r="E16" s="20"/>
      <c r="F16" s="22"/>
      <c r="G16" s="41" t="s">
        <v>25</v>
      </c>
      <c r="H16" s="48">
        <f>H3</f>
        <v>44398</v>
      </c>
      <c r="I16" s="20"/>
      <c r="J16" s="24"/>
    </row>
    <row r="17" spans="1:20" ht="5.0999999999999996" customHeight="1" x14ac:dyDescent="0.25">
      <c r="A17" s="19"/>
      <c r="B17" s="220" t="s">
        <v>5</v>
      </c>
      <c r="C17" s="220"/>
      <c r="D17" s="25"/>
      <c r="E17" s="20"/>
      <c r="F17" s="22"/>
      <c r="G17" s="46"/>
      <c r="H17" s="22"/>
      <c r="I17" s="20"/>
      <c r="J17" s="24"/>
    </row>
    <row r="18" spans="1:20" x14ac:dyDescent="0.25">
      <c r="A18" s="19"/>
      <c r="B18" s="220"/>
      <c r="C18" s="220"/>
      <c r="D18" s="25"/>
      <c r="E18" s="20"/>
      <c r="F18" s="22"/>
      <c r="G18" s="41" t="s">
        <v>23</v>
      </c>
      <c r="H18" s="22">
        <f>K18*1.25</f>
        <v>33.587499999999999</v>
      </c>
      <c r="I18" s="20"/>
      <c r="J18" s="24"/>
      <c r="K18" s="9">
        <v>26.87</v>
      </c>
    </row>
    <row r="19" spans="1:20" x14ac:dyDescent="0.25">
      <c r="A19" s="19"/>
      <c r="B19" s="221">
        <v>2210</v>
      </c>
      <c r="C19" s="221"/>
      <c r="D19" s="25"/>
      <c r="E19" s="20"/>
      <c r="F19" s="22"/>
      <c r="G19" s="26"/>
      <c r="H19" s="22"/>
      <c r="I19" s="20"/>
      <c r="J19" s="24"/>
    </row>
    <row r="20" spans="1:20" x14ac:dyDescent="0.25">
      <c r="A20" s="19"/>
      <c r="B20" s="49"/>
      <c r="C20" s="20"/>
      <c r="D20" s="25"/>
      <c r="E20" s="20"/>
      <c r="F20" s="22"/>
      <c r="G20" s="26"/>
      <c r="H20" s="22"/>
      <c r="I20" s="20"/>
      <c r="J20" s="24"/>
    </row>
    <row r="21" spans="1:20" s="18" customFormat="1" ht="15.75" x14ac:dyDescent="0.25">
      <c r="A21" s="10"/>
      <c r="B21" s="222" t="s">
        <v>9</v>
      </c>
      <c r="C21" s="223"/>
      <c r="D21" s="223"/>
      <c r="E21" s="223"/>
      <c r="F21" s="223"/>
      <c r="G21" s="223"/>
      <c r="H21" s="223"/>
      <c r="I21" s="224"/>
      <c r="J21" s="50"/>
      <c r="Q21" s="171"/>
      <c r="R21" s="171"/>
      <c r="S21" s="173"/>
    </row>
    <row r="22" spans="1:20" s="18" customFormat="1" ht="5.0999999999999996" customHeight="1" x14ac:dyDescent="0.25">
      <c r="A22" s="10"/>
      <c r="B22" s="51"/>
      <c r="C22" s="51"/>
      <c r="D22" s="43"/>
      <c r="E22" s="51"/>
      <c r="F22" s="52"/>
      <c r="G22" s="53"/>
      <c r="H22" s="52"/>
      <c r="I22" s="51"/>
      <c r="J22" s="31"/>
      <c r="Q22" s="171"/>
      <c r="R22" s="171"/>
      <c r="S22" s="173"/>
    </row>
    <row r="23" spans="1:20" s="18" customFormat="1" x14ac:dyDescent="0.25">
      <c r="A23" s="10"/>
      <c r="B23" s="54" t="s">
        <v>6</v>
      </c>
      <c r="C23" s="55"/>
      <c r="D23" s="27"/>
      <c r="E23" s="55"/>
      <c r="F23" s="15" t="s">
        <v>22</v>
      </c>
      <c r="G23" s="56" t="s">
        <v>23</v>
      </c>
      <c r="H23" s="57" t="s">
        <v>26</v>
      </c>
      <c r="I23" s="30"/>
      <c r="J23" s="31"/>
      <c r="P23" s="168" t="s">
        <v>121</v>
      </c>
      <c r="Q23" s="171"/>
      <c r="R23" s="171"/>
      <c r="S23" s="171"/>
      <c r="T23" s="192">
        <f ca="1">TODAY()</f>
        <v>44399</v>
      </c>
    </row>
    <row r="24" spans="1:20" ht="5.0999999999999996" customHeight="1" x14ac:dyDescent="0.25">
      <c r="A24" s="19"/>
      <c r="B24" s="20"/>
      <c r="C24" s="20"/>
      <c r="D24" s="25"/>
      <c r="E24" s="20"/>
      <c r="F24" s="22"/>
      <c r="G24" s="26"/>
      <c r="H24" s="22"/>
      <c r="I24" s="20"/>
      <c r="J24" s="24"/>
      <c r="S24" s="170"/>
      <c r="T24" s="170"/>
    </row>
    <row r="25" spans="1:20" x14ac:dyDescent="0.25">
      <c r="A25" s="19"/>
      <c r="B25" s="20"/>
      <c r="C25" s="20" t="s">
        <v>7</v>
      </c>
      <c r="D25" s="25"/>
      <c r="E25" s="20"/>
      <c r="F25" s="22">
        <v>40</v>
      </c>
      <c r="G25" s="159">
        <f>H18</f>
        <v>33.587499999999999</v>
      </c>
      <c r="H25" s="22">
        <f>F25*G25</f>
        <v>1343.5</v>
      </c>
      <c r="I25" s="20"/>
      <c r="J25" s="24"/>
      <c r="P25" s="168" t="s">
        <v>109</v>
      </c>
      <c r="Q25" s="178" t="s">
        <v>113</v>
      </c>
      <c r="R25" s="169" t="s">
        <v>110</v>
      </c>
      <c r="S25" s="174" t="s">
        <v>114</v>
      </c>
      <c r="T25" s="169"/>
    </row>
    <row r="26" spans="1:20" x14ac:dyDescent="0.25">
      <c r="A26" s="19"/>
      <c r="B26" s="20"/>
      <c r="C26" s="20" t="s">
        <v>8</v>
      </c>
      <c r="D26" s="25"/>
      <c r="E26" s="20"/>
      <c r="F26" s="22"/>
      <c r="G26" s="26"/>
      <c r="H26" s="22">
        <v>50</v>
      </c>
      <c r="I26" s="20"/>
      <c r="J26" s="24"/>
      <c r="P26" s="182" t="s">
        <v>111</v>
      </c>
      <c r="Q26" s="177">
        <v>27</v>
      </c>
      <c r="R26" s="170">
        <f>Q26*8</f>
        <v>216</v>
      </c>
      <c r="S26" s="170"/>
      <c r="T26" s="170"/>
    </row>
    <row r="27" spans="1:20" x14ac:dyDescent="0.25">
      <c r="A27" s="19"/>
      <c r="B27" s="20"/>
      <c r="C27" s="20" t="s">
        <v>54</v>
      </c>
      <c r="D27" s="124"/>
      <c r="E27" s="20"/>
      <c r="F27" s="22">
        <v>0</v>
      </c>
      <c r="G27" s="158">
        <f>G25*1.5</f>
        <v>50.381249999999994</v>
      </c>
      <c r="H27" s="22">
        <f>F27*G27</f>
        <v>0</v>
      </c>
      <c r="I27" s="20"/>
      <c r="J27" s="24"/>
      <c r="P27" s="183" t="s">
        <v>112</v>
      </c>
      <c r="Q27" s="179">
        <v>0</v>
      </c>
      <c r="R27" s="164">
        <f>-Q27*8</f>
        <v>0</v>
      </c>
      <c r="S27" s="164"/>
      <c r="T27" s="164"/>
    </row>
    <row r="28" spans="1:20" x14ac:dyDescent="0.25">
      <c r="A28" s="19"/>
      <c r="B28" s="20"/>
      <c r="C28" s="20"/>
      <c r="D28" s="105"/>
      <c r="E28" s="20"/>
      <c r="F28" s="22"/>
      <c r="G28" s="26"/>
      <c r="H28" s="111"/>
      <c r="I28" s="20"/>
      <c r="J28" s="24"/>
      <c r="P28" s="184" t="s">
        <v>127</v>
      </c>
      <c r="Q28" s="180"/>
      <c r="R28" s="188">
        <f>S28/(1303.77/40)</f>
        <v>-88.527884519508802</v>
      </c>
      <c r="S28" s="180">
        <v>-2885.5</v>
      </c>
      <c r="T28" s="176"/>
    </row>
    <row r="29" spans="1:20" ht="15.75" x14ac:dyDescent="0.25">
      <c r="A29" s="19"/>
      <c r="B29" s="20"/>
      <c r="C29" s="20"/>
      <c r="D29" s="148"/>
      <c r="E29" s="20"/>
      <c r="F29" s="22"/>
      <c r="G29" s="26"/>
      <c r="H29" s="22"/>
      <c r="I29" s="20"/>
      <c r="J29" s="24"/>
      <c r="P29" s="182" t="s">
        <v>128</v>
      </c>
      <c r="R29" s="189">
        <f>SUM(R26:R28)</f>
        <v>127.4721154804912</v>
      </c>
      <c r="S29" s="170"/>
      <c r="T29" s="170"/>
    </row>
    <row r="30" spans="1:20" x14ac:dyDescent="0.25">
      <c r="A30" s="19"/>
      <c r="B30" s="20"/>
      <c r="C30" s="20"/>
      <c r="D30" s="148"/>
      <c r="E30" s="20"/>
      <c r="F30" s="22"/>
      <c r="G30" s="139"/>
      <c r="H30" s="22"/>
      <c r="I30" s="20"/>
      <c r="J30" s="24"/>
      <c r="P30" s="168" t="s">
        <v>115</v>
      </c>
      <c r="Q30" s="178" t="s">
        <v>116</v>
      </c>
      <c r="R30" s="169" t="s">
        <v>117</v>
      </c>
      <c r="S30" s="169" t="s">
        <v>126</v>
      </c>
      <c r="T30" s="191" t="s">
        <v>118</v>
      </c>
    </row>
    <row r="31" spans="1:20" x14ac:dyDescent="0.25">
      <c r="A31" s="19"/>
      <c r="B31" s="20"/>
      <c r="C31" s="20"/>
      <c r="D31" s="25"/>
      <c r="E31" s="20"/>
      <c r="F31" s="22"/>
      <c r="G31" s="26"/>
      <c r="H31" s="22"/>
      <c r="I31" s="20"/>
      <c r="J31" s="24"/>
      <c r="P31" s="185">
        <v>44044</v>
      </c>
      <c r="Q31" s="177">
        <v>8</v>
      </c>
      <c r="R31" s="170">
        <v>1.5</v>
      </c>
      <c r="S31" s="170">
        <f t="shared" ref="S31:S39" si="0">Q31*R31</f>
        <v>12</v>
      </c>
      <c r="T31" s="190">
        <f>R29-S31</f>
        <v>115.4721154804912</v>
      </c>
    </row>
    <row r="32" spans="1:20" x14ac:dyDescent="0.25">
      <c r="A32" s="19"/>
      <c r="B32" s="20"/>
      <c r="C32" s="20"/>
      <c r="D32" s="25"/>
      <c r="E32" s="20"/>
      <c r="F32" s="22"/>
      <c r="G32" s="26"/>
      <c r="H32" s="22"/>
      <c r="I32" s="20"/>
      <c r="J32" s="24"/>
      <c r="P32" s="185">
        <v>44051</v>
      </c>
      <c r="Q32" s="177">
        <v>8</v>
      </c>
      <c r="R32" s="170">
        <v>1.5</v>
      </c>
      <c r="S32" s="170">
        <f t="shared" si="0"/>
        <v>12</v>
      </c>
      <c r="T32" s="190">
        <f>T31-S32</f>
        <v>103.4721154804912</v>
      </c>
    </row>
    <row r="33" spans="1:21" x14ac:dyDescent="0.25">
      <c r="A33" s="19"/>
      <c r="B33" s="20"/>
      <c r="C33" s="20"/>
      <c r="D33" s="25"/>
      <c r="E33" s="20"/>
      <c r="F33" s="22"/>
      <c r="G33" s="26"/>
      <c r="H33" s="22"/>
      <c r="I33" s="20"/>
      <c r="J33" s="24"/>
      <c r="P33" s="185">
        <v>44053</v>
      </c>
      <c r="Q33" s="177">
        <v>8</v>
      </c>
      <c r="R33" s="170">
        <v>1.5</v>
      </c>
      <c r="S33" s="170">
        <f t="shared" si="0"/>
        <v>12</v>
      </c>
      <c r="T33" s="190">
        <f t="shared" ref="T33:T37" si="1">T32-S33</f>
        <v>91.472115480491198</v>
      </c>
    </row>
    <row r="34" spans="1:21" x14ac:dyDescent="0.25">
      <c r="A34" s="19"/>
      <c r="B34" s="20"/>
      <c r="C34" s="20"/>
      <c r="D34" s="25"/>
      <c r="E34" s="20"/>
      <c r="F34" s="22"/>
      <c r="G34" s="26"/>
      <c r="H34" s="22"/>
      <c r="I34" s="20"/>
      <c r="J34" s="24"/>
      <c r="P34" s="185">
        <v>44058</v>
      </c>
      <c r="Q34" s="177">
        <v>8</v>
      </c>
      <c r="R34" s="170">
        <v>1.5</v>
      </c>
      <c r="S34" s="170">
        <f t="shared" si="0"/>
        <v>12</v>
      </c>
      <c r="T34" s="190">
        <f t="shared" si="1"/>
        <v>79.472115480491198</v>
      </c>
      <c r="U34" s="20"/>
    </row>
    <row r="35" spans="1:21" x14ac:dyDescent="0.25">
      <c r="A35" s="19"/>
      <c r="B35" s="20"/>
      <c r="C35" s="20"/>
      <c r="D35" s="25"/>
      <c r="E35" s="20"/>
      <c r="F35" s="22"/>
      <c r="G35" s="26"/>
      <c r="H35" s="22"/>
      <c r="I35" s="20"/>
      <c r="J35" s="24"/>
      <c r="P35" s="185">
        <v>44072</v>
      </c>
      <c r="Q35" s="177">
        <v>8</v>
      </c>
      <c r="R35" s="170">
        <v>1.5</v>
      </c>
      <c r="S35" s="164">
        <f t="shared" si="0"/>
        <v>12</v>
      </c>
      <c r="T35" s="190">
        <f t="shared" si="1"/>
        <v>67.472115480491198</v>
      </c>
      <c r="U35" s="20"/>
    </row>
    <row r="36" spans="1:21" x14ac:dyDescent="0.25">
      <c r="A36" s="19"/>
      <c r="B36" s="20"/>
      <c r="C36" s="20"/>
      <c r="D36" s="25"/>
      <c r="E36" s="20"/>
      <c r="F36" s="22"/>
      <c r="G36" s="26"/>
      <c r="H36" s="22"/>
      <c r="I36" s="20"/>
      <c r="J36" s="24"/>
      <c r="P36" s="185">
        <v>44079</v>
      </c>
      <c r="Q36" s="177">
        <v>8</v>
      </c>
      <c r="R36" s="170">
        <v>1.5</v>
      </c>
      <c r="S36" s="164">
        <f t="shared" si="0"/>
        <v>12</v>
      </c>
      <c r="T36" s="190">
        <f t="shared" si="1"/>
        <v>55.472115480491198</v>
      </c>
      <c r="U36" s="20"/>
    </row>
    <row r="37" spans="1:21" s="66" customFormat="1" ht="15.75" x14ac:dyDescent="0.25">
      <c r="A37" s="58"/>
      <c r="B37" s="59"/>
      <c r="C37" s="59"/>
      <c r="D37" s="60"/>
      <c r="E37" s="61" t="s">
        <v>27</v>
      </c>
      <c r="F37" s="62"/>
      <c r="G37" s="63"/>
      <c r="H37" s="62">
        <f>SUM(H25:H36)</f>
        <v>1393.5</v>
      </c>
      <c r="I37" s="64"/>
      <c r="J37" s="65"/>
      <c r="L37" s="66" t="s">
        <v>55</v>
      </c>
      <c r="N37" s="85">
        <f>H25+H27</f>
        <v>1343.5</v>
      </c>
      <c r="P37" s="185">
        <v>44086</v>
      </c>
      <c r="Q37" s="181">
        <v>8</v>
      </c>
      <c r="R37" s="170">
        <v>1.5</v>
      </c>
      <c r="S37" s="199">
        <f t="shared" si="0"/>
        <v>12</v>
      </c>
      <c r="T37" s="190">
        <f t="shared" si="1"/>
        <v>43.472115480491198</v>
      </c>
      <c r="U37" s="59"/>
    </row>
    <row r="38" spans="1:21" ht="5.0999999999999996" customHeight="1" x14ac:dyDescent="0.25">
      <c r="A38" s="19"/>
      <c r="B38" s="20"/>
      <c r="C38" s="20"/>
      <c r="D38" s="25"/>
      <c r="E38" s="20"/>
      <c r="F38" s="22"/>
      <c r="G38" s="26"/>
      <c r="H38" s="22"/>
      <c r="I38" s="20"/>
      <c r="J38" s="24"/>
      <c r="S38" s="199"/>
      <c r="T38" s="190"/>
      <c r="U38" s="20"/>
    </row>
    <row r="39" spans="1:21" s="18" customFormat="1" x14ac:dyDescent="0.25">
      <c r="A39" s="10"/>
      <c r="B39" s="215" t="s">
        <v>11</v>
      </c>
      <c r="C39" s="214"/>
      <c r="D39" s="214"/>
      <c r="E39" s="55"/>
      <c r="F39" s="225" t="s">
        <v>28</v>
      </c>
      <c r="G39" s="225"/>
      <c r="H39" s="225"/>
      <c r="I39" s="30"/>
      <c r="J39" s="31"/>
      <c r="P39" s="185">
        <v>44090</v>
      </c>
      <c r="Q39" s="177">
        <v>3</v>
      </c>
      <c r="R39" s="170">
        <v>1.5</v>
      </c>
      <c r="S39" s="199">
        <f t="shared" si="0"/>
        <v>4.5</v>
      </c>
      <c r="T39" s="190">
        <f>T37-S39</f>
        <v>38.972115480491198</v>
      </c>
      <c r="U39" s="51"/>
    </row>
    <row r="40" spans="1:21" ht="5.0999999999999996" customHeight="1" x14ac:dyDescent="0.25">
      <c r="A40" s="19"/>
      <c r="B40" s="20"/>
      <c r="C40" s="20"/>
      <c r="D40" s="25"/>
      <c r="E40" s="20"/>
      <c r="F40" s="22"/>
      <c r="G40" s="26"/>
      <c r="H40" s="22"/>
      <c r="I40" s="20"/>
      <c r="J40" s="24"/>
    </row>
    <row r="41" spans="1:21" x14ac:dyDescent="0.25">
      <c r="A41" s="19"/>
      <c r="B41" s="20"/>
      <c r="C41" s="20"/>
      <c r="D41" s="25"/>
      <c r="E41" s="20"/>
      <c r="F41" s="22"/>
      <c r="G41" s="26"/>
      <c r="H41" s="22"/>
      <c r="I41" s="20"/>
      <c r="J41" s="24"/>
      <c r="P41" s="185">
        <v>44091</v>
      </c>
      <c r="Q41" s="177">
        <v>3</v>
      </c>
      <c r="R41" s="170">
        <v>1.5</v>
      </c>
      <c r="S41" s="200">
        <f t="shared" ref="S41:S46" si="2">Q41*R41</f>
        <v>4.5</v>
      </c>
      <c r="T41" s="190">
        <f>T39-S41</f>
        <v>34.472115480491198</v>
      </c>
    </row>
    <row r="42" spans="1:21" x14ac:dyDescent="0.25">
      <c r="A42" s="19"/>
      <c r="B42" s="20"/>
      <c r="C42" s="20"/>
      <c r="D42" s="25"/>
      <c r="E42" s="20"/>
      <c r="F42" s="22"/>
      <c r="G42" s="26"/>
      <c r="H42" s="22"/>
      <c r="I42" s="20"/>
      <c r="J42" s="24"/>
      <c r="P42" s="185">
        <v>44093</v>
      </c>
      <c r="Q42" s="177">
        <v>8</v>
      </c>
      <c r="R42" s="170">
        <v>1.5</v>
      </c>
      <c r="S42" s="200">
        <f t="shared" si="2"/>
        <v>12</v>
      </c>
      <c r="T42" s="190">
        <f>T41-S42</f>
        <v>22.472115480491198</v>
      </c>
    </row>
    <row r="43" spans="1:21" x14ac:dyDescent="0.25">
      <c r="A43" s="19"/>
      <c r="B43" s="20"/>
      <c r="C43" s="20"/>
      <c r="D43" s="25"/>
      <c r="E43" s="20"/>
      <c r="F43" s="22"/>
      <c r="G43" s="26"/>
      <c r="H43" s="22"/>
      <c r="I43" s="20"/>
      <c r="J43" s="24"/>
      <c r="P43" s="185">
        <v>44095</v>
      </c>
      <c r="Q43" s="177">
        <v>3</v>
      </c>
      <c r="R43" s="170">
        <v>1.5</v>
      </c>
      <c r="S43" s="200">
        <f t="shared" si="2"/>
        <v>4.5</v>
      </c>
      <c r="T43" s="190">
        <f>T42-S43</f>
        <v>17.972115480491198</v>
      </c>
    </row>
    <row r="44" spans="1:21" x14ac:dyDescent="0.25">
      <c r="A44" s="19"/>
      <c r="B44" s="20"/>
      <c r="C44" s="20"/>
      <c r="D44" s="25"/>
      <c r="E44" s="20"/>
      <c r="F44" s="22"/>
      <c r="G44" s="26"/>
      <c r="H44" s="22"/>
      <c r="I44" s="20"/>
      <c r="J44" s="24"/>
      <c r="P44" s="185">
        <v>44096</v>
      </c>
      <c r="Q44" s="177">
        <v>3</v>
      </c>
      <c r="R44" s="170">
        <v>1.5</v>
      </c>
      <c r="S44" s="200">
        <f t="shared" si="2"/>
        <v>4.5</v>
      </c>
      <c r="T44" s="190">
        <f>T43-S44</f>
        <v>13.472115480491198</v>
      </c>
    </row>
    <row r="45" spans="1:21" x14ac:dyDescent="0.25">
      <c r="A45" s="19"/>
      <c r="B45" s="20"/>
      <c r="C45" s="20"/>
      <c r="D45" s="25"/>
      <c r="E45" s="20"/>
      <c r="F45" s="22"/>
      <c r="G45" s="26"/>
      <c r="H45" s="22"/>
      <c r="I45" s="20"/>
      <c r="J45" s="24"/>
      <c r="P45" s="185">
        <v>44097</v>
      </c>
      <c r="Q45" s="177">
        <v>3</v>
      </c>
      <c r="R45" s="170">
        <v>1.5</v>
      </c>
      <c r="S45" s="200">
        <f t="shared" si="2"/>
        <v>4.5</v>
      </c>
      <c r="T45" s="190">
        <f>T44-S45</f>
        <v>8.9721154804911976</v>
      </c>
    </row>
    <row r="46" spans="1:21" x14ac:dyDescent="0.25">
      <c r="A46" s="19"/>
      <c r="B46" s="20"/>
      <c r="C46" s="20"/>
      <c r="D46" s="25"/>
      <c r="E46" s="20"/>
      <c r="F46" s="22"/>
      <c r="G46" s="26"/>
      <c r="H46" s="22"/>
      <c r="I46" s="20"/>
      <c r="J46" s="24"/>
      <c r="P46" s="185">
        <v>44098</v>
      </c>
      <c r="Q46" s="177">
        <v>8</v>
      </c>
      <c r="R46" s="170">
        <v>1</v>
      </c>
      <c r="S46" s="202">
        <f t="shared" si="2"/>
        <v>8</v>
      </c>
      <c r="T46" s="190">
        <f>T45-S46</f>
        <v>0.97211548049119756</v>
      </c>
    </row>
    <row r="47" spans="1:21" ht="15.75" x14ac:dyDescent="0.25">
      <c r="A47" s="19"/>
      <c r="B47" s="217" t="s">
        <v>29</v>
      </c>
      <c r="C47" s="218"/>
      <c r="D47" s="218"/>
      <c r="E47" s="218"/>
      <c r="F47" s="218"/>
      <c r="G47" s="218"/>
      <c r="H47" s="218"/>
      <c r="I47" s="219"/>
      <c r="J47" s="24"/>
    </row>
    <row r="48" spans="1:21" ht="5.0999999999999996" customHeight="1" x14ac:dyDescent="0.25">
      <c r="A48" s="19"/>
      <c r="B48" s="20"/>
      <c r="C48" s="20"/>
      <c r="D48" s="25"/>
      <c r="E48" s="20"/>
      <c r="F48" s="22"/>
      <c r="G48" s="26"/>
      <c r="H48" s="22"/>
      <c r="I48" s="20"/>
      <c r="J48" s="24"/>
    </row>
    <row r="49" spans="1:19" s="18" customFormat="1" x14ac:dyDescent="0.25">
      <c r="A49" s="10"/>
      <c r="B49" s="54" t="s">
        <v>6</v>
      </c>
      <c r="C49" s="55"/>
      <c r="D49" s="27"/>
      <c r="E49" s="55"/>
      <c r="F49" s="29"/>
      <c r="G49" s="13" t="s">
        <v>30</v>
      </c>
      <c r="H49" s="57" t="s">
        <v>26</v>
      </c>
      <c r="I49" s="30"/>
      <c r="J49" s="31"/>
      <c r="Q49" s="171"/>
      <c r="R49" s="171"/>
      <c r="S49" s="173"/>
    </row>
    <row r="50" spans="1:19" ht="5.0999999999999996" customHeight="1" x14ac:dyDescent="0.25">
      <c r="A50" s="19"/>
      <c r="B50" s="20"/>
      <c r="C50" s="20"/>
      <c r="D50" s="25"/>
      <c r="E50" s="20"/>
      <c r="F50" s="22"/>
      <c r="G50" s="26"/>
      <c r="H50" s="22"/>
      <c r="I50" s="20"/>
      <c r="J50" s="24"/>
    </row>
    <row r="51" spans="1:19" x14ac:dyDescent="0.25">
      <c r="A51" s="19"/>
      <c r="B51" s="20"/>
      <c r="C51" s="20" t="s">
        <v>13</v>
      </c>
      <c r="D51" s="25"/>
      <c r="E51" s="20"/>
      <c r="F51" s="22"/>
      <c r="G51" s="67"/>
      <c r="H51" s="22">
        <v>76.3</v>
      </c>
      <c r="I51" s="20"/>
      <c r="J51" s="24"/>
    </row>
    <row r="52" spans="1:19" x14ac:dyDescent="0.25">
      <c r="A52" s="19"/>
      <c r="B52" s="20"/>
      <c r="C52" s="20" t="s">
        <v>15</v>
      </c>
      <c r="D52" s="98"/>
      <c r="E52" s="20"/>
      <c r="F52" s="22"/>
      <c r="G52" s="110"/>
      <c r="H52" s="111">
        <v>0</v>
      </c>
      <c r="I52" s="20"/>
      <c r="J52" s="24"/>
    </row>
    <row r="53" spans="1:19" x14ac:dyDescent="0.25">
      <c r="A53" s="19"/>
      <c r="B53" s="20"/>
      <c r="C53" s="20" t="s">
        <v>16</v>
      </c>
      <c r="D53" s="25"/>
      <c r="E53" s="20"/>
      <c r="F53" s="22"/>
      <c r="G53" s="110"/>
      <c r="H53" s="111">
        <f>H37*1%</f>
        <v>13.935</v>
      </c>
      <c r="I53" s="20"/>
      <c r="J53" s="24"/>
      <c r="L53" s="69"/>
    </row>
    <row r="54" spans="1:19" x14ac:dyDescent="0.25">
      <c r="A54" s="19"/>
      <c r="B54" s="20"/>
      <c r="C54" s="20" t="s">
        <v>18</v>
      </c>
      <c r="D54" s="25"/>
      <c r="E54" s="20"/>
      <c r="F54" s="22"/>
      <c r="G54" s="125">
        <f>12000-300-300-300-300-300-300-300-300-300-300-300-300-300-300-300-300-300-300-300-300-300</f>
        <v>5700</v>
      </c>
      <c r="H54" s="111">
        <v>300</v>
      </c>
      <c r="I54" s="20"/>
      <c r="J54" s="24"/>
    </row>
    <row r="55" spans="1:19" x14ac:dyDescent="0.25">
      <c r="A55" s="19"/>
      <c r="B55" s="20"/>
      <c r="C55" s="20"/>
      <c r="D55" s="25"/>
      <c r="E55" s="20"/>
      <c r="F55" s="22"/>
      <c r="G55" s="110"/>
      <c r="H55" s="111"/>
      <c r="I55" s="20"/>
      <c r="J55" s="24"/>
    </row>
    <row r="56" spans="1:19" x14ac:dyDescent="0.25">
      <c r="A56" s="19"/>
      <c r="B56" s="20"/>
      <c r="C56" s="20"/>
      <c r="D56" s="25"/>
      <c r="E56" s="20"/>
      <c r="F56" s="22"/>
      <c r="G56" s="67"/>
      <c r="H56" s="22"/>
      <c r="I56" s="20"/>
      <c r="J56" s="24"/>
    </row>
    <row r="57" spans="1:19" x14ac:dyDescent="0.25">
      <c r="A57" s="19"/>
      <c r="B57" s="20"/>
      <c r="C57" s="20"/>
      <c r="D57" s="25"/>
      <c r="E57" s="20"/>
      <c r="F57" s="22"/>
      <c r="G57" s="67"/>
      <c r="H57" s="22"/>
      <c r="I57" s="20"/>
      <c r="J57" s="24"/>
    </row>
    <row r="58" spans="1:19" x14ac:dyDescent="0.25">
      <c r="A58" s="19"/>
      <c r="B58" s="20"/>
      <c r="C58" s="20"/>
      <c r="D58" s="25"/>
      <c r="E58" s="20"/>
      <c r="F58" s="22"/>
      <c r="G58" s="67"/>
      <c r="H58" s="22"/>
      <c r="I58" s="20"/>
      <c r="J58" s="24"/>
    </row>
    <row r="59" spans="1:19" x14ac:dyDescent="0.25">
      <c r="A59" s="19"/>
      <c r="B59" s="20"/>
      <c r="C59" s="20"/>
      <c r="D59" s="25"/>
      <c r="E59" s="20"/>
      <c r="F59" s="22"/>
      <c r="G59" s="67"/>
      <c r="H59" s="22"/>
      <c r="I59" s="20"/>
      <c r="J59" s="24"/>
    </row>
    <row r="60" spans="1:19" x14ac:dyDescent="0.25">
      <c r="A60" s="19"/>
      <c r="B60" s="20"/>
      <c r="C60" s="20"/>
      <c r="D60" s="25"/>
      <c r="E60" s="20"/>
      <c r="F60" s="22"/>
      <c r="G60" s="67"/>
      <c r="H60" s="22"/>
      <c r="I60" s="20"/>
      <c r="J60" s="24"/>
    </row>
    <row r="61" spans="1:19" x14ac:dyDescent="0.25">
      <c r="A61" s="19"/>
      <c r="B61" s="20"/>
      <c r="C61" s="20"/>
      <c r="D61" s="25"/>
      <c r="E61" s="20"/>
      <c r="F61" s="22"/>
      <c r="G61" s="67"/>
      <c r="H61" s="22"/>
      <c r="I61" s="20"/>
      <c r="J61" s="24"/>
    </row>
    <row r="62" spans="1:19" ht="15.75" x14ac:dyDescent="0.25">
      <c r="A62" s="19"/>
      <c r="B62" s="20"/>
      <c r="C62" s="20"/>
      <c r="D62" s="25"/>
      <c r="E62" s="61" t="s">
        <v>31</v>
      </c>
      <c r="F62" s="62"/>
      <c r="G62" s="63"/>
      <c r="H62" s="62">
        <f>SUM(H51:H61)</f>
        <v>390.23500000000001</v>
      </c>
      <c r="I62" s="64"/>
      <c r="J62" s="24"/>
    </row>
    <row r="63" spans="1:19" ht="5.0999999999999996" customHeight="1" x14ac:dyDescent="0.25">
      <c r="A63" s="19"/>
      <c r="B63" s="20"/>
      <c r="C63" s="20"/>
      <c r="D63" s="25"/>
      <c r="E63" s="20"/>
      <c r="F63" s="22"/>
      <c r="G63" s="67"/>
      <c r="H63" s="22"/>
      <c r="I63" s="20"/>
      <c r="J63" s="24"/>
    </row>
    <row r="64" spans="1:19" s="79" customFormat="1" ht="15.75" x14ac:dyDescent="0.25">
      <c r="A64" s="72"/>
      <c r="B64" s="73"/>
      <c r="C64" s="73"/>
      <c r="D64" s="74"/>
      <c r="E64" s="61" t="s">
        <v>32</v>
      </c>
      <c r="F64" s="75"/>
      <c r="G64" s="76"/>
      <c r="H64" s="75">
        <f>H37-H62</f>
        <v>1003.265</v>
      </c>
      <c r="I64" s="77"/>
      <c r="J64" s="78"/>
      <c r="L64" s="79">
        <v>1037.75</v>
      </c>
      <c r="M64" s="160">
        <f>H64-L64</f>
        <v>-34.485000000000014</v>
      </c>
      <c r="N64" s="156">
        <f>M64*4</f>
        <v>-137.94000000000005</v>
      </c>
      <c r="P64" s="18"/>
      <c r="Q64" s="171"/>
      <c r="R64" s="172"/>
      <c r="S64" s="175"/>
    </row>
    <row r="65" spans="1:10" ht="9.9499999999999993" customHeight="1" x14ac:dyDescent="0.25">
      <c r="A65" s="32"/>
      <c r="B65" s="33"/>
      <c r="C65" s="33"/>
      <c r="D65" s="34"/>
      <c r="E65" s="33"/>
      <c r="F65" s="35"/>
      <c r="G65" s="36"/>
      <c r="H65" s="35"/>
      <c r="I65" s="33"/>
      <c r="J65" s="37"/>
    </row>
    <row r="66" spans="1:10" x14ac:dyDescent="0.25">
      <c r="B66" s="38"/>
    </row>
    <row r="67" spans="1:10" ht="5.0999999999999996" customHeight="1" x14ac:dyDescent="0.25"/>
  </sheetData>
  <mergeCells count="14">
    <mergeCell ref="B5:C5"/>
    <mergeCell ref="E5:F5"/>
    <mergeCell ref="B6:C6"/>
    <mergeCell ref="E6:F6"/>
    <mergeCell ref="B10:C10"/>
    <mergeCell ref="B47:I47"/>
    <mergeCell ref="G12:H12"/>
    <mergeCell ref="B14:C14"/>
    <mergeCell ref="B17:C18"/>
    <mergeCell ref="B19:C19"/>
    <mergeCell ref="B21:I21"/>
    <mergeCell ref="B39:D39"/>
    <mergeCell ref="F39:H39"/>
    <mergeCell ref="B12:C12"/>
  </mergeCells>
  <pageMargins left="0.39370078740157483" right="0.39370078740157483" top="0.39370078740157483" bottom="0.39370078740157483" header="0.31496062992125984" footer="0.31496062992125984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7"/>
  <sheetViews>
    <sheetView topLeftCell="A13" zoomScale="85" zoomScaleNormal="85" workbookViewId="0">
      <selection activeCell="C1" sqref="C1"/>
    </sheetView>
  </sheetViews>
  <sheetFormatPr defaultColWidth="9.140625" defaultRowHeight="15" x14ac:dyDescent="0.25"/>
  <cols>
    <col min="1" max="2" width="1.7109375" style="9" customWidth="1"/>
    <col min="3" max="3" width="17.5703125" style="9" customWidth="1"/>
    <col min="4" max="4" width="20.42578125" style="38" customWidth="1"/>
    <col min="5" max="5" width="18.85546875" style="9" customWidth="1"/>
    <col min="6" max="6" width="11.85546875" style="39" customWidth="1"/>
    <col min="7" max="7" width="13" style="40" customWidth="1"/>
    <col min="8" max="8" width="14" style="39" customWidth="1"/>
    <col min="9" max="10" width="1.7109375" style="9" customWidth="1"/>
    <col min="11" max="13" width="9.140625" style="9" customWidth="1"/>
    <col min="14" max="14" width="11.28515625" style="9" customWidth="1"/>
    <col min="15" max="15" width="9.140625" style="9"/>
    <col min="16" max="16" width="37.85546875" style="182" customWidth="1"/>
    <col min="17" max="17" width="9.140625" style="177"/>
    <col min="18" max="18" width="9.140625" style="170"/>
    <col min="19" max="19" width="10.28515625" style="39" bestFit="1" customWidth="1"/>
    <col min="20" max="20" width="10.7109375" style="9" customWidth="1"/>
    <col min="21" max="16384" width="9.140625" style="9"/>
  </cols>
  <sheetData>
    <row r="1" spans="1:19" ht="9.9499999999999993" customHeight="1" x14ac:dyDescent="0.25">
      <c r="A1" s="3"/>
      <c r="B1" s="4"/>
      <c r="C1" s="4"/>
      <c r="D1" s="5"/>
      <c r="E1" s="4"/>
      <c r="F1" s="6"/>
      <c r="G1" s="7"/>
      <c r="H1" s="6"/>
      <c r="I1" s="4"/>
      <c r="J1" s="8"/>
    </row>
    <row r="2" spans="1:19" s="18" customFormat="1" x14ac:dyDescent="0.25">
      <c r="A2" s="10"/>
      <c r="B2" s="11"/>
      <c r="C2" s="12"/>
      <c r="D2" s="13" t="s">
        <v>3</v>
      </c>
      <c r="E2" s="12"/>
      <c r="F2" s="14"/>
      <c r="G2" s="13" t="s">
        <v>24</v>
      </c>
      <c r="H2" s="15" t="s">
        <v>25</v>
      </c>
      <c r="I2" s="16"/>
      <c r="J2" s="17"/>
      <c r="Q2" s="171"/>
      <c r="R2" s="171"/>
      <c r="S2" s="173"/>
    </row>
    <row r="3" spans="1:19" x14ac:dyDescent="0.25">
      <c r="A3" s="19"/>
      <c r="B3" s="20"/>
      <c r="C3" s="20"/>
      <c r="D3" s="21" t="s">
        <v>10</v>
      </c>
      <c r="E3" s="20"/>
      <c r="F3" s="22"/>
      <c r="G3" s="21">
        <f>SPECS!B3</f>
        <v>21</v>
      </c>
      <c r="H3" s="23">
        <f>SPECS!B4</f>
        <v>44398</v>
      </c>
      <c r="I3" s="20"/>
      <c r="J3" s="24"/>
    </row>
    <row r="4" spans="1:19" x14ac:dyDescent="0.25">
      <c r="A4" s="19"/>
      <c r="B4" s="20"/>
      <c r="C4" s="20"/>
      <c r="D4" s="25"/>
      <c r="E4" s="20"/>
      <c r="F4" s="22"/>
      <c r="G4" s="26"/>
      <c r="H4" s="22"/>
      <c r="I4" s="20"/>
      <c r="J4" s="24"/>
    </row>
    <row r="5" spans="1:19" s="18" customFormat="1" x14ac:dyDescent="0.25">
      <c r="A5" s="10"/>
      <c r="B5" s="215" t="s">
        <v>0</v>
      </c>
      <c r="C5" s="214"/>
      <c r="D5" s="27"/>
      <c r="E5" s="214" t="s">
        <v>20</v>
      </c>
      <c r="F5" s="214"/>
      <c r="G5" s="28"/>
      <c r="H5" s="29"/>
      <c r="I5" s="30"/>
      <c r="J5" s="31"/>
      <c r="Q5" s="171"/>
      <c r="R5" s="171"/>
      <c r="S5" s="173"/>
    </row>
    <row r="6" spans="1:19" x14ac:dyDescent="0.25">
      <c r="A6" s="19"/>
      <c r="B6" s="216" t="s">
        <v>42</v>
      </c>
      <c r="C6" s="216"/>
      <c r="D6" s="25"/>
      <c r="E6" s="216" t="s">
        <v>43</v>
      </c>
      <c r="F6" s="216"/>
      <c r="G6" s="26"/>
      <c r="H6" s="22"/>
      <c r="I6" s="20"/>
      <c r="J6" s="24"/>
    </row>
    <row r="7" spans="1:19" x14ac:dyDescent="0.25">
      <c r="A7" s="32"/>
      <c r="B7" s="33"/>
      <c r="C7" s="33"/>
      <c r="D7" s="34"/>
      <c r="E7" s="33"/>
      <c r="F7" s="35"/>
      <c r="G7" s="36"/>
      <c r="H7" s="35"/>
      <c r="I7" s="33"/>
      <c r="J7" s="37"/>
    </row>
    <row r="8" spans="1:19" ht="40.5" customHeight="1" x14ac:dyDescent="0.25"/>
    <row r="9" spans="1:19" ht="9.9499999999999993" customHeight="1" x14ac:dyDescent="0.25">
      <c r="A9" s="3"/>
      <c r="B9" s="4"/>
      <c r="C9" s="4"/>
      <c r="D9" s="5"/>
      <c r="E9" s="4"/>
      <c r="F9" s="6"/>
      <c r="G9" s="7"/>
      <c r="H9" s="6"/>
      <c r="I9" s="4"/>
      <c r="J9" s="8"/>
    </row>
    <row r="10" spans="1:19" x14ac:dyDescent="0.25">
      <c r="A10" s="19"/>
      <c r="B10" s="228" t="s">
        <v>0</v>
      </c>
      <c r="C10" s="229"/>
      <c r="D10" s="25" t="s">
        <v>42</v>
      </c>
      <c r="E10" s="41" t="s">
        <v>20</v>
      </c>
      <c r="F10" s="22" t="s">
        <v>43</v>
      </c>
      <c r="G10" s="26"/>
      <c r="H10" s="22"/>
      <c r="I10" s="20"/>
      <c r="J10" s="24"/>
    </row>
    <row r="11" spans="1:19" ht="5.0999999999999996" customHeight="1" x14ac:dyDescent="0.25">
      <c r="A11" s="19"/>
      <c r="B11" s="42"/>
      <c r="C11" s="43"/>
      <c r="D11" s="25"/>
      <c r="E11" s="20"/>
      <c r="F11" s="22"/>
      <c r="G11" s="26"/>
      <c r="H11" s="22"/>
      <c r="I11" s="20"/>
      <c r="J11" s="24"/>
    </row>
    <row r="12" spans="1:19" x14ac:dyDescent="0.25">
      <c r="A12" s="19"/>
      <c r="B12" s="228" t="s">
        <v>2</v>
      </c>
      <c r="C12" s="229"/>
      <c r="D12" s="25"/>
      <c r="E12" s="20"/>
      <c r="F12" s="44" t="s">
        <v>33</v>
      </c>
      <c r="G12" s="226" t="s">
        <v>44</v>
      </c>
      <c r="H12" s="227"/>
      <c r="I12" s="20"/>
      <c r="J12" s="24"/>
    </row>
    <row r="13" spans="1:19" ht="5.0999999999999996" customHeight="1" x14ac:dyDescent="0.25">
      <c r="A13" s="19"/>
      <c r="B13" s="42"/>
      <c r="C13" s="43"/>
      <c r="D13" s="25"/>
      <c r="E13" s="20"/>
      <c r="F13" s="22"/>
      <c r="G13" s="26"/>
      <c r="H13" s="22"/>
      <c r="I13" s="20"/>
      <c r="J13" s="24"/>
    </row>
    <row r="14" spans="1:19" x14ac:dyDescent="0.25">
      <c r="A14" s="19"/>
      <c r="B14" s="228" t="s">
        <v>3</v>
      </c>
      <c r="C14" s="229"/>
      <c r="D14" s="25" t="s">
        <v>10</v>
      </c>
      <c r="E14" s="20"/>
      <c r="F14" s="22"/>
      <c r="G14" s="41" t="s">
        <v>24</v>
      </c>
      <c r="H14" s="45">
        <f>G3</f>
        <v>21</v>
      </c>
      <c r="I14" s="20"/>
      <c r="J14" s="24"/>
    </row>
    <row r="15" spans="1:19" ht="5.0999999999999996" customHeight="1" x14ac:dyDescent="0.25">
      <c r="A15" s="19"/>
      <c r="B15" s="20"/>
      <c r="C15" s="20"/>
      <c r="D15" s="25"/>
      <c r="E15" s="20"/>
      <c r="F15" s="22"/>
      <c r="G15" s="46"/>
      <c r="H15" s="22"/>
      <c r="I15" s="20"/>
      <c r="J15" s="24"/>
    </row>
    <row r="16" spans="1:19" x14ac:dyDescent="0.25">
      <c r="A16" s="19"/>
      <c r="B16" s="47" t="s">
        <v>4</v>
      </c>
      <c r="C16" s="20"/>
      <c r="D16" s="25"/>
      <c r="E16" s="20"/>
      <c r="F16" s="22"/>
      <c r="G16" s="41" t="s">
        <v>25</v>
      </c>
      <c r="H16" s="48">
        <f>H3</f>
        <v>44398</v>
      </c>
      <c r="I16" s="20"/>
      <c r="J16" s="24"/>
    </row>
    <row r="17" spans="1:20" ht="5.0999999999999996" customHeight="1" x14ac:dyDescent="0.25">
      <c r="A17" s="19"/>
      <c r="B17" s="220" t="s">
        <v>5</v>
      </c>
      <c r="C17" s="220"/>
      <c r="D17" s="25"/>
      <c r="E17" s="20"/>
      <c r="F17" s="22"/>
      <c r="G17" s="46"/>
      <c r="H17" s="22"/>
      <c r="I17" s="20"/>
      <c r="J17" s="24"/>
    </row>
    <row r="18" spans="1:20" x14ac:dyDescent="0.25">
      <c r="A18" s="19"/>
      <c r="B18" s="220"/>
      <c r="C18" s="220"/>
      <c r="D18" s="25"/>
      <c r="E18" s="20"/>
      <c r="F18" s="22"/>
      <c r="G18" s="41" t="s">
        <v>23</v>
      </c>
      <c r="H18" s="22">
        <v>32.5</v>
      </c>
      <c r="I18" s="20"/>
      <c r="J18" s="24"/>
      <c r="K18" s="9">
        <v>23.87</v>
      </c>
      <c r="L18" s="161">
        <f>K18*1.4</f>
        <v>33.417999999999999</v>
      </c>
      <c r="M18" s="161">
        <f>L18-K18/K18*100</f>
        <v>-66.581999999999994</v>
      </c>
    </row>
    <row r="19" spans="1:20" x14ac:dyDescent="0.25">
      <c r="A19" s="19"/>
      <c r="B19" s="221">
        <v>2210</v>
      </c>
      <c r="C19" s="221"/>
      <c r="D19" s="25"/>
      <c r="E19" s="20"/>
      <c r="F19" s="22"/>
      <c r="G19" s="26"/>
      <c r="H19" s="22"/>
      <c r="I19" s="20"/>
      <c r="J19" s="24"/>
    </row>
    <row r="20" spans="1:20" x14ac:dyDescent="0.25">
      <c r="A20" s="19"/>
      <c r="B20" s="49"/>
      <c r="C20" s="20"/>
      <c r="D20" s="25"/>
      <c r="E20" s="20"/>
      <c r="F20" s="22"/>
      <c r="G20" s="26"/>
      <c r="H20" s="22"/>
      <c r="I20" s="20"/>
      <c r="J20" s="24"/>
    </row>
    <row r="21" spans="1:20" s="18" customFormat="1" ht="15.75" x14ac:dyDescent="0.25">
      <c r="A21" s="10"/>
      <c r="B21" s="222" t="s">
        <v>9</v>
      </c>
      <c r="C21" s="223"/>
      <c r="D21" s="223"/>
      <c r="E21" s="223"/>
      <c r="F21" s="223"/>
      <c r="G21" s="223"/>
      <c r="H21" s="223"/>
      <c r="I21" s="224"/>
      <c r="J21" s="50"/>
      <c r="Q21" s="171"/>
      <c r="R21" s="171"/>
      <c r="S21" s="173"/>
    </row>
    <row r="22" spans="1:20" s="18" customFormat="1" ht="5.0999999999999996" customHeight="1" x14ac:dyDescent="0.25">
      <c r="A22" s="10"/>
      <c r="B22" s="51"/>
      <c r="C22" s="51"/>
      <c r="D22" s="43"/>
      <c r="E22" s="51"/>
      <c r="F22" s="52"/>
      <c r="G22" s="53"/>
      <c r="H22" s="52"/>
      <c r="I22" s="51"/>
      <c r="J22" s="31"/>
      <c r="Q22" s="171"/>
      <c r="R22" s="171"/>
      <c r="S22" s="173"/>
    </row>
    <row r="23" spans="1:20" s="18" customFormat="1" x14ac:dyDescent="0.25">
      <c r="A23" s="10"/>
      <c r="B23" s="54" t="s">
        <v>6</v>
      </c>
      <c r="C23" s="55"/>
      <c r="D23" s="27"/>
      <c r="E23" s="55"/>
      <c r="F23" s="15" t="s">
        <v>22</v>
      </c>
      <c r="G23" s="56" t="s">
        <v>23</v>
      </c>
      <c r="H23" s="57" t="s">
        <v>26</v>
      </c>
      <c r="I23" s="30"/>
      <c r="J23" s="31"/>
      <c r="P23" s="168" t="s">
        <v>122</v>
      </c>
      <c r="Q23" s="171"/>
      <c r="R23" s="171"/>
      <c r="S23" s="171"/>
      <c r="T23" s="192">
        <f ca="1">TODAY()</f>
        <v>44399</v>
      </c>
    </row>
    <row r="24" spans="1:20" ht="5.0999999999999996" customHeight="1" x14ac:dyDescent="0.25">
      <c r="A24" s="19"/>
      <c r="B24" s="20"/>
      <c r="C24" s="20"/>
      <c r="D24" s="25"/>
      <c r="E24" s="20"/>
      <c r="F24" s="22"/>
      <c r="G24" s="26"/>
      <c r="H24" s="22"/>
      <c r="I24" s="20"/>
      <c r="J24" s="24"/>
      <c r="S24" s="170"/>
      <c r="T24" s="170"/>
    </row>
    <row r="25" spans="1:20" x14ac:dyDescent="0.25">
      <c r="A25" s="19"/>
      <c r="B25" s="20"/>
      <c r="C25" s="20" t="s">
        <v>7</v>
      </c>
      <c r="D25" s="25"/>
      <c r="E25" s="20"/>
      <c r="F25" s="22">
        <v>40</v>
      </c>
      <c r="G25" s="26">
        <f>H18</f>
        <v>32.5</v>
      </c>
      <c r="H25" s="22">
        <f>F25*G25</f>
        <v>1300</v>
      </c>
      <c r="I25" s="20"/>
      <c r="J25" s="24"/>
      <c r="P25" s="168" t="s">
        <v>109</v>
      </c>
      <c r="Q25" s="178" t="s">
        <v>113</v>
      </c>
      <c r="R25" s="169" t="s">
        <v>110</v>
      </c>
      <c r="S25" s="174" t="s">
        <v>114</v>
      </c>
      <c r="T25" s="169"/>
    </row>
    <row r="26" spans="1:20" x14ac:dyDescent="0.25">
      <c r="A26" s="19"/>
      <c r="B26" s="20"/>
      <c r="C26" s="20" t="s">
        <v>8</v>
      </c>
      <c r="D26" s="25"/>
      <c r="E26" s="20"/>
      <c r="F26" s="22"/>
      <c r="G26" s="26"/>
      <c r="H26" s="22">
        <v>50</v>
      </c>
      <c r="I26" s="20"/>
      <c r="J26" s="24"/>
      <c r="P26" s="182" t="s">
        <v>111</v>
      </c>
      <c r="Q26" s="177">
        <v>27</v>
      </c>
      <c r="R26" s="170">
        <f>Q26*8</f>
        <v>216</v>
      </c>
      <c r="S26" s="170"/>
      <c r="T26" s="170"/>
    </row>
    <row r="27" spans="1:20" x14ac:dyDescent="0.25">
      <c r="A27" s="19"/>
      <c r="B27" s="20"/>
      <c r="C27" s="20" t="s">
        <v>54</v>
      </c>
      <c r="D27" s="155"/>
      <c r="E27" s="20"/>
      <c r="F27" s="22">
        <v>0</v>
      </c>
      <c r="G27" s="187">
        <f>H18*1.5</f>
        <v>48.75</v>
      </c>
      <c r="H27" s="22">
        <f>F27*G27</f>
        <v>0</v>
      </c>
      <c r="I27" s="20"/>
      <c r="J27" s="24"/>
      <c r="P27" s="183" t="s">
        <v>112</v>
      </c>
      <c r="Q27" s="179">
        <v>0</v>
      </c>
      <c r="R27" s="164">
        <f>-Q27*8</f>
        <v>0</v>
      </c>
      <c r="S27" s="164"/>
      <c r="T27" s="164"/>
    </row>
    <row r="28" spans="1:20" x14ac:dyDescent="0.25">
      <c r="A28" s="19"/>
      <c r="B28" s="20"/>
      <c r="C28" s="20"/>
      <c r="D28" s="120"/>
      <c r="E28" s="20"/>
      <c r="F28" s="22"/>
      <c r="G28" s="26"/>
      <c r="H28" s="22"/>
      <c r="I28" s="20"/>
      <c r="J28" s="24"/>
      <c r="P28" s="184" t="s">
        <v>127</v>
      </c>
      <c r="Q28" s="180"/>
      <c r="R28" s="188">
        <f>S28/(1269.22/40)</f>
        <v>-90.937741289926095</v>
      </c>
      <c r="S28" s="180">
        <v>-2885.5</v>
      </c>
      <c r="T28" s="176"/>
    </row>
    <row r="29" spans="1:20" ht="15.75" x14ac:dyDescent="0.25">
      <c r="A29" s="19"/>
      <c r="B29" s="20"/>
      <c r="C29" s="20"/>
      <c r="D29" s="105"/>
      <c r="E29" s="20"/>
      <c r="F29" s="22"/>
      <c r="G29" s="26"/>
      <c r="H29" s="111"/>
      <c r="I29" s="20"/>
      <c r="J29" s="24"/>
      <c r="P29" s="182" t="s">
        <v>128</v>
      </c>
      <c r="R29" s="189">
        <f>SUM(R26:R28)</f>
        <v>125.06225871007391</v>
      </c>
      <c r="S29" s="170"/>
      <c r="T29" s="170"/>
    </row>
    <row r="30" spans="1:20" x14ac:dyDescent="0.25">
      <c r="A30" s="19"/>
      <c r="B30" s="20"/>
      <c r="C30" s="20"/>
      <c r="D30" s="148"/>
      <c r="E30" s="20"/>
      <c r="F30" s="22"/>
      <c r="G30" s="26"/>
      <c r="H30" s="22"/>
      <c r="I30" s="20"/>
      <c r="J30" s="24"/>
      <c r="P30" s="168" t="s">
        <v>115</v>
      </c>
      <c r="Q30" s="178" t="s">
        <v>116</v>
      </c>
      <c r="R30" s="169" t="s">
        <v>117</v>
      </c>
      <c r="S30" s="169" t="s">
        <v>126</v>
      </c>
      <c r="T30" s="191" t="s">
        <v>118</v>
      </c>
    </row>
    <row r="31" spans="1:20" x14ac:dyDescent="0.25">
      <c r="A31" s="19"/>
      <c r="B31" s="20"/>
      <c r="C31" s="20"/>
      <c r="D31" s="148"/>
      <c r="E31" s="20"/>
      <c r="F31" s="22"/>
      <c r="G31" s="139"/>
      <c r="H31" s="22"/>
      <c r="I31" s="20"/>
      <c r="J31" s="24"/>
      <c r="P31" s="185">
        <v>43974</v>
      </c>
      <c r="Q31" s="177">
        <v>8</v>
      </c>
      <c r="R31" s="170">
        <v>1.5</v>
      </c>
      <c r="S31" s="170">
        <f t="shared" ref="S31:S37" si="0">Q31*R31</f>
        <v>12</v>
      </c>
      <c r="T31" s="190">
        <f>R29-S31</f>
        <v>113.06225871007391</v>
      </c>
    </row>
    <row r="32" spans="1:20" x14ac:dyDescent="0.25">
      <c r="A32" s="19"/>
      <c r="B32" s="20"/>
      <c r="C32" s="20"/>
      <c r="D32" s="25"/>
      <c r="E32" s="20"/>
      <c r="F32" s="22"/>
      <c r="G32" s="26"/>
      <c r="H32" s="22"/>
      <c r="I32" s="20"/>
      <c r="J32" s="24"/>
      <c r="P32" s="185">
        <v>44044</v>
      </c>
      <c r="Q32" s="177">
        <v>8</v>
      </c>
      <c r="R32" s="170">
        <v>1.5</v>
      </c>
      <c r="S32" s="170">
        <f t="shared" si="0"/>
        <v>12</v>
      </c>
      <c r="T32" s="190">
        <f>T31-S32</f>
        <v>101.06225871007391</v>
      </c>
    </row>
    <row r="33" spans="1:20" x14ac:dyDescent="0.25">
      <c r="A33" s="19"/>
      <c r="B33" s="20"/>
      <c r="C33" s="20"/>
      <c r="D33" s="25"/>
      <c r="E33" s="20"/>
      <c r="F33" s="22"/>
      <c r="G33" s="26"/>
      <c r="H33" s="22"/>
      <c r="I33" s="20"/>
      <c r="J33" s="24"/>
      <c r="P33" s="185">
        <v>44051</v>
      </c>
      <c r="Q33" s="177">
        <v>8</v>
      </c>
      <c r="R33" s="170">
        <v>1.5</v>
      </c>
      <c r="S33" s="170">
        <f t="shared" si="0"/>
        <v>12</v>
      </c>
      <c r="T33" s="190">
        <f t="shared" ref="T33:T37" si="1">T32-S33</f>
        <v>89.062258710073905</v>
      </c>
    </row>
    <row r="34" spans="1:20" x14ac:dyDescent="0.25">
      <c r="A34" s="19"/>
      <c r="B34" s="20"/>
      <c r="C34" s="20"/>
      <c r="D34" s="25"/>
      <c r="E34" s="20"/>
      <c r="F34" s="22"/>
      <c r="G34" s="26"/>
      <c r="H34" s="22"/>
      <c r="I34" s="20"/>
      <c r="J34" s="24"/>
      <c r="P34" s="185">
        <v>44053</v>
      </c>
      <c r="Q34" s="177">
        <v>8</v>
      </c>
      <c r="R34" s="170">
        <v>1.5</v>
      </c>
      <c r="S34" s="170">
        <f t="shared" si="0"/>
        <v>12</v>
      </c>
      <c r="T34" s="190">
        <f t="shared" si="1"/>
        <v>77.062258710073905</v>
      </c>
    </row>
    <row r="35" spans="1:20" x14ac:dyDescent="0.25">
      <c r="A35" s="19"/>
      <c r="B35" s="20"/>
      <c r="C35" s="20"/>
      <c r="D35" s="25"/>
      <c r="E35" s="20"/>
      <c r="F35" s="22"/>
      <c r="G35" s="26"/>
      <c r="H35" s="22"/>
      <c r="I35" s="20"/>
      <c r="J35" s="24"/>
      <c r="P35" s="185">
        <v>44058</v>
      </c>
      <c r="Q35" s="177">
        <v>8</v>
      </c>
      <c r="R35" s="170">
        <v>1.5</v>
      </c>
      <c r="S35" s="170">
        <f t="shared" si="0"/>
        <v>12</v>
      </c>
      <c r="T35" s="190">
        <f t="shared" si="1"/>
        <v>65.062258710073905</v>
      </c>
    </row>
    <row r="36" spans="1:20" x14ac:dyDescent="0.25">
      <c r="A36" s="19"/>
      <c r="B36" s="20"/>
      <c r="C36" s="20"/>
      <c r="D36" s="25"/>
      <c r="E36" s="20"/>
      <c r="F36" s="22"/>
      <c r="G36" s="26"/>
      <c r="H36" s="22"/>
      <c r="I36" s="20"/>
      <c r="J36" s="24"/>
      <c r="P36" s="185">
        <v>44069</v>
      </c>
      <c r="Q36" s="177">
        <v>8</v>
      </c>
      <c r="R36" s="170">
        <v>1.5</v>
      </c>
      <c r="S36" s="170">
        <f t="shared" si="0"/>
        <v>12</v>
      </c>
      <c r="T36" s="190">
        <f t="shared" si="1"/>
        <v>53.062258710073905</v>
      </c>
    </row>
    <row r="37" spans="1:20" s="66" customFormat="1" ht="15.75" x14ac:dyDescent="0.25">
      <c r="A37" s="58"/>
      <c r="B37" s="59"/>
      <c r="C37" s="59"/>
      <c r="D37" s="60"/>
      <c r="E37" s="61" t="s">
        <v>27</v>
      </c>
      <c r="F37" s="62"/>
      <c r="G37" s="63"/>
      <c r="H37" s="62">
        <f>SUM(H25:H36)</f>
        <v>1350</v>
      </c>
      <c r="I37" s="64"/>
      <c r="J37" s="65"/>
      <c r="L37" s="66" t="s">
        <v>55</v>
      </c>
      <c r="N37" s="85">
        <f>H25+H27</f>
        <v>1300</v>
      </c>
      <c r="P37" s="185">
        <v>44072</v>
      </c>
      <c r="Q37" s="181">
        <v>1</v>
      </c>
      <c r="R37" s="181">
        <v>1.5</v>
      </c>
      <c r="S37" s="164">
        <f t="shared" si="0"/>
        <v>1.5</v>
      </c>
      <c r="T37" s="190">
        <f t="shared" si="1"/>
        <v>51.562258710073905</v>
      </c>
    </row>
    <row r="38" spans="1:20" ht="5.0999999999999996" customHeight="1" x14ac:dyDescent="0.25">
      <c r="A38" s="19"/>
      <c r="B38" s="20"/>
      <c r="C38" s="20"/>
      <c r="D38" s="25"/>
      <c r="E38" s="20"/>
      <c r="F38" s="22"/>
      <c r="G38" s="26"/>
      <c r="H38" s="22"/>
      <c r="I38" s="20"/>
      <c r="J38" s="24"/>
      <c r="Q38" s="181"/>
      <c r="R38" s="181"/>
      <c r="S38" s="198"/>
      <c r="T38" s="190"/>
    </row>
    <row r="39" spans="1:20" s="18" customFormat="1" x14ac:dyDescent="0.25">
      <c r="A39" s="10"/>
      <c r="B39" s="215" t="s">
        <v>11</v>
      </c>
      <c r="C39" s="214"/>
      <c r="D39" s="214"/>
      <c r="E39" s="55"/>
      <c r="F39" s="225" t="s">
        <v>28</v>
      </c>
      <c r="G39" s="225"/>
      <c r="H39" s="225"/>
      <c r="I39" s="30"/>
      <c r="J39" s="31"/>
      <c r="P39" s="185">
        <v>44079</v>
      </c>
      <c r="Q39" s="181">
        <v>8</v>
      </c>
      <c r="R39" s="181">
        <v>1.5</v>
      </c>
      <c r="S39" s="198">
        <f t="shared" ref="S39:S41" si="2">Q39*R39</f>
        <v>12</v>
      </c>
      <c r="T39" s="190">
        <f>T37-S39</f>
        <v>39.562258710073905</v>
      </c>
    </row>
    <row r="40" spans="1:20" ht="5.0999999999999996" customHeight="1" x14ac:dyDescent="0.25">
      <c r="A40" s="19"/>
      <c r="B40" s="20"/>
      <c r="C40" s="20"/>
      <c r="D40" s="25"/>
      <c r="E40" s="20"/>
      <c r="F40" s="22"/>
      <c r="G40" s="26"/>
      <c r="H40" s="22"/>
      <c r="I40" s="20"/>
      <c r="J40" s="24"/>
      <c r="Q40" s="181"/>
      <c r="T40" s="190"/>
    </row>
    <row r="41" spans="1:20" x14ac:dyDescent="0.25">
      <c r="A41" s="19"/>
      <c r="B41" s="20"/>
      <c r="C41" s="20"/>
      <c r="D41" s="25"/>
      <c r="E41" s="20"/>
      <c r="F41" s="22"/>
      <c r="G41" s="26"/>
      <c r="H41" s="22"/>
      <c r="I41" s="20"/>
      <c r="J41" s="24"/>
      <c r="P41" s="185">
        <v>44086</v>
      </c>
      <c r="Q41" s="181">
        <v>8</v>
      </c>
      <c r="R41" s="181">
        <v>1.5</v>
      </c>
      <c r="S41" s="199">
        <f t="shared" si="2"/>
        <v>12</v>
      </c>
      <c r="T41" s="190">
        <f>T39-S41</f>
        <v>27.562258710073905</v>
      </c>
    </row>
    <row r="42" spans="1:20" x14ac:dyDescent="0.25">
      <c r="A42" s="19"/>
      <c r="B42" s="20"/>
      <c r="C42" s="20"/>
      <c r="D42" s="25"/>
      <c r="E42" s="20"/>
      <c r="F42" s="22"/>
      <c r="G42" s="26"/>
      <c r="H42" s="22"/>
      <c r="I42" s="20"/>
      <c r="J42" s="24"/>
      <c r="P42" s="185">
        <v>44093</v>
      </c>
      <c r="Q42" s="181">
        <v>8</v>
      </c>
      <c r="R42" s="181">
        <v>1.5</v>
      </c>
      <c r="S42" s="200">
        <f t="shared" ref="S42:S44" si="3">Q42*R42</f>
        <v>12</v>
      </c>
      <c r="T42" s="190">
        <f>T41-S42</f>
        <v>15.562258710073905</v>
      </c>
    </row>
    <row r="43" spans="1:20" x14ac:dyDescent="0.25">
      <c r="A43" s="19"/>
      <c r="B43" s="20"/>
      <c r="C43" s="20"/>
      <c r="D43" s="25"/>
      <c r="E43" s="20"/>
      <c r="F43" s="22"/>
      <c r="G43" s="26"/>
      <c r="H43" s="22"/>
      <c r="I43" s="20"/>
      <c r="J43" s="24"/>
      <c r="P43" s="185">
        <v>44098</v>
      </c>
      <c r="Q43" s="181">
        <v>8</v>
      </c>
      <c r="R43" s="181">
        <v>1</v>
      </c>
      <c r="S43" s="202">
        <f t="shared" si="3"/>
        <v>8</v>
      </c>
      <c r="T43" s="190">
        <f>T42-S43</f>
        <v>7.5622587100739054</v>
      </c>
    </row>
    <row r="44" spans="1:20" x14ac:dyDescent="0.25">
      <c r="A44" s="19"/>
      <c r="B44" s="20"/>
      <c r="C44" s="20"/>
      <c r="D44" s="25"/>
      <c r="E44" s="20"/>
      <c r="F44" s="22"/>
      <c r="G44" s="26"/>
      <c r="H44" s="22"/>
      <c r="I44" s="20"/>
      <c r="J44" s="24"/>
      <c r="P44" s="185">
        <v>44100</v>
      </c>
      <c r="Q44" s="177">
        <v>5</v>
      </c>
      <c r="R44" s="170">
        <v>1.5</v>
      </c>
      <c r="S44" s="202">
        <f t="shared" si="3"/>
        <v>7.5</v>
      </c>
      <c r="T44" s="190">
        <f>T43-S44</f>
        <v>6.2258710073905377E-2</v>
      </c>
    </row>
    <row r="45" spans="1:20" x14ac:dyDescent="0.25">
      <c r="A45" s="19"/>
      <c r="B45" s="20"/>
      <c r="C45" s="20"/>
      <c r="D45" s="25"/>
      <c r="E45" s="20"/>
      <c r="F45" s="22"/>
      <c r="G45" s="26"/>
      <c r="H45" s="22"/>
      <c r="I45" s="20"/>
      <c r="J45" s="24"/>
    </row>
    <row r="46" spans="1:20" x14ac:dyDescent="0.25">
      <c r="A46" s="19"/>
      <c r="B46" s="20"/>
      <c r="C46" s="20"/>
      <c r="D46" s="25"/>
      <c r="E46" s="20"/>
      <c r="F46" s="22"/>
      <c r="G46" s="26"/>
      <c r="H46" s="22"/>
      <c r="I46" s="20"/>
      <c r="J46" s="24"/>
    </row>
    <row r="47" spans="1:20" ht="15.75" x14ac:dyDescent="0.25">
      <c r="A47" s="19"/>
      <c r="B47" s="217" t="s">
        <v>29</v>
      </c>
      <c r="C47" s="218"/>
      <c r="D47" s="218"/>
      <c r="E47" s="218"/>
      <c r="F47" s="218"/>
      <c r="G47" s="218"/>
      <c r="H47" s="218"/>
      <c r="I47" s="219"/>
      <c r="J47" s="24"/>
    </row>
    <row r="48" spans="1:20" ht="5.0999999999999996" customHeight="1" x14ac:dyDescent="0.25">
      <c r="A48" s="19"/>
      <c r="B48" s="20"/>
      <c r="C48" s="20"/>
      <c r="D48" s="25"/>
      <c r="E48" s="20"/>
      <c r="F48" s="22"/>
      <c r="G48" s="26"/>
      <c r="H48" s="22"/>
      <c r="I48" s="20"/>
      <c r="J48" s="24"/>
    </row>
    <row r="49" spans="1:19" s="18" customFormat="1" x14ac:dyDescent="0.25">
      <c r="A49" s="10"/>
      <c r="B49" s="54" t="s">
        <v>6</v>
      </c>
      <c r="C49" s="55"/>
      <c r="D49" s="27"/>
      <c r="E49" s="55"/>
      <c r="F49" s="29"/>
      <c r="G49" s="13" t="s">
        <v>30</v>
      </c>
      <c r="H49" s="57" t="s">
        <v>26</v>
      </c>
      <c r="I49" s="30"/>
      <c r="J49" s="31"/>
      <c r="Q49" s="171"/>
      <c r="R49" s="171"/>
      <c r="S49" s="173"/>
    </row>
    <row r="50" spans="1:19" ht="5.0999999999999996" customHeight="1" x14ac:dyDescent="0.25">
      <c r="A50" s="19"/>
      <c r="B50" s="20"/>
      <c r="C50" s="20"/>
      <c r="D50" s="25"/>
      <c r="E50" s="20"/>
      <c r="F50" s="22"/>
      <c r="G50" s="26"/>
      <c r="H50" s="22"/>
      <c r="I50" s="20"/>
      <c r="J50" s="24"/>
    </row>
    <row r="51" spans="1:19" x14ac:dyDescent="0.25">
      <c r="A51" s="19"/>
      <c r="B51" s="20"/>
      <c r="C51" s="20" t="s">
        <v>13</v>
      </c>
      <c r="D51" s="25"/>
      <c r="E51" s="20"/>
      <c r="F51" s="22"/>
      <c r="G51" s="67"/>
      <c r="H51" s="22">
        <v>67.78</v>
      </c>
      <c r="I51" s="20"/>
      <c r="J51" s="24"/>
    </row>
    <row r="52" spans="1:19" x14ac:dyDescent="0.25">
      <c r="A52" s="19"/>
      <c r="B52" s="20"/>
      <c r="C52" s="20" t="s">
        <v>16</v>
      </c>
      <c r="D52" s="25"/>
      <c r="E52" s="20"/>
      <c r="F52" s="22"/>
      <c r="G52" s="67"/>
      <c r="H52" s="111">
        <f>H37*1%</f>
        <v>13.5</v>
      </c>
      <c r="I52" s="20"/>
      <c r="J52" s="24"/>
      <c r="L52" s="69"/>
    </row>
    <row r="53" spans="1:19" x14ac:dyDescent="0.25">
      <c r="A53" s="19"/>
      <c r="B53" s="20"/>
      <c r="C53" s="20" t="s">
        <v>15</v>
      </c>
      <c r="D53" s="98"/>
      <c r="E53" s="20"/>
      <c r="F53" s="22"/>
      <c r="G53" s="67"/>
      <c r="H53" s="111">
        <v>0</v>
      </c>
      <c r="I53" s="20"/>
      <c r="J53" s="24"/>
    </row>
    <row r="54" spans="1:19" x14ac:dyDescent="0.25">
      <c r="A54" s="19"/>
      <c r="B54" s="20"/>
      <c r="C54" s="20"/>
      <c r="D54" s="25"/>
      <c r="E54" s="20"/>
      <c r="F54" s="22"/>
      <c r="G54" s="67"/>
      <c r="H54" s="22"/>
      <c r="I54" s="20"/>
      <c r="J54" s="24"/>
    </row>
    <row r="55" spans="1:19" x14ac:dyDescent="0.25">
      <c r="A55" s="19"/>
      <c r="B55" s="20"/>
      <c r="C55" s="20"/>
      <c r="D55" s="25"/>
      <c r="E55" s="20"/>
      <c r="F55" s="22"/>
      <c r="G55" s="67"/>
      <c r="H55" s="22"/>
      <c r="I55" s="20"/>
      <c r="J55" s="24"/>
    </row>
    <row r="56" spans="1:19" x14ac:dyDescent="0.25">
      <c r="A56" s="19"/>
      <c r="B56" s="20"/>
      <c r="C56" s="20"/>
      <c r="D56" s="25"/>
      <c r="E56" s="20"/>
      <c r="F56" s="22"/>
      <c r="G56" s="67"/>
      <c r="H56" s="22"/>
      <c r="I56" s="20"/>
      <c r="J56" s="24"/>
    </row>
    <row r="57" spans="1:19" x14ac:dyDescent="0.25">
      <c r="A57" s="19"/>
      <c r="B57" s="20"/>
      <c r="C57" s="20"/>
      <c r="D57" s="25"/>
      <c r="E57" s="20"/>
      <c r="F57" s="22"/>
      <c r="G57" s="67"/>
      <c r="H57" s="22"/>
      <c r="I57" s="20"/>
      <c r="J57" s="24"/>
    </row>
    <row r="58" spans="1:19" x14ac:dyDescent="0.25">
      <c r="A58" s="19"/>
      <c r="B58" s="20"/>
      <c r="C58" s="20"/>
      <c r="D58" s="25"/>
      <c r="E58" s="20"/>
      <c r="F58" s="22"/>
      <c r="G58" s="67"/>
      <c r="H58" s="22"/>
      <c r="I58" s="20"/>
      <c r="J58" s="24"/>
    </row>
    <row r="59" spans="1:19" x14ac:dyDescent="0.25">
      <c r="A59" s="19"/>
      <c r="B59" s="20"/>
      <c r="C59" s="20"/>
      <c r="D59" s="25"/>
      <c r="E59" s="20"/>
      <c r="F59" s="22"/>
      <c r="G59" s="67"/>
      <c r="H59" s="22"/>
      <c r="I59" s="20"/>
      <c r="J59" s="24"/>
    </row>
    <row r="60" spans="1:19" x14ac:dyDescent="0.25">
      <c r="A60" s="19"/>
      <c r="B60" s="20"/>
      <c r="C60" s="20"/>
      <c r="D60" s="25"/>
      <c r="E60" s="20"/>
      <c r="F60" s="22"/>
      <c r="G60" s="67"/>
      <c r="H60" s="22"/>
      <c r="I60" s="20"/>
      <c r="J60" s="24"/>
    </row>
    <row r="61" spans="1:19" x14ac:dyDescent="0.25">
      <c r="A61" s="19"/>
      <c r="B61" s="20"/>
      <c r="C61" s="20"/>
      <c r="D61" s="25"/>
      <c r="E61" s="20"/>
      <c r="F61" s="22"/>
      <c r="G61" s="67"/>
      <c r="H61" s="22"/>
      <c r="I61" s="20"/>
      <c r="J61" s="24"/>
    </row>
    <row r="62" spans="1:19" ht="15.75" x14ac:dyDescent="0.25">
      <c r="A62" s="19"/>
      <c r="B62" s="20"/>
      <c r="C62" s="20"/>
      <c r="D62" s="25"/>
      <c r="E62" s="61" t="s">
        <v>31</v>
      </c>
      <c r="F62" s="62"/>
      <c r="G62" s="63"/>
      <c r="H62" s="62">
        <f>SUM(H51:H61)</f>
        <v>81.28</v>
      </c>
      <c r="I62" s="64"/>
      <c r="J62" s="24"/>
    </row>
    <row r="63" spans="1:19" ht="5.0999999999999996" customHeight="1" x14ac:dyDescent="0.25">
      <c r="A63" s="19"/>
      <c r="B63" s="20"/>
      <c r="C63" s="20"/>
      <c r="D63" s="25"/>
      <c r="E63" s="20"/>
      <c r="F63" s="22"/>
      <c r="G63" s="67"/>
      <c r="H63" s="22"/>
      <c r="I63" s="20"/>
      <c r="J63" s="24"/>
    </row>
    <row r="64" spans="1:19" s="79" customFormat="1" ht="15.75" x14ac:dyDescent="0.25">
      <c r="A64" s="72"/>
      <c r="B64" s="73"/>
      <c r="C64" s="73"/>
      <c r="D64" s="74"/>
      <c r="E64" s="61" t="s">
        <v>32</v>
      </c>
      <c r="F64" s="75"/>
      <c r="G64" s="76"/>
      <c r="H64" s="75">
        <f>H37-H62</f>
        <v>1268.72</v>
      </c>
      <c r="I64" s="77"/>
      <c r="J64" s="78"/>
      <c r="L64" s="79">
        <v>977.47</v>
      </c>
      <c r="M64" s="160">
        <f>H64-L64</f>
        <v>291.25</v>
      </c>
      <c r="N64" s="156">
        <f>M64*4</f>
        <v>1165</v>
      </c>
      <c r="P64" s="18"/>
      <c r="Q64" s="171"/>
      <c r="R64" s="172"/>
      <c r="S64" s="175"/>
    </row>
    <row r="65" spans="1:10" ht="9.9499999999999993" customHeight="1" x14ac:dyDescent="0.25">
      <c r="A65" s="32"/>
      <c r="B65" s="33"/>
      <c r="C65" s="33"/>
      <c r="D65" s="34"/>
      <c r="E65" s="33"/>
      <c r="F65" s="35"/>
      <c r="G65" s="36"/>
      <c r="H65" s="35"/>
      <c r="I65" s="33"/>
      <c r="J65" s="37"/>
    </row>
    <row r="66" spans="1:10" x14ac:dyDescent="0.25">
      <c r="B66" s="38"/>
    </row>
    <row r="67" spans="1:10" ht="5.0999999999999996" customHeight="1" x14ac:dyDescent="0.25"/>
  </sheetData>
  <mergeCells count="14">
    <mergeCell ref="B5:C5"/>
    <mergeCell ref="E5:F5"/>
    <mergeCell ref="B6:C6"/>
    <mergeCell ref="E6:F6"/>
    <mergeCell ref="B10:C10"/>
    <mergeCell ref="B47:I47"/>
    <mergeCell ref="G12:H12"/>
    <mergeCell ref="B14:C14"/>
    <mergeCell ref="B17:C18"/>
    <mergeCell ref="B19:C19"/>
    <mergeCell ref="B21:I21"/>
    <mergeCell ref="B39:D39"/>
    <mergeCell ref="F39:H39"/>
    <mergeCell ref="B12:C12"/>
  </mergeCells>
  <pageMargins left="0.39370078740157483" right="0.39370078740157483" top="0.39370078740157483" bottom="0.39370078740157483" header="0.31496062992125984" footer="0.31496062992125984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zoomScale="85" zoomScaleNormal="85" workbookViewId="0">
      <selection activeCell="C1" sqref="C1"/>
    </sheetView>
  </sheetViews>
  <sheetFormatPr defaultColWidth="9.140625" defaultRowHeight="15" x14ac:dyDescent="0.25"/>
  <cols>
    <col min="1" max="2" width="1.7109375" style="9" customWidth="1"/>
    <col min="3" max="3" width="17.5703125" style="9" customWidth="1"/>
    <col min="4" max="4" width="20.42578125" style="38" customWidth="1"/>
    <col min="5" max="5" width="18.85546875" style="9" customWidth="1"/>
    <col min="6" max="6" width="11.85546875" style="39" customWidth="1"/>
    <col min="7" max="7" width="13" style="40" customWidth="1"/>
    <col min="8" max="8" width="14" style="39" customWidth="1"/>
    <col min="9" max="10" width="1.7109375" style="9" customWidth="1"/>
    <col min="11" max="14" width="9.140625" style="9"/>
    <col min="15" max="15" width="37.85546875" style="182" customWidth="1"/>
    <col min="16" max="16" width="9.140625" style="177"/>
    <col min="17" max="17" width="9.140625" style="170"/>
    <col min="18" max="18" width="10.28515625" style="39" bestFit="1" customWidth="1"/>
    <col min="19" max="19" width="10.7109375" style="9" customWidth="1"/>
    <col min="20" max="16384" width="9.140625" style="9"/>
  </cols>
  <sheetData>
    <row r="1" spans="1:18" ht="9.9499999999999993" customHeight="1" x14ac:dyDescent="0.25">
      <c r="A1" s="3"/>
      <c r="B1" s="4"/>
      <c r="C1" s="4"/>
      <c r="D1" s="5"/>
      <c r="E1" s="4"/>
      <c r="F1" s="6"/>
      <c r="G1" s="7"/>
      <c r="H1" s="6"/>
      <c r="I1" s="4"/>
      <c r="J1" s="8"/>
    </row>
    <row r="2" spans="1:18" s="18" customFormat="1" x14ac:dyDescent="0.25">
      <c r="A2" s="10"/>
      <c r="B2" s="11"/>
      <c r="C2" s="12"/>
      <c r="D2" s="13" t="s">
        <v>3</v>
      </c>
      <c r="E2" s="12"/>
      <c r="F2" s="14"/>
      <c r="G2" s="13" t="s">
        <v>24</v>
      </c>
      <c r="H2" s="15" t="s">
        <v>25</v>
      </c>
      <c r="I2" s="16"/>
      <c r="J2" s="17"/>
      <c r="P2" s="171"/>
      <c r="Q2" s="171"/>
      <c r="R2" s="173"/>
    </row>
    <row r="3" spans="1:18" x14ac:dyDescent="0.25">
      <c r="A3" s="19"/>
      <c r="B3" s="20"/>
      <c r="C3" s="20"/>
      <c r="D3" s="21" t="s">
        <v>10</v>
      </c>
      <c r="E3" s="20"/>
      <c r="F3" s="22"/>
      <c r="G3" s="21">
        <f>SPECS!B3</f>
        <v>21</v>
      </c>
      <c r="H3" s="23">
        <f>SPECS!B4</f>
        <v>44398</v>
      </c>
      <c r="I3" s="20"/>
      <c r="J3" s="24"/>
    </row>
    <row r="4" spans="1:18" x14ac:dyDescent="0.25">
      <c r="A4" s="19"/>
      <c r="B4" s="20"/>
      <c r="C4" s="20"/>
      <c r="D4" s="25"/>
      <c r="E4" s="20"/>
      <c r="F4" s="22"/>
      <c r="G4" s="26"/>
      <c r="H4" s="22"/>
      <c r="I4" s="20"/>
      <c r="J4" s="24"/>
    </row>
    <row r="5" spans="1:18" s="18" customFormat="1" x14ac:dyDescent="0.25">
      <c r="A5" s="10"/>
      <c r="B5" s="215" t="s">
        <v>0</v>
      </c>
      <c r="C5" s="214"/>
      <c r="D5" s="27"/>
      <c r="E5" s="214" t="s">
        <v>20</v>
      </c>
      <c r="F5" s="214"/>
      <c r="G5" s="28"/>
      <c r="H5" s="29"/>
      <c r="I5" s="30"/>
      <c r="J5" s="31"/>
      <c r="P5" s="171"/>
      <c r="Q5" s="171"/>
      <c r="R5" s="173"/>
    </row>
    <row r="6" spans="1:18" x14ac:dyDescent="0.25">
      <c r="A6" s="19"/>
      <c r="B6" s="216" t="s">
        <v>45</v>
      </c>
      <c r="C6" s="216"/>
      <c r="D6" s="25"/>
      <c r="E6" s="216" t="s">
        <v>46</v>
      </c>
      <c r="F6" s="216"/>
      <c r="G6" s="26"/>
      <c r="H6" s="22"/>
      <c r="I6" s="20"/>
      <c r="J6" s="24"/>
    </row>
    <row r="7" spans="1:18" x14ac:dyDescent="0.25">
      <c r="A7" s="32"/>
      <c r="B7" s="33"/>
      <c r="C7" s="33"/>
      <c r="D7" s="34"/>
      <c r="E7" s="33"/>
      <c r="F7" s="35"/>
      <c r="G7" s="36"/>
      <c r="H7" s="35"/>
      <c r="I7" s="33"/>
      <c r="J7" s="37"/>
    </row>
    <row r="8" spans="1:18" ht="40.5" customHeight="1" x14ac:dyDescent="0.25"/>
    <row r="9" spans="1:18" ht="9.9499999999999993" customHeight="1" x14ac:dyDescent="0.25">
      <c r="A9" s="3"/>
      <c r="B9" s="4"/>
      <c r="C9" s="4"/>
      <c r="D9" s="5"/>
      <c r="E9" s="4"/>
      <c r="F9" s="6"/>
      <c r="G9" s="7"/>
      <c r="H9" s="6"/>
      <c r="I9" s="4"/>
      <c r="J9" s="8"/>
    </row>
    <row r="10" spans="1:18" x14ac:dyDescent="0.25">
      <c r="A10" s="19"/>
      <c r="B10" s="228" t="s">
        <v>0</v>
      </c>
      <c r="C10" s="229"/>
      <c r="D10" s="25" t="s">
        <v>45</v>
      </c>
      <c r="E10" s="41" t="s">
        <v>20</v>
      </c>
      <c r="F10" s="22" t="s">
        <v>46</v>
      </c>
      <c r="G10" s="26"/>
      <c r="H10" s="22"/>
      <c r="I10" s="20"/>
      <c r="J10" s="24"/>
    </row>
    <row r="11" spans="1:18" ht="5.0999999999999996" customHeight="1" x14ac:dyDescent="0.25">
      <c r="A11" s="19"/>
      <c r="B11" s="42"/>
      <c r="C11" s="43"/>
      <c r="D11" s="25"/>
      <c r="E11" s="20"/>
      <c r="F11" s="22"/>
      <c r="G11" s="26"/>
      <c r="H11" s="22"/>
      <c r="I11" s="20"/>
      <c r="J11" s="24"/>
    </row>
    <row r="12" spans="1:18" x14ac:dyDescent="0.25">
      <c r="A12" s="19"/>
      <c r="B12" s="228" t="s">
        <v>2</v>
      </c>
      <c r="C12" s="229"/>
      <c r="D12" s="25"/>
      <c r="E12" s="20"/>
      <c r="F12" s="44" t="s">
        <v>33</v>
      </c>
      <c r="G12" s="226" t="s">
        <v>47</v>
      </c>
      <c r="H12" s="227"/>
      <c r="I12" s="20"/>
      <c r="J12" s="24"/>
    </row>
    <row r="13" spans="1:18" ht="5.0999999999999996" customHeight="1" x14ac:dyDescent="0.25">
      <c r="A13" s="19"/>
      <c r="B13" s="42"/>
      <c r="C13" s="43"/>
      <c r="D13" s="25"/>
      <c r="E13" s="20"/>
      <c r="F13" s="22"/>
      <c r="G13" s="26"/>
      <c r="H13" s="22"/>
      <c r="I13" s="20"/>
      <c r="J13" s="24"/>
    </row>
    <row r="14" spans="1:18" x14ac:dyDescent="0.25">
      <c r="A14" s="19"/>
      <c r="B14" s="228" t="s">
        <v>3</v>
      </c>
      <c r="C14" s="229"/>
      <c r="D14" s="25" t="s">
        <v>10</v>
      </c>
      <c r="E14" s="20"/>
      <c r="F14" s="22"/>
      <c r="G14" s="41" t="s">
        <v>24</v>
      </c>
      <c r="H14" s="45">
        <f>G3</f>
        <v>21</v>
      </c>
      <c r="I14" s="20"/>
      <c r="J14" s="24"/>
    </row>
    <row r="15" spans="1:18" ht="5.0999999999999996" customHeight="1" x14ac:dyDescent="0.25">
      <c r="A15" s="19"/>
      <c r="B15" s="20"/>
      <c r="C15" s="20"/>
      <c r="D15" s="25"/>
      <c r="E15" s="20"/>
      <c r="F15" s="22"/>
      <c r="G15" s="46"/>
      <c r="H15" s="22"/>
      <c r="I15" s="20"/>
      <c r="J15" s="24"/>
    </row>
    <row r="16" spans="1:18" x14ac:dyDescent="0.25">
      <c r="A16" s="19"/>
      <c r="B16" s="47" t="s">
        <v>4</v>
      </c>
      <c r="C16" s="20"/>
      <c r="D16" s="25"/>
      <c r="E16" s="20"/>
      <c r="F16" s="22"/>
      <c r="G16" s="41" t="s">
        <v>25</v>
      </c>
      <c r="H16" s="48">
        <f>H3</f>
        <v>44398</v>
      </c>
      <c r="I16" s="20"/>
      <c r="J16" s="24"/>
    </row>
    <row r="17" spans="1:19" ht="5.0999999999999996" customHeight="1" x14ac:dyDescent="0.25">
      <c r="A17" s="19"/>
      <c r="B17" s="220" t="s">
        <v>5</v>
      </c>
      <c r="C17" s="220"/>
      <c r="D17" s="25"/>
      <c r="E17" s="20"/>
      <c r="F17" s="22"/>
      <c r="G17" s="46"/>
      <c r="H17" s="22"/>
      <c r="I17" s="20"/>
      <c r="J17" s="24"/>
    </row>
    <row r="18" spans="1:19" x14ac:dyDescent="0.25">
      <c r="A18" s="19"/>
      <c r="B18" s="220"/>
      <c r="C18" s="220"/>
      <c r="D18" s="25"/>
      <c r="E18" s="20"/>
      <c r="F18" s="22"/>
      <c r="G18" s="41" t="s">
        <v>23</v>
      </c>
      <c r="H18" s="22">
        <f>K18*1.25</f>
        <v>25</v>
      </c>
      <c r="I18" s="20"/>
      <c r="J18" s="24"/>
      <c r="K18" s="9">
        <v>20</v>
      </c>
    </row>
    <row r="19" spans="1:19" x14ac:dyDescent="0.25">
      <c r="A19" s="19"/>
      <c r="B19" s="221">
        <v>2210</v>
      </c>
      <c r="C19" s="221"/>
      <c r="D19" s="25"/>
      <c r="E19" s="20"/>
      <c r="F19" s="22"/>
      <c r="G19" s="26"/>
      <c r="H19" s="22"/>
      <c r="I19" s="20"/>
      <c r="J19" s="24"/>
    </row>
    <row r="20" spans="1:19" x14ac:dyDescent="0.25">
      <c r="A20" s="19"/>
      <c r="B20" s="49"/>
      <c r="C20" s="20"/>
      <c r="D20" s="25"/>
      <c r="E20" s="20"/>
      <c r="F20" s="22"/>
      <c r="G20" s="26"/>
      <c r="H20" s="22"/>
      <c r="I20" s="20"/>
      <c r="J20" s="24"/>
    </row>
    <row r="21" spans="1:19" s="18" customFormat="1" ht="15.75" x14ac:dyDescent="0.25">
      <c r="A21" s="10"/>
      <c r="B21" s="222" t="s">
        <v>9</v>
      </c>
      <c r="C21" s="223"/>
      <c r="D21" s="223"/>
      <c r="E21" s="223"/>
      <c r="F21" s="223"/>
      <c r="G21" s="223"/>
      <c r="H21" s="223"/>
      <c r="I21" s="224"/>
      <c r="J21" s="50"/>
      <c r="P21" s="171"/>
      <c r="Q21" s="171"/>
      <c r="R21" s="173"/>
    </row>
    <row r="22" spans="1:19" s="18" customFormat="1" ht="5.0999999999999996" customHeight="1" x14ac:dyDescent="0.25">
      <c r="A22" s="10"/>
      <c r="B22" s="51"/>
      <c r="C22" s="51"/>
      <c r="D22" s="43"/>
      <c r="E22" s="51"/>
      <c r="F22" s="52"/>
      <c r="G22" s="53"/>
      <c r="H22" s="52"/>
      <c r="I22" s="51"/>
      <c r="J22" s="31"/>
      <c r="P22" s="171"/>
      <c r="Q22" s="171"/>
      <c r="R22" s="173"/>
    </row>
    <row r="23" spans="1:19" s="18" customFormat="1" x14ac:dyDescent="0.25">
      <c r="A23" s="10"/>
      <c r="B23" s="54" t="s">
        <v>6</v>
      </c>
      <c r="C23" s="55"/>
      <c r="D23" s="27"/>
      <c r="E23" s="55"/>
      <c r="F23" s="15" t="s">
        <v>22</v>
      </c>
      <c r="G23" s="56" t="s">
        <v>23</v>
      </c>
      <c r="H23" s="57" t="s">
        <v>26</v>
      </c>
      <c r="I23" s="30"/>
      <c r="J23" s="31"/>
      <c r="O23" s="168" t="s">
        <v>123</v>
      </c>
      <c r="P23" s="171"/>
      <c r="Q23" s="171"/>
      <c r="R23" s="171"/>
      <c r="S23" s="192">
        <f ca="1">TODAY()</f>
        <v>44399</v>
      </c>
    </row>
    <row r="24" spans="1:19" ht="5.0999999999999996" customHeight="1" x14ac:dyDescent="0.25">
      <c r="A24" s="19"/>
      <c r="B24" s="20"/>
      <c r="C24" s="20"/>
      <c r="D24" s="25"/>
      <c r="E24" s="20"/>
      <c r="F24" s="22"/>
      <c r="G24" s="26"/>
      <c r="H24" s="22"/>
      <c r="I24" s="20"/>
      <c r="J24" s="24"/>
      <c r="R24" s="170"/>
      <c r="S24" s="170"/>
    </row>
    <row r="25" spans="1:19" x14ac:dyDescent="0.25">
      <c r="A25" s="19"/>
      <c r="B25" s="20"/>
      <c r="C25" s="20" t="s">
        <v>7</v>
      </c>
      <c r="D25" s="25"/>
      <c r="E25" s="20"/>
      <c r="F25" s="22">
        <v>40</v>
      </c>
      <c r="G25" s="26">
        <f>H18</f>
        <v>25</v>
      </c>
      <c r="H25" s="22">
        <f>F25*G25</f>
        <v>1000</v>
      </c>
      <c r="I25" s="20"/>
      <c r="J25" s="24"/>
      <c r="O25" s="168" t="s">
        <v>109</v>
      </c>
      <c r="P25" s="178" t="s">
        <v>113</v>
      </c>
      <c r="Q25" s="169" t="s">
        <v>110</v>
      </c>
      <c r="R25" s="174" t="s">
        <v>114</v>
      </c>
      <c r="S25" s="169"/>
    </row>
    <row r="26" spans="1:19" x14ac:dyDescent="0.25">
      <c r="A26" s="19"/>
      <c r="B26" s="20"/>
      <c r="C26" s="20" t="s">
        <v>54</v>
      </c>
      <c r="D26" s="126"/>
      <c r="E26" s="20"/>
      <c r="F26" s="22">
        <v>0</v>
      </c>
      <c r="G26" s="26">
        <f>G25*1.5</f>
        <v>37.5</v>
      </c>
      <c r="H26" s="22">
        <f>F26*G26</f>
        <v>0</v>
      </c>
      <c r="I26" s="20"/>
      <c r="J26" s="24"/>
      <c r="O26" s="182" t="s">
        <v>111</v>
      </c>
      <c r="P26" s="177">
        <v>27</v>
      </c>
      <c r="Q26" s="170">
        <f>P26*8</f>
        <v>216</v>
      </c>
      <c r="R26" s="170"/>
      <c r="S26" s="170"/>
    </row>
    <row r="27" spans="1:19" x14ac:dyDescent="0.25">
      <c r="A27" s="19"/>
      <c r="B27" s="20"/>
      <c r="C27" s="20"/>
      <c r="D27" s="105"/>
      <c r="E27" s="20"/>
      <c r="F27" s="22"/>
      <c r="G27" s="187"/>
      <c r="H27" s="22"/>
      <c r="I27" s="20"/>
      <c r="J27" s="24"/>
      <c r="O27" s="183" t="s">
        <v>112</v>
      </c>
      <c r="P27" s="179">
        <v>0</v>
      </c>
      <c r="Q27" s="164">
        <f>-P27*8</f>
        <v>0</v>
      </c>
      <c r="R27" s="164"/>
      <c r="S27" s="164"/>
    </row>
    <row r="28" spans="1:19" x14ac:dyDescent="0.25">
      <c r="A28" s="19"/>
      <c r="B28" s="20"/>
      <c r="C28" s="20"/>
      <c r="D28" s="148"/>
      <c r="E28" s="20"/>
      <c r="F28" s="22"/>
      <c r="G28" s="26"/>
      <c r="H28" s="22"/>
      <c r="I28" s="20"/>
      <c r="J28" s="24"/>
      <c r="O28" s="184" t="s">
        <v>127</v>
      </c>
      <c r="P28" s="180"/>
      <c r="Q28" s="188">
        <f>R28/(990/40)</f>
        <v>-116.58585858585859</v>
      </c>
      <c r="R28" s="180">
        <v>-2885.5</v>
      </c>
      <c r="S28" s="176"/>
    </row>
    <row r="29" spans="1:19" ht="15.75" x14ac:dyDescent="0.25">
      <c r="A29" s="19"/>
      <c r="B29" s="20"/>
      <c r="C29" s="20"/>
      <c r="D29" s="148"/>
      <c r="E29" s="20"/>
      <c r="F29" s="22"/>
      <c r="G29" s="139"/>
      <c r="H29" s="22"/>
      <c r="I29" s="20"/>
      <c r="J29" s="24"/>
      <c r="O29" s="182" t="s">
        <v>128</v>
      </c>
      <c r="Q29" s="189">
        <f>SUM(Q26:Q28)</f>
        <v>99.414141414141412</v>
      </c>
      <c r="R29" s="170"/>
      <c r="S29" s="170"/>
    </row>
    <row r="30" spans="1:19" x14ac:dyDescent="0.25">
      <c r="A30" s="19"/>
      <c r="B30" s="20"/>
      <c r="C30" s="20"/>
      <c r="D30" s="25"/>
      <c r="E30" s="20"/>
      <c r="F30" s="22"/>
      <c r="G30" s="26"/>
      <c r="H30" s="22"/>
      <c r="I30" s="20"/>
      <c r="J30" s="24"/>
      <c r="O30" s="168" t="s">
        <v>115</v>
      </c>
      <c r="P30" s="178" t="s">
        <v>116</v>
      </c>
      <c r="Q30" s="169" t="s">
        <v>117</v>
      </c>
      <c r="R30" s="169" t="s">
        <v>126</v>
      </c>
      <c r="S30" s="191" t="s">
        <v>118</v>
      </c>
    </row>
    <row r="31" spans="1:19" x14ac:dyDescent="0.25">
      <c r="A31" s="19"/>
      <c r="B31" s="20"/>
      <c r="C31" s="20"/>
      <c r="D31" s="25"/>
      <c r="E31" s="20"/>
      <c r="F31" s="22"/>
      <c r="G31" s="26"/>
      <c r="H31" s="22"/>
      <c r="I31" s="20"/>
      <c r="J31" s="24"/>
      <c r="O31" s="185">
        <v>44044</v>
      </c>
      <c r="P31" s="177">
        <v>8</v>
      </c>
      <c r="Q31" s="170">
        <v>1.5</v>
      </c>
      <c r="R31" s="170">
        <f t="shared" ref="R31:R37" si="0">P31*Q31</f>
        <v>12</v>
      </c>
      <c r="S31" s="190">
        <f>Q29-R31</f>
        <v>87.414141414141412</v>
      </c>
    </row>
    <row r="32" spans="1:19" x14ac:dyDescent="0.25">
      <c r="A32" s="19"/>
      <c r="B32" s="20"/>
      <c r="C32" s="20"/>
      <c r="D32" s="25"/>
      <c r="E32" s="20"/>
      <c r="F32" s="22"/>
      <c r="G32" s="26"/>
      <c r="H32" s="22"/>
      <c r="I32" s="20"/>
      <c r="J32" s="24"/>
      <c r="O32" s="185">
        <v>44051</v>
      </c>
      <c r="P32" s="177">
        <v>8</v>
      </c>
      <c r="Q32" s="170">
        <v>1.5</v>
      </c>
      <c r="R32" s="170">
        <f t="shared" si="0"/>
        <v>12</v>
      </c>
      <c r="S32" s="190">
        <f>S31-R32</f>
        <v>75.414141414141412</v>
      </c>
    </row>
    <row r="33" spans="1:19" x14ac:dyDescent="0.25">
      <c r="A33" s="19"/>
      <c r="B33" s="20"/>
      <c r="C33" s="20"/>
      <c r="D33" s="25"/>
      <c r="E33" s="20"/>
      <c r="F33" s="22"/>
      <c r="G33" s="26"/>
      <c r="H33" s="22"/>
      <c r="I33" s="20"/>
      <c r="J33" s="24"/>
      <c r="O33" s="185">
        <v>44053</v>
      </c>
      <c r="P33" s="177">
        <v>8</v>
      </c>
      <c r="Q33" s="170">
        <v>1.5</v>
      </c>
      <c r="R33" s="170">
        <f t="shared" si="0"/>
        <v>12</v>
      </c>
      <c r="S33" s="190">
        <f t="shared" ref="S33:S37" si="1">S32-R33</f>
        <v>63.414141414141412</v>
      </c>
    </row>
    <row r="34" spans="1:19" x14ac:dyDescent="0.25">
      <c r="A34" s="19"/>
      <c r="B34" s="20"/>
      <c r="C34" s="20"/>
      <c r="D34" s="25"/>
      <c r="E34" s="20"/>
      <c r="F34" s="22"/>
      <c r="G34" s="26"/>
      <c r="H34" s="22"/>
      <c r="I34" s="20"/>
      <c r="J34" s="24"/>
      <c r="O34" s="185">
        <v>44058</v>
      </c>
      <c r="P34" s="177">
        <v>8</v>
      </c>
      <c r="Q34" s="170">
        <v>1.5</v>
      </c>
      <c r="R34" s="170">
        <f t="shared" si="0"/>
        <v>12</v>
      </c>
      <c r="S34" s="190">
        <f t="shared" si="1"/>
        <v>51.414141414141412</v>
      </c>
    </row>
    <row r="35" spans="1:19" x14ac:dyDescent="0.25">
      <c r="A35" s="19"/>
      <c r="B35" s="20"/>
      <c r="C35" s="20"/>
      <c r="D35" s="25"/>
      <c r="E35" s="20"/>
      <c r="F35" s="22"/>
      <c r="G35" s="26"/>
      <c r="H35" s="22"/>
      <c r="I35" s="20"/>
      <c r="J35" s="24"/>
      <c r="O35" s="185">
        <v>44069</v>
      </c>
      <c r="P35" s="177">
        <v>8</v>
      </c>
      <c r="Q35" s="170">
        <v>1.5</v>
      </c>
      <c r="R35" s="170">
        <f t="shared" si="0"/>
        <v>12</v>
      </c>
      <c r="S35" s="190">
        <f t="shared" si="1"/>
        <v>39.414141414141412</v>
      </c>
    </row>
    <row r="36" spans="1:19" x14ac:dyDescent="0.25">
      <c r="A36" s="19"/>
      <c r="B36" s="20"/>
      <c r="C36" s="20"/>
      <c r="D36" s="25"/>
      <c r="E36" s="20"/>
      <c r="F36" s="22"/>
      <c r="G36" s="26"/>
      <c r="H36" s="22"/>
      <c r="I36" s="20"/>
      <c r="J36" s="24"/>
      <c r="O36" s="185">
        <v>44072</v>
      </c>
      <c r="P36" s="177">
        <v>8</v>
      </c>
      <c r="Q36" s="170">
        <v>1.5</v>
      </c>
      <c r="R36" s="164">
        <f t="shared" si="0"/>
        <v>12</v>
      </c>
      <c r="S36" s="190">
        <f t="shared" si="1"/>
        <v>27.414141414141412</v>
      </c>
    </row>
    <row r="37" spans="1:19" s="66" customFormat="1" ht="15.75" x14ac:dyDescent="0.25">
      <c r="A37" s="58"/>
      <c r="B37" s="59"/>
      <c r="C37" s="59"/>
      <c r="D37" s="60"/>
      <c r="E37" s="61" t="s">
        <v>27</v>
      </c>
      <c r="F37" s="62"/>
      <c r="G37" s="63"/>
      <c r="H37" s="62">
        <f>SUM(H25:H36)</f>
        <v>1000</v>
      </c>
      <c r="I37" s="64"/>
      <c r="J37" s="65"/>
      <c r="O37" s="185">
        <v>44079</v>
      </c>
      <c r="P37" s="181">
        <v>8</v>
      </c>
      <c r="Q37" s="181">
        <v>1.5</v>
      </c>
      <c r="R37" s="198">
        <f t="shared" si="0"/>
        <v>12</v>
      </c>
      <c r="S37" s="190">
        <f t="shared" si="1"/>
        <v>15.414141414141412</v>
      </c>
    </row>
    <row r="38" spans="1:19" ht="5.0999999999999996" customHeight="1" x14ac:dyDescent="0.25">
      <c r="A38" s="19"/>
      <c r="B38" s="20"/>
      <c r="C38" s="20"/>
      <c r="D38" s="25"/>
      <c r="E38" s="20"/>
      <c r="F38" s="22"/>
      <c r="G38" s="26"/>
      <c r="H38" s="22"/>
      <c r="I38" s="20"/>
      <c r="J38" s="24"/>
      <c r="R38" s="22"/>
      <c r="S38" s="20"/>
    </row>
    <row r="39" spans="1:19" s="18" customFormat="1" x14ac:dyDescent="0.25">
      <c r="A39" s="10"/>
      <c r="B39" s="215" t="s">
        <v>11</v>
      </c>
      <c r="C39" s="214"/>
      <c r="D39" s="214"/>
      <c r="E39" s="55"/>
      <c r="F39" s="225" t="s">
        <v>28</v>
      </c>
      <c r="G39" s="225"/>
      <c r="H39" s="225"/>
      <c r="I39" s="30"/>
      <c r="J39" s="31"/>
      <c r="O39" s="185">
        <v>44086</v>
      </c>
      <c r="P39" s="181">
        <v>8</v>
      </c>
      <c r="Q39" s="181">
        <v>1.5</v>
      </c>
      <c r="R39" s="199">
        <f t="shared" ref="R39" si="2">P39*Q39</f>
        <v>12</v>
      </c>
      <c r="S39" s="190">
        <f>S37-R39</f>
        <v>3.4141414141414117</v>
      </c>
    </row>
    <row r="40" spans="1:19" ht="5.0999999999999996" customHeight="1" x14ac:dyDescent="0.25">
      <c r="A40" s="19"/>
      <c r="B40" s="20"/>
      <c r="C40" s="20"/>
      <c r="D40" s="25"/>
      <c r="E40" s="20"/>
      <c r="F40" s="22"/>
      <c r="G40" s="26"/>
      <c r="H40" s="22"/>
      <c r="I40" s="20"/>
      <c r="J40" s="24"/>
    </row>
    <row r="41" spans="1:19" x14ac:dyDescent="0.25">
      <c r="A41" s="19"/>
      <c r="B41" s="20"/>
      <c r="C41" s="20"/>
      <c r="D41" s="25"/>
      <c r="E41" s="20"/>
      <c r="F41" s="22"/>
      <c r="G41" s="26"/>
      <c r="H41" s="22"/>
      <c r="I41" s="20"/>
      <c r="J41" s="24"/>
      <c r="O41" s="185">
        <v>44090</v>
      </c>
      <c r="P41" s="181">
        <v>2.25</v>
      </c>
      <c r="Q41" s="181">
        <v>1.5</v>
      </c>
      <c r="R41" s="199">
        <f t="shared" ref="R41" si="3">P41*Q41</f>
        <v>3.375</v>
      </c>
      <c r="S41" s="190">
        <f>S39-R41</f>
        <v>3.9141414141411701E-2</v>
      </c>
    </row>
    <row r="42" spans="1:19" x14ac:dyDescent="0.25">
      <c r="A42" s="19"/>
      <c r="B42" s="20"/>
      <c r="C42" s="20"/>
      <c r="D42" s="25"/>
      <c r="E42" s="20"/>
      <c r="F42" s="22"/>
      <c r="G42" s="26"/>
      <c r="H42" s="22"/>
      <c r="I42" s="20"/>
      <c r="J42" s="24"/>
    </row>
    <row r="43" spans="1:19" x14ac:dyDescent="0.25">
      <c r="A43" s="19"/>
      <c r="B43" s="20"/>
      <c r="C43" s="20"/>
      <c r="D43" s="25"/>
      <c r="E43" s="20"/>
      <c r="F43" s="22"/>
      <c r="G43" s="26"/>
      <c r="H43" s="22"/>
      <c r="I43" s="20"/>
      <c r="J43" s="24"/>
    </row>
    <row r="44" spans="1:19" x14ac:dyDescent="0.25">
      <c r="A44" s="19"/>
      <c r="B44" s="20"/>
      <c r="C44" s="20"/>
      <c r="D44" s="25"/>
      <c r="E44" s="20"/>
      <c r="F44" s="22"/>
      <c r="G44" s="26"/>
      <c r="H44" s="22"/>
      <c r="I44" s="20"/>
      <c r="J44" s="24"/>
    </row>
    <row r="45" spans="1:19" x14ac:dyDescent="0.25">
      <c r="A45" s="19"/>
      <c r="B45" s="20"/>
      <c r="C45" s="20"/>
      <c r="D45" s="25"/>
      <c r="E45" s="20"/>
      <c r="F45" s="22"/>
      <c r="G45" s="26"/>
      <c r="H45" s="22"/>
      <c r="I45" s="20"/>
      <c r="J45" s="24"/>
    </row>
    <row r="46" spans="1:19" x14ac:dyDescent="0.25">
      <c r="A46" s="19"/>
      <c r="B46" s="20"/>
      <c r="C46" s="20"/>
      <c r="D46" s="25"/>
      <c r="E46" s="20"/>
      <c r="F46" s="22"/>
      <c r="G46" s="26"/>
      <c r="H46" s="22"/>
      <c r="I46" s="20"/>
      <c r="J46" s="24"/>
    </row>
    <row r="47" spans="1:19" ht="15.75" x14ac:dyDescent="0.25">
      <c r="A47" s="19"/>
      <c r="B47" s="217" t="s">
        <v>29</v>
      </c>
      <c r="C47" s="218"/>
      <c r="D47" s="218"/>
      <c r="E47" s="218"/>
      <c r="F47" s="218"/>
      <c r="G47" s="218"/>
      <c r="H47" s="218"/>
      <c r="I47" s="219"/>
      <c r="J47" s="24"/>
    </row>
    <row r="48" spans="1:19" ht="5.0999999999999996" customHeight="1" x14ac:dyDescent="0.25">
      <c r="A48" s="19"/>
      <c r="B48" s="20"/>
      <c r="C48" s="20"/>
      <c r="D48" s="25"/>
      <c r="E48" s="20"/>
      <c r="F48" s="22"/>
      <c r="G48" s="26"/>
      <c r="H48" s="22"/>
      <c r="I48" s="20"/>
      <c r="J48" s="24"/>
    </row>
    <row r="49" spans="1:18" s="18" customFormat="1" x14ac:dyDescent="0.25">
      <c r="A49" s="10"/>
      <c r="B49" s="54" t="s">
        <v>6</v>
      </c>
      <c r="C49" s="55"/>
      <c r="D49" s="27"/>
      <c r="E49" s="55"/>
      <c r="F49" s="29"/>
      <c r="G49" s="13" t="s">
        <v>30</v>
      </c>
      <c r="H49" s="57" t="s">
        <v>26</v>
      </c>
      <c r="I49" s="30"/>
      <c r="J49" s="31"/>
      <c r="P49" s="171"/>
      <c r="Q49" s="171"/>
      <c r="R49" s="173"/>
    </row>
    <row r="50" spans="1:18" ht="5.0999999999999996" customHeight="1" x14ac:dyDescent="0.25">
      <c r="A50" s="19"/>
      <c r="B50" s="20"/>
      <c r="C50" s="20"/>
      <c r="D50" s="25"/>
      <c r="E50" s="20"/>
      <c r="F50" s="22"/>
      <c r="G50" s="26"/>
      <c r="H50" s="22"/>
      <c r="I50" s="20"/>
      <c r="J50" s="24"/>
    </row>
    <row r="51" spans="1:18" x14ac:dyDescent="0.25">
      <c r="A51" s="19"/>
      <c r="B51" s="20"/>
      <c r="C51" s="20" t="s">
        <v>16</v>
      </c>
      <c r="D51" s="25"/>
      <c r="E51" s="20"/>
      <c r="F51" s="22"/>
      <c r="G51" s="110"/>
      <c r="H51" s="111">
        <f>((H25+H26+H27+D41+H28)*0.01)</f>
        <v>10</v>
      </c>
      <c r="I51" s="20"/>
      <c r="J51" s="24"/>
      <c r="L51" s="69"/>
    </row>
    <row r="52" spans="1:18" x14ac:dyDescent="0.25">
      <c r="A52" s="19"/>
      <c r="B52" s="20"/>
      <c r="C52" s="20" t="s">
        <v>15</v>
      </c>
      <c r="D52" s="25"/>
      <c r="E52" s="20"/>
      <c r="F52" s="22"/>
      <c r="G52" s="110"/>
      <c r="H52" s="111">
        <v>0</v>
      </c>
      <c r="I52" s="20"/>
      <c r="J52" s="24"/>
    </row>
    <row r="53" spans="1:18" x14ac:dyDescent="0.25">
      <c r="A53" s="19"/>
      <c r="B53" s="20"/>
      <c r="C53" s="20" t="s">
        <v>18</v>
      </c>
      <c r="D53" s="212"/>
      <c r="E53" s="20"/>
      <c r="F53" s="22"/>
      <c r="G53" s="125">
        <f>1000-100</f>
        <v>900</v>
      </c>
      <c r="H53" s="111">
        <v>100</v>
      </c>
      <c r="I53" s="20"/>
      <c r="J53" s="24"/>
    </row>
    <row r="54" spans="1:18" x14ac:dyDescent="0.25">
      <c r="A54" s="19"/>
      <c r="B54" s="20"/>
      <c r="C54" s="20"/>
      <c r="D54" s="25"/>
      <c r="E54" s="20"/>
      <c r="F54" s="22"/>
      <c r="G54" s="67"/>
      <c r="H54" s="22"/>
      <c r="I54" s="20"/>
      <c r="J54" s="24"/>
    </row>
    <row r="55" spans="1:18" x14ac:dyDescent="0.25">
      <c r="A55" s="19"/>
      <c r="B55" s="20"/>
      <c r="C55" s="20"/>
      <c r="D55" s="25"/>
      <c r="E55" s="20"/>
      <c r="F55" s="22"/>
      <c r="G55" s="67"/>
      <c r="H55" s="22"/>
      <c r="I55" s="20"/>
      <c r="J55" s="24"/>
    </row>
    <row r="56" spans="1:18" x14ac:dyDescent="0.25">
      <c r="A56" s="19"/>
      <c r="B56" s="20"/>
      <c r="C56" s="20"/>
      <c r="D56" s="25"/>
      <c r="E56" s="20"/>
      <c r="F56" s="22"/>
      <c r="G56" s="67"/>
      <c r="H56" s="22"/>
      <c r="I56" s="20"/>
      <c r="J56" s="24"/>
    </row>
    <row r="57" spans="1:18" x14ac:dyDescent="0.25">
      <c r="A57" s="19"/>
      <c r="B57" s="20"/>
      <c r="C57" s="20"/>
      <c r="D57" s="25"/>
      <c r="E57" s="20"/>
      <c r="F57" s="22"/>
      <c r="G57" s="67"/>
      <c r="H57" s="22"/>
      <c r="I57" s="20"/>
      <c r="J57" s="24"/>
    </row>
    <row r="58" spans="1:18" x14ac:dyDescent="0.25">
      <c r="A58" s="19"/>
      <c r="B58" s="20"/>
      <c r="C58" s="20"/>
      <c r="D58" s="25"/>
      <c r="E58" s="20"/>
      <c r="F58" s="22"/>
      <c r="G58" s="67"/>
      <c r="H58" s="22"/>
      <c r="I58" s="20"/>
      <c r="J58" s="24"/>
    </row>
    <row r="59" spans="1:18" x14ac:dyDescent="0.25">
      <c r="A59" s="19"/>
      <c r="B59" s="20"/>
      <c r="C59" s="20"/>
      <c r="D59" s="25"/>
      <c r="E59" s="20"/>
      <c r="F59" s="22"/>
      <c r="G59" s="67"/>
      <c r="H59" s="22"/>
      <c r="I59" s="20"/>
      <c r="J59" s="24"/>
    </row>
    <row r="60" spans="1:18" x14ac:dyDescent="0.25">
      <c r="A60" s="19"/>
      <c r="B60" s="20"/>
      <c r="C60" s="20"/>
      <c r="D60" s="25"/>
      <c r="E60" s="20"/>
      <c r="F60" s="22"/>
      <c r="G60" s="67"/>
      <c r="H60" s="22"/>
      <c r="I60" s="20"/>
      <c r="J60" s="24"/>
    </row>
    <row r="61" spans="1:18" x14ac:dyDescent="0.25">
      <c r="A61" s="19"/>
      <c r="B61" s="20"/>
      <c r="C61" s="20"/>
      <c r="D61" s="25"/>
      <c r="E61" s="20"/>
      <c r="F61" s="22"/>
      <c r="G61" s="67"/>
      <c r="H61" s="22"/>
      <c r="I61" s="20"/>
      <c r="J61" s="24"/>
    </row>
    <row r="62" spans="1:18" ht="15.75" x14ac:dyDescent="0.25">
      <c r="A62" s="19"/>
      <c r="B62" s="20"/>
      <c r="C62" s="20"/>
      <c r="D62" s="25"/>
      <c r="E62" s="61" t="s">
        <v>31</v>
      </c>
      <c r="F62" s="62"/>
      <c r="G62" s="63"/>
      <c r="H62" s="62">
        <f>SUM(H51:H61)</f>
        <v>110</v>
      </c>
      <c r="I62" s="64"/>
      <c r="J62" s="24"/>
    </row>
    <row r="63" spans="1:18" ht="5.0999999999999996" customHeight="1" x14ac:dyDescent="0.25">
      <c r="A63" s="19"/>
      <c r="B63" s="20"/>
      <c r="C63" s="20"/>
      <c r="D63" s="25"/>
      <c r="E63" s="20"/>
      <c r="F63" s="22"/>
      <c r="G63" s="67"/>
      <c r="H63" s="22"/>
      <c r="I63" s="20"/>
      <c r="J63" s="24"/>
    </row>
    <row r="64" spans="1:18" s="79" customFormat="1" ht="15.75" x14ac:dyDescent="0.25">
      <c r="A64" s="72"/>
      <c r="B64" s="73"/>
      <c r="C64" s="73"/>
      <c r="D64" s="74"/>
      <c r="E64" s="61" t="s">
        <v>32</v>
      </c>
      <c r="F64" s="75"/>
      <c r="G64" s="76"/>
      <c r="H64" s="75">
        <f>H37-H62</f>
        <v>890</v>
      </c>
      <c r="I64" s="77"/>
      <c r="J64" s="78"/>
      <c r="L64" s="79">
        <v>792</v>
      </c>
      <c r="M64" s="160">
        <f>H64-L64</f>
        <v>98</v>
      </c>
      <c r="N64" s="156">
        <f>M64*4</f>
        <v>392</v>
      </c>
      <c r="O64" s="18"/>
      <c r="P64" s="171"/>
      <c r="Q64" s="172"/>
      <c r="R64" s="175"/>
    </row>
    <row r="65" spans="1:10" ht="9.9499999999999993" customHeight="1" x14ac:dyDescent="0.25">
      <c r="A65" s="32"/>
      <c r="B65" s="33"/>
      <c r="C65" s="33"/>
      <c r="D65" s="34"/>
      <c r="E65" s="33"/>
      <c r="F65" s="35"/>
      <c r="G65" s="36"/>
      <c r="H65" s="35"/>
      <c r="I65" s="33"/>
      <c r="J65" s="37"/>
    </row>
    <row r="66" spans="1:10" x14ac:dyDescent="0.25">
      <c r="B66" s="38"/>
    </row>
    <row r="67" spans="1:10" ht="5.0999999999999996" customHeight="1" x14ac:dyDescent="0.25"/>
  </sheetData>
  <mergeCells count="14">
    <mergeCell ref="B5:C5"/>
    <mergeCell ref="E5:F5"/>
    <mergeCell ref="B6:C6"/>
    <mergeCell ref="E6:F6"/>
    <mergeCell ref="B10:C10"/>
    <mergeCell ref="B47:I47"/>
    <mergeCell ref="G12:H12"/>
    <mergeCell ref="B14:C14"/>
    <mergeCell ref="B17:C18"/>
    <mergeCell ref="B19:C19"/>
    <mergeCell ref="B21:I21"/>
    <mergeCell ref="B39:D39"/>
    <mergeCell ref="F39:H39"/>
    <mergeCell ref="B12:C12"/>
  </mergeCells>
  <pageMargins left="0.39370078740157483" right="0.39370078740157483" top="0.39370078740157483" bottom="0.39370078740157483" header="0.31496062992125984" footer="0.31496062992125984"/>
  <pageSetup paperSize="9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7"/>
  <sheetViews>
    <sheetView zoomScale="85" zoomScaleNormal="85" workbookViewId="0">
      <selection activeCell="C1" sqref="C1"/>
    </sheetView>
  </sheetViews>
  <sheetFormatPr defaultColWidth="9.140625" defaultRowHeight="15" x14ac:dyDescent="0.25"/>
  <cols>
    <col min="1" max="2" width="1.7109375" style="9" customWidth="1"/>
    <col min="3" max="3" width="17.5703125" style="9" customWidth="1"/>
    <col min="4" max="4" width="20.42578125" style="38" customWidth="1"/>
    <col min="5" max="5" width="18.85546875" style="9" customWidth="1"/>
    <col min="6" max="6" width="11.85546875" style="39" customWidth="1"/>
    <col min="7" max="7" width="13" style="40" customWidth="1"/>
    <col min="8" max="8" width="14" style="39" customWidth="1"/>
    <col min="9" max="10" width="1.7109375" style="9" customWidth="1"/>
    <col min="11" max="13" width="9.140625" style="9"/>
    <col min="14" max="15" width="9.140625" style="9" customWidth="1"/>
    <col min="16" max="16" width="36.5703125" style="9" customWidth="1"/>
    <col min="17" max="18" width="9.140625" style="9"/>
    <col min="19" max="19" width="10.42578125" style="9" customWidth="1"/>
    <col min="20" max="20" width="13.140625" style="9" customWidth="1"/>
    <col min="21" max="16384" width="9.140625" style="9"/>
  </cols>
  <sheetData>
    <row r="1" spans="1:10" ht="9.9499999999999993" customHeight="1" x14ac:dyDescent="0.25">
      <c r="A1" s="3"/>
      <c r="B1" s="4"/>
      <c r="C1" s="4"/>
      <c r="D1" s="5"/>
      <c r="E1" s="4"/>
      <c r="F1" s="6"/>
      <c r="G1" s="7"/>
      <c r="H1" s="6"/>
      <c r="I1" s="4"/>
      <c r="J1" s="8"/>
    </row>
    <row r="2" spans="1:10" s="18" customFormat="1" x14ac:dyDescent="0.25">
      <c r="A2" s="10"/>
      <c r="B2" s="11"/>
      <c r="C2" s="12"/>
      <c r="D2" s="86" t="s">
        <v>3</v>
      </c>
      <c r="E2" s="12"/>
      <c r="F2" s="14"/>
      <c r="G2" s="86" t="s">
        <v>24</v>
      </c>
      <c r="H2" s="88" t="s">
        <v>25</v>
      </c>
      <c r="I2" s="16"/>
      <c r="J2" s="17"/>
    </row>
    <row r="3" spans="1:10" x14ac:dyDescent="0.25">
      <c r="A3" s="19"/>
      <c r="B3" s="20"/>
      <c r="C3" s="20"/>
      <c r="D3" s="87" t="s">
        <v>10</v>
      </c>
      <c r="E3" s="20"/>
      <c r="F3" s="22"/>
      <c r="G3" s="87">
        <f>SPECS!B3</f>
        <v>21</v>
      </c>
      <c r="H3" s="23">
        <f>SPECS!B4</f>
        <v>44398</v>
      </c>
      <c r="I3" s="20"/>
      <c r="J3" s="24"/>
    </row>
    <row r="4" spans="1:10" x14ac:dyDescent="0.25">
      <c r="A4" s="19"/>
      <c r="B4" s="20"/>
      <c r="C4" s="20"/>
      <c r="D4" s="89"/>
      <c r="E4" s="20"/>
      <c r="F4" s="22"/>
      <c r="G4" s="26"/>
      <c r="H4" s="22"/>
      <c r="I4" s="20"/>
      <c r="J4" s="24"/>
    </row>
    <row r="5" spans="1:10" s="18" customFormat="1" x14ac:dyDescent="0.25">
      <c r="A5" s="10"/>
      <c r="B5" s="215" t="s">
        <v>0</v>
      </c>
      <c r="C5" s="214"/>
      <c r="D5" s="27"/>
      <c r="E5" s="214" t="s">
        <v>20</v>
      </c>
      <c r="F5" s="214"/>
      <c r="G5" s="28"/>
      <c r="H5" s="29"/>
      <c r="I5" s="30"/>
      <c r="J5" s="31"/>
    </row>
    <row r="6" spans="1:10" x14ac:dyDescent="0.25">
      <c r="A6" s="19"/>
      <c r="B6" s="216" t="s">
        <v>60</v>
      </c>
      <c r="C6" s="216"/>
      <c r="D6" s="89"/>
      <c r="E6" s="216" t="s">
        <v>61</v>
      </c>
      <c r="F6" s="216"/>
      <c r="G6" s="26"/>
      <c r="H6" s="22"/>
      <c r="I6" s="20"/>
      <c r="J6" s="24"/>
    </row>
    <row r="7" spans="1:10" x14ac:dyDescent="0.25">
      <c r="A7" s="32"/>
      <c r="B7" s="33"/>
      <c r="C7" s="33"/>
      <c r="D7" s="34"/>
      <c r="E7" s="33"/>
      <c r="F7" s="35"/>
      <c r="G7" s="36"/>
      <c r="H7" s="35"/>
      <c r="I7" s="33"/>
      <c r="J7" s="37"/>
    </row>
    <row r="8" spans="1:10" ht="40.5" customHeight="1" x14ac:dyDescent="0.25"/>
    <row r="9" spans="1:10" ht="9.9499999999999993" customHeight="1" x14ac:dyDescent="0.25">
      <c r="A9" s="3"/>
      <c r="B9" s="4"/>
      <c r="C9" s="4"/>
      <c r="D9" s="5"/>
      <c r="E9" s="4"/>
      <c r="F9" s="6"/>
      <c r="G9" s="7"/>
      <c r="H9" s="6"/>
      <c r="I9" s="4"/>
      <c r="J9" s="8"/>
    </row>
    <row r="10" spans="1:10" x14ac:dyDescent="0.25">
      <c r="A10" s="19"/>
      <c r="B10" s="228" t="s">
        <v>0</v>
      </c>
      <c r="C10" s="229"/>
      <c r="D10" s="89" t="str">
        <f>B6</f>
        <v>P010</v>
      </c>
      <c r="E10" s="41" t="s">
        <v>20</v>
      </c>
      <c r="F10" s="22" t="str">
        <f>E6</f>
        <v>Mr James Smith</v>
      </c>
      <c r="G10" s="26"/>
      <c r="H10" s="22"/>
      <c r="I10" s="20"/>
      <c r="J10" s="24"/>
    </row>
    <row r="11" spans="1:10" ht="5.0999999999999996" customHeight="1" x14ac:dyDescent="0.25">
      <c r="A11" s="19"/>
      <c r="B11" s="42"/>
      <c r="C11" s="43"/>
      <c r="D11" s="89"/>
      <c r="E11" s="20"/>
      <c r="F11" s="22"/>
      <c r="G11" s="26"/>
      <c r="H11" s="22"/>
      <c r="I11" s="20"/>
      <c r="J11" s="24"/>
    </row>
    <row r="12" spans="1:10" x14ac:dyDescent="0.25">
      <c r="A12" s="19"/>
      <c r="B12" s="228" t="s">
        <v>2</v>
      </c>
      <c r="C12" s="229"/>
      <c r="D12" s="89"/>
      <c r="E12" s="20"/>
      <c r="F12" s="44" t="s">
        <v>33</v>
      </c>
      <c r="G12" s="226"/>
      <c r="H12" s="227"/>
      <c r="I12" s="20"/>
      <c r="J12" s="24"/>
    </row>
    <row r="13" spans="1:10" ht="5.0999999999999996" customHeight="1" x14ac:dyDescent="0.25">
      <c r="A13" s="19"/>
      <c r="B13" s="42"/>
      <c r="C13" s="43"/>
      <c r="D13" s="89"/>
      <c r="E13" s="20"/>
      <c r="F13" s="22"/>
      <c r="G13" s="26"/>
      <c r="H13" s="22"/>
      <c r="I13" s="20"/>
      <c r="J13" s="24"/>
    </row>
    <row r="14" spans="1:10" x14ac:dyDescent="0.25">
      <c r="A14" s="19"/>
      <c r="B14" s="228" t="s">
        <v>3</v>
      </c>
      <c r="C14" s="229"/>
      <c r="D14" s="89" t="s">
        <v>10</v>
      </c>
      <c r="E14" s="20"/>
      <c r="F14" s="22"/>
      <c r="G14" s="41" t="s">
        <v>24</v>
      </c>
      <c r="H14" s="45">
        <f>G3</f>
        <v>21</v>
      </c>
      <c r="I14" s="20"/>
      <c r="J14" s="24"/>
    </row>
    <row r="15" spans="1:10" ht="5.0999999999999996" customHeight="1" x14ac:dyDescent="0.25">
      <c r="A15" s="19"/>
      <c r="B15" s="20"/>
      <c r="C15" s="20"/>
      <c r="D15" s="89"/>
      <c r="E15" s="20"/>
      <c r="F15" s="22"/>
      <c r="G15" s="46"/>
      <c r="H15" s="22"/>
      <c r="I15" s="20"/>
      <c r="J15" s="24"/>
    </row>
    <row r="16" spans="1:10" x14ac:dyDescent="0.25">
      <c r="A16" s="19"/>
      <c r="B16" s="47" t="s">
        <v>4</v>
      </c>
      <c r="C16" s="20"/>
      <c r="D16" s="89"/>
      <c r="E16" s="20"/>
      <c r="F16" s="22"/>
      <c r="G16" s="41" t="s">
        <v>25</v>
      </c>
      <c r="H16" s="48">
        <f>H3</f>
        <v>44398</v>
      </c>
      <c r="I16" s="20"/>
      <c r="J16" s="24"/>
    </row>
    <row r="17" spans="1:20" ht="5.0999999999999996" customHeight="1" x14ac:dyDescent="0.25">
      <c r="A17" s="19"/>
      <c r="B17" s="220" t="s">
        <v>5</v>
      </c>
      <c r="C17" s="220"/>
      <c r="D17" s="89"/>
      <c r="E17" s="20"/>
      <c r="F17" s="22"/>
      <c r="G17" s="46"/>
      <c r="H17" s="22"/>
      <c r="I17" s="20"/>
      <c r="J17" s="24"/>
    </row>
    <row r="18" spans="1:20" x14ac:dyDescent="0.25">
      <c r="A18" s="19"/>
      <c r="B18" s="220"/>
      <c r="C18" s="220"/>
      <c r="D18" s="89"/>
      <c r="E18" s="20"/>
      <c r="F18" s="22"/>
      <c r="G18" s="41" t="s">
        <v>23</v>
      </c>
      <c r="H18" s="22">
        <v>37.5</v>
      </c>
      <c r="I18" s="20"/>
      <c r="J18" s="24"/>
      <c r="K18" s="9">
        <v>25</v>
      </c>
    </row>
    <row r="19" spans="1:20" x14ac:dyDescent="0.25">
      <c r="A19" s="19"/>
      <c r="B19" s="221">
        <v>2210</v>
      </c>
      <c r="C19" s="221"/>
      <c r="D19" s="89"/>
      <c r="E19" s="20"/>
      <c r="F19" s="22"/>
      <c r="G19" s="26"/>
      <c r="H19" s="22"/>
      <c r="I19" s="20"/>
      <c r="J19" s="24"/>
    </row>
    <row r="20" spans="1:20" x14ac:dyDescent="0.25">
      <c r="A20" s="19"/>
      <c r="B20" s="49"/>
      <c r="C20" s="20"/>
      <c r="D20" s="89"/>
      <c r="E20" s="20"/>
      <c r="F20" s="22"/>
      <c r="G20" s="26"/>
      <c r="H20" s="22"/>
      <c r="I20" s="20"/>
      <c r="J20" s="24"/>
    </row>
    <row r="21" spans="1:20" s="18" customFormat="1" ht="15.75" x14ac:dyDescent="0.25">
      <c r="A21" s="10"/>
      <c r="B21" s="222" t="s">
        <v>9</v>
      </c>
      <c r="C21" s="223"/>
      <c r="D21" s="223"/>
      <c r="E21" s="223"/>
      <c r="F21" s="223"/>
      <c r="G21" s="223"/>
      <c r="H21" s="223"/>
      <c r="I21" s="224"/>
      <c r="J21" s="50"/>
    </row>
    <row r="22" spans="1:20" s="18" customFormat="1" ht="5.0999999999999996" customHeight="1" x14ac:dyDescent="0.25">
      <c r="A22" s="10"/>
      <c r="B22" s="51"/>
      <c r="C22" s="51"/>
      <c r="D22" s="43"/>
      <c r="E22" s="51"/>
      <c r="F22" s="52"/>
      <c r="G22" s="53"/>
      <c r="H22" s="52"/>
      <c r="I22" s="51"/>
      <c r="J22" s="31"/>
    </row>
    <row r="23" spans="1:20" s="18" customFormat="1" x14ac:dyDescent="0.25">
      <c r="A23" s="10"/>
      <c r="B23" s="90" t="s">
        <v>6</v>
      </c>
      <c r="C23" s="55"/>
      <c r="D23" s="27"/>
      <c r="E23" s="55"/>
      <c r="F23" s="88" t="s">
        <v>22</v>
      </c>
      <c r="G23" s="56" t="s">
        <v>23</v>
      </c>
      <c r="H23" s="57" t="s">
        <v>26</v>
      </c>
      <c r="I23" s="30"/>
      <c r="J23" s="31"/>
    </row>
    <row r="24" spans="1:20" ht="5.0999999999999996" customHeight="1" x14ac:dyDescent="0.25">
      <c r="A24" s="19"/>
      <c r="B24" s="20"/>
      <c r="C24" s="20"/>
      <c r="D24" s="89"/>
      <c r="E24" s="20"/>
      <c r="F24" s="22"/>
      <c r="G24" s="26"/>
      <c r="H24" s="22"/>
      <c r="I24" s="20"/>
      <c r="J24" s="24"/>
    </row>
    <row r="25" spans="1:20" x14ac:dyDescent="0.25">
      <c r="A25" s="19"/>
      <c r="B25" s="20"/>
      <c r="C25" s="20" t="s">
        <v>7</v>
      </c>
      <c r="D25" s="89"/>
      <c r="E25" s="20"/>
      <c r="F25" s="22">
        <v>40</v>
      </c>
      <c r="G25" s="187">
        <f>H18</f>
        <v>37.5</v>
      </c>
      <c r="H25" s="22">
        <f>F25*G25</f>
        <v>1500</v>
      </c>
      <c r="I25" s="20"/>
      <c r="J25" s="24"/>
      <c r="P25" s="168" t="s">
        <v>134</v>
      </c>
      <c r="Q25" s="171"/>
      <c r="R25" s="171"/>
      <c r="S25" s="171"/>
      <c r="T25" s="192">
        <f ca="1">TODAY()</f>
        <v>44399</v>
      </c>
    </row>
    <row r="26" spans="1:20" x14ac:dyDescent="0.25">
      <c r="A26" s="19"/>
      <c r="B26" s="20"/>
      <c r="C26" s="20" t="s">
        <v>54</v>
      </c>
      <c r="D26" s="91"/>
      <c r="E26" s="20"/>
      <c r="F26" s="22">
        <v>0</v>
      </c>
      <c r="G26" s="159">
        <f>H18*1.5</f>
        <v>56.25</v>
      </c>
      <c r="H26" s="22">
        <f>F26*G26</f>
        <v>0</v>
      </c>
      <c r="I26" s="20"/>
      <c r="J26" s="24"/>
      <c r="P26" s="182"/>
      <c r="Q26" s="177"/>
      <c r="R26" s="170"/>
      <c r="S26" s="170"/>
      <c r="T26" s="170"/>
    </row>
    <row r="27" spans="1:20" x14ac:dyDescent="0.25">
      <c r="A27" s="19"/>
      <c r="B27" s="20"/>
      <c r="C27" s="20"/>
      <c r="D27" s="105"/>
      <c r="E27" s="20"/>
      <c r="F27" s="22"/>
      <c r="G27" s="26"/>
      <c r="H27" s="71"/>
      <c r="I27" s="20"/>
      <c r="J27" s="24"/>
      <c r="L27" s="9" t="s">
        <v>75</v>
      </c>
      <c r="P27" s="168" t="s">
        <v>109</v>
      </c>
      <c r="Q27" s="178" t="s">
        <v>113</v>
      </c>
      <c r="R27" s="169" t="s">
        <v>110</v>
      </c>
      <c r="S27" s="174" t="s">
        <v>114</v>
      </c>
      <c r="T27" s="169"/>
    </row>
    <row r="28" spans="1:20" x14ac:dyDescent="0.25">
      <c r="A28" s="19"/>
      <c r="B28" s="20"/>
      <c r="C28" s="20"/>
      <c r="D28" s="148"/>
      <c r="E28" s="20"/>
      <c r="F28" s="22"/>
      <c r="G28" s="26"/>
      <c r="H28" s="22"/>
      <c r="I28" s="20"/>
      <c r="J28" s="24"/>
      <c r="L28" s="112">
        <v>167</v>
      </c>
      <c r="P28" s="182" t="s">
        <v>111</v>
      </c>
      <c r="Q28" s="177">
        <v>26</v>
      </c>
      <c r="R28" s="170">
        <f>Q28*8</f>
        <v>208</v>
      </c>
      <c r="S28" s="170"/>
      <c r="T28" s="170"/>
    </row>
    <row r="29" spans="1:20" x14ac:dyDescent="0.25">
      <c r="A29" s="19"/>
      <c r="B29" s="20"/>
      <c r="C29" s="20"/>
      <c r="D29" s="148"/>
      <c r="E29" s="20"/>
      <c r="F29" s="22"/>
      <c r="G29" s="139"/>
      <c r="H29" s="22"/>
      <c r="I29" s="20"/>
      <c r="J29" s="24"/>
      <c r="P29" s="183" t="s">
        <v>112</v>
      </c>
      <c r="Q29" s="179">
        <f>4.5+1</f>
        <v>5.5</v>
      </c>
      <c r="R29" s="201">
        <f>-Q29*8</f>
        <v>-44</v>
      </c>
      <c r="S29" s="201"/>
      <c r="T29" s="201"/>
    </row>
    <row r="30" spans="1:20" x14ac:dyDescent="0.25">
      <c r="A30" s="19"/>
      <c r="B30" s="20"/>
      <c r="C30" s="20"/>
      <c r="D30" s="89"/>
      <c r="E30" s="20"/>
      <c r="F30" s="22"/>
      <c r="G30" s="26"/>
      <c r="H30" s="22"/>
      <c r="I30" s="20"/>
      <c r="J30" s="24"/>
      <c r="P30" s="184" t="s">
        <v>127</v>
      </c>
      <c r="Q30" s="180"/>
      <c r="R30" s="188">
        <f>S30/(1250/40)</f>
        <v>-92.335999999999999</v>
      </c>
      <c r="S30" s="180">
        <v>-2885.5</v>
      </c>
      <c r="T30" s="176"/>
    </row>
    <row r="31" spans="1:20" ht="15.75" x14ac:dyDescent="0.25">
      <c r="A31" s="19"/>
      <c r="B31" s="20"/>
      <c r="C31" s="20"/>
      <c r="D31" s="89"/>
      <c r="E31" s="20"/>
      <c r="F31" s="22"/>
      <c r="G31" s="26"/>
      <c r="H31" s="22"/>
      <c r="I31" s="20"/>
      <c r="J31" s="24"/>
      <c r="P31" s="182" t="s">
        <v>128</v>
      </c>
      <c r="Q31" s="177"/>
      <c r="R31" s="189">
        <f>SUM(R28:R30)</f>
        <v>71.664000000000001</v>
      </c>
      <c r="S31" s="170"/>
      <c r="T31" s="170"/>
    </row>
    <row r="32" spans="1:20" x14ac:dyDescent="0.25">
      <c r="A32" s="19"/>
      <c r="B32" s="20"/>
      <c r="C32" s="20"/>
      <c r="D32" s="89"/>
      <c r="E32" s="20"/>
      <c r="F32" s="22"/>
      <c r="G32" s="26"/>
      <c r="H32" s="22"/>
      <c r="I32" s="20"/>
      <c r="J32" s="24"/>
      <c r="M32" s="112" t="s">
        <v>108</v>
      </c>
      <c r="P32" s="168" t="s">
        <v>115</v>
      </c>
      <c r="Q32" s="178" t="s">
        <v>116</v>
      </c>
      <c r="R32" s="169" t="s">
        <v>117</v>
      </c>
      <c r="S32" s="169" t="s">
        <v>126</v>
      </c>
      <c r="T32" s="191" t="s">
        <v>118</v>
      </c>
    </row>
    <row r="33" spans="1:20" x14ac:dyDescent="0.25">
      <c r="A33" s="19"/>
      <c r="B33" s="20"/>
      <c r="C33" s="20"/>
      <c r="D33" s="89"/>
      <c r="E33" s="20"/>
      <c r="F33" s="22"/>
      <c r="G33" s="26"/>
      <c r="H33" s="22"/>
      <c r="I33" s="20"/>
      <c r="J33" s="24"/>
      <c r="M33" s="204" t="s">
        <v>133</v>
      </c>
      <c r="P33" s="185">
        <v>43967</v>
      </c>
      <c r="Q33" s="177">
        <v>8</v>
      </c>
      <c r="R33" s="170">
        <v>1.5</v>
      </c>
      <c r="S33" s="170">
        <f t="shared" ref="S33:S37" si="0">Q33*R33</f>
        <v>12</v>
      </c>
      <c r="T33" s="190">
        <f>R31-S33</f>
        <v>59.664000000000001</v>
      </c>
    </row>
    <row r="34" spans="1:20" x14ac:dyDescent="0.25">
      <c r="A34" s="19"/>
      <c r="B34" s="20"/>
      <c r="C34" s="20"/>
      <c r="D34" s="89"/>
      <c r="E34" s="20"/>
      <c r="F34" s="22"/>
      <c r="G34" s="26"/>
      <c r="H34" s="22"/>
      <c r="I34" s="20"/>
      <c r="J34" s="24"/>
      <c r="P34" s="185">
        <v>43974</v>
      </c>
      <c r="Q34" s="177">
        <v>8</v>
      </c>
      <c r="R34" s="170">
        <v>1.5</v>
      </c>
      <c r="S34" s="170">
        <f t="shared" si="0"/>
        <v>12</v>
      </c>
      <c r="T34" s="190">
        <f>T33-S34</f>
        <v>47.664000000000001</v>
      </c>
    </row>
    <row r="35" spans="1:20" x14ac:dyDescent="0.25">
      <c r="A35" s="19"/>
      <c r="B35" s="20"/>
      <c r="C35" s="20"/>
      <c r="D35" s="89"/>
      <c r="E35" s="20"/>
      <c r="F35" s="22"/>
      <c r="G35" s="26"/>
      <c r="H35" s="22"/>
      <c r="I35" s="20"/>
      <c r="J35" s="24"/>
      <c r="P35" s="185">
        <v>43975</v>
      </c>
      <c r="Q35" s="177">
        <v>13.5</v>
      </c>
      <c r="R35" s="170">
        <v>1.5</v>
      </c>
      <c r="S35" s="170">
        <f t="shared" si="0"/>
        <v>20.25</v>
      </c>
      <c r="T35" s="190">
        <f>T34-S35</f>
        <v>27.414000000000001</v>
      </c>
    </row>
    <row r="36" spans="1:20" x14ac:dyDescent="0.25">
      <c r="A36" s="19"/>
      <c r="B36" s="20"/>
      <c r="C36" s="20"/>
      <c r="D36" s="89"/>
      <c r="E36" s="20"/>
      <c r="F36" s="22"/>
      <c r="G36" s="26"/>
      <c r="H36" s="22"/>
      <c r="I36" s="20"/>
      <c r="J36" s="24"/>
      <c r="P36" s="185">
        <v>43976</v>
      </c>
      <c r="Q36" s="177">
        <v>5.5</v>
      </c>
      <c r="R36" s="170">
        <v>1.5</v>
      </c>
      <c r="S36" s="170">
        <f t="shared" si="0"/>
        <v>8.25</v>
      </c>
      <c r="T36" s="190">
        <f>T35-S36</f>
        <v>19.164000000000001</v>
      </c>
    </row>
    <row r="37" spans="1:20" s="66" customFormat="1" ht="15.75" x14ac:dyDescent="0.25">
      <c r="A37" s="58"/>
      <c r="B37" s="59"/>
      <c r="C37" s="59"/>
      <c r="D37" s="60"/>
      <c r="E37" s="61" t="s">
        <v>27</v>
      </c>
      <c r="F37" s="62"/>
      <c r="G37" s="63"/>
      <c r="H37" s="62">
        <f>SUM(H25:H36)</f>
        <v>1500</v>
      </c>
      <c r="I37" s="64"/>
      <c r="J37" s="65"/>
      <c r="P37" s="185">
        <v>44037</v>
      </c>
      <c r="Q37" s="177">
        <v>8</v>
      </c>
      <c r="R37" s="170">
        <v>1.5</v>
      </c>
      <c r="S37" s="170">
        <f t="shared" si="0"/>
        <v>12</v>
      </c>
      <c r="T37" s="190">
        <f>T36-S37</f>
        <v>7.1640000000000015</v>
      </c>
    </row>
    <row r="38" spans="1:20" ht="5.0999999999999996" customHeight="1" x14ac:dyDescent="0.25">
      <c r="A38" s="19"/>
      <c r="B38" s="20"/>
      <c r="C38" s="20"/>
      <c r="D38" s="89"/>
      <c r="E38" s="20"/>
      <c r="F38" s="22"/>
      <c r="G38" s="26"/>
      <c r="H38" s="22"/>
      <c r="I38" s="20"/>
      <c r="J38" s="24"/>
      <c r="P38" s="185"/>
      <c r="Q38" s="177"/>
      <c r="R38" s="170"/>
      <c r="S38" s="201"/>
      <c r="T38" s="190"/>
    </row>
    <row r="39" spans="1:20" s="18" customFormat="1" x14ac:dyDescent="0.25">
      <c r="A39" s="10"/>
      <c r="B39" s="215" t="s">
        <v>11</v>
      </c>
      <c r="C39" s="214"/>
      <c r="D39" s="214"/>
      <c r="E39" s="55"/>
      <c r="F39" s="225" t="s">
        <v>28</v>
      </c>
      <c r="G39" s="225"/>
      <c r="H39" s="225"/>
      <c r="I39" s="30"/>
      <c r="J39" s="31"/>
      <c r="P39" s="185">
        <v>44105</v>
      </c>
      <c r="Q39" s="181">
        <v>3</v>
      </c>
      <c r="R39" s="181">
        <v>1.5</v>
      </c>
      <c r="S39" s="170">
        <f t="shared" ref="S39" si="1">Q39*R39</f>
        <v>4.5</v>
      </c>
      <c r="T39" s="190">
        <f>T37-S39</f>
        <v>2.6640000000000015</v>
      </c>
    </row>
    <row r="40" spans="1:20" ht="5.0999999999999996" customHeight="1" x14ac:dyDescent="0.25">
      <c r="A40" s="19"/>
      <c r="B40" s="20"/>
      <c r="C40" s="20"/>
      <c r="D40" s="89"/>
      <c r="E40" s="20"/>
      <c r="F40" s="22"/>
      <c r="G40" s="26"/>
      <c r="H40" s="22"/>
      <c r="I40" s="20"/>
      <c r="J40" s="24"/>
      <c r="P40" s="182"/>
      <c r="Q40" s="177"/>
      <c r="R40" s="170"/>
      <c r="S40" s="22"/>
      <c r="T40" s="20"/>
    </row>
    <row r="41" spans="1:20" x14ac:dyDescent="0.25">
      <c r="A41" s="19"/>
      <c r="B41" s="20"/>
      <c r="C41" s="20"/>
      <c r="D41" s="89"/>
      <c r="E41" s="20"/>
      <c r="F41" s="22"/>
      <c r="G41" s="26"/>
      <c r="H41" s="22"/>
      <c r="I41" s="20"/>
      <c r="J41" s="24"/>
      <c r="P41" s="185">
        <v>44107</v>
      </c>
      <c r="Q41" s="181">
        <v>2</v>
      </c>
      <c r="R41" s="181">
        <v>1.5</v>
      </c>
      <c r="S41" s="170">
        <f t="shared" ref="S41" si="2">Q41*R41</f>
        <v>3</v>
      </c>
      <c r="T41" s="190">
        <f>T39-S41</f>
        <v>-0.33599999999999852</v>
      </c>
    </row>
    <row r="42" spans="1:20" x14ac:dyDescent="0.25">
      <c r="A42" s="19"/>
      <c r="B42" s="20"/>
      <c r="C42" s="20"/>
      <c r="D42" s="89"/>
      <c r="E42" s="20"/>
      <c r="F42" s="22"/>
      <c r="G42" s="26"/>
      <c r="H42" s="22"/>
      <c r="I42" s="20"/>
      <c r="J42" s="24"/>
      <c r="P42" s="182"/>
      <c r="Q42" s="177"/>
      <c r="R42" s="170"/>
      <c r="S42" s="39"/>
    </row>
    <row r="43" spans="1:20" x14ac:dyDescent="0.25">
      <c r="A43" s="19"/>
      <c r="B43" s="20"/>
      <c r="C43" s="20"/>
      <c r="D43" s="89"/>
      <c r="E43" s="20"/>
      <c r="F43" s="22"/>
      <c r="G43" s="26"/>
      <c r="H43" s="22"/>
      <c r="I43" s="20"/>
      <c r="J43" s="24"/>
      <c r="P43" s="185"/>
      <c r="Q43" s="181"/>
      <c r="R43" s="181"/>
      <c r="S43" s="201"/>
      <c r="T43" s="190"/>
    </row>
    <row r="44" spans="1:20" x14ac:dyDescent="0.25">
      <c r="A44" s="19"/>
      <c r="B44" s="20"/>
      <c r="C44" s="20"/>
      <c r="D44" s="89"/>
      <c r="E44" s="20"/>
      <c r="F44" s="22"/>
      <c r="G44" s="26"/>
      <c r="H44" s="22"/>
      <c r="I44" s="20"/>
      <c r="J44" s="24"/>
    </row>
    <row r="45" spans="1:20" x14ac:dyDescent="0.25">
      <c r="A45" s="19"/>
      <c r="B45" s="20"/>
      <c r="C45" s="20"/>
      <c r="D45" s="89"/>
      <c r="E45" s="20"/>
      <c r="F45" s="22"/>
      <c r="G45" s="26"/>
      <c r="H45" s="22"/>
      <c r="I45" s="20"/>
      <c r="J45" s="24"/>
    </row>
    <row r="46" spans="1:20" x14ac:dyDescent="0.25">
      <c r="A46" s="19"/>
      <c r="B46" s="20"/>
      <c r="C46" s="20"/>
      <c r="D46" s="89"/>
      <c r="E46" s="20"/>
      <c r="F46" s="22"/>
      <c r="G46" s="26"/>
      <c r="H46" s="22"/>
      <c r="I46" s="20"/>
      <c r="J46" s="24"/>
    </row>
    <row r="47" spans="1:20" ht="15.75" x14ac:dyDescent="0.25">
      <c r="A47" s="19"/>
      <c r="B47" s="217" t="s">
        <v>29</v>
      </c>
      <c r="C47" s="218"/>
      <c r="D47" s="218"/>
      <c r="E47" s="218"/>
      <c r="F47" s="218"/>
      <c r="G47" s="218"/>
      <c r="H47" s="218"/>
      <c r="I47" s="219"/>
      <c r="J47" s="24"/>
    </row>
    <row r="48" spans="1:20" ht="5.0999999999999996" customHeight="1" x14ac:dyDescent="0.25">
      <c r="A48" s="19"/>
      <c r="B48" s="20"/>
      <c r="C48" s="20"/>
      <c r="D48" s="89"/>
      <c r="E48" s="20"/>
      <c r="F48" s="22"/>
      <c r="G48" s="26"/>
      <c r="H48" s="22"/>
      <c r="I48" s="20"/>
      <c r="J48" s="24"/>
    </row>
    <row r="49" spans="1:12" s="18" customFormat="1" x14ac:dyDescent="0.25">
      <c r="A49" s="10"/>
      <c r="B49" s="90" t="s">
        <v>6</v>
      </c>
      <c r="C49" s="55"/>
      <c r="D49" s="27"/>
      <c r="E49" s="55"/>
      <c r="F49" s="29"/>
      <c r="G49" s="86" t="s">
        <v>30</v>
      </c>
      <c r="H49" s="57" t="s">
        <v>26</v>
      </c>
      <c r="I49" s="30"/>
      <c r="J49" s="31"/>
    </row>
    <row r="50" spans="1:12" ht="5.0999999999999996" customHeight="1" x14ac:dyDescent="0.25">
      <c r="A50" s="19"/>
      <c r="B50" s="20"/>
      <c r="C50" s="20"/>
      <c r="D50" s="89"/>
      <c r="E50" s="20"/>
      <c r="F50" s="22"/>
      <c r="G50" s="26"/>
      <c r="H50" s="22"/>
      <c r="I50" s="20"/>
      <c r="J50" s="24"/>
    </row>
    <row r="51" spans="1:12" x14ac:dyDescent="0.25">
      <c r="A51" s="19"/>
      <c r="B51" s="20"/>
      <c r="C51" s="20" t="s">
        <v>16</v>
      </c>
      <c r="D51" s="89"/>
      <c r="E51" s="20"/>
      <c r="F51" s="22"/>
      <c r="G51" s="110"/>
      <c r="H51" s="111">
        <f>(H25+H26+H28)*0.01</f>
        <v>15</v>
      </c>
      <c r="I51" s="20"/>
      <c r="J51" s="24"/>
      <c r="L51" s="69"/>
    </row>
    <row r="52" spans="1:12" x14ac:dyDescent="0.25">
      <c r="A52" s="19"/>
      <c r="B52" s="20"/>
      <c r="C52" s="20" t="s">
        <v>15</v>
      </c>
      <c r="D52" s="98"/>
      <c r="E52" s="20"/>
      <c r="F52" s="22"/>
      <c r="G52" s="110"/>
      <c r="H52" s="111">
        <v>0</v>
      </c>
      <c r="I52" s="20"/>
      <c r="J52" s="24"/>
    </row>
    <row r="53" spans="1:12" x14ac:dyDescent="0.25">
      <c r="A53" s="19"/>
      <c r="B53" s="20"/>
      <c r="C53" s="20" t="s">
        <v>59</v>
      </c>
      <c r="D53" s="89"/>
      <c r="E53" s="20"/>
      <c r="F53" s="22"/>
      <c r="G53" s="67">
        <v>91.23</v>
      </c>
      <c r="H53" s="22">
        <v>200</v>
      </c>
      <c r="I53" s="20"/>
      <c r="J53" s="24"/>
    </row>
    <row r="54" spans="1:12" x14ac:dyDescent="0.25">
      <c r="A54" s="19"/>
      <c r="B54" s="20"/>
      <c r="C54" s="20"/>
      <c r="D54" s="89"/>
      <c r="E54" s="20"/>
      <c r="F54" s="22"/>
      <c r="G54" s="67"/>
      <c r="H54" s="22"/>
      <c r="I54" s="20"/>
      <c r="J54" s="24"/>
    </row>
    <row r="55" spans="1:12" x14ac:dyDescent="0.25">
      <c r="A55" s="19"/>
      <c r="B55" s="20"/>
      <c r="C55" s="20"/>
      <c r="D55" s="89"/>
      <c r="E55" s="20"/>
      <c r="F55" s="22"/>
      <c r="G55" s="67"/>
      <c r="H55" s="22"/>
      <c r="I55" s="20"/>
      <c r="J55" s="24"/>
    </row>
    <row r="56" spans="1:12" x14ac:dyDescent="0.25">
      <c r="A56" s="19"/>
      <c r="B56" s="20"/>
      <c r="C56" s="20"/>
      <c r="D56" s="89"/>
      <c r="E56" s="20"/>
      <c r="F56" s="22"/>
      <c r="G56" s="67"/>
      <c r="H56" s="22"/>
      <c r="I56" s="20"/>
      <c r="J56" s="24"/>
    </row>
    <row r="57" spans="1:12" x14ac:dyDescent="0.25">
      <c r="A57" s="19"/>
      <c r="B57" s="20"/>
      <c r="C57" s="20"/>
      <c r="D57" s="89"/>
      <c r="E57" s="20"/>
      <c r="F57" s="22"/>
      <c r="G57" s="67"/>
      <c r="H57" s="22"/>
      <c r="I57" s="20"/>
      <c r="J57" s="24"/>
    </row>
    <row r="58" spans="1:12" x14ac:dyDescent="0.25">
      <c r="A58" s="19"/>
      <c r="B58" s="20"/>
      <c r="C58" s="20"/>
      <c r="D58" s="89"/>
      <c r="E58" s="20"/>
      <c r="F58" s="22"/>
      <c r="G58" s="67"/>
      <c r="H58" s="22"/>
      <c r="I58" s="20"/>
      <c r="J58" s="24"/>
    </row>
    <row r="59" spans="1:12" x14ac:dyDescent="0.25">
      <c r="A59" s="19"/>
      <c r="B59" s="20"/>
      <c r="C59" s="20"/>
      <c r="D59" s="89"/>
      <c r="E59" s="20"/>
      <c r="F59" s="22"/>
      <c r="G59" s="67"/>
      <c r="H59" s="22"/>
      <c r="I59" s="20"/>
      <c r="J59" s="24"/>
    </row>
    <row r="60" spans="1:12" x14ac:dyDescent="0.25">
      <c r="A60" s="19"/>
      <c r="B60" s="20"/>
      <c r="C60" s="20"/>
      <c r="D60" s="89"/>
      <c r="E60" s="20"/>
      <c r="F60" s="22"/>
      <c r="G60" s="67"/>
      <c r="H60" s="22"/>
      <c r="I60" s="20"/>
      <c r="J60" s="24"/>
    </row>
    <row r="61" spans="1:12" x14ac:dyDescent="0.25">
      <c r="A61" s="19"/>
      <c r="B61" s="20"/>
      <c r="C61" s="20"/>
      <c r="D61" s="89"/>
      <c r="E61" s="20"/>
      <c r="F61" s="22"/>
      <c r="G61" s="67"/>
      <c r="H61" s="22"/>
      <c r="I61" s="20"/>
      <c r="J61" s="24"/>
    </row>
    <row r="62" spans="1:12" ht="15.75" x14ac:dyDescent="0.25">
      <c r="A62" s="19"/>
      <c r="B62" s="20"/>
      <c r="C62" s="20"/>
      <c r="D62" s="89"/>
      <c r="E62" s="61" t="s">
        <v>31</v>
      </c>
      <c r="F62" s="62"/>
      <c r="G62" s="63"/>
      <c r="H62" s="62">
        <f>SUM(H51:H61)</f>
        <v>215</v>
      </c>
      <c r="I62" s="64"/>
      <c r="J62" s="24"/>
    </row>
    <row r="63" spans="1:12" ht="5.0999999999999996" customHeight="1" x14ac:dyDescent="0.25">
      <c r="A63" s="19"/>
      <c r="B63" s="20"/>
      <c r="C63" s="20"/>
      <c r="D63" s="89"/>
      <c r="E63" s="20"/>
      <c r="F63" s="22"/>
      <c r="G63" s="67"/>
      <c r="H63" s="22"/>
      <c r="I63" s="20"/>
      <c r="J63" s="24"/>
    </row>
    <row r="64" spans="1:12" s="79" customFormat="1" ht="15.75" x14ac:dyDescent="0.25">
      <c r="A64" s="72"/>
      <c r="B64" s="73"/>
      <c r="C64" s="73"/>
      <c r="D64" s="74"/>
      <c r="E64" s="61" t="s">
        <v>32</v>
      </c>
      <c r="F64" s="75"/>
      <c r="G64" s="76"/>
      <c r="H64" s="75">
        <f>H37-H62</f>
        <v>1285</v>
      </c>
      <c r="I64" s="77"/>
      <c r="J64" s="78"/>
    </row>
    <row r="65" spans="1:10" ht="9.9499999999999993" customHeight="1" x14ac:dyDescent="0.25">
      <c r="A65" s="32"/>
      <c r="B65" s="33"/>
      <c r="C65" s="33"/>
      <c r="D65" s="34"/>
      <c r="E65" s="33"/>
      <c r="F65" s="35"/>
      <c r="G65" s="36"/>
      <c r="H65" s="35"/>
      <c r="I65" s="33"/>
      <c r="J65" s="37"/>
    </row>
    <row r="66" spans="1:10" x14ac:dyDescent="0.25">
      <c r="B66" s="38"/>
    </row>
    <row r="67" spans="1:10" ht="5.0999999999999996" customHeight="1" x14ac:dyDescent="0.25"/>
  </sheetData>
  <mergeCells count="14">
    <mergeCell ref="B5:C5"/>
    <mergeCell ref="E5:F5"/>
    <mergeCell ref="B6:C6"/>
    <mergeCell ref="E6:F6"/>
    <mergeCell ref="B10:C10"/>
    <mergeCell ref="B47:I47"/>
    <mergeCell ref="G12:H12"/>
    <mergeCell ref="B14:C14"/>
    <mergeCell ref="B17:C18"/>
    <mergeCell ref="B19:C19"/>
    <mergeCell ref="B21:I21"/>
    <mergeCell ref="B39:D39"/>
    <mergeCell ref="F39:H39"/>
    <mergeCell ref="B12:C12"/>
  </mergeCells>
  <pageMargins left="0.39370078740157483" right="0.39370078740157483" top="0.39370078740157483" bottom="0.3937007874015748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zoomScale="85" zoomScaleNormal="85" workbookViewId="0">
      <selection activeCell="C1" sqref="C1"/>
    </sheetView>
  </sheetViews>
  <sheetFormatPr defaultColWidth="9.140625" defaultRowHeight="15" x14ac:dyDescent="0.25"/>
  <cols>
    <col min="1" max="2" width="1.7109375" style="9" customWidth="1"/>
    <col min="3" max="3" width="17.5703125" style="9" customWidth="1"/>
    <col min="4" max="4" width="20.42578125" style="38" customWidth="1"/>
    <col min="5" max="5" width="18.85546875" style="9" customWidth="1"/>
    <col min="6" max="6" width="11.85546875" style="39" customWidth="1"/>
    <col min="7" max="7" width="13" style="40" customWidth="1"/>
    <col min="8" max="8" width="14" style="39" customWidth="1"/>
    <col min="9" max="10" width="1.7109375" style="9" customWidth="1"/>
    <col min="11" max="16384" width="9.140625" style="9"/>
  </cols>
  <sheetData>
    <row r="1" spans="1:10" ht="9.9499999999999993" customHeight="1" x14ac:dyDescent="0.25">
      <c r="A1" s="3"/>
      <c r="B1" s="4"/>
      <c r="C1" s="4"/>
      <c r="D1" s="5"/>
      <c r="E1" s="4"/>
      <c r="F1" s="6"/>
      <c r="G1" s="7"/>
      <c r="H1" s="6"/>
      <c r="I1" s="4"/>
      <c r="J1" s="8"/>
    </row>
    <row r="2" spans="1:10" s="18" customFormat="1" x14ac:dyDescent="0.25">
      <c r="A2" s="10"/>
      <c r="B2" s="11"/>
      <c r="C2" s="12"/>
      <c r="D2" s="133" t="s">
        <v>3</v>
      </c>
      <c r="E2" s="12"/>
      <c r="F2" s="14"/>
      <c r="G2" s="133" t="s">
        <v>24</v>
      </c>
      <c r="H2" s="135" t="s">
        <v>25</v>
      </c>
      <c r="I2" s="16"/>
      <c r="J2" s="17"/>
    </row>
    <row r="3" spans="1:10" x14ac:dyDescent="0.25">
      <c r="A3" s="19"/>
      <c r="B3" s="20"/>
      <c r="C3" s="20"/>
      <c r="D3" s="134" t="s">
        <v>10</v>
      </c>
      <c r="E3" s="20"/>
      <c r="F3" s="22"/>
      <c r="G3" s="134">
        <f>SPECS!B3</f>
        <v>21</v>
      </c>
      <c r="H3" s="23">
        <f>SPECS!B4</f>
        <v>44398</v>
      </c>
      <c r="I3" s="20"/>
      <c r="J3" s="24"/>
    </row>
    <row r="4" spans="1:10" x14ac:dyDescent="0.25">
      <c r="A4" s="19"/>
      <c r="B4" s="20"/>
      <c r="C4" s="20"/>
      <c r="D4" s="136"/>
      <c r="E4" s="20"/>
      <c r="F4" s="22"/>
      <c r="G4" s="26"/>
      <c r="H4" s="22"/>
      <c r="I4" s="20"/>
      <c r="J4" s="24"/>
    </row>
    <row r="5" spans="1:10" s="18" customFormat="1" x14ac:dyDescent="0.25">
      <c r="A5" s="10"/>
      <c r="B5" s="215" t="s">
        <v>0</v>
      </c>
      <c r="C5" s="214"/>
      <c r="D5" s="27"/>
      <c r="E5" s="214" t="s">
        <v>20</v>
      </c>
      <c r="F5" s="214"/>
      <c r="G5" s="28"/>
      <c r="H5" s="29"/>
      <c r="I5" s="30"/>
      <c r="J5" s="31"/>
    </row>
    <row r="6" spans="1:10" x14ac:dyDescent="0.25">
      <c r="A6" s="19"/>
      <c r="B6" s="216" t="s">
        <v>102</v>
      </c>
      <c r="C6" s="216"/>
      <c r="D6" s="136"/>
      <c r="E6" s="216" t="s">
        <v>103</v>
      </c>
      <c r="F6" s="216"/>
      <c r="G6" s="26"/>
      <c r="H6" s="22"/>
      <c r="I6" s="20"/>
      <c r="J6" s="24"/>
    </row>
    <row r="7" spans="1:10" x14ac:dyDescent="0.25">
      <c r="A7" s="32"/>
      <c r="B7" s="33"/>
      <c r="C7" s="33"/>
      <c r="D7" s="34"/>
      <c r="E7" s="33"/>
      <c r="F7" s="35"/>
      <c r="G7" s="36"/>
      <c r="H7" s="35"/>
      <c r="I7" s="33"/>
      <c r="J7" s="37"/>
    </row>
    <row r="8" spans="1:10" ht="40.5" customHeight="1" x14ac:dyDescent="0.25"/>
    <row r="9" spans="1:10" ht="9.9499999999999993" customHeight="1" x14ac:dyDescent="0.25">
      <c r="A9" s="3"/>
      <c r="B9" s="4"/>
      <c r="C9" s="4"/>
      <c r="D9" s="5"/>
      <c r="E9" s="4"/>
      <c r="F9" s="6"/>
      <c r="G9" s="7"/>
      <c r="H9" s="6"/>
      <c r="I9" s="4"/>
      <c r="J9" s="8"/>
    </row>
    <row r="10" spans="1:10" x14ac:dyDescent="0.25">
      <c r="A10" s="19"/>
      <c r="B10" s="228" t="s">
        <v>0</v>
      </c>
      <c r="C10" s="229"/>
      <c r="D10" s="136" t="str">
        <f>B6</f>
        <v>P016</v>
      </c>
      <c r="E10" s="41" t="s">
        <v>20</v>
      </c>
      <c r="F10" s="22" t="str">
        <f>E6</f>
        <v>Mr Derrick Venter</v>
      </c>
      <c r="G10" s="26"/>
      <c r="H10" s="22"/>
      <c r="I10" s="20"/>
      <c r="J10" s="24"/>
    </row>
    <row r="11" spans="1:10" ht="5.0999999999999996" customHeight="1" x14ac:dyDescent="0.25">
      <c r="A11" s="19"/>
      <c r="B11" s="42"/>
      <c r="C11" s="43"/>
      <c r="D11" s="136"/>
      <c r="E11" s="20"/>
      <c r="F11" s="22"/>
      <c r="G11" s="26"/>
      <c r="H11" s="22"/>
      <c r="I11" s="20"/>
      <c r="J11" s="24"/>
    </row>
    <row r="12" spans="1:10" x14ac:dyDescent="0.25">
      <c r="A12" s="19"/>
      <c r="B12" s="228" t="s">
        <v>2</v>
      </c>
      <c r="C12" s="229"/>
      <c r="D12" s="136"/>
      <c r="E12" s="20"/>
      <c r="F12" s="44" t="s">
        <v>33</v>
      </c>
      <c r="G12" s="226"/>
      <c r="H12" s="227"/>
      <c r="I12" s="20"/>
      <c r="J12" s="24"/>
    </row>
    <row r="13" spans="1:10" ht="5.0999999999999996" customHeight="1" x14ac:dyDescent="0.25">
      <c r="A13" s="19"/>
      <c r="B13" s="42"/>
      <c r="C13" s="43"/>
      <c r="D13" s="136"/>
      <c r="E13" s="20"/>
      <c r="F13" s="22"/>
      <c r="G13" s="26"/>
      <c r="H13" s="22"/>
      <c r="I13" s="20"/>
      <c r="J13" s="24"/>
    </row>
    <row r="14" spans="1:10" x14ac:dyDescent="0.25">
      <c r="A14" s="19"/>
      <c r="B14" s="228" t="s">
        <v>3</v>
      </c>
      <c r="C14" s="229"/>
      <c r="D14" s="136" t="s">
        <v>10</v>
      </c>
      <c r="E14" s="20"/>
      <c r="F14" s="22"/>
      <c r="G14" s="41" t="s">
        <v>24</v>
      </c>
      <c r="H14" s="45">
        <f>G3</f>
        <v>21</v>
      </c>
      <c r="I14" s="20"/>
      <c r="J14" s="24"/>
    </row>
    <row r="15" spans="1:10" ht="5.0999999999999996" customHeight="1" x14ac:dyDescent="0.25">
      <c r="A15" s="19"/>
      <c r="B15" s="20"/>
      <c r="C15" s="20"/>
      <c r="D15" s="136"/>
      <c r="E15" s="20"/>
      <c r="F15" s="22"/>
      <c r="G15" s="46"/>
      <c r="H15" s="22"/>
      <c r="I15" s="20"/>
      <c r="J15" s="24"/>
    </row>
    <row r="16" spans="1:10" x14ac:dyDescent="0.25">
      <c r="A16" s="19"/>
      <c r="B16" s="47" t="s">
        <v>4</v>
      </c>
      <c r="C16" s="20"/>
      <c r="D16" s="136"/>
      <c r="E16" s="20"/>
      <c r="F16" s="22"/>
      <c r="G16" s="41" t="s">
        <v>25</v>
      </c>
      <c r="H16" s="48">
        <f>H3</f>
        <v>44398</v>
      </c>
      <c r="I16" s="20"/>
      <c r="J16" s="24"/>
    </row>
    <row r="17" spans="1:12" ht="5.0999999999999996" customHeight="1" x14ac:dyDescent="0.25">
      <c r="A17" s="19"/>
      <c r="B17" s="220" t="s">
        <v>5</v>
      </c>
      <c r="C17" s="220"/>
      <c r="D17" s="136"/>
      <c r="E17" s="20"/>
      <c r="F17" s="22"/>
      <c r="G17" s="46"/>
      <c r="H17" s="22"/>
      <c r="I17" s="20"/>
      <c r="J17" s="24"/>
    </row>
    <row r="18" spans="1:12" x14ac:dyDescent="0.25">
      <c r="A18" s="19"/>
      <c r="B18" s="220"/>
      <c r="C18" s="220"/>
      <c r="D18" s="136"/>
      <c r="E18" s="20"/>
      <c r="F18" s="22"/>
      <c r="G18" s="41" t="s">
        <v>23</v>
      </c>
      <c r="H18" s="22">
        <v>31.25</v>
      </c>
      <c r="I18" s="20"/>
      <c r="J18" s="24"/>
    </row>
    <row r="19" spans="1:12" x14ac:dyDescent="0.25">
      <c r="A19" s="19"/>
      <c r="B19" s="221">
        <v>2210</v>
      </c>
      <c r="C19" s="221"/>
      <c r="D19" s="136"/>
      <c r="E19" s="20"/>
      <c r="F19" s="22"/>
      <c r="G19" s="26"/>
      <c r="H19" s="22"/>
      <c r="I19" s="20"/>
      <c r="J19" s="24"/>
    </row>
    <row r="20" spans="1:12" x14ac:dyDescent="0.25">
      <c r="A20" s="19"/>
      <c r="B20" s="49"/>
      <c r="C20" s="20"/>
      <c r="D20" s="136"/>
      <c r="E20" s="20"/>
      <c r="F20" s="22"/>
      <c r="G20" s="26"/>
      <c r="H20" s="22"/>
      <c r="I20" s="20"/>
      <c r="J20" s="24"/>
    </row>
    <row r="21" spans="1:12" s="18" customFormat="1" ht="15.75" x14ac:dyDescent="0.25">
      <c r="A21" s="10"/>
      <c r="B21" s="222" t="s">
        <v>9</v>
      </c>
      <c r="C21" s="223"/>
      <c r="D21" s="223"/>
      <c r="E21" s="223"/>
      <c r="F21" s="223"/>
      <c r="G21" s="223"/>
      <c r="H21" s="223"/>
      <c r="I21" s="224"/>
      <c r="J21" s="50"/>
    </row>
    <row r="22" spans="1:12" s="18" customFormat="1" ht="5.0999999999999996" customHeight="1" x14ac:dyDescent="0.25">
      <c r="A22" s="10"/>
      <c r="B22" s="51"/>
      <c r="C22" s="51"/>
      <c r="D22" s="43"/>
      <c r="E22" s="51"/>
      <c r="F22" s="52"/>
      <c r="G22" s="53"/>
      <c r="H22" s="52"/>
      <c r="I22" s="51"/>
      <c r="J22" s="31"/>
    </row>
    <row r="23" spans="1:12" s="18" customFormat="1" x14ac:dyDescent="0.25">
      <c r="A23" s="10"/>
      <c r="B23" s="137" t="s">
        <v>6</v>
      </c>
      <c r="C23" s="55"/>
      <c r="D23" s="27"/>
      <c r="E23" s="55"/>
      <c r="F23" s="135" t="s">
        <v>22</v>
      </c>
      <c r="G23" s="56" t="s">
        <v>23</v>
      </c>
      <c r="H23" s="57" t="s">
        <v>26</v>
      </c>
      <c r="I23" s="30"/>
      <c r="J23" s="31"/>
    </row>
    <row r="24" spans="1:12" ht="5.0999999999999996" customHeight="1" x14ac:dyDescent="0.25">
      <c r="A24" s="19"/>
      <c r="B24" s="20"/>
      <c r="C24" s="20"/>
      <c r="D24" s="136"/>
      <c r="E24" s="20"/>
      <c r="F24" s="22"/>
      <c r="G24" s="26"/>
      <c r="H24" s="22"/>
      <c r="I24" s="20"/>
      <c r="J24" s="24"/>
    </row>
    <row r="25" spans="1:12" x14ac:dyDescent="0.25">
      <c r="A25" s="19"/>
      <c r="B25" s="20"/>
      <c r="C25" s="20" t="s">
        <v>7</v>
      </c>
      <c r="D25" s="136"/>
      <c r="E25" s="20"/>
      <c r="F25" s="22">
        <v>40</v>
      </c>
      <c r="G25" s="26">
        <f>H18</f>
        <v>31.25</v>
      </c>
      <c r="H25" s="22">
        <f>F25*G25</f>
        <v>1250</v>
      </c>
      <c r="I25" s="20"/>
      <c r="J25" s="24"/>
    </row>
    <row r="26" spans="1:12" x14ac:dyDescent="0.25">
      <c r="A26" s="19"/>
      <c r="B26" s="20"/>
      <c r="C26" s="20" t="s">
        <v>54</v>
      </c>
      <c r="D26" s="136"/>
      <c r="E26" s="20"/>
      <c r="F26" s="22">
        <v>0</v>
      </c>
      <c r="G26" s="26">
        <f>G25*1.5</f>
        <v>46.875</v>
      </c>
      <c r="H26" s="22">
        <f>F26*G26</f>
        <v>0</v>
      </c>
      <c r="I26" s="20"/>
      <c r="J26" s="24"/>
    </row>
    <row r="27" spans="1:12" x14ac:dyDescent="0.25">
      <c r="A27" s="19"/>
      <c r="B27" s="20"/>
      <c r="C27" s="20"/>
      <c r="D27" s="136"/>
      <c r="E27" s="20"/>
      <c r="F27" s="22"/>
      <c r="G27" s="26"/>
      <c r="H27" s="22"/>
      <c r="I27" s="20"/>
      <c r="J27" s="24"/>
    </row>
    <row r="28" spans="1:12" x14ac:dyDescent="0.25">
      <c r="A28" s="19"/>
      <c r="B28" s="20"/>
      <c r="C28" s="20"/>
      <c r="D28" s="136"/>
      <c r="E28" s="20"/>
      <c r="F28" s="22"/>
      <c r="G28" s="26"/>
      <c r="H28" s="22"/>
      <c r="I28" s="20"/>
      <c r="J28" s="24"/>
      <c r="L28" s="9" t="s">
        <v>75</v>
      </c>
    </row>
    <row r="29" spans="1:12" x14ac:dyDescent="0.25">
      <c r="A29" s="19"/>
      <c r="B29" s="20"/>
      <c r="C29" s="20"/>
      <c r="D29" s="136"/>
      <c r="E29" s="20"/>
      <c r="F29" s="22"/>
      <c r="G29" s="26"/>
      <c r="H29" s="22"/>
      <c r="I29" s="20"/>
      <c r="J29" s="24"/>
      <c r="L29" s="112">
        <v>43</v>
      </c>
    </row>
    <row r="30" spans="1:12" x14ac:dyDescent="0.25">
      <c r="A30" s="19"/>
      <c r="B30" s="20"/>
      <c r="C30" s="20"/>
      <c r="D30" s="136"/>
      <c r="E30" s="20"/>
      <c r="F30" s="22"/>
      <c r="G30" s="26"/>
      <c r="H30" s="22"/>
      <c r="I30" s="20"/>
      <c r="J30" s="24"/>
    </row>
    <row r="31" spans="1:12" x14ac:dyDescent="0.25">
      <c r="A31" s="19"/>
      <c r="B31" s="20"/>
      <c r="C31" s="20"/>
      <c r="D31" s="136"/>
      <c r="E31" s="20"/>
      <c r="F31" s="22"/>
      <c r="G31" s="26"/>
      <c r="H31" s="22"/>
      <c r="I31" s="20"/>
      <c r="J31" s="24"/>
    </row>
    <row r="32" spans="1:12" x14ac:dyDescent="0.25">
      <c r="A32" s="19"/>
      <c r="B32" s="20"/>
      <c r="C32" s="20"/>
      <c r="D32" s="136"/>
      <c r="E32" s="20"/>
      <c r="F32" s="22"/>
      <c r="G32" s="26"/>
      <c r="H32" s="22"/>
      <c r="I32" s="20"/>
      <c r="J32" s="24"/>
    </row>
    <row r="33" spans="1:12" x14ac:dyDescent="0.25">
      <c r="A33" s="19"/>
      <c r="B33" s="20"/>
      <c r="C33" s="20"/>
      <c r="D33" s="136"/>
      <c r="E33" s="20"/>
      <c r="F33" s="22"/>
      <c r="G33" s="26"/>
      <c r="H33" s="22"/>
      <c r="I33" s="20"/>
      <c r="J33" s="24"/>
    </row>
    <row r="34" spans="1:12" x14ac:dyDescent="0.25">
      <c r="A34" s="19"/>
      <c r="B34" s="20"/>
      <c r="C34" s="20"/>
      <c r="D34" s="136"/>
      <c r="E34" s="20"/>
      <c r="F34" s="22"/>
      <c r="G34" s="26"/>
      <c r="H34" s="22"/>
      <c r="I34" s="20"/>
      <c r="J34" s="24"/>
    </row>
    <row r="35" spans="1:12" x14ac:dyDescent="0.25">
      <c r="A35" s="19"/>
      <c r="B35" s="20"/>
      <c r="C35" s="20"/>
      <c r="D35" s="136"/>
      <c r="E35" s="20"/>
      <c r="F35" s="22"/>
      <c r="G35" s="26"/>
      <c r="H35" s="22"/>
      <c r="I35" s="20"/>
      <c r="J35" s="24"/>
    </row>
    <row r="36" spans="1:12" x14ac:dyDescent="0.25">
      <c r="A36" s="19"/>
      <c r="B36" s="20"/>
      <c r="C36" s="20"/>
      <c r="D36" s="136"/>
      <c r="E36" s="20"/>
      <c r="F36" s="22"/>
      <c r="G36" s="26"/>
      <c r="H36" s="22"/>
      <c r="I36" s="20"/>
      <c r="J36" s="24"/>
    </row>
    <row r="37" spans="1:12" s="66" customFormat="1" ht="15.75" x14ac:dyDescent="0.25">
      <c r="A37" s="58"/>
      <c r="B37" s="59"/>
      <c r="C37" s="59"/>
      <c r="D37" s="60"/>
      <c r="E37" s="61" t="s">
        <v>27</v>
      </c>
      <c r="F37" s="62"/>
      <c r="G37" s="63"/>
      <c r="H37" s="62">
        <f>SUM(H25:H36)</f>
        <v>1250</v>
      </c>
      <c r="I37" s="64"/>
      <c r="J37" s="65"/>
    </row>
    <row r="38" spans="1:12" ht="5.0999999999999996" customHeight="1" x14ac:dyDescent="0.25">
      <c r="A38" s="19"/>
      <c r="B38" s="20"/>
      <c r="C38" s="20"/>
      <c r="D38" s="136"/>
      <c r="E38" s="20"/>
      <c r="F38" s="22"/>
      <c r="G38" s="26"/>
      <c r="H38" s="22"/>
      <c r="I38" s="20"/>
      <c r="J38" s="24"/>
    </row>
    <row r="39" spans="1:12" s="18" customFormat="1" x14ac:dyDescent="0.25">
      <c r="A39" s="10"/>
      <c r="B39" s="215" t="s">
        <v>11</v>
      </c>
      <c r="C39" s="214"/>
      <c r="D39" s="214"/>
      <c r="E39" s="55"/>
      <c r="F39" s="225" t="s">
        <v>28</v>
      </c>
      <c r="G39" s="225"/>
      <c r="H39" s="225"/>
      <c r="I39" s="30"/>
      <c r="J39" s="31"/>
    </row>
    <row r="40" spans="1:12" ht="5.0999999999999996" customHeight="1" x14ac:dyDescent="0.25">
      <c r="A40" s="19"/>
      <c r="B40" s="20"/>
      <c r="C40" s="20"/>
      <c r="D40" s="136"/>
      <c r="E40" s="20"/>
      <c r="F40" s="22"/>
      <c r="G40" s="26"/>
      <c r="H40" s="22"/>
      <c r="I40" s="20"/>
      <c r="J40" s="24"/>
    </row>
    <row r="41" spans="1:12" x14ac:dyDescent="0.25">
      <c r="A41" s="19"/>
      <c r="B41" s="20"/>
      <c r="C41" s="20"/>
      <c r="D41" s="136"/>
      <c r="E41" s="20"/>
      <c r="F41" s="22"/>
      <c r="G41" s="26"/>
      <c r="H41" s="22"/>
      <c r="I41" s="20"/>
      <c r="J41" s="24"/>
    </row>
    <row r="42" spans="1:12" x14ac:dyDescent="0.25">
      <c r="A42" s="19"/>
      <c r="B42" s="20"/>
      <c r="C42" s="20"/>
      <c r="D42" s="136"/>
      <c r="E42" s="20"/>
      <c r="F42" s="22"/>
      <c r="G42" s="26"/>
      <c r="H42" s="22"/>
      <c r="I42" s="20"/>
      <c r="J42" s="24"/>
      <c r="L42" s="9" t="s">
        <v>98</v>
      </c>
    </row>
    <row r="43" spans="1:12" x14ac:dyDescent="0.25">
      <c r="A43" s="19"/>
      <c r="B43" s="20"/>
      <c r="C43" s="20"/>
      <c r="D43" s="136"/>
      <c r="E43" s="20"/>
      <c r="F43" s="22"/>
      <c r="G43" s="26"/>
      <c r="H43" s="22"/>
      <c r="I43" s="20"/>
      <c r="J43" s="24"/>
    </row>
    <row r="44" spans="1:12" x14ac:dyDescent="0.25">
      <c r="A44" s="19"/>
      <c r="B44" s="20"/>
      <c r="C44" s="20"/>
      <c r="D44" s="136"/>
      <c r="E44" s="20"/>
      <c r="F44" s="22"/>
      <c r="G44" s="26"/>
      <c r="H44" s="22"/>
      <c r="I44" s="20"/>
      <c r="J44" s="24"/>
    </row>
    <row r="45" spans="1:12" x14ac:dyDescent="0.25">
      <c r="A45" s="19"/>
      <c r="B45" s="20"/>
      <c r="C45" s="20"/>
      <c r="D45" s="136"/>
      <c r="E45" s="20"/>
      <c r="F45" s="22"/>
      <c r="G45" s="26"/>
      <c r="H45" s="22"/>
      <c r="I45" s="20"/>
      <c r="J45" s="24"/>
    </row>
    <row r="46" spans="1:12" x14ac:dyDescent="0.25">
      <c r="A46" s="19"/>
      <c r="B46" s="20"/>
      <c r="C46" s="20"/>
      <c r="D46" s="136"/>
      <c r="E46" s="20"/>
      <c r="F46" s="22"/>
      <c r="G46" s="26"/>
      <c r="H46" s="22"/>
      <c r="I46" s="20"/>
      <c r="J46" s="24"/>
    </row>
    <row r="47" spans="1:12" ht="15.75" x14ac:dyDescent="0.25">
      <c r="A47" s="19"/>
      <c r="B47" s="217" t="s">
        <v>29</v>
      </c>
      <c r="C47" s="218"/>
      <c r="D47" s="218"/>
      <c r="E47" s="218"/>
      <c r="F47" s="218"/>
      <c r="G47" s="218"/>
      <c r="H47" s="218"/>
      <c r="I47" s="219"/>
      <c r="J47" s="24"/>
    </row>
    <row r="48" spans="1:12" ht="5.0999999999999996" customHeight="1" x14ac:dyDescent="0.25">
      <c r="A48" s="19"/>
      <c r="B48" s="20"/>
      <c r="C48" s="20"/>
      <c r="D48" s="136"/>
      <c r="E48" s="20"/>
      <c r="F48" s="22"/>
      <c r="G48" s="26"/>
      <c r="H48" s="22"/>
      <c r="I48" s="20"/>
      <c r="J48" s="24"/>
    </row>
    <row r="49" spans="1:12" s="18" customFormat="1" x14ac:dyDescent="0.25">
      <c r="A49" s="10"/>
      <c r="B49" s="137" t="s">
        <v>6</v>
      </c>
      <c r="C49" s="55"/>
      <c r="D49" s="27"/>
      <c r="E49" s="55"/>
      <c r="F49" s="29"/>
      <c r="G49" s="133" t="s">
        <v>30</v>
      </c>
      <c r="H49" s="57" t="s">
        <v>26</v>
      </c>
      <c r="I49" s="30"/>
      <c r="J49" s="31"/>
    </row>
    <row r="50" spans="1:12" ht="5.0999999999999996" customHeight="1" x14ac:dyDescent="0.25">
      <c r="A50" s="19"/>
      <c r="B50" s="20"/>
      <c r="C50" s="20"/>
      <c r="D50" s="136"/>
      <c r="E50" s="20"/>
      <c r="F50" s="22"/>
      <c r="G50" s="26"/>
      <c r="H50" s="22"/>
      <c r="I50" s="20"/>
      <c r="J50" s="24"/>
    </row>
    <row r="51" spans="1:12" x14ac:dyDescent="0.25">
      <c r="A51" s="19"/>
      <c r="B51" s="20"/>
      <c r="C51" s="20" t="s">
        <v>16</v>
      </c>
      <c r="D51" s="136"/>
      <c r="E51" s="20"/>
      <c r="F51" s="22"/>
      <c r="G51" s="139"/>
      <c r="H51" s="111">
        <f>(H25+H26+H28)*0.01</f>
        <v>12.5</v>
      </c>
      <c r="I51" s="20"/>
      <c r="J51" s="24"/>
      <c r="L51" s="69"/>
    </row>
    <row r="52" spans="1:12" x14ac:dyDescent="0.25">
      <c r="A52" s="19"/>
      <c r="B52" s="20"/>
      <c r="C52" s="20" t="s">
        <v>15</v>
      </c>
      <c r="D52" s="136"/>
      <c r="E52" s="20"/>
      <c r="F52" s="22"/>
      <c r="G52" s="139"/>
      <c r="H52" s="111">
        <v>0</v>
      </c>
      <c r="I52" s="20"/>
      <c r="J52" s="24"/>
    </row>
    <row r="53" spans="1:12" x14ac:dyDescent="0.25">
      <c r="A53" s="19"/>
      <c r="B53" s="20"/>
      <c r="C53" s="20" t="s">
        <v>59</v>
      </c>
      <c r="D53" s="138"/>
      <c r="E53" s="20"/>
      <c r="F53" s="22"/>
      <c r="G53" s="125">
        <f>2000-392-300-300-8-300-300-400</f>
        <v>0</v>
      </c>
      <c r="H53" s="111">
        <v>0</v>
      </c>
      <c r="I53" s="20"/>
      <c r="J53" s="24"/>
    </row>
    <row r="54" spans="1:12" x14ac:dyDescent="0.25">
      <c r="A54" s="19"/>
      <c r="B54" s="20"/>
      <c r="C54" s="20"/>
      <c r="D54" s="136"/>
      <c r="E54" s="20"/>
      <c r="F54" s="22"/>
      <c r="G54" s="67"/>
      <c r="H54" s="22"/>
      <c r="I54" s="20"/>
      <c r="J54" s="24"/>
    </row>
    <row r="55" spans="1:12" x14ac:dyDescent="0.25">
      <c r="A55" s="19"/>
      <c r="B55" s="20"/>
      <c r="C55" s="20"/>
      <c r="D55" s="136"/>
      <c r="E55" s="20"/>
      <c r="F55" s="22"/>
      <c r="G55" s="67"/>
      <c r="H55" s="22"/>
      <c r="I55" s="20"/>
      <c r="J55" s="24"/>
    </row>
    <row r="56" spans="1:12" x14ac:dyDescent="0.25">
      <c r="A56" s="19"/>
      <c r="B56" s="20"/>
      <c r="C56" s="20"/>
      <c r="D56" s="136"/>
      <c r="E56" s="20"/>
      <c r="F56" s="22"/>
      <c r="G56" s="67"/>
      <c r="H56" s="22"/>
      <c r="I56" s="20"/>
      <c r="J56" s="24"/>
    </row>
    <row r="57" spans="1:12" x14ac:dyDescent="0.25">
      <c r="A57" s="19"/>
      <c r="B57" s="20"/>
      <c r="C57" s="20"/>
      <c r="D57" s="136"/>
      <c r="E57" s="20"/>
      <c r="F57" s="22"/>
      <c r="G57" s="67"/>
      <c r="H57" s="22"/>
      <c r="I57" s="20"/>
      <c r="J57" s="24"/>
    </row>
    <row r="58" spans="1:12" x14ac:dyDescent="0.25">
      <c r="A58" s="19"/>
      <c r="B58" s="20"/>
      <c r="C58" s="20"/>
      <c r="D58" s="136"/>
      <c r="E58" s="20"/>
      <c r="F58" s="22"/>
      <c r="G58" s="67"/>
      <c r="H58" s="22"/>
      <c r="I58" s="20"/>
      <c r="J58" s="24"/>
    </row>
    <row r="59" spans="1:12" x14ac:dyDescent="0.25">
      <c r="A59" s="19"/>
      <c r="B59" s="20"/>
      <c r="C59" s="20"/>
      <c r="D59" s="136"/>
      <c r="E59" s="20"/>
      <c r="F59" s="22"/>
      <c r="G59" s="67"/>
      <c r="H59" s="22"/>
      <c r="I59" s="20"/>
      <c r="J59" s="24"/>
    </row>
    <row r="60" spans="1:12" x14ac:dyDescent="0.25">
      <c r="A60" s="19"/>
      <c r="B60" s="20"/>
      <c r="C60" s="20"/>
      <c r="D60" s="136"/>
      <c r="E60" s="20"/>
      <c r="F60" s="22"/>
      <c r="G60" s="67"/>
      <c r="H60" s="22"/>
      <c r="I60" s="20"/>
      <c r="J60" s="24"/>
    </row>
    <row r="61" spans="1:12" x14ac:dyDescent="0.25">
      <c r="A61" s="19"/>
      <c r="B61" s="20"/>
      <c r="C61" s="20"/>
      <c r="D61" s="136"/>
      <c r="E61" s="20"/>
      <c r="F61" s="22"/>
      <c r="G61" s="67"/>
      <c r="H61" s="22"/>
      <c r="I61" s="20"/>
      <c r="J61" s="24"/>
    </row>
    <row r="62" spans="1:12" ht="15.75" x14ac:dyDescent="0.25">
      <c r="A62" s="19"/>
      <c r="B62" s="20"/>
      <c r="C62" s="20"/>
      <c r="D62" s="136"/>
      <c r="E62" s="61" t="s">
        <v>31</v>
      </c>
      <c r="F62" s="62"/>
      <c r="G62" s="63"/>
      <c r="H62" s="62">
        <f>SUM(H51:H61)</f>
        <v>12.5</v>
      </c>
      <c r="I62" s="64"/>
      <c r="J62" s="24"/>
    </row>
    <row r="63" spans="1:12" ht="5.0999999999999996" customHeight="1" x14ac:dyDescent="0.25">
      <c r="A63" s="19"/>
      <c r="B63" s="20"/>
      <c r="C63" s="20"/>
      <c r="D63" s="136"/>
      <c r="E63" s="20"/>
      <c r="F63" s="22"/>
      <c r="G63" s="67"/>
      <c r="H63" s="22"/>
      <c r="I63" s="20"/>
      <c r="J63" s="24"/>
    </row>
    <row r="64" spans="1:12" s="79" customFormat="1" ht="15.75" x14ac:dyDescent="0.25">
      <c r="A64" s="72"/>
      <c r="B64" s="73"/>
      <c r="C64" s="73"/>
      <c r="D64" s="74"/>
      <c r="E64" s="61" t="s">
        <v>32</v>
      </c>
      <c r="F64" s="75"/>
      <c r="G64" s="76"/>
      <c r="H64" s="75">
        <f>H37-H62</f>
        <v>1237.5</v>
      </c>
      <c r="I64" s="77"/>
      <c r="J64" s="78"/>
    </row>
    <row r="65" spans="1:10" ht="9.9499999999999993" customHeight="1" x14ac:dyDescent="0.25">
      <c r="A65" s="32"/>
      <c r="B65" s="33"/>
      <c r="C65" s="33"/>
      <c r="D65" s="34"/>
      <c r="E65" s="33"/>
      <c r="F65" s="35"/>
      <c r="G65" s="36"/>
      <c r="H65" s="35"/>
      <c r="I65" s="33"/>
      <c r="J65" s="37"/>
    </row>
    <row r="66" spans="1:10" x14ac:dyDescent="0.25">
      <c r="B66" s="38"/>
    </row>
    <row r="67" spans="1:10" ht="5.0999999999999996" customHeight="1" x14ac:dyDescent="0.25"/>
  </sheetData>
  <mergeCells count="14">
    <mergeCell ref="B47:I47"/>
    <mergeCell ref="G12:H12"/>
    <mergeCell ref="B14:C14"/>
    <mergeCell ref="B17:C18"/>
    <mergeCell ref="B19:C19"/>
    <mergeCell ref="B21:I21"/>
    <mergeCell ref="B39:D39"/>
    <mergeCell ref="F39:H39"/>
    <mergeCell ref="B12:C12"/>
    <mergeCell ref="B5:C5"/>
    <mergeCell ref="E5:F5"/>
    <mergeCell ref="B6:C6"/>
    <mergeCell ref="E6:F6"/>
    <mergeCell ref="B10:C10"/>
  </mergeCells>
  <pageMargins left="0.39370078740157483" right="0.39370078740157483" top="0.39370078740157483" bottom="0.3937007874015748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opLeftCell="A4" zoomScale="85" zoomScaleNormal="85" workbookViewId="0">
      <selection activeCell="H37" sqref="H37"/>
    </sheetView>
  </sheetViews>
  <sheetFormatPr defaultColWidth="9.140625" defaultRowHeight="15" x14ac:dyDescent="0.25"/>
  <cols>
    <col min="1" max="2" width="1.7109375" style="9" customWidth="1"/>
    <col min="3" max="3" width="17.5703125" style="9" customWidth="1"/>
    <col min="4" max="4" width="20.42578125" style="38" customWidth="1"/>
    <col min="5" max="5" width="18.85546875" style="9" customWidth="1"/>
    <col min="6" max="6" width="11.85546875" style="39" customWidth="1"/>
    <col min="7" max="7" width="13" style="40" customWidth="1"/>
    <col min="8" max="8" width="14" style="39" customWidth="1"/>
    <col min="9" max="10" width="1.7109375" style="9" customWidth="1"/>
    <col min="11" max="16384" width="9.140625" style="9"/>
  </cols>
  <sheetData>
    <row r="1" spans="1:10" ht="9.9499999999999993" customHeight="1" x14ac:dyDescent="0.25">
      <c r="A1" s="3"/>
      <c r="B1" s="4"/>
      <c r="C1" s="4"/>
      <c r="D1" s="5"/>
      <c r="E1" s="4"/>
      <c r="F1" s="6"/>
      <c r="G1" s="7"/>
      <c r="H1" s="6"/>
      <c r="I1" s="4"/>
      <c r="J1" s="8"/>
    </row>
    <row r="2" spans="1:10" s="18" customFormat="1" x14ac:dyDescent="0.25">
      <c r="A2" s="10"/>
      <c r="B2" s="11"/>
      <c r="C2" s="12"/>
      <c r="D2" s="92" t="s">
        <v>3</v>
      </c>
      <c r="E2" s="12"/>
      <c r="F2" s="14"/>
      <c r="G2" s="92" t="s">
        <v>24</v>
      </c>
      <c r="H2" s="94" t="s">
        <v>25</v>
      </c>
      <c r="I2" s="16"/>
      <c r="J2" s="17"/>
    </row>
    <row r="3" spans="1:10" x14ac:dyDescent="0.25">
      <c r="A3" s="19"/>
      <c r="B3" s="20"/>
      <c r="C3" s="20"/>
      <c r="D3" s="93" t="s">
        <v>10</v>
      </c>
      <c r="E3" s="20"/>
      <c r="F3" s="22"/>
      <c r="G3" s="93">
        <f>SPECS!B3</f>
        <v>21</v>
      </c>
      <c r="H3" s="23">
        <f>SPECS!B4</f>
        <v>44398</v>
      </c>
      <c r="I3" s="20"/>
      <c r="J3" s="24"/>
    </row>
    <row r="4" spans="1:10" x14ac:dyDescent="0.25">
      <c r="A4" s="19"/>
      <c r="B4" s="20"/>
      <c r="C4" s="20"/>
      <c r="D4" s="95"/>
      <c r="E4" s="20"/>
      <c r="F4" s="22"/>
      <c r="G4" s="26"/>
      <c r="H4" s="22"/>
      <c r="I4" s="20"/>
      <c r="J4" s="24"/>
    </row>
    <row r="5" spans="1:10" s="18" customFormat="1" x14ac:dyDescent="0.25">
      <c r="A5" s="10"/>
      <c r="B5" s="215" t="s">
        <v>0</v>
      </c>
      <c r="C5" s="214"/>
      <c r="D5" s="27"/>
      <c r="E5" s="214" t="s">
        <v>20</v>
      </c>
      <c r="F5" s="214"/>
      <c r="G5" s="28"/>
      <c r="H5" s="29"/>
      <c r="I5" s="30"/>
      <c r="J5" s="31"/>
    </row>
    <row r="6" spans="1:10" x14ac:dyDescent="0.25">
      <c r="A6" s="19"/>
      <c r="B6" s="216" t="s">
        <v>64</v>
      </c>
      <c r="C6" s="216"/>
      <c r="D6" s="95"/>
      <c r="E6" s="216" t="s">
        <v>65</v>
      </c>
      <c r="F6" s="216"/>
      <c r="G6" s="26"/>
      <c r="H6" s="22"/>
      <c r="I6" s="20"/>
      <c r="J6" s="24"/>
    </row>
    <row r="7" spans="1:10" x14ac:dyDescent="0.25">
      <c r="A7" s="32"/>
      <c r="B7" s="33"/>
      <c r="C7" s="33"/>
      <c r="D7" s="34"/>
      <c r="E7" s="33"/>
      <c r="F7" s="35"/>
      <c r="G7" s="36"/>
      <c r="H7" s="35"/>
      <c r="I7" s="33"/>
      <c r="J7" s="37"/>
    </row>
    <row r="8" spans="1:10" ht="40.5" customHeight="1" x14ac:dyDescent="0.25"/>
    <row r="9" spans="1:10" ht="9.9499999999999993" customHeight="1" x14ac:dyDescent="0.25">
      <c r="A9" s="3"/>
      <c r="B9" s="4"/>
      <c r="C9" s="4"/>
      <c r="D9" s="5"/>
      <c r="E9" s="4"/>
      <c r="F9" s="6"/>
      <c r="G9" s="7"/>
      <c r="H9" s="6"/>
      <c r="I9" s="4"/>
      <c r="J9" s="8"/>
    </row>
    <row r="10" spans="1:10" x14ac:dyDescent="0.25">
      <c r="A10" s="19"/>
      <c r="B10" s="228" t="s">
        <v>0</v>
      </c>
      <c r="C10" s="229"/>
      <c r="D10" s="95" t="str">
        <f>B6</f>
        <v>P011</v>
      </c>
      <c r="E10" s="41" t="s">
        <v>20</v>
      </c>
      <c r="F10" s="22" t="str">
        <f>E6</f>
        <v>Mr Riaan Robert De Ruyter</v>
      </c>
      <c r="G10" s="26"/>
      <c r="H10" s="22"/>
      <c r="I10" s="20"/>
      <c r="J10" s="24"/>
    </row>
    <row r="11" spans="1:10" ht="5.0999999999999996" customHeight="1" x14ac:dyDescent="0.25">
      <c r="A11" s="19"/>
      <c r="B11" s="42"/>
      <c r="C11" s="43"/>
      <c r="D11" s="95"/>
      <c r="E11" s="20"/>
      <c r="F11" s="22"/>
      <c r="G11" s="26"/>
      <c r="H11" s="22"/>
      <c r="I11" s="20"/>
      <c r="J11" s="24"/>
    </row>
    <row r="12" spans="1:10" x14ac:dyDescent="0.25">
      <c r="A12" s="19"/>
      <c r="B12" s="228" t="s">
        <v>2</v>
      </c>
      <c r="C12" s="229"/>
      <c r="D12" s="95"/>
      <c r="E12" s="20"/>
      <c r="F12" s="44" t="s">
        <v>33</v>
      </c>
      <c r="G12" s="226" t="s">
        <v>67</v>
      </c>
      <c r="H12" s="227"/>
      <c r="I12" s="20"/>
      <c r="J12" s="24"/>
    </row>
    <row r="13" spans="1:10" ht="5.0999999999999996" customHeight="1" x14ac:dyDescent="0.25">
      <c r="A13" s="19"/>
      <c r="B13" s="42"/>
      <c r="C13" s="43"/>
      <c r="D13" s="95"/>
      <c r="E13" s="20"/>
      <c r="F13" s="22"/>
      <c r="G13" s="26"/>
      <c r="H13" s="22"/>
      <c r="I13" s="20"/>
      <c r="J13" s="24"/>
    </row>
    <row r="14" spans="1:10" x14ac:dyDescent="0.25">
      <c r="A14" s="19"/>
      <c r="B14" s="228" t="s">
        <v>3</v>
      </c>
      <c r="C14" s="229"/>
      <c r="D14" s="95" t="s">
        <v>10</v>
      </c>
      <c r="E14" s="20"/>
      <c r="F14" s="22"/>
      <c r="G14" s="41" t="s">
        <v>24</v>
      </c>
      <c r="H14" s="45">
        <f>G3</f>
        <v>21</v>
      </c>
      <c r="I14" s="20"/>
      <c r="J14" s="24"/>
    </row>
    <row r="15" spans="1:10" ht="5.0999999999999996" customHeight="1" x14ac:dyDescent="0.25">
      <c r="A15" s="19"/>
      <c r="B15" s="20"/>
      <c r="C15" s="20"/>
      <c r="D15" s="95"/>
      <c r="E15" s="20"/>
      <c r="F15" s="22"/>
      <c r="G15" s="46"/>
      <c r="H15" s="22"/>
      <c r="I15" s="20"/>
      <c r="J15" s="24"/>
    </row>
    <row r="16" spans="1:10" x14ac:dyDescent="0.25">
      <c r="A16" s="19"/>
      <c r="B16" s="47" t="s">
        <v>4</v>
      </c>
      <c r="C16" s="20"/>
      <c r="D16" s="95"/>
      <c r="E16" s="20"/>
      <c r="F16" s="22"/>
      <c r="G16" s="41" t="s">
        <v>25</v>
      </c>
      <c r="H16" s="48">
        <f>H3</f>
        <v>44398</v>
      </c>
      <c r="I16" s="20"/>
      <c r="J16" s="24"/>
    </row>
    <row r="17" spans="1:12" ht="5.0999999999999996" customHeight="1" x14ac:dyDescent="0.25">
      <c r="A17" s="19"/>
      <c r="B17" s="220" t="s">
        <v>5</v>
      </c>
      <c r="C17" s="220"/>
      <c r="D17" s="95"/>
      <c r="E17" s="20"/>
      <c r="F17" s="22"/>
      <c r="G17" s="46"/>
      <c r="H17" s="22"/>
      <c r="I17" s="20"/>
      <c r="J17" s="24"/>
    </row>
    <row r="18" spans="1:12" x14ac:dyDescent="0.25">
      <c r="A18" s="19"/>
      <c r="B18" s="220"/>
      <c r="C18" s="220"/>
      <c r="D18" s="95"/>
      <c r="E18" s="20"/>
      <c r="F18" s="22"/>
      <c r="G18" s="41" t="s">
        <v>23</v>
      </c>
      <c r="H18" s="22">
        <v>31.25</v>
      </c>
      <c r="I18" s="20"/>
      <c r="J18" s="24"/>
    </row>
    <row r="19" spans="1:12" x14ac:dyDescent="0.25">
      <c r="A19" s="19"/>
      <c r="B19" s="221">
        <v>2210</v>
      </c>
      <c r="C19" s="221"/>
      <c r="D19" s="95"/>
      <c r="E19" s="20"/>
      <c r="F19" s="22"/>
      <c r="G19" s="26"/>
      <c r="H19" s="22"/>
      <c r="I19" s="20"/>
      <c r="J19" s="24"/>
    </row>
    <row r="20" spans="1:12" x14ac:dyDescent="0.25">
      <c r="A20" s="19"/>
      <c r="B20" s="49"/>
      <c r="C20" s="20"/>
      <c r="D20" s="95"/>
      <c r="E20" s="20"/>
      <c r="F20" s="22"/>
      <c r="G20" s="26"/>
      <c r="H20" s="22"/>
      <c r="I20" s="20"/>
      <c r="J20" s="24"/>
    </row>
    <row r="21" spans="1:12" s="18" customFormat="1" ht="15.75" x14ac:dyDescent="0.25">
      <c r="A21" s="10"/>
      <c r="B21" s="222" t="s">
        <v>9</v>
      </c>
      <c r="C21" s="223"/>
      <c r="D21" s="223"/>
      <c r="E21" s="223"/>
      <c r="F21" s="223"/>
      <c r="G21" s="223"/>
      <c r="H21" s="223"/>
      <c r="I21" s="224"/>
      <c r="J21" s="50"/>
    </row>
    <row r="22" spans="1:12" s="18" customFormat="1" ht="5.0999999999999996" customHeight="1" x14ac:dyDescent="0.25">
      <c r="A22" s="10"/>
      <c r="B22" s="51"/>
      <c r="C22" s="51"/>
      <c r="D22" s="43"/>
      <c r="E22" s="51"/>
      <c r="F22" s="52"/>
      <c r="G22" s="53"/>
      <c r="H22" s="52"/>
      <c r="I22" s="51"/>
      <c r="J22" s="31"/>
    </row>
    <row r="23" spans="1:12" s="18" customFormat="1" x14ac:dyDescent="0.25">
      <c r="A23" s="10"/>
      <c r="B23" s="96" t="s">
        <v>6</v>
      </c>
      <c r="C23" s="55"/>
      <c r="D23" s="27"/>
      <c r="E23" s="55"/>
      <c r="F23" s="94" t="s">
        <v>22</v>
      </c>
      <c r="G23" s="56" t="s">
        <v>23</v>
      </c>
      <c r="H23" s="57" t="s">
        <v>26</v>
      </c>
      <c r="I23" s="30"/>
      <c r="J23" s="31"/>
    </row>
    <row r="24" spans="1:12" ht="5.0999999999999996" customHeight="1" x14ac:dyDescent="0.25">
      <c r="A24" s="19"/>
      <c r="B24" s="20"/>
      <c r="C24" s="20"/>
      <c r="D24" s="95"/>
      <c r="E24" s="20"/>
      <c r="F24" s="22"/>
      <c r="G24" s="26"/>
      <c r="H24" s="22"/>
      <c r="I24" s="20"/>
      <c r="J24" s="24"/>
    </row>
    <row r="25" spans="1:12" x14ac:dyDescent="0.25">
      <c r="A25" s="19"/>
      <c r="B25" s="20"/>
      <c r="C25" s="20" t="s">
        <v>7</v>
      </c>
      <c r="D25" s="95"/>
      <c r="E25" s="20"/>
      <c r="F25" s="22">
        <v>40</v>
      </c>
      <c r="G25" s="187">
        <f>H18</f>
        <v>31.25</v>
      </c>
      <c r="H25" s="22">
        <f>F25*G25</f>
        <v>1250</v>
      </c>
      <c r="I25" s="20"/>
      <c r="J25" s="24"/>
    </row>
    <row r="26" spans="1:12" x14ac:dyDescent="0.25">
      <c r="A26" s="19"/>
      <c r="B26" s="20"/>
      <c r="C26" s="20" t="s">
        <v>54</v>
      </c>
      <c r="D26" s="95"/>
      <c r="E26" s="20"/>
      <c r="F26" s="22">
        <v>0</v>
      </c>
      <c r="G26" s="210">
        <f>G25*1.5</f>
        <v>46.875</v>
      </c>
      <c r="H26" s="22">
        <f>F26*G26</f>
        <v>0</v>
      </c>
      <c r="I26" s="20"/>
      <c r="J26" s="24"/>
    </row>
    <row r="27" spans="1:12" x14ac:dyDescent="0.25">
      <c r="A27" s="19"/>
      <c r="B27" s="20"/>
      <c r="C27" s="20"/>
      <c r="D27" s="105"/>
      <c r="E27" s="20"/>
      <c r="F27" s="22"/>
      <c r="G27" s="26"/>
      <c r="H27" s="71"/>
      <c r="I27" s="20"/>
      <c r="J27" s="24"/>
      <c r="L27" s="9" t="s">
        <v>75</v>
      </c>
    </row>
    <row r="28" spans="1:12" x14ac:dyDescent="0.25">
      <c r="A28" s="19"/>
      <c r="B28" s="20"/>
      <c r="C28" s="20"/>
      <c r="D28" s="148"/>
      <c r="E28" s="20"/>
      <c r="F28" s="22"/>
      <c r="G28" s="26"/>
      <c r="H28" s="22"/>
      <c r="I28" s="20"/>
      <c r="J28" s="24"/>
      <c r="L28" s="112">
        <v>75</v>
      </c>
    </row>
    <row r="29" spans="1:12" x14ac:dyDescent="0.25">
      <c r="A29" s="19"/>
      <c r="B29" s="20"/>
      <c r="C29" s="20"/>
      <c r="D29" s="148"/>
      <c r="E29" s="20"/>
      <c r="F29" s="22"/>
      <c r="G29" s="139"/>
      <c r="H29" s="22"/>
      <c r="I29" s="20"/>
      <c r="J29" s="24"/>
    </row>
    <row r="30" spans="1:12" x14ac:dyDescent="0.25">
      <c r="A30" s="19"/>
      <c r="B30" s="20"/>
      <c r="C30" s="20"/>
      <c r="D30" s="95"/>
      <c r="E30" s="20"/>
      <c r="F30" s="22"/>
      <c r="G30" s="26"/>
      <c r="H30" s="22"/>
      <c r="I30" s="20"/>
      <c r="J30" s="24"/>
    </row>
    <row r="31" spans="1:12" x14ac:dyDescent="0.25">
      <c r="A31" s="19"/>
      <c r="B31" s="20"/>
      <c r="C31" s="20"/>
      <c r="D31" s="95"/>
      <c r="E31" s="20"/>
      <c r="F31" s="22"/>
      <c r="G31" s="26"/>
      <c r="H31" s="22"/>
      <c r="I31" s="20"/>
      <c r="J31" s="24"/>
    </row>
    <row r="32" spans="1:12" x14ac:dyDescent="0.25">
      <c r="A32" s="19"/>
      <c r="B32" s="20"/>
      <c r="C32" s="20"/>
      <c r="D32" s="95"/>
      <c r="E32" s="20"/>
      <c r="F32" s="22"/>
      <c r="G32" s="26"/>
      <c r="H32" s="22"/>
      <c r="I32" s="20"/>
      <c r="J32" s="24"/>
    </row>
    <row r="33" spans="1:10" x14ac:dyDescent="0.25">
      <c r="A33" s="19"/>
      <c r="B33" s="20"/>
      <c r="C33" s="20"/>
      <c r="D33" s="95"/>
      <c r="E33" s="20"/>
      <c r="F33" s="22"/>
      <c r="G33" s="26"/>
      <c r="H33" s="22"/>
      <c r="I33" s="20"/>
      <c r="J33" s="24"/>
    </row>
    <row r="34" spans="1:10" x14ac:dyDescent="0.25">
      <c r="A34" s="19"/>
      <c r="B34" s="20"/>
      <c r="C34" s="20"/>
      <c r="D34" s="95"/>
      <c r="E34" s="20"/>
      <c r="F34" s="22"/>
      <c r="G34" s="26"/>
      <c r="H34" s="22"/>
      <c r="I34" s="20"/>
      <c r="J34" s="24"/>
    </row>
    <row r="35" spans="1:10" x14ac:dyDescent="0.25">
      <c r="A35" s="19"/>
      <c r="B35" s="20"/>
      <c r="C35" s="20"/>
      <c r="D35" s="95"/>
      <c r="E35" s="20"/>
      <c r="F35" s="22"/>
      <c r="G35" s="26"/>
      <c r="H35" s="22"/>
      <c r="I35" s="20"/>
      <c r="J35" s="24"/>
    </row>
    <row r="36" spans="1:10" x14ac:dyDescent="0.25">
      <c r="A36" s="19"/>
      <c r="B36" s="20"/>
      <c r="C36" s="20"/>
      <c r="D36" s="95"/>
      <c r="E36" s="20"/>
      <c r="F36" s="22"/>
      <c r="G36" s="26"/>
      <c r="H36" s="22"/>
      <c r="I36" s="20"/>
      <c r="J36" s="24"/>
    </row>
    <row r="37" spans="1:10" s="66" customFormat="1" ht="15.75" x14ac:dyDescent="0.25">
      <c r="A37" s="58"/>
      <c r="B37" s="59"/>
      <c r="C37" s="59"/>
      <c r="D37" s="60"/>
      <c r="E37" s="61" t="s">
        <v>27</v>
      </c>
      <c r="F37" s="62"/>
      <c r="G37" s="63"/>
      <c r="H37" s="62">
        <f>SUM(H25:H36)</f>
        <v>1250</v>
      </c>
      <c r="I37" s="64"/>
      <c r="J37" s="65"/>
    </row>
    <row r="38" spans="1:10" ht="5.0999999999999996" customHeight="1" x14ac:dyDescent="0.25">
      <c r="A38" s="19"/>
      <c r="B38" s="20"/>
      <c r="C38" s="20"/>
      <c r="D38" s="95"/>
      <c r="E38" s="20"/>
      <c r="F38" s="22"/>
      <c r="G38" s="26"/>
      <c r="H38" s="22"/>
      <c r="I38" s="20"/>
      <c r="J38" s="24"/>
    </row>
    <row r="39" spans="1:10" s="18" customFormat="1" x14ac:dyDescent="0.25">
      <c r="A39" s="10"/>
      <c r="B39" s="215" t="s">
        <v>11</v>
      </c>
      <c r="C39" s="214"/>
      <c r="D39" s="214"/>
      <c r="E39" s="55"/>
      <c r="F39" s="225" t="s">
        <v>28</v>
      </c>
      <c r="G39" s="225"/>
      <c r="H39" s="225"/>
      <c r="I39" s="30"/>
      <c r="J39" s="31"/>
    </row>
    <row r="40" spans="1:10" ht="5.0999999999999996" customHeight="1" x14ac:dyDescent="0.25">
      <c r="A40" s="19"/>
      <c r="B40" s="20"/>
      <c r="C40" s="20"/>
      <c r="D40" s="95"/>
      <c r="E40" s="20"/>
      <c r="F40" s="22"/>
      <c r="G40" s="26"/>
      <c r="H40" s="22"/>
      <c r="I40" s="20"/>
      <c r="J40" s="24"/>
    </row>
    <row r="41" spans="1:10" x14ac:dyDescent="0.25">
      <c r="A41" s="19"/>
      <c r="B41" s="20"/>
      <c r="C41" s="20"/>
      <c r="D41" s="95"/>
      <c r="E41" s="20"/>
      <c r="F41" s="22"/>
      <c r="G41" s="26"/>
      <c r="H41" s="22"/>
      <c r="I41" s="20"/>
      <c r="J41" s="24"/>
    </row>
    <row r="42" spans="1:10" x14ac:dyDescent="0.25">
      <c r="A42" s="19"/>
      <c r="B42" s="20"/>
      <c r="C42" s="20"/>
      <c r="D42" s="95"/>
      <c r="E42" s="20"/>
      <c r="F42" s="22"/>
      <c r="G42" s="26"/>
      <c r="H42" s="22"/>
      <c r="I42" s="20"/>
      <c r="J42" s="24"/>
    </row>
    <row r="43" spans="1:10" x14ac:dyDescent="0.25">
      <c r="A43" s="19"/>
      <c r="B43" s="20"/>
      <c r="C43" s="20"/>
      <c r="D43" s="95"/>
      <c r="E43" s="20"/>
      <c r="F43" s="22"/>
      <c r="G43" s="26"/>
      <c r="H43" s="22"/>
      <c r="I43" s="20"/>
      <c r="J43" s="24"/>
    </row>
    <row r="44" spans="1:10" x14ac:dyDescent="0.25">
      <c r="A44" s="19"/>
      <c r="B44" s="20"/>
      <c r="C44" s="20"/>
      <c r="D44" s="95"/>
      <c r="E44" s="20"/>
      <c r="F44" s="22"/>
      <c r="G44" s="26"/>
      <c r="H44" s="22"/>
      <c r="I44" s="20"/>
      <c r="J44" s="24"/>
    </row>
    <row r="45" spans="1:10" x14ac:dyDescent="0.25">
      <c r="A45" s="19"/>
      <c r="B45" s="20"/>
      <c r="C45" s="20"/>
      <c r="D45" s="95"/>
      <c r="E45" s="20"/>
      <c r="F45" s="22"/>
      <c r="G45" s="26"/>
      <c r="H45" s="22"/>
      <c r="I45" s="20"/>
      <c r="J45" s="24"/>
    </row>
    <row r="46" spans="1:10" x14ac:dyDescent="0.25">
      <c r="A46" s="19"/>
      <c r="B46" s="20"/>
      <c r="C46" s="20"/>
      <c r="D46" s="95"/>
      <c r="E46" s="20"/>
      <c r="F46" s="22"/>
      <c r="G46" s="26"/>
      <c r="H46" s="22"/>
      <c r="I46" s="20"/>
      <c r="J46" s="24"/>
    </row>
    <row r="47" spans="1:10" ht="15.75" x14ac:dyDescent="0.25">
      <c r="A47" s="19"/>
      <c r="B47" s="217" t="s">
        <v>29</v>
      </c>
      <c r="C47" s="218"/>
      <c r="D47" s="218"/>
      <c r="E47" s="218"/>
      <c r="F47" s="218"/>
      <c r="G47" s="218"/>
      <c r="H47" s="218"/>
      <c r="I47" s="219"/>
      <c r="J47" s="24"/>
    </row>
    <row r="48" spans="1:10" ht="5.0999999999999996" customHeight="1" x14ac:dyDescent="0.25">
      <c r="A48" s="19"/>
      <c r="B48" s="20"/>
      <c r="C48" s="20"/>
      <c r="D48" s="95"/>
      <c r="E48" s="20"/>
      <c r="F48" s="22"/>
      <c r="G48" s="26"/>
      <c r="H48" s="22"/>
      <c r="I48" s="20"/>
      <c r="J48" s="24"/>
    </row>
    <row r="49" spans="1:12" s="18" customFormat="1" x14ac:dyDescent="0.25">
      <c r="A49" s="10"/>
      <c r="B49" s="96" t="s">
        <v>6</v>
      </c>
      <c r="C49" s="55"/>
      <c r="D49" s="27"/>
      <c r="E49" s="55"/>
      <c r="F49" s="29"/>
      <c r="G49" s="92" t="s">
        <v>30</v>
      </c>
      <c r="H49" s="57" t="s">
        <v>26</v>
      </c>
      <c r="I49" s="30"/>
      <c r="J49" s="31"/>
    </row>
    <row r="50" spans="1:12" ht="5.0999999999999996" customHeight="1" x14ac:dyDescent="0.25">
      <c r="A50" s="19"/>
      <c r="B50" s="20"/>
      <c r="C50" s="20"/>
      <c r="D50" s="95"/>
      <c r="E50" s="20"/>
      <c r="F50" s="22"/>
      <c r="G50" s="26"/>
      <c r="H50" s="22"/>
      <c r="I50" s="20"/>
      <c r="J50" s="24"/>
    </row>
    <row r="51" spans="1:12" x14ac:dyDescent="0.25">
      <c r="A51" s="19"/>
      <c r="B51" s="20"/>
      <c r="C51" s="20" t="s">
        <v>16</v>
      </c>
      <c r="D51" s="95"/>
      <c r="E51" s="20"/>
      <c r="F51" s="22"/>
      <c r="G51" s="67"/>
      <c r="H51" s="111">
        <f>(H25+H26+H28)*0.01</f>
        <v>12.5</v>
      </c>
      <c r="I51" s="20"/>
      <c r="J51" s="24"/>
      <c r="L51" s="69"/>
    </row>
    <row r="52" spans="1:12" x14ac:dyDescent="0.25">
      <c r="A52" s="19"/>
      <c r="B52" s="20"/>
      <c r="C52" s="20" t="s">
        <v>15</v>
      </c>
      <c r="D52" s="98"/>
      <c r="E52" s="20"/>
      <c r="F52" s="22"/>
      <c r="G52" s="67"/>
      <c r="H52" s="111">
        <v>0</v>
      </c>
      <c r="I52" s="20"/>
      <c r="J52" s="24"/>
    </row>
    <row r="53" spans="1:12" x14ac:dyDescent="0.25">
      <c r="A53" s="19"/>
      <c r="B53" s="20"/>
      <c r="C53" s="20"/>
      <c r="D53" s="95"/>
      <c r="E53" s="20"/>
      <c r="F53" s="22"/>
      <c r="G53" s="67"/>
      <c r="H53" s="22"/>
      <c r="I53" s="20"/>
      <c r="J53" s="24"/>
    </row>
    <row r="54" spans="1:12" x14ac:dyDescent="0.25">
      <c r="A54" s="19"/>
      <c r="B54" s="20"/>
      <c r="C54" s="20"/>
      <c r="D54" s="95"/>
      <c r="E54" s="20"/>
      <c r="F54" s="22"/>
      <c r="G54" s="67"/>
      <c r="H54" s="22"/>
      <c r="I54" s="20"/>
      <c r="J54" s="24"/>
    </row>
    <row r="55" spans="1:12" x14ac:dyDescent="0.25">
      <c r="A55" s="19"/>
      <c r="B55" s="20"/>
      <c r="C55" s="20"/>
      <c r="D55" s="95"/>
      <c r="E55" s="20"/>
      <c r="F55" s="22"/>
      <c r="G55" s="67"/>
      <c r="H55" s="22"/>
      <c r="I55" s="20"/>
      <c r="J55" s="24"/>
    </row>
    <row r="56" spans="1:12" x14ac:dyDescent="0.25">
      <c r="A56" s="19"/>
      <c r="B56" s="20"/>
      <c r="C56" s="20"/>
      <c r="D56" s="95"/>
      <c r="E56" s="20"/>
      <c r="F56" s="22"/>
      <c r="G56" s="67"/>
      <c r="H56" s="22"/>
      <c r="I56" s="20"/>
      <c r="J56" s="24"/>
    </row>
    <row r="57" spans="1:12" x14ac:dyDescent="0.25">
      <c r="A57" s="19"/>
      <c r="B57" s="20"/>
      <c r="C57" s="20"/>
      <c r="D57" s="95"/>
      <c r="E57" s="20"/>
      <c r="F57" s="22"/>
      <c r="G57" s="67"/>
      <c r="H57" s="22"/>
      <c r="I57" s="20"/>
      <c r="J57" s="24"/>
    </row>
    <row r="58" spans="1:12" x14ac:dyDescent="0.25">
      <c r="A58" s="19"/>
      <c r="B58" s="20"/>
      <c r="C58" s="20"/>
      <c r="D58" s="95"/>
      <c r="E58" s="20"/>
      <c r="F58" s="22"/>
      <c r="G58" s="67"/>
      <c r="H58" s="22"/>
      <c r="I58" s="20"/>
      <c r="J58" s="24"/>
    </row>
    <row r="59" spans="1:12" x14ac:dyDescent="0.25">
      <c r="A59" s="19"/>
      <c r="B59" s="20"/>
      <c r="C59" s="20"/>
      <c r="D59" s="95"/>
      <c r="E59" s="20"/>
      <c r="F59" s="22"/>
      <c r="G59" s="67"/>
      <c r="H59" s="22"/>
      <c r="I59" s="20"/>
      <c r="J59" s="24"/>
    </row>
    <row r="60" spans="1:12" x14ac:dyDescent="0.25">
      <c r="A60" s="19"/>
      <c r="B60" s="20"/>
      <c r="C60" s="20"/>
      <c r="D60" s="95"/>
      <c r="E60" s="20"/>
      <c r="F60" s="22"/>
      <c r="G60" s="67"/>
      <c r="H60" s="22"/>
      <c r="I60" s="20"/>
      <c r="J60" s="24"/>
    </row>
    <row r="61" spans="1:12" x14ac:dyDescent="0.25">
      <c r="A61" s="19"/>
      <c r="B61" s="20"/>
      <c r="C61" s="20"/>
      <c r="D61" s="95"/>
      <c r="E61" s="20"/>
      <c r="F61" s="22"/>
      <c r="G61" s="67"/>
      <c r="H61" s="22"/>
      <c r="I61" s="20"/>
      <c r="J61" s="24"/>
    </row>
    <row r="62" spans="1:12" ht="15.75" x14ac:dyDescent="0.25">
      <c r="A62" s="19"/>
      <c r="B62" s="20"/>
      <c r="C62" s="20"/>
      <c r="D62" s="95"/>
      <c r="E62" s="61" t="s">
        <v>31</v>
      </c>
      <c r="F62" s="62"/>
      <c r="G62" s="63"/>
      <c r="H62" s="62">
        <f>SUM(H51:H61)</f>
        <v>12.5</v>
      </c>
      <c r="I62" s="64"/>
      <c r="J62" s="24"/>
    </row>
    <row r="63" spans="1:12" ht="5.0999999999999996" customHeight="1" x14ac:dyDescent="0.25">
      <c r="A63" s="19"/>
      <c r="B63" s="20"/>
      <c r="C63" s="20"/>
      <c r="D63" s="95"/>
      <c r="E63" s="20"/>
      <c r="F63" s="22"/>
      <c r="G63" s="67"/>
      <c r="H63" s="22"/>
      <c r="I63" s="20"/>
      <c r="J63" s="24"/>
    </row>
    <row r="64" spans="1:12" s="79" customFormat="1" ht="15.75" x14ac:dyDescent="0.25">
      <c r="A64" s="72"/>
      <c r="B64" s="73"/>
      <c r="C64" s="73"/>
      <c r="D64" s="74"/>
      <c r="E64" s="61" t="s">
        <v>32</v>
      </c>
      <c r="F64" s="75"/>
      <c r="G64" s="76"/>
      <c r="H64" s="75">
        <f>H37-H62</f>
        <v>1237.5</v>
      </c>
      <c r="I64" s="77"/>
      <c r="J64" s="78"/>
    </row>
    <row r="65" spans="1:10" ht="9.9499999999999993" customHeight="1" x14ac:dyDescent="0.25">
      <c r="A65" s="32"/>
      <c r="B65" s="33"/>
      <c r="C65" s="33"/>
      <c r="D65" s="34"/>
      <c r="E65" s="33"/>
      <c r="F65" s="35"/>
      <c r="G65" s="36"/>
      <c r="H65" s="35"/>
      <c r="I65" s="33"/>
      <c r="J65" s="37"/>
    </row>
    <row r="66" spans="1:10" x14ac:dyDescent="0.25">
      <c r="B66" s="38"/>
    </row>
    <row r="67" spans="1:10" ht="5.0999999999999996" customHeight="1" x14ac:dyDescent="0.25"/>
  </sheetData>
  <mergeCells count="14">
    <mergeCell ref="B47:I47"/>
    <mergeCell ref="G12:H12"/>
    <mergeCell ref="B14:C14"/>
    <mergeCell ref="B17:C18"/>
    <mergeCell ref="B19:C19"/>
    <mergeCell ref="B21:I21"/>
    <mergeCell ref="B39:D39"/>
    <mergeCell ref="F39:H39"/>
    <mergeCell ref="B12:C12"/>
    <mergeCell ref="B5:C5"/>
    <mergeCell ref="E5:F5"/>
    <mergeCell ref="B6:C6"/>
    <mergeCell ref="E6:F6"/>
    <mergeCell ref="B10:C10"/>
  </mergeCells>
  <pageMargins left="0.39370078740157483" right="0.39370078740157483" top="0.39370078740157483" bottom="0.3937007874015748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22</vt:i4>
      </vt:variant>
    </vt:vector>
  </HeadingPairs>
  <TitlesOfParts>
    <vt:vector size="45" baseType="lpstr">
      <vt:lpstr>SPECS</vt:lpstr>
      <vt:lpstr>P001</vt:lpstr>
      <vt:lpstr>P003</vt:lpstr>
      <vt:lpstr>P004</vt:lpstr>
      <vt:lpstr>P005</vt:lpstr>
      <vt:lpstr>P007</vt:lpstr>
      <vt:lpstr>P010</vt:lpstr>
      <vt:lpstr>P016</vt:lpstr>
      <vt:lpstr>P011</vt:lpstr>
      <vt:lpstr>P014</vt:lpstr>
      <vt:lpstr>P017</vt:lpstr>
      <vt:lpstr>P018</vt:lpstr>
      <vt:lpstr>P019</vt:lpstr>
      <vt:lpstr>P015</vt:lpstr>
      <vt:lpstr>P008</vt:lpstr>
      <vt:lpstr>P009</vt:lpstr>
      <vt:lpstr>P012</vt:lpstr>
      <vt:lpstr>P013</vt:lpstr>
      <vt:lpstr>D200</vt:lpstr>
      <vt:lpstr>D300</vt:lpstr>
      <vt:lpstr>D500</vt:lpstr>
      <vt:lpstr>P015 (2)</vt:lpstr>
      <vt:lpstr>P001 (2)</vt:lpstr>
      <vt:lpstr>'D200'!Print_Area</vt:lpstr>
      <vt:lpstr>'D300'!Print_Area</vt:lpstr>
      <vt:lpstr>'D500'!Print_Area</vt:lpstr>
      <vt:lpstr>'P001'!Print_Area</vt:lpstr>
      <vt:lpstr>'P001 (2)'!Print_Area</vt:lpstr>
      <vt:lpstr>'P003'!Print_Area</vt:lpstr>
      <vt:lpstr>'P004'!Print_Area</vt:lpstr>
      <vt:lpstr>'P005'!Print_Area</vt:lpstr>
      <vt:lpstr>'P007'!Print_Area</vt:lpstr>
      <vt:lpstr>'P008'!Print_Area</vt:lpstr>
      <vt:lpstr>'P009'!Print_Area</vt:lpstr>
      <vt:lpstr>'P010'!Print_Area</vt:lpstr>
      <vt:lpstr>'P011'!Print_Area</vt:lpstr>
      <vt:lpstr>'P012'!Print_Area</vt:lpstr>
      <vt:lpstr>'P013'!Print_Area</vt:lpstr>
      <vt:lpstr>'P014'!Print_Area</vt:lpstr>
      <vt:lpstr>'P015'!Print_Area</vt:lpstr>
      <vt:lpstr>'P015 (2)'!Print_Area</vt:lpstr>
      <vt:lpstr>'P016'!Print_Area</vt:lpstr>
      <vt:lpstr>'P017'!Print_Area</vt:lpstr>
      <vt:lpstr>'P018'!Print_Area</vt:lpstr>
      <vt:lpstr>'P019'!Print_Area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2021-07-22T09:24:02Z</cp:lastPrinted>
  <dcterms:created xsi:type="dcterms:W3CDTF">2018-05-25T09:13:55Z</dcterms:created>
  <dcterms:modified xsi:type="dcterms:W3CDTF">2021-07-22T09:37:21Z</dcterms:modified>
</cp:coreProperties>
</file>