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CuMVCcFR/Xg27mduAu0ULHDf3E95vo+bPAxzZIq9LC9CtBoEMuae4rgdSAtYaMKkQwMtUKgu38notwvND5PTSg==" workbookSaltValue="FRXMjQlYFvMi5zrlsOltQg==" workbookSpinCount="100000" lockStructure="1"/>
  <bookViews>
    <workbookView xWindow="0" yWindow="0" windowWidth="19440" windowHeight="12435"/>
  </bookViews>
  <sheets>
    <sheet name="Sheet1" sheetId="1" r:id="rId1"/>
  </sheets>
  <definedNames>
    <definedName name="Age">Sheet1!$B$59:$B$61</definedName>
    <definedName name="_xlnm.Print_Area" localSheetId="0">Sheet1!$B$2:$K$47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26" i="1"/>
  <c r="J32" i="1" s="1"/>
  <c r="J34" i="1" s="1"/>
  <c r="J44" i="1" s="1"/>
  <c r="E60" i="1"/>
  <c r="E61" i="1" s="1"/>
  <c r="J14" i="1"/>
  <c r="F18" i="1" s="1"/>
  <c r="J28" i="1" l="1"/>
  <c r="J29" i="1" s="1"/>
  <c r="F17" i="1"/>
  <c r="H18" i="1" s="1"/>
  <c r="J17" i="1"/>
  <c r="J40" i="1" l="1"/>
  <c r="J45" i="1"/>
  <c r="J46" i="1" s="1"/>
  <c r="I28" i="1"/>
  <c r="J18" i="1"/>
  <c r="J19" i="1" s="1"/>
  <c r="J20" i="1" l="1"/>
  <c r="J21" i="1" s="1"/>
  <c r="J23" i="1" s="1"/>
  <c r="J39" i="1" s="1"/>
  <c r="J41" i="1" s="1"/>
</calcChain>
</file>

<file path=xl/sharedStrings.xml><?xml version="1.0" encoding="utf-8"?>
<sst xmlns="http://schemas.openxmlformats.org/spreadsheetml/2006/main" count="43" uniqueCount="38">
  <si>
    <t>Basic PAYE, UIF and SDL Calculator</t>
  </si>
  <si>
    <t>Monthly Salary</t>
  </si>
  <si>
    <t>Annual Equivalent of Monthly Salary</t>
  </si>
  <si>
    <t>Annual Tax Payable</t>
  </si>
  <si>
    <t>Tax rates</t>
  </si>
  <si>
    <t>Unemployment Insurance Fund</t>
  </si>
  <si>
    <t>UIF</t>
  </si>
  <si>
    <t>Age Category as @ 28 February 2017</t>
  </si>
  <si>
    <t>Younger than 65</t>
  </si>
  <si>
    <t>75 and older</t>
  </si>
  <si>
    <t>65 and older but younger than 75</t>
  </si>
  <si>
    <t>Tax Payable on the First</t>
  </si>
  <si>
    <t>Add</t>
  </si>
  <si>
    <t>x</t>
  </si>
  <si>
    <t>Less Rebate</t>
  </si>
  <si>
    <t>Annual Tax Calculation</t>
  </si>
  <si>
    <t>=</t>
  </si>
  <si>
    <t>Input</t>
  </si>
  <si>
    <t xml:space="preserve">UIF </t>
  </si>
  <si>
    <t>Unemployment Insurance Fund Calculation (UIF)</t>
  </si>
  <si>
    <t>Calculated Monthly UIF @ 1%</t>
  </si>
  <si>
    <t>Skills Development Levy Calculation</t>
  </si>
  <si>
    <t>Amount on which SDL is calculated</t>
  </si>
  <si>
    <t>Amount on which UIF is calculated</t>
  </si>
  <si>
    <t>Calculated SDL @ 1%</t>
  </si>
  <si>
    <t>Payslip Example</t>
  </si>
  <si>
    <t>Salary</t>
  </si>
  <si>
    <t>PAYE</t>
  </si>
  <si>
    <t>Net Salary</t>
  </si>
  <si>
    <t>Employer Contributions:</t>
  </si>
  <si>
    <t>SDL</t>
  </si>
  <si>
    <t>Total Employer Contributions</t>
  </si>
  <si>
    <t>Calculated Monthly Tax Payable</t>
  </si>
  <si>
    <t>PAYE Calculation for the 2016/17 Fiscal Year</t>
  </si>
  <si>
    <t>Enter Amount</t>
  </si>
  <si>
    <t>Select Category</t>
  </si>
  <si>
    <t>Less Deductions: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</si>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</sst>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14" fontId="0" fillId="2" borderId="0" xfId="0" applyNumberFormat="1" applyFill="1"/>
    <xf numFmtId="9" fontId="0" fillId="0" borderId="0" xfId="2" applyFont="1" applyFill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3" xfId="0" applyNumberFormat="1" applyFont="1" applyFill="1" applyBorder="1"/>
    <xf numFmtId="0" fontId="5" fillId="0" borderId="0" xfId="0" applyFont="1" applyFill="1" applyAlignment="1">
      <alignment horizontal="right"/>
    </xf>
    <xf numFmtId="0" fontId="2" fillId="3" borderId="0" xfId="0" applyFont="1" applyFill="1"/>
    <xf numFmtId="0" fontId="4" fillId="3" borderId="0" xfId="0" applyFont="1" applyFill="1"/>
    <xf numFmtId="4" fontId="4" fillId="3" borderId="0" xfId="0" applyNumberFormat="1" applyFont="1" applyFill="1"/>
    <xf numFmtId="0" fontId="3" fillId="2" borderId="0" xfId="0" applyFont="1" applyFill="1" applyAlignment="1"/>
    <xf numFmtId="4" fontId="0" fillId="2" borderId="0" xfId="0" applyNumberFormat="1" applyFill="1"/>
    <xf numFmtId="0" fontId="0" fillId="0" borderId="0" xfId="0" applyFill="1" applyAlignment="1">
      <alignment horizontal="left" indent="2"/>
    </xf>
    <xf numFmtId="0" fontId="3" fillId="2" borderId="0" xfId="0" applyFont="1" applyFill="1"/>
    <xf numFmtId="4" fontId="3" fillId="0" borderId="0" xfId="1" applyNumberFormat="1" applyFont="1" applyFill="1" applyBorder="1"/>
    <xf numFmtId="0" fontId="3" fillId="0" borderId="0" xfId="0" applyFont="1" applyFill="1" applyAlignment="1">
      <alignment horizontal="left" indent="2"/>
    </xf>
    <xf numFmtId="0" fontId="6" fillId="0" borderId="0" xfId="0" applyFont="1" applyFill="1"/>
    <xf numFmtId="4" fontId="0" fillId="0" borderId="0" xfId="0" applyNumberFormat="1" applyFill="1" applyAlignment="1">
      <alignment shrinkToFit="1"/>
    </xf>
    <xf numFmtId="4" fontId="0" fillId="0" borderId="0" xfId="0" applyNumberFormat="1" applyFill="1" applyAlignment="1">
      <alignment horizontal="left" shrinkToFit="1"/>
    </xf>
    <xf numFmtId="4" fontId="0" fillId="0" borderId="3" xfId="1" applyNumberFormat="1" applyFont="1" applyFill="1" applyBorder="1" applyAlignment="1">
      <alignment shrinkToFit="1"/>
    </xf>
    <xf numFmtId="4" fontId="0" fillId="0" borderId="1" xfId="0" applyNumberFormat="1" applyFill="1" applyBorder="1" applyAlignment="1">
      <alignment shrinkToFit="1"/>
    </xf>
    <xf numFmtId="4" fontId="0" fillId="0" borderId="2" xfId="0" applyNumberFormat="1" applyFill="1" applyBorder="1" applyAlignment="1">
      <alignment shrinkToFit="1"/>
    </xf>
    <xf numFmtId="4" fontId="3" fillId="0" borderId="3" xfId="0" applyNumberFormat="1" applyFont="1" applyFill="1" applyBorder="1" applyAlignment="1">
      <alignment shrinkToFit="1"/>
    </xf>
    <xf numFmtId="4" fontId="0" fillId="0" borderId="3" xfId="0" applyNumberFormat="1" applyFill="1" applyBorder="1" applyAlignment="1">
      <alignment shrinkToFit="1"/>
    </xf>
    <xf numFmtId="0" fontId="7" fillId="0" borderId="0" xfId="0" applyFont="1" applyFill="1" applyAlignment="1">
      <alignment horizontal="right"/>
    </xf>
    <xf numFmtId="4" fontId="3" fillId="0" borderId="4" xfId="1" applyNumberFormat="1" applyFont="1" applyFill="1" applyBorder="1" applyAlignment="1" applyProtection="1">
      <alignment horizontal="right"/>
      <protection locked="0"/>
    </xf>
    <xf numFmtId="4" fontId="3" fillId="0" borderId="5" xfId="1" applyNumberFormat="1" applyFont="1" applyFill="1" applyBorder="1" applyAlignment="1" applyProtection="1">
      <alignment horizontal="right"/>
      <protection locked="0"/>
    </xf>
    <xf numFmtId="4" fontId="3" fillId="0" borderId="6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showRowColHeaders="0" tabSelected="1" workbookViewId="0">
      <selection activeCell="H9" sqref="H9:J9"/>
    </sheetView>
  </sheetViews>
  <sheetFormatPr defaultRowHeight="15" outlineLevelRow="1" x14ac:dyDescent="0.25"/>
  <cols>
    <col min="1" max="1" width="2.7109375" style="1" customWidth="1"/>
    <col min="2" max="2" width="9.140625" style="1"/>
    <col min="3" max="3" width="10.7109375" style="1" bestFit="1" customWidth="1"/>
    <col min="4" max="4" width="9.140625" style="1"/>
    <col min="5" max="5" width="2.28515625" style="1" customWidth="1"/>
    <col min="6" max="6" width="20.140625" style="1" customWidth="1"/>
    <col min="7" max="7" width="2" style="1" bestFit="1" customWidth="1"/>
    <col min="8" max="8" width="20.140625" style="1" customWidth="1"/>
    <col min="9" max="9" width="2" style="1" bestFit="1" customWidth="1"/>
    <col min="10" max="10" width="20.140625" style="1" customWidth="1"/>
    <col min="11" max="11" width="3" style="1" customWidth="1"/>
    <col min="12" max="16384" width="9.140625" style="1"/>
  </cols>
  <sheetData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.75" x14ac:dyDescent="0.25">
      <c r="B3" s="21" t="s">
        <v>0</v>
      </c>
      <c r="C3" s="2"/>
      <c r="D3" s="2"/>
      <c r="E3" s="2"/>
      <c r="F3" s="2"/>
      <c r="G3" s="2"/>
      <c r="H3" s="2"/>
      <c r="I3" s="2"/>
      <c r="J3" s="8"/>
      <c r="K3" s="2"/>
    </row>
    <row r="4" spans="2:11" x14ac:dyDescent="0.25">
      <c r="B4" s="2"/>
      <c r="C4" s="2"/>
      <c r="D4" s="2"/>
      <c r="E4" s="2"/>
      <c r="F4" s="2"/>
      <c r="G4" s="2"/>
      <c r="H4" s="2"/>
      <c r="I4" s="2"/>
      <c r="J4" s="8"/>
      <c r="K4" s="2"/>
    </row>
    <row r="5" spans="2:11" x14ac:dyDescent="0.25">
      <c r="B5" s="12" t="s">
        <v>17</v>
      </c>
      <c r="C5" s="13"/>
      <c r="D5" s="13"/>
      <c r="E5" s="13"/>
      <c r="F5" s="13"/>
      <c r="G5" s="13"/>
      <c r="H5" s="13"/>
      <c r="I5" s="13"/>
      <c r="J5" s="14"/>
      <c r="K5" s="13"/>
    </row>
    <row r="6" spans="2:11" x14ac:dyDescent="0.25">
      <c r="B6" s="2"/>
      <c r="C6" s="2"/>
      <c r="D6" s="2"/>
      <c r="E6" s="2"/>
      <c r="F6" s="2"/>
      <c r="G6" s="2"/>
      <c r="H6" s="2"/>
      <c r="I6" s="2"/>
      <c r="J6" s="8"/>
      <c r="K6" s="2"/>
    </row>
    <row r="7" spans="2:11" s="18" customFormat="1" x14ac:dyDescent="0.25">
      <c r="B7" s="5" t="s">
        <v>1</v>
      </c>
      <c r="C7" s="3"/>
      <c r="D7" s="3"/>
      <c r="E7" s="3"/>
      <c r="F7" s="3"/>
      <c r="G7" s="29" t="s">
        <v>34</v>
      </c>
      <c r="H7" s="30">
        <v>25000</v>
      </c>
      <c r="I7" s="31"/>
      <c r="J7" s="32"/>
      <c r="K7" s="3"/>
    </row>
    <row r="8" spans="2:11" s="18" customFormat="1" x14ac:dyDescent="0.25">
      <c r="B8" s="5"/>
      <c r="C8" s="3"/>
      <c r="D8" s="3"/>
      <c r="E8" s="3"/>
      <c r="F8" s="3"/>
      <c r="G8" s="29"/>
      <c r="H8" s="3"/>
      <c r="I8" s="3"/>
      <c r="J8" s="19"/>
      <c r="K8" s="3"/>
    </row>
    <row r="9" spans="2:11" s="18" customFormat="1" x14ac:dyDescent="0.25">
      <c r="B9" s="5" t="s">
        <v>7</v>
      </c>
      <c r="C9" s="3"/>
      <c r="D9" s="3"/>
      <c r="E9" s="3"/>
      <c r="F9" s="3"/>
      <c r="G9" s="29" t="s">
        <v>35</v>
      </c>
      <c r="H9" s="30" t="s">
        <v>8</v>
      </c>
      <c r="I9" s="31"/>
      <c r="J9" s="32"/>
      <c r="K9" s="3"/>
    </row>
    <row r="10" spans="2:11" x14ac:dyDescent="0.25">
      <c r="B10" s="4"/>
      <c r="C10" s="2"/>
      <c r="D10" s="2"/>
      <c r="E10" s="2"/>
      <c r="F10" s="2"/>
      <c r="G10" s="2"/>
      <c r="H10" s="2"/>
      <c r="I10" s="2"/>
      <c r="J10" s="8"/>
      <c r="K10" s="2"/>
    </row>
    <row r="11" spans="2:11" x14ac:dyDescent="0.25">
      <c r="B11" s="12" t="s">
        <v>37</v>
      </c>
      <c r="C11" s="13"/>
      <c r="D11" s="13"/>
      <c r="E11" s="13"/>
      <c r="F11" s="13"/>
      <c r="G11" s="13"/>
      <c r="H11" s="13"/>
      <c r="I11" s="13"/>
      <c r="J11" s="14"/>
      <c r="K11" s="13"/>
    </row>
    <row r="12" spans="2:11" ht="3" customHeight="1" x14ac:dyDescent="0.25">
      <c r="B12" s="4"/>
      <c r="C12" s="2"/>
      <c r="D12" s="2"/>
      <c r="E12" s="2"/>
      <c r="F12" s="2"/>
      <c r="G12" s="2"/>
      <c r="H12" s="2"/>
      <c r="I12" s="2"/>
      <c r="J12" s="8"/>
      <c r="K12" s="2"/>
    </row>
    <row r="13" spans="2:11" x14ac:dyDescent="0.25">
      <c r="B13" s="15" t="s">
        <v>33</v>
      </c>
      <c r="J13" s="16"/>
    </row>
    <row r="14" spans="2:11" ht="15.75" thickBot="1" x14ac:dyDescent="0.3">
      <c r="B14" s="4" t="s">
        <v>2</v>
      </c>
      <c r="C14" s="2"/>
      <c r="D14" s="2"/>
      <c r="E14" s="2"/>
      <c r="F14" s="2"/>
      <c r="G14" s="2"/>
      <c r="H14" s="2"/>
      <c r="I14" s="2"/>
      <c r="J14" s="24">
        <f>+H7*12</f>
        <v>300000</v>
      </c>
      <c r="K14" s="2"/>
    </row>
    <row r="15" spans="2:11" ht="3" customHeight="1" x14ac:dyDescent="0.25">
      <c r="B15" s="2"/>
      <c r="C15" s="2"/>
      <c r="D15" s="2"/>
      <c r="E15" s="2"/>
      <c r="F15" s="2"/>
      <c r="G15" s="2"/>
      <c r="H15" s="2"/>
      <c r="I15" s="2"/>
      <c r="J15" s="8"/>
      <c r="K15" s="2"/>
    </row>
    <row r="16" spans="2:11" x14ac:dyDescent="0.25">
      <c r="B16" s="5" t="s">
        <v>15</v>
      </c>
      <c r="C16" s="2"/>
      <c r="D16" s="2"/>
      <c r="E16" s="2"/>
      <c r="F16" s="2"/>
      <c r="G16" s="2"/>
      <c r="H16" s="2"/>
      <c r="I16" s="2"/>
      <c r="J16" s="8"/>
      <c r="K16" s="2"/>
    </row>
    <row r="17" spans="2:11" x14ac:dyDescent="0.25">
      <c r="B17" s="17" t="s">
        <v>11</v>
      </c>
      <c r="C17" s="2"/>
      <c r="D17" s="2"/>
      <c r="E17" s="2"/>
      <c r="F17" s="22">
        <f>IFERROR((LOOKUP($J$14,$B$52:$B$57,$B$52:$B$57)-1),0)</f>
        <v>293600</v>
      </c>
      <c r="G17" s="8"/>
      <c r="H17" s="8"/>
      <c r="I17" s="8" t="s">
        <v>16</v>
      </c>
      <c r="J17" s="22">
        <f>IFERROR((LOOKUP($J$14,$B$52:$B$57,$D$52:$D$57)),0)</f>
        <v>61296</v>
      </c>
      <c r="K17" s="2"/>
    </row>
    <row r="18" spans="2:11" x14ac:dyDescent="0.25">
      <c r="B18" s="17" t="s">
        <v>12</v>
      </c>
      <c r="C18" s="2"/>
      <c r="D18" s="2"/>
      <c r="E18" s="2"/>
      <c r="F18" s="7">
        <f>IFERROR((LOOKUP($J$14,$B$52:$B$57,$E$52:$E$57)),0)</f>
        <v>0.31</v>
      </c>
      <c r="G18" s="2" t="s">
        <v>13</v>
      </c>
      <c r="H18" s="23">
        <f>IFERROR((+J14-F17),0)</f>
        <v>6400</v>
      </c>
      <c r="I18" s="2" t="s">
        <v>16</v>
      </c>
      <c r="J18" s="25">
        <f>+F18*H18</f>
        <v>1984</v>
      </c>
      <c r="K18" s="2"/>
    </row>
    <row r="19" spans="2:11" x14ac:dyDescent="0.25">
      <c r="B19" s="4"/>
      <c r="C19" s="2"/>
      <c r="D19" s="2"/>
      <c r="E19" s="2"/>
      <c r="F19" s="2"/>
      <c r="G19" s="2"/>
      <c r="H19" s="2"/>
      <c r="I19" s="2"/>
      <c r="J19" s="22">
        <f>SUM(J17:J18)</f>
        <v>63280</v>
      </c>
      <c r="K19" s="2"/>
    </row>
    <row r="20" spans="2:11" x14ac:dyDescent="0.25">
      <c r="B20" s="17" t="s">
        <v>14</v>
      </c>
      <c r="C20" s="2"/>
      <c r="D20" s="2"/>
      <c r="E20" s="2"/>
      <c r="F20" s="2"/>
      <c r="G20" s="2"/>
      <c r="H20" s="2"/>
      <c r="I20" s="2" t="s">
        <v>16</v>
      </c>
      <c r="J20" s="22">
        <f>-IFERROR((MIN(J19,VLOOKUP(H9,$B$59:$E$61,4,0))),0)</f>
        <v>-13500</v>
      </c>
      <c r="K20" s="2"/>
    </row>
    <row r="21" spans="2:11" ht="15.75" thickBot="1" x14ac:dyDescent="0.3">
      <c r="B21" s="17" t="s">
        <v>3</v>
      </c>
      <c r="C21" s="2"/>
      <c r="D21" s="2"/>
      <c r="E21" s="2"/>
      <c r="F21" s="2"/>
      <c r="G21" s="2"/>
      <c r="H21" s="2"/>
      <c r="I21" s="2"/>
      <c r="J21" s="26">
        <f>MAX(0,SUM(J19:J20))</f>
        <v>49780</v>
      </c>
      <c r="K21" s="2"/>
    </row>
    <row r="22" spans="2:11" ht="3" customHeight="1" x14ac:dyDescent="0.25">
      <c r="B22" s="2"/>
      <c r="C22" s="2"/>
      <c r="D22" s="2"/>
      <c r="E22" s="2"/>
      <c r="F22" s="2"/>
      <c r="G22" s="2"/>
      <c r="H22" s="2"/>
      <c r="I22" s="2"/>
      <c r="J22" s="22"/>
      <c r="K22" s="2"/>
    </row>
    <row r="23" spans="2:11" ht="15.75" thickBot="1" x14ac:dyDescent="0.3">
      <c r="B23" s="20" t="s">
        <v>32</v>
      </c>
      <c r="C23" s="2"/>
      <c r="D23" s="2"/>
      <c r="E23" s="2"/>
      <c r="F23" s="2"/>
      <c r="G23" s="2"/>
      <c r="H23" s="2"/>
      <c r="I23" s="2"/>
      <c r="J23" s="27">
        <f>IFERROR((+J21/12),0)</f>
        <v>4148.333333333333</v>
      </c>
      <c r="K23" s="2"/>
    </row>
    <row r="24" spans="2:11" x14ac:dyDescent="0.25">
      <c r="B24" s="2"/>
      <c r="C24" s="2"/>
      <c r="D24" s="2"/>
      <c r="E24" s="2"/>
      <c r="F24" s="2"/>
      <c r="G24" s="2"/>
      <c r="H24" s="2"/>
      <c r="I24" s="2"/>
      <c r="J24" s="8"/>
      <c r="K24" s="2"/>
    </row>
    <row r="25" spans="2:11" x14ac:dyDescent="0.25">
      <c r="B25" s="18" t="s">
        <v>19</v>
      </c>
      <c r="J25" s="16"/>
    </row>
    <row r="26" spans="2:11" ht="15.75" thickBot="1" x14ac:dyDescent="0.3">
      <c r="B26" s="4" t="s">
        <v>1</v>
      </c>
      <c r="C26" s="2"/>
      <c r="D26" s="2"/>
      <c r="E26" s="2"/>
      <c r="F26" s="2"/>
      <c r="G26" s="2"/>
      <c r="H26" s="2"/>
      <c r="I26" s="2"/>
      <c r="J26" s="28">
        <f>+H7</f>
        <v>25000</v>
      </c>
      <c r="K26" s="2"/>
    </row>
    <row r="27" spans="2:11" x14ac:dyDescent="0.25">
      <c r="B27" s="4"/>
      <c r="C27" s="2"/>
      <c r="D27" s="2"/>
      <c r="E27" s="2"/>
      <c r="F27" s="2"/>
      <c r="G27" s="2"/>
      <c r="H27" s="2"/>
      <c r="I27" s="2"/>
      <c r="J27" s="8"/>
      <c r="K27" s="2"/>
    </row>
    <row r="28" spans="2:11" ht="15.75" thickBot="1" x14ac:dyDescent="0.3">
      <c r="B28" s="4" t="s">
        <v>23</v>
      </c>
      <c r="C28" s="2"/>
      <c r="D28" s="2"/>
      <c r="E28" s="2"/>
      <c r="F28" s="2"/>
      <c r="G28" s="2"/>
      <c r="H28" s="2"/>
      <c r="I28" s="11" t="str">
        <f>IF(J28&lt;J26,"Capped","")</f>
        <v>Capped</v>
      </c>
      <c r="J28" s="28">
        <f>IFERROR((MIN(J26,C65/12)),0)</f>
        <v>14872</v>
      </c>
      <c r="K28" s="2"/>
    </row>
    <row r="29" spans="2:11" ht="15.75" thickBot="1" x14ac:dyDescent="0.3">
      <c r="B29" s="5" t="s">
        <v>20</v>
      </c>
      <c r="C29" s="2"/>
      <c r="D29" s="2"/>
      <c r="E29" s="2"/>
      <c r="F29" s="2"/>
      <c r="G29" s="2"/>
      <c r="H29" s="2"/>
      <c r="I29" s="2"/>
      <c r="J29" s="27">
        <f>IFERROR((MIN(+J28*1%,C65/12*1%)),0)</f>
        <v>148.72</v>
      </c>
      <c r="K29" s="2"/>
    </row>
    <row r="30" spans="2:11" x14ac:dyDescent="0.25">
      <c r="B30" s="2"/>
      <c r="C30" s="2"/>
      <c r="D30" s="2"/>
      <c r="E30" s="2"/>
      <c r="F30" s="2"/>
      <c r="G30" s="2"/>
      <c r="H30" s="2"/>
      <c r="I30" s="2"/>
      <c r="J30" s="22"/>
      <c r="K30" s="2"/>
    </row>
    <row r="31" spans="2:11" x14ac:dyDescent="0.25">
      <c r="B31" s="18" t="s">
        <v>21</v>
      </c>
    </row>
    <row r="32" spans="2:11" ht="15.75" thickBot="1" x14ac:dyDescent="0.3">
      <c r="B32" s="4" t="s">
        <v>22</v>
      </c>
      <c r="C32" s="2"/>
      <c r="D32" s="2"/>
      <c r="E32" s="2"/>
      <c r="F32" s="2"/>
      <c r="G32" s="2"/>
      <c r="H32" s="2"/>
      <c r="I32" s="2"/>
      <c r="J32" s="9">
        <f>J26</f>
        <v>25000</v>
      </c>
      <c r="K32" s="2"/>
    </row>
    <row r="33" spans="2:11" ht="3" customHeight="1" x14ac:dyDescent="0.25">
      <c r="B33" s="4"/>
      <c r="C33" s="2"/>
      <c r="D33" s="2"/>
      <c r="E33" s="2"/>
      <c r="F33" s="2"/>
      <c r="G33" s="2"/>
      <c r="H33" s="2"/>
      <c r="I33" s="2"/>
      <c r="J33" s="8"/>
      <c r="K33" s="2"/>
    </row>
    <row r="34" spans="2:11" s="18" customFormat="1" ht="15.75" thickBot="1" x14ac:dyDescent="0.3">
      <c r="B34" s="5" t="s">
        <v>24</v>
      </c>
      <c r="C34" s="3"/>
      <c r="D34" s="3"/>
      <c r="E34" s="3"/>
      <c r="F34" s="3"/>
      <c r="G34" s="3"/>
      <c r="H34" s="3"/>
      <c r="I34" s="3"/>
      <c r="J34" s="10">
        <f>IFERROR((+J32*1%),0)</f>
        <v>250</v>
      </c>
      <c r="K34" s="3"/>
    </row>
    <row r="35" spans="2:1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5">
      <c r="B36" s="18" t="s">
        <v>25</v>
      </c>
    </row>
    <row r="37" spans="2:11" x14ac:dyDescent="0.25">
      <c r="B37" s="4" t="s">
        <v>26</v>
      </c>
      <c r="C37" s="2"/>
      <c r="D37" s="2"/>
      <c r="E37" s="2"/>
      <c r="F37" s="2"/>
      <c r="G37" s="2"/>
      <c r="H37" s="2"/>
      <c r="I37" s="2"/>
      <c r="J37" s="22">
        <f>+H7</f>
        <v>25000</v>
      </c>
      <c r="K37" s="2"/>
    </row>
    <row r="38" spans="2:11" x14ac:dyDescent="0.25">
      <c r="B38" s="4" t="s">
        <v>36</v>
      </c>
      <c r="C38" s="2"/>
      <c r="D38" s="2"/>
      <c r="E38" s="2"/>
      <c r="F38" s="2"/>
      <c r="G38" s="2"/>
      <c r="H38" s="2"/>
      <c r="I38" s="2"/>
      <c r="J38" s="22"/>
      <c r="K38" s="2"/>
    </row>
    <row r="39" spans="2:11" x14ac:dyDescent="0.25">
      <c r="B39" s="17" t="s">
        <v>27</v>
      </c>
      <c r="C39" s="2"/>
      <c r="D39" s="2"/>
      <c r="E39" s="2"/>
      <c r="F39" s="2"/>
      <c r="G39" s="2"/>
      <c r="H39" s="2"/>
      <c r="I39" s="2"/>
      <c r="J39" s="22">
        <f>-J23</f>
        <v>-4148.333333333333</v>
      </c>
      <c r="K39" s="2"/>
    </row>
    <row r="40" spans="2:11" x14ac:dyDescent="0.25">
      <c r="B40" s="17" t="s">
        <v>6</v>
      </c>
      <c r="C40" s="2"/>
      <c r="D40" s="2"/>
      <c r="E40" s="2"/>
      <c r="F40" s="2"/>
      <c r="G40" s="2"/>
      <c r="H40" s="2"/>
      <c r="I40" s="2"/>
      <c r="J40" s="22">
        <f>-J29</f>
        <v>-148.72</v>
      </c>
      <c r="K40" s="2"/>
    </row>
    <row r="41" spans="2:11" ht="15.75" thickBot="1" x14ac:dyDescent="0.3">
      <c r="B41" s="4" t="s">
        <v>28</v>
      </c>
      <c r="C41" s="2"/>
      <c r="D41" s="2"/>
      <c r="E41" s="2"/>
      <c r="F41" s="2"/>
      <c r="G41" s="2"/>
      <c r="H41" s="2"/>
      <c r="I41" s="2"/>
      <c r="J41" s="26">
        <f>SUM(J37:J40)</f>
        <v>20702.946666666667</v>
      </c>
      <c r="K41" s="2"/>
    </row>
    <row r="42" spans="2:11" x14ac:dyDescent="0.25">
      <c r="B42" s="4"/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5">
      <c r="B43" s="4" t="s">
        <v>29</v>
      </c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5">
      <c r="B44" s="17" t="s">
        <v>30</v>
      </c>
      <c r="C44" s="2"/>
      <c r="D44" s="2"/>
      <c r="E44" s="2"/>
      <c r="F44" s="2"/>
      <c r="G44" s="2"/>
      <c r="H44" s="2"/>
      <c r="I44" s="2"/>
      <c r="J44" s="22">
        <f>J34</f>
        <v>250</v>
      </c>
      <c r="K44" s="2"/>
    </row>
    <row r="45" spans="2:11" x14ac:dyDescent="0.25">
      <c r="B45" s="17" t="s">
        <v>18</v>
      </c>
      <c r="C45" s="2"/>
      <c r="D45" s="2"/>
      <c r="E45" s="2"/>
      <c r="F45" s="2"/>
      <c r="G45" s="2"/>
      <c r="H45" s="2"/>
      <c r="I45" s="2"/>
      <c r="J45" s="22">
        <f>J29</f>
        <v>148.72</v>
      </c>
      <c r="K45" s="2"/>
    </row>
    <row r="46" spans="2:11" ht="15.75" thickBot="1" x14ac:dyDescent="0.3">
      <c r="B46" s="17" t="s">
        <v>31</v>
      </c>
      <c r="C46" s="2"/>
      <c r="D46" s="2"/>
      <c r="E46" s="2"/>
      <c r="F46" s="2"/>
      <c r="G46" s="2"/>
      <c r="H46" s="2"/>
      <c r="I46" s="2"/>
      <c r="J46" s="26">
        <f>SUM(J44:J45)</f>
        <v>398.72</v>
      </c>
      <c r="K46" s="2"/>
    </row>
    <row r="47" spans="2:1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</row>
    <row r="50" spans="2:5" hidden="1" outlineLevel="1" x14ac:dyDescent="0.25">
      <c r="B50" s="1" t="s">
        <v>4</v>
      </c>
      <c r="C50" s="6">
        <v>42794</v>
      </c>
    </row>
    <row r="51" spans="2:5" hidden="1" outlineLevel="1" x14ac:dyDescent="0.25"/>
    <row r="52" spans="2:5" hidden="1" outlineLevel="1" x14ac:dyDescent="0.25">
      <c r="B52" s="1">
        <v>1</v>
      </c>
      <c r="C52" s="1">
        <v>188000</v>
      </c>
      <c r="D52" s="1">
        <v>0</v>
      </c>
      <c r="E52" s="1">
        <v>0.18</v>
      </c>
    </row>
    <row r="53" spans="2:5" hidden="1" outlineLevel="1" x14ac:dyDescent="0.25">
      <c r="B53" s="1">
        <v>188001</v>
      </c>
      <c r="C53" s="1">
        <v>293600</v>
      </c>
      <c r="D53" s="1">
        <v>33840</v>
      </c>
      <c r="E53" s="1">
        <v>0.26</v>
      </c>
    </row>
    <row r="54" spans="2:5" hidden="1" outlineLevel="1" x14ac:dyDescent="0.25">
      <c r="B54" s="1">
        <v>293601</v>
      </c>
      <c r="C54" s="1">
        <v>406400</v>
      </c>
      <c r="D54" s="1">
        <v>61296</v>
      </c>
      <c r="E54" s="1">
        <v>0.31</v>
      </c>
    </row>
    <row r="55" spans="2:5" hidden="1" outlineLevel="1" x14ac:dyDescent="0.25">
      <c r="B55" s="1">
        <v>406401</v>
      </c>
      <c r="C55" s="1">
        <v>550100</v>
      </c>
      <c r="D55" s="1">
        <v>96264</v>
      </c>
      <c r="E55" s="1">
        <v>0.36</v>
      </c>
    </row>
    <row r="56" spans="2:5" hidden="1" outlineLevel="1" x14ac:dyDescent="0.25">
      <c r="B56" s="1">
        <v>550101</v>
      </c>
      <c r="C56" s="1">
        <v>701300</v>
      </c>
      <c r="D56" s="1">
        <v>147996</v>
      </c>
      <c r="E56" s="1">
        <v>0.39</v>
      </c>
    </row>
    <row r="57" spans="2:5" hidden="1" outlineLevel="1" x14ac:dyDescent="0.25">
      <c r="B57" s="1">
        <v>701301</v>
      </c>
      <c r="D57" s="1">
        <v>206964</v>
      </c>
      <c r="E57" s="1">
        <v>0.41</v>
      </c>
    </row>
    <row r="58" spans="2:5" hidden="1" outlineLevel="1" x14ac:dyDescent="0.25"/>
    <row r="59" spans="2:5" hidden="1" outlineLevel="1" x14ac:dyDescent="0.25">
      <c r="B59" s="1" t="s">
        <v>8</v>
      </c>
      <c r="E59" s="1">
        <v>13500</v>
      </c>
    </row>
    <row r="60" spans="2:5" hidden="1" outlineLevel="1" x14ac:dyDescent="0.25">
      <c r="B60" s="1" t="s">
        <v>10</v>
      </c>
      <c r="E60" s="1">
        <f>E59+7407</f>
        <v>20907</v>
      </c>
    </row>
    <row r="61" spans="2:5" hidden="1" outlineLevel="1" x14ac:dyDescent="0.25">
      <c r="B61" s="1" t="s">
        <v>9</v>
      </c>
      <c r="E61" s="1">
        <f>+E60+2466</f>
        <v>23373</v>
      </c>
    </row>
    <row r="62" spans="2:5" hidden="1" outlineLevel="1" x14ac:dyDescent="0.25"/>
    <row r="63" spans="2:5" hidden="1" outlineLevel="1" x14ac:dyDescent="0.25"/>
    <row r="64" spans="2:5" hidden="1" outlineLevel="1" x14ac:dyDescent="0.25">
      <c r="B64" s="1" t="s">
        <v>5</v>
      </c>
    </row>
    <row r="65" spans="2:3" hidden="1" outlineLevel="1" x14ac:dyDescent="0.25">
      <c r="B65" s="1" t="s">
        <v>6</v>
      </c>
      <c r="C65" s="1">
        <v>178464</v>
      </c>
    </row>
    <row r="66" spans="2:3" hidden="1" outlineLevel="1" x14ac:dyDescent="0.25"/>
    <row r="67" spans="2:3" collapsed="1" x14ac:dyDescent="0.25"/>
  </sheetData>
  <sheetProtection algorithmName="SHA-512" hashValue="e0YpTooCl1fczO9C91tlp8EdK2tR7WBhYNiCIOg6RSJMIR5b6EuI2gHPgw7gW7fZGwKBxj8xoirZoN9GDTalLQ==" saltValue="Ms7/W6PYe94cBlQt2SsjNQ==" spinCount="100000" sheet="1" objects="1" scenarios="1" selectLockedCells="1"/>
  <mergeCells count="2">
    <mergeCell ref="H7:J7"/>
    <mergeCell ref="H9:J9"/>
  </mergeCells>
  <dataValidations count="1">
    <dataValidation type="list" allowBlank="1" showInputMessage="1" showErrorMessage="1" sqref="H9">
      <formula1>Age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Age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Stander</dc:creator>
  <cp:lastModifiedBy>Nicole Geldenhuys</cp:lastModifiedBy>
  <cp:lastPrinted>2016-04-25T15:23:27Z</cp:lastPrinted>
  <dcterms:created xsi:type="dcterms:W3CDTF">2016-04-25T14:47:23Z</dcterms:created>
  <dcterms:modified xsi:type="dcterms:W3CDTF">2018-05-25T11:22:39Z</dcterms:modified>
</cp:coreProperties>
</file>