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6885" yWindow="2850" windowWidth="9975" windowHeight="8310" tabRatio="946" activeTab="5"/>
  </bookViews>
  <sheets>
    <sheet name="2020" sheetId="1" r:id="rId1"/>
    <sheet name="MARCH '21" sheetId="37" r:id="rId2"/>
    <sheet name="APRIL '21" sheetId="38" r:id="rId3"/>
    <sheet name="MAY '21" sheetId="39" r:id="rId4"/>
    <sheet name="JUNE '21" sheetId="40" r:id="rId5"/>
    <sheet name="JULY '21" sheetId="41" r:id="rId6"/>
  </sheets>
  <externalReferences>
    <externalReference r:id="rId7"/>
    <externalReference r:id="rId8"/>
  </externalReferences>
  <definedNames>
    <definedName name="_xlnm.Print_Area" localSheetId="2">'APRIL ''21'!$A$1:$L$64</definedName>
    <definedName name="_xlnm.Print_Area" localSheetId="4">'JUNE ''21'!$A$1:$L$39</definedName>
    <definedName name="_xlnm.Print_Area" localSheetId="1">'MARCH ''21'!$A$1:$J$39</definedName>
    <definedName name="_xlnm.Print_Area" localSheetId="3">'MAY ''21'!$A$1:$L$29</definedName>
    <definedName name="_xlnm.Print_Titles" localSheetId="2">'APRIL ''21'!$1:$4</definedName>
    <definedName name="_xlnm.Print_Titles" localSheetId="4">'JUNE ''21'!$1:$4</definedName>
    <definedName name="_xlnm.Print_Titles" localSheetId="1">'MARCH ''21'!$1:$4</definedName>
    <definedName name="_xlnm.Print_Titles" localSheetId="3">'MAY ''21'!$1:$4</definedName>
  </definedNames>
  <calcPr calcId="145621"/>
</workbook>
</file>

<file path=xl/calcChain.xml><?xml version="1.0" encoding="utf-8"?>
<calcChain xmlns="http://schemas.openxmlformats.org/spreadsheetml/2006/main">
  <c r="E38" i="40" l="1"/>
  <c r="G34" i="40"/>
  <c r="G21" i="41" l="1"/>
  <c r="G19" i="41"/>
  <c r="G9" i="41" l="1"/>
  <c r="G7" i="41" l="1"/>
  <c r="G8" i="41"/>
  <c r="J68" i="40" l="1"/>
  <c r="G30" i="40" l="1"/>
  <c r="M38" i="41" l="1"/>
  <c r="G5" i="41"/>
  <c r="D64" i="41" l="1"/>
  <c r="D66" i="41" s="1"/>
  <c r="M64" i="41"/>
  <c r="M68" i="41" s="1"/>
  <c r="L64" i="41"/>
  <c r="L68" i="41" s="1"/>
  <c r="K64" i="41"/>
  <c r="J64" i="41"/>
  <c r="J66" i="41" s="1"/>
  <c r="I64" i="41"/>
  <c r="I68" i="41" s="1"/>
  <c r="H64" i="41"/>
  <c r="H68" i="41" s="1"/>
  <c r="G64" i="41"/>
  <c r="G66" i="41" s="1"/>
  <c r="F64" i="41"/>
  <c r="F66" i="41" s="1"/>
  <c r="F67" i="41" s="1"/>
  <c r="E64" i="41"/>
  <c r="C64" i="41"/>
  <c r="F37" i="41"/>
  <c r="E37" i="41"/>
  <c r="D37" i="41"/>
  <c r="C37" i="41"/>
  <c r="G36" i="41"/>
  <c r="G33" i="41"/>
  <c r="G31" i="41"/>
  <c r="G29" i="41"/>
  <c r="G27" i="41"/>
  <c r="G25" i="41"/>
  <c r="G37" i="41" l="1"/>
  <c r="L38" i="41"/>
  <c r="L37" i="41"/>
  <c r="E38" i="41"/>
  <c r="E68" i="41"/>
  <c r="N68" i="41" s="1"/>
  <c r="N64" i="41"/>
  <c r="C38" i="41"/>
  <c r="C66" i="41"/>
  <c r="N66" i="41" s="1"/>
  <c r="K66" i="41"/>
  <c r="K67" i="41" s="1"/>
  <c r="J67" i="41"/>
  <c r="N67" i="41" s="1"/>
  <c r="L39" i="41" l="1"/>
  <c r="H39" i="41"/>
  <c r="O69" i="41"/>
  <c r="G32" i="40"/>
  <c r="F65" i="40"/>
  <c r="F67" i="40" s="1"/>
  <c r="G28" i="40" l="1"/>
  <c r="K65" i="40"/>
  <c r="K69" i="40" s="1"/>
  <c r="J65" i="40"/>
  <c r="J67" i="40" l="1"/>
  <c r="G22" i="40" l="1"/>
  <c r="G26" i="40"/>
  <c r="G16" i="40" l="1"/>
  <c r="G7" i="40" l="1"/>
  <c r="M39" i="40" l="1"/>
  <c r="J65" i="38"/>
  <c r="G63" i="38"/>
  <c r="G46" i="38"/>
  <c r="K97" i="38"/>
  <c r="M30" i="39"/>
  <c r="G21" i="40"/>
  <c r="G20" i="40"/>
  <c r="G19" i="40"/>
  <c r="M29" i="39"/>
  <c r="J50" i="39"/>
  <c r="G6" i="40" l="1"/>
  <c r="G38" i="40" s="1"/>
  <c r="L65" i="40"/>
  <c r="L69" i="40" s="1"/>
  <c r="I65" i="40"/>
  <c r="I67" i="40" s="1"/>
  <c r="I68" i="40" s="1"/>
  <c r="H65" i="40"/>
  <c r="H69" i="40" s="1"/>
  <c r="G65" i="40"/>
  <c r="G69" i="40" s="1"/>
  <c r="E65" i="40"/>
  <c r="D65" i="40"/>
  <c r="C65" i="40"/>
  <c r="C67" i="40" s="1"/>
  <c r="F38" i="40"/>
  <c r="D38" i="40"/>
  <c r="C38" i="40"/>
  <c r="L38" i="40" l="1"/>
  <c r="L39" i="40"/>
  <c r="D69" i="40"/>
  <c r="M65" i="40"/>
  <c r="E39" i="40"/>
  <c r="C39" i="40"/>
  <c r="M69" i="40"/>
  <c r="M67" i="40"/>
  <c r="G5" i="38"/>
  <c r="M68" i="40" l="1"/>
  <c r="N70" i="40" s="1"/>
  <c r="L40" i="40"/>
  <c r="H40" i="40"/>
  <c r="G5" i="37"/>
  <c r="G12" i="39" l="1"/>
  <c r="G15" i="39"/>
  <c r="G17" i="39"/>
  <c r="G19" i="39"/>
  <c r="G50" i="39" l="1"/>
  <c r="G10" i="39" l="1"/>
  <c r="K39" i="37" l="1"/>
  <c r="O39" i="37" s="1"/>
  <c r="K38" i="37"/>
  <c r="G21" i="38"/>
  <c r="O9" i="38"/>
  <c r="G7" i="39" l="1"/>
  <c r="G8" i="39"/>
  <c r="G9" i="39"/>
  <c r="G5" i="39" l="1"/>
  <c r="G58" i="38" l="1"/>
  <c r="K67" i="37" l="1"/>
  <c r="F63" i="38" l="1"/>
  <c r="E63" i="38"/>
  <c r="D63" i="38"/>
  <c r="C63" i="38"/>
  <c r="G57" i="38" l="1"/>
  <c r="G56" i="38" l="1"/>
  <c r="M53" i="38" l="1"/>
  <c r="G31" i="37" l="1"/>
  <c r="G40" i="38" l="1"/>
  <c r="G37" i="38" l="1"/>
  <c r="D97" i="38" l="1"/>
  <c r="G29" i="38" l="1"/>
  <c r="G30" i="38"/>
  <c r="G22" i="38" l="1"/>
  <c r="G23" i="38"/>
  <c r="K100" i="38" l="1"/>
  <c r="J97" i="38"/>
  <c r="I97" i="38"/>
  <c r="H97" i="38"/>
  <c r="G97" i="38"/>
  <c r="F97" i="38"/>
  <c r="E97" i="38"/>
  <c r="E101" i="38" s="1"/>
  <c r="C97" i="38"/>
  <c r="K99" i="38" s="1"/>
  <c r="K101" i="38" l="1"/>
  <c r="K102" i="38" s="1"/>
  <c r="H65" i="37"/>
  <c r="G25" i="37" l="1"/>
  <c r="G21" i="37" l="1"/>
  <c r="G22" i="37"/>
  <c r="G11" i="37" l="1"/>
  <c r="G10" i="37"/>
  <c r="G65" i="37"/>
  <c r="G14" i="37" l="1"/>
  <c r="G18" i="37" l="1"/>
  <c r="D28" i="39" l="1"/>
  <c r="H30" i="39" s="1"/>
  <c r="H50" i="39" l="1"/>
  <c r="E50" i="39" l="1"/>
  <c r="G28" i="39" l="1"/>
  <c r="J40" i="37" l="1"/>
  <c r="F65" i="37" l="1"/>
  <c r="L63" i="38" l="1"/>
  <c r="C28" i="39" l="1"/>
  <c r="C50" i="39" l="1"/>
  <c r="D38" i="37" l="1"/>
  <c r="J65" i="37"/>
  <c r="C65" i="37"/>
  <c r="I65" i="37" l="1"/>
  <c r="F38" i="37" l="1"/>
  <c r="E38" i="37"/>
  <c r="C38" i="37"/>
  <c r="D50" i="39" l="1"/>
  <c r="D54" i="39" s="1"/>
  <c r="E28" i="39" l="1"/>
  <c r="D65" i="37" l="1"/>
  <c r="E65" i="37" l="1"/>
  <c r="E69" i="37" l="1"/>
  <c r="K69" i="37" s="1"/>
  <c r="G5" i="1"/>
  <c r="F5" i="1"/>
  <c r="E5" i="1"/>
  <c r="D5" i="1" l="1"/>
  <c r="I5" i="1" s="1"/>
  <c r="E11" i="1" l="1"/>
  <c r="N63" i="38" l="1"/>
  <c r="D12" i="1" l="1"/>
  <c r="E12" i="1"/>
  <c r="F12" i="1"/>
  <c r="G12" i="1"/>
  <c r="F11" i="1" l="1"/>
  <c r="I14" i="1" l="1"/>
  <c r="G10" i="1" l="1"/>
  <c r="F10" i="1"/>
  <c r="E10" i="1"/>
  <c r="D10" i="1" l="1"/>
  <c r="I10" i="1" s="1"/>
  <c r="F50" i="39" l="1"/>
  <c r="F28" i="39" l="1"/>
  <c r="F7" i="1"/>
  <c r="D7" i="1"/>
  <c r="G7" i="1" l="1"/>
  <c r="E7" i="1"/>
  <c r="I7" i="1" l="1"/>
  <c r="G6" i="1"/>
  <c r="F6" i="1"/>
  <c r="E6" i="1"/>
  <c r="D6" i="1" l="1"/>
  <c r="I6" i="1" s="1"/>
  <c r="K65" i="37" l="1"/>
  <c r="C39" i="37"/>
  <c r="E39" i="37"/>
  <c r="K68" i="37" l="1"/>
  <c r="K70" i="37" s="1"/>
  <c r="I16" i="1" l="1"/>
  <c r="I12" i="1" l="1"/>
  <c r="G9" i="1" l="1"/>
  <c r="F9" i="1"/>
  <c r="D9" i="1"/>
  <c r="E9" i="1" l="1"/>
  <c r="I9" i="1" s="1"/>
  <c r="I50" i="39" l="1"/>
  <c r="J54" i="39" l="1"/>
  <c r="C29" i="39"/>
  <c r="E29" i="39"/>
  <c r="J53" i="39" l="1"/>
  <c r="J52" i="39"/>
  <c r="K55" i="39" s="1"/>
  <c r="C64" i="38" l="1"/>
  <c r="E64" i="38"/>
  <c r="I15" i="1" l="1"/>
  <c r="J14" i="1" l="1"/>
  <c r="K14" i="1" s="1"/>
  <c r="I13" i="1" l="1"/>
  <c r="J12" i="1" l="1"/>
  <c r="K12" i="1" s="1"/>
  <c r="G11" i="1" l="1"/>
  <c r="D11" i="1"/>
  <c r="I11" i="1" l="1"/>
  <c r="J10" i="1" l="1"/>
  <c r="K10" i="1" l="1"/>
  <c r="G8" i="1" l="1"/>
  <c r="F8" i="1" l="1"/>
  <c r="E8" i="1"/>
  <c r="D8" i="1"/>
  <c r="H18" i="1" l="1"/>
  <c r="I8" i="1" l="1"/>
  <c r="J8" i="1" s="1"/>
  <c r="K8" i="1" s="1"/>
  <c r="J6" i="1" l="1"/>
  <c r="K6" i="1" s="1"/>
  <c r="F17" i="1" l="1"/>
  <c r="G17" i="1" l="1"/>
  <c r="D17" i="1"/>
  <c r="E17" i="1" l="1"/>
  <c r="D18" i="1" s="1"/>
  <c r="F18" i="1"/>
  <c r="J18" i="1" l="1"/>
  <c r="I17" i="1"/>
  <c r="K5" i="1"/>
  <c r="J19" i="1"/>
  <c r="G38" i="37"/>
</calcChain>
</file>

<file path=xl/sharedStrings.xml><?xml version="1.0" encoding="utf-8"?>
<sst xmlns="http://schemas.openxmlformats.org/spreadsheetml/2006/main" count="880" uniqueCount="347">
  <si>
    <t>TOTAL</t>
  </si>
  <si>
    <t>MARCH</t>
  </si>
  <si>
    <t>APRIL</t>
  </si>
  <si>
    <t>JUNE</t>
  </si>
  <si>
    <t>JULY</t>
  </si>
  <si>
    <t>MAY</t>
  </si>
  <si>
    <t>DAY</t>
  </si>
  <si>
    <t>CASH</t>
  </si>
  <si>
    <t>ACCOUNT</t>
  </si>
  <si>
    <t>TOTALS FOR EACH ACCOUNT HOLDER</t>
  </si>
  <si>
    <t>INV</t>
  </si>
  <si>
    <t>CUSTOMER</t>
  </si>
  <si>
    <t>AUGUST</t>
  </si>
  <si>
    <t>SEPTEMBER</t>
  </si>
  <si>
    <t>OCTOBER</t>
  </si>
  <si>
    <t>NOVEMBER</t>
  </si>
  <si>
    <t>DECEMBER</t>
  </si>
  <si>
    <t>JANUARY</t>
  </si>
  <si>
    <t>FEBRUARY</t>
  </si>
  <si>
    <t>YEAR</t>
  </si>
  <si>
    <t>CASH SALES</t>
  </si>
  <si>
    <t>ACCOUNT SALES</t>
  </si>
  <si>
    <t>TOTAL SALES</t>
  </si>
  <si>
    <t xml:space="preserve"> </t>
  </si>
  <si>
    <t>SUMMARY:</t>
  </si>
  <si>
    <t>TOTAL INVOICED SALES:</t>
  </si>
  <si>
    <t>AVERAGE  CASH SALES:</t>
  </si>
  <si>
    <t>TOTAL CASH SALES:</t>
  </si>
  <si>
    <t>TOTAL ACCOUNT SALES:</t>
  </si>
  <si>
    <t>AVERAGE ACCOUNT SALES:</t>
  </si>
  <si>
    <t>HIGHEST MONTH SALES:</t>
  </si>
  <si>
    <t>AVERAGE MONTHLY SALES:</t>
  </si>
  <si>
    <t>LOWEST MONTH SALES</t>
  </si>
  <si>
    <t>AGRIGEL</t>
  </si>
  <si>
    <t>PREMAC</t>
  </si>
  <si>
    <t>MONTH</t>
  </si>
  <si>
    <t>CASH FARMERS</t>
  </si>
  <si>
    <t>FARMERS</t>
  </si>
  <si>
    <t>VAT PURPOSES</t>
  </si>
  <si>
    <t>VAT</t>
  </si>
  <si>
    <t>INFANTMED /             NCG CAM</t>
  </si>
  <si>
    <t>Account</t>
  </si>
  <si>
    <t>TOTAL INVOICED SALES FOR 2017 FINANCIAL YEAR</t>
  </si>
  <si>
    <t>+ 30 Days:</t>
  </si>
  <si>
    <t>Discount:</t>
  </si>
  <si>
    <t>Ferobrake</t>
  </si>
  <si>
    <t>Ventserve - VEN01</t>
  </si>
  <si>
    <t>-</t>
  </si>
  <si>
    <t>Paid EFT</t>
  </si>
  <si>
    <t>Vryheid Cranes - VRY01</t>
  </si>
  <si>
    <t>11</t>
  </si>
  <si>
    <t>VRY01</t>
  </si>
  <si>
    <t>VEN01</t>
  </si>
  <si>
    <t>SAN01</t>
  </si>
  <si>
    <t>EPE01</t>
  </si>
  <si>
    <t>17</t>
  </si>
  <si>
    <t>BEL01</t>
  </si>
  <si>
    <t>18</t>
  </si>
  <si>
    <t>Sandvik Mining RSA - SAN01</t>
  </si>
  <si>
    <t>24</t>
  </si>
  <si>
    <t>01</t>
  </si>
  <si>
    <t>04</t>
  </si>
  <si>
    <t>ü</t>
  </si>
  <si>
    <t>05</t>
  </si>
  <si>
    <t>Bell Equipment - BEL01</t>
  </si>
  <si>
    <t>08</t>
  </si>
  <si>
    <t>Hydrapower Hydraulics - HYD01</t>
  </si>
  <si>
    <t>HYD01</t>
  </si>
  <si>
    <t>Equipment Parts &amp; Engines - EPE01</t>
  </si>
  <si>
    <t>Maloma Colliery - MAL01</t>
  </si>
  <si>
    <t>MAL01</t>
  </si>
  <si>
    <t>Coalseam Hydraulics</t>
  </si>
  <si>
    <t>10</t>
  </si>
  <si>
    <t>TOTAL INVOICES - MARCH 2021</t>
  </si>
  <si>
    <t>TOTAL INVOICES - APRIL 2021</t>
  </si>
  <si>
    <t>TOTAL INVOICES - MAY 2021</t>
  </si>
  <si>
    <t>PI3997</t>
  </si>
  <si>
    <t>PI3998</t>
  </si>
  <si>
    <t>PI3999</t>
  </si>
  <si>
    <t>PI4000</t>
  </si>
  <si>
    <t>PI4001</t>
  </si>
  <si>
    <t>PI4002</t>
  </si>
  <si>
    <t>PI4003</t>
  </si>
  <si>
    <t>PI4004</t>
  </si>
  <si>
    <t>PI4005</t>
  </si>
  <si>
    <t>PI4006</t>
  </si>
  <si>
    <t>PI4007</t>
  </si>
  <si>
    <t>PI4008</t>
  </si>
  <si>
    <t>PI4009</t>
  </si>
  <si>
    <t>PI4010</t>
  </si>
  <si>
    <t>PI4011</t>
  </si>
  <si>
    <t>PI4012</t>
  </si>
  <si>
    <t>PI4013</t>
  </si>
  <si>
    <t>PI4014</t>
  </si>
  <si>
    <t>Discovery Drilling</t>
  </si>
  <si>
    <t>BHS Sales</t>
  </si>
  <si>
    <t>Techno Power</t>
  </si>
  <si>
    <t>not collected yet</t>
  </si>
  <si>
    <t>PI4015</t>
  </si>
  <si>
    <t>PI4016</t>
  </si>
  <si>
    <t>PI4017</t>
  </si>
  <si>
    <t>PI4018</t>
  </si>
  <si>
    <t>PI4019</t>
  </si>
  <si>
    <t>PI4020</t>
  </si>
  <si>
    <t>PI4021</t>
  </si>
  <si>
    <t>PI4022</t>
  </si>
  <si>
    <t>PI4023</t>
  </si>
  <si>
    <t>PI4024</t>
  </si>
  <si>
    <t>DBZ Diesel Parts</t>
  </si>
  <si>
    <t>PI4030</t>
  </si>
  <si>
    <t>PI4025</t>
  </si>
  <si>
    <t>PI4026</t>
  </si>
  <si>
    <t>PI4027</t>
  </si>
  <si>
    <t>PI4028</t>
  </si>
  <si>
    <t>PI4029</t>
  </si>
  <si>
    <t>Thembelihle Equipment - THE01</t>
  </si>
  <si>
    <t>Tracpart Mining supplies</t>
  </si>
  <si>
    <t>THE01</t>
  </si>
  <si>
    <t>PI4031</t>
  </si>
  <si>
    <t>Dosco Hydraulics MP - DOS01</t>
  </si>
  <si>
    <t>DOS01</t>
  </si>
  <si>
    <t>PI4032</t>
  </si>
  <si>
    <t>PI4033</t>
  </si>
  <si>
    <t>PI4034</t>
  </si>
  <si>
    <t>PI4035</t>
  </si>
  <si>
    <t>PI4036</t>
  </si>
  <si>
    <t>PI4037</t>
  </si>
  <si>
    <t>06</t>
  </si>
  <si>
    <t>PI4038</t>
  </si>
  <si>
    <t>PI4039</t>
  </si>
  <si>
    <t>PI4040</t>
  </si>
  <si>
    <t>12</t>
  </si>
  <si>
    <t>PI4041</t>
  </si>
  <si>
    <t>PI4042</t>
  </si>
  <si>
    <t>PI4043</t>
  </si>
  <si>
    <t>PI4044</t>
  </si>
  <si>
    <t>PI4045</t>
  </si>
  <si>
    <t>Commercial Shearing - COM01</t>
  </si>
  <si>
    <t>PI4046</t>
  </si>
  <si>
    <t>15</t>
  </si>
  <si>
    <t>COM01</t>
  </si>
  <si>
    <t>JA Engineering - JAE01</t>
  </si>
  <si>
    <t>PI4047</t>
  </si>
  <si>
    <t>PI4048</t>
  </si>
  <si>
    <t>JAE01</t>
  </si>
  <si>
    <t>PI4049</t>
  </si>
  <si>
    <t>PI4050</t>
  </si>
  <si>
    <t>PI4051</t>
  </si>
  <si>
    <t>PI4052</t>
  </si>
  <si>
    <t>PI4053</t>
  </si>
  <si>
    <t>PI4054</t>
  </si>
  <si>
    <t>20</t>
  </si>
  <si>
    <t>Purest Taste</t>
  </si>
  <si>
    <t>MFTN Boerdery</t>
  </si>
  <si>
    <t>Monosem / Carrotech</t>
  </si>
  <si>
    <t>PI4055</t>
  </si>
  <si>
    <t>31</t>
  </si>
  <si>
    <t>Jaco Jordaan Boerdery</t>
  </si>
  <si>
    <t>Credit note</t>
  </si>
  <si>
    <t>PI4056</t>
  </si>
  <si>
    <t>PI4058</t>
  </si>
  <si>
    <t>PI4059</t>
  </si>
  <si>
    <t>PI4057</t>
  </si>
  <si>
    <t>PI4060</t>
  </si>
  <si>
    <t>PI4061</t>
  </si>
  <si>
    <t>PI4062</t>
  </si>
  <si>
    <t>PI4063</t>
  </si>
  <si>
    <t>PI4064</t>
  </si>
  <si>
    <t>PI4065</t>
  </si>
  <si>
    <t>28</t>
  </si>
  <si>
    <t>23</t>
  </si>
  <si>
    <t>Tracpart Mining Supplies</t>
  </si>
  <si>
    <t>not sent yet</t>
  </si>
  <si>
    <t>VOID</t>
  </si>
  <si>
    <t>PI4066</t>
  </si>
  <si>
    <t>29</t>
  </si>
  <si>
    <t>CO</t>
  </si>
  <si>
    <t>PI4067</t>
  </si>
  <si>
    <t>PI4068</t>
  </si>
  <si>
    <t>PI4069</t>
  </si>
  <si>
    <t>PI4070</t>
  </si>
  <si>
    <t>PI4071</t>
  </si>
  <si>
    <t>30</t>
  </si>
  <si>
    <t>PI4072</t>
  </si>
  <si>
    <t>PI4073</t>
  </si>
  <si>
    <t>03</t>
  </si>
  <si>
    <t>DBZ Diesel Parts - DBZ01</t>
  </si>
  <si>
    <t xml:space="preserve">Account </t>
  </si>
  <si>
    <t>PI4074</t>
  </si>
  <si>
    <t>PI4075</t>
  </si>
  <si>
    <t>PI4076</t>
  </si>
  <si>
    <t>13</t>
  </si>
  <si>
    <t>Power Force Hydraulics - POW01</t>
  </si>
  <si>
    <t>POW01</t>
  </si>
  <si>
    <t>Rham Equipment</t>
  </si>
  <si>
    <t>PI3971</t>
  </si>
  <si>
    <t>VHS Tech Services</t>
  </si>
  <si>
    <t>PI3975</t>
  </si>
  <si>
    <t>PI3704</t>
  </si>
  <si>
    <t>Vector Engineering</t>
  </si>
  <si>
    <t>PI3804</t>
  </si>
  <si>
    <t>El Shaddai</t>
  </si>
  <si>
    <t>PI3840</t>
  </si>
  <si>
    <t>PI4078</t>
  </si>
  <si>
    <t>PI4079</t>
  </si>
  <si>
    <t>PI4080</t>
  </si>
  <si>
    <t>PI4081</t>
  </si>
  <si>
    <t>PI4082</t>
  </si>
  <si>
    <t>PI4083</t>
  </si>
  <si>
    <t>PI4084</t>
  </si>
  <si>
    <t>Carrotech</t>
  </si>
  <si>
    <t>Execudrone</t>
  </si>
  <si>
    <t>19</t>
  </si>
  <si>
    <t>14</t>
  </si>
  <si>
    <t>VHS Technical Services</t>
  </si>
  <si>
    <t>PI4086</t>
  </si>
  <si>
    <t>25</t>
  </si>
  <si>
    <t>PI4087</t>
  </si>
  <si>
    <t>Durimgh - DUR01</t>
  </si>
  <si>
    <t>DUR01</t>
  </si>
  <si>
    <t>PI4088</t>
  </si>
  <si>
    <t>PI4089</t>
  </si>
  <si>
    <t>PI4090</t>
  </si>
  <si>
    <t>PI4091</t>
  </si>
  <si>
    <t>PI4092</t>
  </si>
  <si>
    <t>PI4093</t>
  </si>
  <si>
    <t>PI4094</t>
  </si>
  <si>
    <t>PI4095</t>
  </si>
  <si>
    <t>PI4096</t>
  </si>
  <si>
    <t>26</t>
  </si>
  <si>
    <t>PI3937</t>
  </si>
  <si>
    <t>AI3926</t>
  </si>
  <si>
    <t>EP Roux</t>
  </si>
  <si>
    <t>AI3830</t>
  </si>
  <si>
    <t>Aan Die Gang Boerdery / Wikus van Aarde</t>
  </si>
  <si>
    <t>Emailed 11/30</t>
  </si>
  <si>
    <t>AI3869</t>
  </si>
  <si>
    <t>JT Ferreira Boerdery</t>
  </si>
  <si>
    <t>no pod??</t>
  </si>
  <si>
    <t>AI3871</t>
  </si>
  <si>
    <t>Helm Broers Boerdery</t>
  </si>
  <si>
    <t>AI3872</t>
  </si>
  <si>
    <t>Thuso Graan</t>
  </si>
  <si>
    <t>AI3819</t>
  </si>
  <si>
    <t>LP Stoltz</t>
  </si>
  <si>
    <t>AI3784</t>
  </si>
  <si>
    <t>MWP Solutions</t>
  </si>
  <si>
    <t>AI3785</t>
  </si>
  <si>
    <t>PI3906</t>
  </si>
  <si>
    <t>TOTAL INVOICES - JUNE 2021</t>
  </si>
  <si>
    <t>PI4099</t>
  </si>
  <si>
    <t>02</t>
  </si>
  <si>
    <t>PI4100</t>
  </si>
  <si>
    <t>Varsfontein Beef</t>
  </si>
  <si>
    <t>AI4101</t>
  </si>
  <si>
    <t>AI4102</t>
  </si>
  <si>
    <t>PJ Schabort De Jager</t>
  </si>
  <si>
    <t>AI4103</t>
  </si>
  <si>
    <t>MWP Solutions - MWP01</t>
  </si>
  <si>
    <t>MWP01</t>
  </si>
  <si>
    <t>AI4104</t>
  </si>
  <si>
    <t>FCF Farming</t>
  </si>
  <si>
    <t>AI4105</t>
  </si>
  <si>
    <t>A vd Berg</t>
  </si>
  <si>
    <t>AI4106</t>
  </si>
  <si>
    <t>A.L Fivaz</t>
  </si>
  <si>
    <t>AI4107</t>
  </si>
  <si>
    <t>AI4108</t>
  </si>
  <si>
    <t>AI4109</t>
  </si>
  <si>
    <t>9</t>
  </si>
  <si>
    <t>Pienaar Botha/Esboweni Bdy</t>
  </si>
  <si>
    <t>AC Viljoen en Seuns/Rudi</t>
  </si>
  <si>
    <t>PI4110</t>
  </si>
  <si>
    <t>PI4111</t>
  </si>
  <si>
    <t>Dosco Hydraulics</t>
  </si>
  <si>
    <t>PI4112</t>
  </si>
  <si>
    <t xml:space="preserve">Coalseam Hydraulics </t>
  </si>
  <si>
    <t>PI4113</t>
  </si>
  <si>
    <t>Part payment</t>
  </si>
  <si>
    <t>PI4115</t>
  </si>
  <si>
    <t>Bell Equipment</t>
  </si>
  <si>
    <t>BEL001</t>
  </si>
  <si>
    <t>PI4114</t>
  </si>
  <si>
    <t>PI4116</t>
  </si>
  <si>
    <t>PI4117</t>
  </si>
  <si>
    <t>PI4118</t>
  </si>
  <si>
    <t>PI4119</t>
  </si>
  <si>
    <t>AI4120</t>
  </si>
  <si>
    <t>Stark Fabrications</t>
  </si>
  <si>
    <t>Sandvik Mining - SAN01</t>
  </si>
  <si>
    <t>21</t>
  </si>
  <si>
    <t>PI4121</t>
  </si>
  <si>
    <t>Joy Global - JOY01</t>
  </si>
  <si>
    <t>JOY01</t>
  </si>
  <si>
    <t>600SA Holdings - 60001</t>
  </si>
  <si>
    <t>60001</t>
  </si>
  <si>
    <t>PI4122</t>
  </si>
  <si>
    <t>PI4123</t>
  </si>
  <si>
    <t>JJ Planned Maintenance</t>
  </si>
  <si>
    <t>PI4125</t>
  </si>
  <si>
    <t>PI4126</t>
  </si>
  <si>
    <t>Thembelihle - THE01</t>
  </si>
  <si>
    <t>PI4127</t>
  </si>
  <si>
    <t>PI4128</t>
  </si>
  <si>
    <t>PI4129</t>
  </si>
  <si>
    <t>PI4124</t>
  </si>
  <si>
    <t>TOTAL INVOICES - JULY 2021</t>
  </si>
  <si>
    <t>1</t>
  </si>
  <si>
    <t>PI4131</t>
  </si>
  <si>
    <t>COMMERCIAL SHEARING - COM01</t>
  </si>
  <si>
    <t>PI4132</t>
  </si>
  <si>
    <t>DISCOVERY DRILLING</t>
  </si>
  <si>
    <t>6</t>
  </si>
  <si>
    <t>PI4133</t>
  </si>
  <si>
    <t>DOSCO HYDRAULICS</t>
  </si>
  <si>
    <t>7</t>
  </si>
  <si>
    <t>PI4134</t>
  </si>
  <si>
    <t>8</t>
  </si>
  <si>
    <t>PI4135</t>
  </si>
  <si>
    <t>EQUIPMENT PARTS &amp; ENGINES</t>
  </si>
  <si>
    <t>PI4136</t>
  </si>
  <si>
    <t>PI4138</t>
  </si>
  <si>
    <t>PI4139</t>
  </si>
  <si>
    <t>PI4140</t>
  </si>
  <si>
    <t>PI4141</t>
  </si>
  <si>
    <t>PI4142</t>
  </si>
  <si>
    <t>PI4143</t>
  </si>
  <si>
    <t>PI4144</t>
  </si>
  <si>
    <t>DBZ DIESEL PARTS</t>
  </si>
  <si>
    <t>BELL EQUIPMENT</t>
  </si>
  <si>
    <t>PUREST TASTE</t>
  </si>
  <si>
    <t>PI4146</t>
  </si>
  <si>
    <t>Pd 5336 7/7</t>
  </si>
  <si>
    <t>PI4137</t>
  </si>
  <si>
    <t>PD EFT</t>
  </si>
  <si>
    <t>PI4145</t>
  </si>
  <si>
    <t>MFTN BOERDERY</t>
  </si>
  <si>
    <t>PI4151</t>
  </si>
  <si>
    <t>AI4147</t>
  </si>
  <si>
    <t>REDWING MINING SUPPLIES</t>
  </si>
  <si>
    <t>PI4148</t>
  </si>
  <si>
    <t>PI4149</t>
  </si>
  <si>
    <t>PI4150</t>
  </si>
  <si>
    <t>PI4152</t>
  </si>
  <si>
    <t>PI4153</t>
  </si>
  <si>
    <t>PI4130</t>
  </si>
  <si>
    <t>GH MEIRING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</si>
</sst>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 &quot;R&quot;\ * #,##0.00_ ;_ &quot;R&quot;\ * \-#,##0.00_ ;_ &quot;R&quot;\ * &quot;-&quot;??_ ;_ @_ "/>
    <numFmt numFmtId="164" formatCode="_-&quot;R&quot;* #,##0.00_-;\-&quot;R&quot;* #,##0.00_-;_-&quot;R&quot;* &quot;-&quot;??_-;_-@_-"/>
    <numFmt numFmtId="165" formatCode="_-* #,##0.00_-;\-* #,##0.00_-;_-* &quot;-&quot;??_-;_-@_-"/>
    <numFmt numFmtId="166" formatCode="&quot;R&quot;\ #,##0.00"/>
    <numFmt numFmtId="167" formatCode="&quot;R&quot;#,##0.00"/>
  </numFmts>
  <fonts count="35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i/>
      <sz val="10"/>
      <name val="Arial"/>
      <family val="2"/>
    </font>
    <font>
      <b/>
      <i/>
      <sz val="11"/>
      <name val="Arial"/>
      <family val="2"/>
    </font>
    <font>
      <b/>
      <u/>
      <sz val="11"/>
      <name val="Arial"/>
      <family val="2"/>
    </font>
    <font>
      <sz val="11"/>
      <name val="Arial"/>
      <family val="2"/>
    </font>
    <font>
      <sz val="8.5"/>
      <name val="Arial"/>
      <family val="2"/>
    </font>
    <font>
      <b/>
      <sz val="8.5"/>
      <name val="Arial"/>
      <family val="2"/>
    </font>
    <font>
      <b/>
      <i/>
      <sz val="12"/>
      <name val="Arial"/>
      <family val="2"/>
    </font>
    <font>
      <b/>
      <sz val="11"/>
      <name val="Arial"/>
      <family val="2"/>
    </font>
    <font>
      <b/>
      <i/>
      <sz val="14"/>
      <name val="Arial"/>
      <family val="2"/>
    </font>
    <font>
      <b/>
      <i/>
      <sz val="9"/>
      <name val="Arial"/>
      <family val="2"/>
    </font>
    <font>
      <b/>
      <i/>
      <u/>
      <sz val="11"/>
      <name val="Arial"/>
      <family val="2"/>
    </font>
    <font>
      <sz val="8.5"/>
      <color rgb="FF00B050"/>
      <name val="Arial"/>
      <family val="2"/>
    </font>
    <font>
      <i/>
      <sz val="10"/>
      <color theme="8" tint="-0.249977111117893"/>
      <name val="Arial"/>
      <family val="2"/>
    </font>
    <font>
      <b/>
      <i/>
      <sz val="10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i/>
      <sz val="10"/>
      <color rgb="FF0070C0"/>
      <name val="Arial"/>
      <family val="2"/>
    </font>
    <font>
      <sz val="9"/>
      <color rgb="FFFF0000"/>
      <name val="Arial"/>
      <family val="2"/>
    </font>
    <font>
      <sz val="10"/>
      <name val="Wingdings"/>
      <charset val="2"/>
    </font>
    <font>
      <sz val="8"/>
      <color rgb="FFFF0000"/>
      <name val="Arial"/>
      <family val="2"/>
    </font>
    <font>
      <i/>
      <sz val="8"/>
      <name val="Arial"/>
      <family val="2"/>
    </font>
    <font>
      <sz val="8"/>
      <color rgb="FFFF0000"/>
      <name val="Wingdings"/>
      <charset val="2"/>
    </font>
    <font>
      <sz val="8"/>
      <color rgb="FFFF0000"/>
      <name val="Calibri"/>
      <family val="2"/>
      <scheme val="minor"/>
    </font>
    <font>
      <sz val="8.5"/>
      <color rgb="FFFF0000"/>
      <name val="Arial"/>
      <family val="2"/>
    </font>
    <font>
      <sz val="8"/>
      <name val="Calibri"/>
      <family val="2"/>
      <scheme val="minor"/>
    </font>
    <font>
      <sz val="10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165" fontId="24" fillId="0" borderId="0" applyFont="0" applyFill="0" applyBorder="0" applyAlignment="0" applyProtection="0"/>
  </cellStyleXfs>
  <cellXfs count="521">
    <xf numFmtId="0" fontId="0" fillId="0" borderId="0" xfId="0"/>
    <xf numFmtId="44" fontId="1" fillId="0" borderId="0" xfId="1"/>
    <xf numFmtId="49" fontId="2" fillId="0" borderId="0" xfId="0" applyNumberFormat="1" applyFont="1" applyAlignment="1">
      <alignment horizontal="center"/>
    </xf>
    <xf numFmtId="44" fontId="1" fillId="0" borderId="0" xfId="1" applyAlignment="1">
      <alignment horizontal="center"/>
    </xf>
    <xf numFmtId="49" fontId="3" fillId="0" borderId="0" xfId="0" applyNumberFormat="1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44" fontId="4" fillId="0" borderId="0" xfId="0" applyNumberFormat="1" applyFont="1"/>
    <xf numFmtId="44" fontId="5" fillId="0" borderId="0" xfId="1" applyFont="1" applyBorder="1"/>
    <xf numFmtId="0" fontId="0" fillId="0" borderId="1" xfId="0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7" fillId="0" borderId="0" xfId="0" applyFont="1"/>
    <xf numFmtId="44" fontId="5" fillId="0" borderId="0" xfId="0" applyNumberFormat="1" applyFont="1" applyBorder="1"/>
    <xf numFmtId="0" fontId="0" fillId="0" borderId="29" xfId="0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4" fontId="0" fillId="0" borderId="0" xfId="0" applyNumberFormat="1" applyAlignment="1">
      <alignment vertical="center"/>
    </xf>
    <xf numFmtId="166" fontId="0" fillId="0" borderId="0" xfId="0" applyNumberFormat="1" applyAlignment="1">
      <alignment vertical="center"/>
    </xf>
    <xf numFmtId="44" fontId="0" fillId="0" borderId="0" xfId="0" applyNumberFormat="1" applyAlignment="1">
      <alignment horizontal="center" vertical="center"/>
    </xf>
    <xf numFmtId="44" fontId="2" fillId="0" borderId="0" xfId="1" applyFont="1" applyFill="1" applyBorder="1" applyAlignment="1">
      <alignment horizontal="right" vertical="center"/>
    </xf>
    <xf numFmtId="44" fontId="2" fillId="0" borderId="0" xfId="1" applyFont="1" applyBorder="1" applyAlignment="1">
      <alignment vertical="center"/>
    </xf>
    <xf numFmtId="44" fontId="0" fillId="0" borderId="0" xfId="0" applyNumberFormat="1" applyAlignment="1">
      <alignment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0" fillId="0" borderId="0" xfId="0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44" fontId="0" fillId="0" borderId="0" xfId="0" applyNumberFormat="1" applyBorder="1" applyAlignment="1">
      <alignment vertical="center"/>
    </xf>
    <xf numFmtId="0" fontId="5" fillId="0" borderId="29" xfId="0" applyFont="1" applyBorder="1" applyAlignment="1">
      <alignment vertical="center"/>
    </xf>
    <xf numFmtId="0" fontId="0" fillId="0" borderId="29" xfId="0" applyBorder="1" applyAlignment="1">
      <alignment vertical="center"/>
    </xf>
    <xf numFmtId="0" fontId="4" fillId="0" borderId="33" xfId="0" applyFont="1" applyBorder="1" applyAlignment="1">
      <alignment vertical="center"/>
    </xf>
    <xf numFmtId="0" fontId="4" fillId="0" borderId="33" xfId="0" applyFont="1" applyBorder="1" applyAlignment="1"/>
    <xf numFmtId="0" fontId="4" fillId="0" borderId="6" xfId="0" applyFont="1" applyBorder="1" applyAlignment="1"/>
    <xf numFmtId="49" fontId="2" fillId="0" borderId="21" xfId="0" applyNumberFormat="1" applyFont="1" applyBorder="1" applyAlignment="1">
      <alignment horizontal="center"/>
    </xf>
    <xf numFmtId="0" fontId="9" fillId="0" borderId="0" xfId="0" applyFont="1"/>
    <xf numFmtId="0" fontId="1" fillId="0" borderId="0" xfId="0" applyFont="1" applyBorder="1" applyAlignment="1">
      <alignment vertical="center"/>
    </xf>
    <xf numFmtId="0" fontId="0" fillId="0" borderId="0" xfId="0" applyAlignment="1">
      <alignment horizontal="center" vertical="center"/>
    </xf>
    <xf numFmtId="44" fontId="0" fillId="0" borderId="0" xfId="0" applyNumberFormat="1" applyAlignment="1">
      <alignment horizontal="center" vertical="center"/>
    </xf>
    <xf numFmtId="0" fontId="0" fillId="0" borderId="3" xfId="0" applyBorder="1" applyAlignment="1">
      <alignment horizontal="center" vertical="center"/>
    </xf>
    <xf numFmtId="49" fontId="11" fillId="0" borderId="0" xfId="0" applyNumberFormat="1" applyFont="1" applyAlignment="1">
      <alignment horizontal="left"/>
    </xf>
    <xf numFmtId="0" fontId="0" fillId="0" borderId="25" xfId="0" applyBorder="1" applyAlignment="1">
      <alignment horizontal="center" vertical="center"/>
    </xf>
    <xf numFmtId="44" fontId="0" fillId="0" borderId="9" xfId="1" applyFont="1" applyBorder="1" applyAlignment="1">
      <alignment horizontal="right" vertical="center"/>
    </xf>
    <xf numFmtId="44" fontId="0" fillId="0" borderId="8" xfId="1" applyFont="1" applyBorder="1" applyAlignment="1">
      <alignment horizontal="right" vertical="center"/>
    </xf>
    <xf numFmtId="44" fontId="0" fillId="0" borderId="20" xfId="1" applyFont="1" applyBorder="1" applyAlignment="1">
      <alignment horizontal="right" vertical="center"/>
    </xf>
    <xf numFmtId="44" fontId="0" fillId="0" borderId="30" xfId="1" applyFont="1" applyBorder="1" applyAlignment="1">
      <alignment horizontal="right" vertical="center"/>
    </xf>
    <xf numFmtId="44" fontId="0" fillId="0" borderId="28" xfId="1" applyFont="1" applyBorder="1" applyAlignment="1">
      <alignment vertical="center"/>
    </xf>
    <xf numFmtId="0" fontId="2" fillId="0" borderId="48" xfId="0" applyFont="1" applyBorder="1" applyAlignment="1">
      <alignment horizontal="center" vertical="center"/>
    </xf>
    <xf numFmtId="0" fontId="0" fillId="0" borderId="41" xfId="0" applyNumberFormat="1" applyBorder="1" applyAlignment="1">
      <alignment horizontal="center" vertical="center"/>
    </xf>
    <xf numFmtId="44" fontId="2" fillId="0" borderId="18" xfId="1" applyFont="1" applyFill="1" applyBorder="1" applyAlignment="1">
      <alignment horizontal="right" vertical="center"/>
    </xf>
    <xf numFmtId="44" fontId="2" fillId="0" borderId="15" xfId="1" applyFont="1" applyFill="1" applyBorder="1" applyAlignment="1">
      <alignment horizontal="right" vertical="center"/>
    </xf>
    <xf numFmtId="44" fontId="0" fillId="0" borderId="26" xfId="1" applyFont="1" applyBorder="1" applyAlignment="1">
      <alignment horizontal="right" vertical="center"/>
    </xf>
    <xf numFmtId="44" fontId="0" fillId="0" borderId="19" xfId="1" applyFont="1" applyBorder="1" applyAlignment="1">
      <alignment horizontal="right" vertical="center"/>
    </xf>
    <xf numFmtId="44" fontId="8" fillId="0" borderId="27" xfId="1" applyFont="1" applyBorder="1" applyAlignment="1">
      <alignment horizontal="center" vertical="center"/>
    </xf>
    <xf numFmtId="44" fontId="8" fillId="0" borderId="31" xfId="1" applyFont="1" applyBorder="1" applyAlignment="1">
      <alignment horizontal="center" vertical="center"/>
    </xf>
    <xf numFmtId="44" fontId="14" fillId="0" borderId="50" xfId="1" applyFont="1" applyBorder="1" applyAlignment="1">
      <alignment vertical="center"/>
    </xf>
    <xf numFmtId="44" fontId="13" fillId="0" borderId="20" xfId="1" applyFont="1" applyBorder="1" applyAlignment="1">
      <alignment vertical="center"/>
    </xf>
    <xf numFmtId="44" fontId="13" fillId="0" borderId="30" xfId="1" applyFont="1" applyBorder="1" applyAlignment="1">
      <alignment vertical="center"/>
    </xf>
    <xf numFmtId="44" fontId="13" fillId="0" borderId="9" xfId="1" applyFont="1" applyBorder="1" applyAlignment="1">
      <alignment vertical="center"/>
    </xf>
    <xf numFmtId="44" fontId="13" fillId="0" borderId="8" xfId="1" applyFont="1" applyBorder="1" applyAlignment="1">
      <alignment vertical="center"/>
    </xf>
    <xf numFmtId="44" fontId="13" fillId="0" borderId="1" xfId="1" applyFont="1" applyBorder="1" applyAlignment="1">
      <alignment vertical="center"/>
    </xf>
    <xf numFmtId="44" fontId="13" fillId="0" borderId="7" xfId="1" applyFont="1" applyBorder="1" applyAlignment="1">
      <alignment vertical="center"/>
    </xf>
    <xf numFmtId="49" fontId="11" fillId="0" borderId="0" xfId="0" applyNumberFormat="1" applyFont="1" applyAlignment="1">
      <alignment horizontal="left" vertical="center"/>
    </xf>
    <xf numFmtId="166" fontId="6" fillId="0" borderId="0" xfId="0" applyNumberFormat="1" applyFont="1"/>
    <xf numFmtId="44" fontId="13" fillId="0" borderId="6" xfId="1" applyFont="1" applyBorder="1" applyAlignment="1">
      <alignment vertical="center"/>
    </xf>
    <xf numFmtId="44" fontId="13" fillId="0" borderId="11" xfId="1" applyFont="1" applyBorder="1" applyAlignment="1">
      <alignment horizontal="center"/>
    </xf>
    <xf numFmtId="44" fontId="13" fillId="0" borderId="52" xfId="1" applyFont="1" applyBorder="1" applyAlignment="1">
      <alignment horizontal="center"/>
    </xf>
    <xf numFmtId="44" fontId="13" fillId="0" borderId="9" xfId="1" applyFont="1" applyBorder="1" applyAlignment="1">
      <alignment horizontal="center"/>
    </xf>
    <xf numFmtId="44" fontId="13" fillId="0" borderId="6" xfId="1" applyFont="1" applyBorder="1" applyAlignment="1">
      <alignment horizontal="center"/>
    </xf>
    <xf numFmtId="44" fontId="13" fillId="0" borderId="18" xfId="1" applyFont="1" applyBorder="1"/>
    <xf numFmtId="44" fontId="13" fillId="0" borderId="31" xfId="1" applyFont="1" applyBorder="1"/>
    <xf numFmtId="49" fontId="8" fillId="0" borderId="29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41" xfId="0" applyFont="1" applyBorder="1" applyAlignment="1">
      <alignment horizontal="center"/>
    </xf>
    <xf numFmtId="49" fontId="5" fillId="0" borderId="0" xfId="0" applyNumberFormat="1" applyFont="1" applyBorder="1" applyAlignment="1">
      <alignment horizontal="center"/>
    </xf>
    <xf numFmtId="44" fontId="2" fillId="0" borderId="48" xfId="1" applyFont="1" applyBorder="1" applyAlignment="1">
      <alignment vertical="center"/>
    </xf>
    <xf numFmtId="44" fontId="0" fillId="0" borderId="43" xfId="1" applyFont="1" applyBorder="1" applyAlignment="1">
      <alignment horizontal="right" vertical="center"/>
    </xf>
    <xf numFmtId="44" fontId="0" fillId="0" borderId="24" xfId="1" applyFont="1" applyBorder="1" applyAlignment="1">
      <alignment horizontal="right" vertical="center"/>
    </xf>
    <xf numFmtId="166" fontId="16" fillId="0" borderId="56" xfId="1" applyNumberFormat="1" applyFont="1" applyFill="1" applyBorder="1" applyAlignment="1">
      <alignment horizontal="center" vertical="center"/>
    </xf>
    <xf numFmtId="44" fontId="13" fillId="0" borderId="14" xfId="1" applyFont="1" applyBorder="1" applyAlignment="1">
      <alignment horizontal="center"/>
    </xf>
    <xf numFmtId="44" fontId="13" fillId="0" borderId="57" xfId="1" applyFont="1" applyBorder="1" applyAlignment="1">
      <alignment horizontal="center"/>
    </xf>
    <xf numFmtId="0" fontId="1" fillId="0" borderId="0" xfId="0" applyFont="1"/>
    <xf numFmtId="16" fontId="0" fillId="0" borderId="0" xfId="0" applyNumberFormat="1" applyAlignment="1">
      <alignment horizontal="center"/>
    </xf>
    <xf numFmtId="166" fontId="0" fillId="0" borderId="0" xfId="0" applyNumberFormat="1" applyAlignment="1">
      <alignment horizontal="center" vertical="center"/>
    </xf>
    <xf numFmtId="44" fontId="13" fillId="0" borderId="25" xfId="1" applyFont="1" applyBorder="1" applyAlignment="1">
      <alignment vertical="center"/>
    </xf>
    <xf numFmtId="44" fontId="13" fillId="0" borderId="34" xfId="1" applyFont="1" applyBorder="1" applyAlignment="1">
      <alignment vertical="center"/>
    </xf>
    <xf numFmtId="0" fontId="5" fillId="0" borderId="31" xfId="0" applyFont="1" applyBorder="1" applyAlignment="1">
      <alignment horizontal="center"/>
    </xf>
    <xf numFmtId="44" fontId="13" fillId="0" borderId="41" xfId="1" applyFont="1" applyBorder="1" applyAlignment="1">
      <alignment vertical="center"/>
    </xf>
    <xf numFmtId="44" fontId="13" fillId="0" borderId="45" xfId="1" applyFont="1" applyBorder="1" applyAlignment="1">
      <alignment vertical="center"/>
    </xf>
    <xf numFmtId="44" fontId="13" fillId="0" borderId="62" xfId="1" applyFont="1" applyBorder="1"/>
    <xf numFmtId="44" fontId="20" fillId="0" borderId="9" xfId="1" applyFont="1" applyBorder="1" applyAlignment="1">
      <alignment vertical="center"/>
    </xf>
    <xf numFmtId="44" fontId="14" fillId="0" borderId="9" xfId="1" applyFont="1" applyBorder="1" applyAlignment="1">
      <alignment vertical="center"/>
    </xf>
    <xf numFmtId="0" fontId="21" fillId="0" borderId="63" xfId="0" applyFont="1" applyBorder="1" applyAlignment="1">
      <alignment vertical="center"/>
    </xf>
    <xf numFmtId="44" fontId="1" fillId="0" borderId="0" xfId="1" applyFont="1"/>
    <xf numFmtId="0" fontId="4" fillId="0" borderId="41" xfId="0" applyFont="1" applyBorder="1" applyAlignment="1">
      <alignment horizontal="left"/>
    </xf>
    <xf numFmtId="44" fontId="13" fillId="0" borderId="16" xfId="1" applyFont="1" applyBorder="1" applyAlignment="1">
      <alignment horizontal="center"/>
    </xf>
    <xf numFmtId="44" fontId="13" fillId="0" borderId="64" xfId="1" applyFont="1" applyBorder="1" applyAlignment="1">
      <alignment vertical="center"/>
    </xf>
    <xf numFmtId="0" fontId="0" fillId="0" borderId="0" xfId="0" applyBorder="1"/>
    <xf numFmtId="44" fontId="20" fillId="0" borderId="20" xfId="1" applyFont="1" applyBorder="1" applyAlignment="1">
      <alignment vertical="center"/>
    </xf>
    <xf numFmtId="166" fontId="0" fillId="0" borderId="0" xfId="0" applyNumberFormat="1"/>
    <xf numFmtId="44" fontId="13" fillId="0" borderId="66" xfId="1" applyFont="1" applyBorder="1" applyAlignment="1">
      <alignment vertical="center"/>
    </xf>
    <xf numFmtId="0" fontId="15" fillId="0" borderId="0" xfId="0" applyFont="1" applyBorder="1" applyAlignment="1">
      <alignment horizontal="left"/>
    </xf>
    <xf numFmtId="0" fontId="17" fillId="0" borderId="0" xfId="0" applyFont="1" applyBorder="1" applyAlignment="1">
      <alignment horizontal="left" vertical="top"/>
    </xf>
    <xf numFmtId="44" fontId="13" fillId="0" borderId="65" xfId="1" applyFont="1" applyBorder="1" applyAlignment="1">
      <alignment vertical="center"/>
    </xf>
    <xf numFmtId="44" fontId="0" fillId="0" borderId="0" xfId="0" applyNumberFormat="1"/>
    <xf numFmtId="16" fontId="1" fillId="0" borderId="0" xfId="0" applyNumberFormat="1" applyFont="1" applyBorder="1" applyAlignment="1">
      <alignment horizontal="center"/>
    </xf>
    <xf numFmtId="16" fontId="0" fillId="0" borderId="0" xfId="0" applyNumberFormat="1" applyBorder="1" applyAlignment="1">
      <alignment horizontal="center"/>
    </xf>
    <xf numFmtId="167" fontId="0" fillId="0" borderId="0" xfId="0" applyNumberFormat="1"/>
    <xf numFmtId="0" fontId="21" fillId="0" borderId="67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167" fontId="0" fillId="0" borderId="0" xfId="0" applyNumberFormat="1" applyAlignment="1">
      <alignment vertical="center"/>
    </xf>
    <xf numFmtId="164" fontId="0" fillId="0" borderId="0" xfId="0" applyNumberFormat="1" applyAlignment="1">
      <alignment vertical="center"/>
    </xf>
    <xf numFmtId="164" fontId="23" fillId="0" borderId="0" xfId="0" applyNumberFormat="1" applyFont="1"/>
    <xf numFmtId="44" fontId="13" fillId="0" borderId="61" xfId="1" applyFont="1" applyBorder="1" applyAlignment="1">
      <alignment vertical="center"/>
    </xf>
    <xf numFmtId="44" fontId="2" fillId="0" borderId="17" xfId="1" applyFont="1" applyBorder="1" applyAlignment="1">
      <alignment horizontal="center"/>
    </xf>
    <xf numFmtId="44" fontId="13" fillId="0" borderId="15" xfId="1" applyFont="1" applyBorder="1"/>
    <xf numFmtId="44" fontId="13" fillId="0" borderId="10" xfId="1" applyFont="1" applyBorder="1" applyAlignment="1">
      <alignment vertical="center"/>
    </xf>
    <xf numFmtId="44" fontId="13" fillId="0" borderId="8" xfId="1" applyFont="1" applyFill="1" applyBorder="1" applyAlignment="1">
      <alignment vertical="center"/>
    </xf>
    <xf numFmtId="44" fontId="13" fillId="0" borderId="25" xfId="1" applyFont="1" applyFill="1" applyBorder="1" applyAlignment="1">
      <alignment vertical="center"/>
    </xf>
    <xf numFmtId="44" fontId="13" fillId="0" borderId="9" xfId="1" applyFont="1" applyFill="1" applyBorder="1" applyAlignment="1">
      <alignment vertical="center"/>
    </xf>
    <xf numFmtId="44" fontId="1" fillId="0" borderId="0" xfId="1" applyFill="1" applyAlignment="1">
      <alignment horizontal="center"/>
    </xf>
    <xf numFmtId="44" fontId="1" fillId="0" borderId="0" xfId="1" applyFill="1"/>
    <xf numFmtId="44" fontId="1" fillId="0" borderId="0" xfId="1" applyFill="1" applyBorder="1" applyAlignment="1">
      <alignment horizontal="center"/>
    </xf>
    <xf numFmtId="44" fontId="1" fillId="0" borderId="0" xfId="1" applyFill="1" applyBorder="1"/>
    <xf numFmtId="44" fontId="8" fillId="0" borderId="27" xfId="1" applyFont="1" applyFill="1" applyBorder="1" applyAlignment="1">
      <alignment horizontal="center" vertical="center"/>
    </xf>
    <xf numFmtId="44" fontId="8" fillId="0" borderId="29" xfId="1" applyFont="1" applyFill="1" applyBorder="1" applyAlignment="1">
      <alignment horizontal="center" vertical="center"/>
    </xf>
    <xf numFmtId="44" fontId="8" fillId="0" borderId="31" xfId="1" applyFont="1" applyFill="1" applyBorder="1" applyAlignment="1">
      <alignment horizontal="center" vertical="center"/>
    </xf>
    <xf numFmtId="44" fontId="14" fillId="0" borderId="53" xfId="1" applyFont="1" applyFill="1" applyBorder="1" applyAlignment="1">
      <alignment vertical="center"/>
    </xf>
    <xf numFmtId="44" fontId="5" fillId="0" borderId="0" xfId="1" applyFont="1" applyFill="1" applyBorder="1"/>
    <xf numFmtId="44" fontId="13" fillId="0" borderId="7" xfId="1" applyFont="1" applyFill="1" applyBorder="1" applyAlignment="1">
      <alignment vertical="center"/>
    </xf>
    <xf numFmtId="44" fontId="13" fillId="0" borderId="1" xfId="1" applyFont="1" applyFill="1" applyBorder="1" applyAlignment="1">
      <alignment vertical="center"/>
    </xf>
    <xf numFmtId="44" fontId="13" fillId="0" borderId="10" xfId="1" applyFont="1" applyFill="1" applyBorder="1" applyAlignment="1">
      <alignment vertical="center"/>
    </xf>
    <xf numFmtId="44" fontId="13" fillId="0" borderId="18" xfId="1" applyFont="1" applyFill="1" applyBorder="1"/>
    <xf numFmtId="44" fontId="13" fillId="0" borderId="62" xfId="1" applyFont="1" applyFill="1" applyBorder="1"/>
    <xf numFmtId="0" fontId="1" fillId="0" borderId="0" xfId="0" applyFont="1" applyFill="1" applyBorder="1"/>
    <xf numFmtId="49" fontId="2" fillId="0" borderId="51" xfId="0" applyNumberFormat="1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44" fontId="7" fillId="0" borderId="0" xfId="0" applyNumberFormat="1" applyFont="1" applyBorder="1"/>
    <xf numFmtId="0" fontId="7" fillId="0" borderId="0" xfId="0" applyFont="1" applyBorder="1"/>
    <xf numFmtId="0" fontId="0" fillId="0" borderId="0" xfId="0" applyAlignment="1">
      <alignment horizontal="left" indent="1"/>
    </xf>
    <xf numFmtId="0" fontId="9" fillId="0" borderId="0" xfId="0" applyFont="1" applyAlignment="1">
      <alignment horizontal="left" indent="1"/>
    </xf>
    <xf numFmtId="49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49" fontId="2" fillId="0" borderId="0" xfId="0" applyNumberFormat="1" applyFont="1" applyBorder="1" applyAlignment="1">
      <alignment horizontal="center"/>
    </xf>
    <xf numFmtId="44" fontId="13" fillId="0" borderId="30" xfId="1" applyFont="1" applyFill="1" applyBorder="1" applyAlignment="1">
      <alignment vertical="center"/>
    </xf>
    <xf numFmtId="44" fontId="13" fillId="0" borderId="41" xfId="1" applyFont="1" applyFill="1" applyBorder="1" applyAlignment="1">
      <alignment vertical="center"/>
    </xf>
    <xf numFmtId="0" fontId="4" fillId="0" borderId="0" xfId="0" applyFont="1" applyBorder="1" applyAlignment="1">
      <alignment horizontal="center"/>
    </xf>
    <xf numFmtId="44" fontId="13" fillId="0" borderId="68" xfId="1" applyFont="1" applyBorder="1" applyAlignment="1">
      <alignment vertical="center"/>
    </xf>
    <xf numFmtId="44" fontId="25" fillId="0" borderId="0" xfId="0" applyNumberFormat="1" applyFont="1" applyAlignment="1">
      <alignment vertical="center"/>
    </xf>
    <xf numFmtId="165" fontId="25" fillId="0" borderId="0" xfId="2" applyFont="1" applyAlignment="1">
      <alignment vertical="center"/>
    </xf>
    <xf numFmtId="164" fontId="7" fillId="0" borderId="0" xfId="0" applyNumberFormat="1" applyFont="1"/>
    <xf numFmtId="0" fontId="5" fillId="0" borderId="29" xfId="0" applyFont="1" applyBorder="1" applyAlignment="1">
      <alignment horizontal="center"/>
    </xf>
    <xf numFmtId="49" fontId="0" fillId="0" borderId="0" xfId="0" applyNumberFormat="1" applyAlignment="1">
      <alignment horizontal="center"/>
    </xf>
    <xf numFmtId="49" fontId="2" fillId="0" borderId="0" xfId="0" applyNumberFormat="1" applyFont="1" applyBorder="1" applyAlignment="1">
      <alignment horizontal="center"/>
    </xf>
    <xf numFmtId="44" fontId="2" fillId="0" borderId="22" xfId="1" applyFont="1" applyFill="1" applyBorder="1" applyAlignment="1">
      <alignment horizontal="center"/>
    </xf>
    <xf numFmtId="44" fontId="13" fillId="0" borderId="11" xfId="1" applyFont="1" applyFill="1" applyBorder="1" applyAlignment="1">
      <alignment vertical="center"/>
    </xf>
    <xf numFmtId="44" fontId="13" fillId="0" borderId="13" xfId="1" applyFont="1" applyFill="1" applyBorder="1" applyAlignment="1">
      <alignment vertical="center"/>
    </xf>
    <xf numFmtId="44" fontId="14" fillId="0" borderId="20" xfId="1" applyFont="1" applyBorder="1" applyAlignment="1">
      <alignment vertical="center"/>
    </xf>
    <xf numFmtId="44" fontId="9" fillId="0" borderId="0" xfId="0" applyNumberFormat="1" applyFont="1"/>
    <xf numFmtId="44" fontId="13" fillId="0" borderId="13" xfId="1" applyFont="1" applyBorder="1" applyAlignment="1">
      <alignment vertical="center"/>
    </xf>
    <xf numFmtId="49" fontId="8" fillId="0" borderId="29" xfId="0" applyNumberFormat="1" applyFont="1" applyBorder="1" applyAlignment="1">
      <alignment horizontal="center"/>
    </xf>
    <xf numFmtId="44" fontId="13" fillId="0" borderId="65" xfId="1" applyFont="1" applyFill="1" applyBorder="1" applyAlignment="1">
      <alignment vertical="center"/>
    </xf>
    <xf numFmtId="44" fontId="13" fillId="0" borderId="20" xfId="1" applyFont="1" applyFill="1" applyBorder="1" applyAlignment="1">
      <alignment vertical="center"/>
    </xf>
    <xf numFmtId="44" fontId="13" fillId="0" borderId="28" xfId="1" applyFont="1" applyBorder="1" applyAlignment="1">
      <alignment vertical="center"/>
    </xf>
    <xf numFmtId="44" fontId="13" fillId="0" borderId="13" xfId="1" applyFont="1" applyBorder="1" applyAlignment="1">
      <alignment horizontal="center"/>
    </xf>
    <xf numFmtId="0" fontId="5" fillId="0" borderId="29" xfId="0" applyFont="1" applyBorder="1" applyAlignment="1">
      <alignment horizontal="center"/>
    </xf>
    <xf numFmtId="49" fontId="0" fillId="0" borderId="0" xfId="0" applyNumberFormat="1" applyAlignment="1">
      <alignment horizontal="center"/>
    </xf>
    <xf numFmtId="49" fontId="2" fillId="0" borderId="0" xfId="0" applyNumberFormat="1" applyFont="1" applyBorder="1" applyAlignment="1">
      <alignment horizontal="center"/>
    </xf>
    <xf numFmtId="44" fontId="13" fillId="0" borderId="58" xfId="1" applyFont="1" applyBorder="1" applyAlignment="1">
      <alignment vertical="center"/>
    </xf>
    <xf numFmtId="44" fontId="13" fillId="0" borderId="49" xfId="1" applyFont="1" applyBorder="1" applyAlignment="1">
      <alignment vertical="center"/>
    </xf>
    <xf numFmtId="44" fontId="13" fillId="0" borderId="69" xfId="1" applyFont="1" applyBorder="1" applyAlignment="1">
      <alignment vertical="center"/>
    </xf>
    <xf numFmtId="44" fontId="20" fillId="0" borderId="28" xfId="1" applyFont="1" applyBorder="1" applyAlignment="1">
      <alignment vertical="center"/>
    </xf>
    <xf numFmtId="44" fontId="13" fillId="0" borderId="44" xfId="1" applyFont="1" applyFill="1" applyBorder="1" applyAlignment="1">
      <alignment vertical="center"/>
    </xf>
    <xf numFmtId="44" fontId="2" fillId="0" borderId="42" xfId="1" applyFont="1" applyBorder="1" applyAlignment="1">
      <alignment horizontal="center"/>
    </xf>
    <xf numFmtId="44" fontId="13" fillId="0" borderId="36" xfId="1" applyFont="1" applyBorder="1" applyAlignment="1">
      <alignment vertical="center"/>
    </xf>
    <xf numFmtId="16" fontId="7" fillId="0" borderId="0" xfId="0" applyNumberFormat="1" applyFont="1" applyBorder="1" applyAlignment="1">
      <alignment horizontal="center"/>
    </xf>
    <xf numFmtId="164" fontId="7" fillId="0" borderId="0" xfId="0" applyNumberFormat="1" applyFont="1" applyBorder="1"/>
    <xf numFmtId="44" fontId="2" fillId="0" borderId="0" xfId="1" applyFont="1" applyBorder="1"/>
    <xf numFmtId="44" fontId="13" fillId="0" borderId="39" xfId="1" applyFont="1" applyBorder="1" applyAlignment="1">
      <alignment vertical="center"/>
    </xf>
    <xf numFmtId="44" fontId="13" fillId="0" borderId="3" xfId="1" applyFont="1" applyBorder="1" applyAlignment="1">
      <alignment vertical="center"/>
    </xf>
    <xf numFmtId="0" fontId="9" fillId="0" borderId="0" xfId="0" applyFont="1" applyBorder="1" applyAlignment="1">
      <alignment horizontal="left" indent="1"/>
    </xf>
    <xf numFmtId="44" fontId="8" fillId="0" borderId="0" xfId="1" applyFont="1" applyBorder="1" applyAlignment="1">
      <alignment horizontal="center" wrapText="1"/>
    </xf>
    <xf numFmtId="44" fontId="9" fillId="0" borderId="0" xfId="1" applyFont="1" applyAlignment="1">
      <alignment horizontal="right"/>
    </xf>
    <xf numFmtId="44" fontId="0" fillId="0" borderId="73" xfId="1" applyFont="1" applyBorder="1" applyAlignment="1">
      <alignment horizontal="right" vertical="center"/>
    </xf>
    <xf numFmtId="44" fontId="13" fillId="0" borderId="0" xfId="1" applyFont="1" applyBorder="1" applyAlignment="1">
      <alignment vertical="center"/>
    </xf>
    <xf numFmtId="0" fontId="4" fillId="0" borderId="40" xfId="0" applyFont="1" applyBorder="1" applyAlignment="1"/>
    <xf numFmtId="44" fontId="13" fillId="0" borderId="20" xfId="1" applyFont="1" applyBorder="1" applyAlignment="1">
      <alignment horizontal="center"/>
    </xf>
    <xf numFmtId="49" fontId="2" fillId="0" borderId="0" xfId="0" applyNumberFormat="1" applyFont="1" applyBorder="1" applyAlignment="1">
      <alignment horizontal="center"/>
    </xf>
    <xf numFmtId="44" fontId="1" fillId="0" borderId="0" xfId="1" applyFont="1" applyBorder="1" applyAlignment="1">
      <alignment horizontal="center"/>
    </xf>
    <xf numFmtId="44" fontId="1" fillId="0" borderId="0" xfId="1" applyFont="1" applyBorder="1"/>
    <xf numFmtId="0" fontId="27" fillId="0" borderId="0" xfId="0" applyFont="1" applyAlignment="1">
      <alignment horizontal="center"/>
    </xf>
    <xf numFmtId="44" fontId="13" fillId="0" borderId="59" xfId="1" applyFont="1" applyBorder="1" applyAlignment="1">
      <alignment vertical="center"/>
    </xf>
    <xf numFmtId="44" fontId="1" fillId="0" borderId="9" xfId="1" applyFont="1" applyBorder="1" applyAlignment="1">
      <alignment horizontal="right" vertical="center"/>
    </xf>
    <xf numFmtId="49" fontId="6" fillId="0" borderId="0" xfId="0" applyNumberFormat="1" applyFont="1" applyAlignment="1">
      <alignment horizontal="center"/>
    </xf>
    <xf numFmtId="44" fontId="6" fillId="0" borderId="0" xfId="1" applyFont="1"/>
    <xf numFmtId="0" fontId="6" fillId="0" borderId="0" xfId="0" applyFont="1"/>
    <xf numFmtId="16" fontId="6" fillId="0" borderId="0" xfId="0" applyNumberFormat="1" applyFont="1" applyAlignment="1">
      <alignment horizontal="center"/>
    </xf>
    <xf numFmtId="44" fontId="6" fillId="0" borderId="0" xfId="1" applyFont="1" applyFill="1"/>
    <xf numFmtId="44" fontId="6" fillId="0" borderId="0" xfId="0" applyNumberFormat="1" applyFont="1" applyBorder="1"/>
    <xf numFmtId="0" fontId="6" fillId="0" borderId="0" xfId="0" applyFont="1" applyBorder="1"/>
    <xf numFmtId="44" fontId="14" fillId="0" borderId="20" xfId="1" applyFont="1" applyFill="1" applyBorder="1" applyAlignment="1">
      <alignment vertical="center"/>
    </xf>
    <xf numFmtId="49" fontId="6" fillId="0" borderId="0" xfId="0" applyNumberFormat="1" applyFont="1" applyBorder="1" applyAlignment="1">
      <alignment horizontal="center"/>
    </xf>
    <xf numFmtId="44" fontId="2" fillId="0" borderId="5" xfId="1" applyFont="1" applyBorder="1" applyAlignment="1">
      <alignment horizontal="center"/>
    </xf>
    <xf numFmtId="44" fontId="6" fillId="0" borderId="0" xfId="1" applyFont="1" applyAlignment="1">
      <alignment horizontal="center"/>
    </xf>
    <xf numFmtId="44" fontId="13" fillId="0" borderId="12" xfId="1" applyFont="1" applyFill="1" applyBorder="1" applyAlignment="1">
      <alignment vertical="center"/>
    </xf>
    <xf numFmtId="44" fontId="6" fillId="0" borderId="0" xfId="0" applyNumberFormat="1" applyFont="1"/>
    <xf numFmtId="0" fontId="29" fillId="0" borderId="0" xfId="0" applyFont="1"/>
    <xf numFmtId="44" fontId="8" fillId="0" borderId="0" xfId="1" applyFont="1" applyBorder="1" applyAlignment="1">
      <alignment horizontal="center" wrapText="1"/>
    </xf>
    <xf numFmtId="44" fontId="1" fillId="0" borderId="30" xfId="1" applyFont="1" applyBorder="1" applyAlignment="1">
      <alignment horizontal="right" vertical="center"/>
    </xf>
    <xf numFmtId="44" fontId="30" fillId="0" borderId="0" xfId="1" applyFont="1" applyAlignment="1">
      <alignment horizontal="center"/>
    </xf>
    <xf numFmtId="0" fontId="29" fillId="0" borderId="69" xfId="0" applyFont="1" applyBorder="1" applyAlignment="1">
      <alignment horizontal="right"/>
    </xf>
    <xf numFmtId="0" fontId="6" fillId="0" borderId="0" xfId="0" applyFont="1" applyAlignment="1">
      <alignment horizontal="left" indent="1"/>
    </xf>
    <xf numFmtId="44" fontId="13" fillId="0" borderId="16" xfId="1" applyFont="1" applyBorder="1" applyAlignment="1">
      <alignment vertical="center"/>
    </xf>
    <xf numFmtId="0" fontId="4" fillId="0" borderId="34" xfId="0" applyFont="1" applyBorder="1" applyAlignment="1"/>
    <xf numFmtId="0" fontId="4" fillId="0" borderId="35" xfId="0" applyFont="1" applyBorder="1" applyAlignment="1">
      <alignment vertical="center"/>
    </xf>
    <xf numFmtId="0" fontId="4" fillId="0" borderId="38" xfId="0" applyFont="1" applyBorder="1" applyAlignment="1"/>
    <xf numFmtId="0" fontId="4" fillId="0" borderId="39" xfId="0" applyFont="1" applyBorder="1" applyAlignment="1"/>
    <xf numFmtId="0" fontId="6" fillId="0" borderId="0" xfId="0" applyFont="1" applyAlignment="1">
      <alignment horizontal="center"/>
    </xf>
    <xf numFmtId="0" fontId="29" fillId="0" borderId="69" xfId="0" quotePrefix="1" applyFont="1" applyBorder="1" applyAlignment="1">
      <alignment horizontal="right"/>
    </xf>
    <xf numFmtId="16" fontId="0" fillId="0" borderId="0" xfId="0" applyNumberFormat="1" applyAlignment="1">
      <alignment horizontal="center"/>
    </xf>
    <xf numFmtId="0" fontId="4" fillId="0" borderId="72" xfId="0" applyFont="1" applyBorder="1" applyAlignment="1">
      <alignment vertical="center"/>
    </xf>
    <xf numFmtId="0" fontId="4" fillId="0" borderId="68" xfId="0" applyFont="1" applyBorder="1" applyAlignment="1"/>
    <xf numFmtId="44" fontId="14" fillId="0" borderId="70" xfId="1" applyFont="1" applyFill="1" applyBorder="1" applyAlignment="1">
      <alignment vertical="center"/>
    </xf>
    <xf numFmtId="44" fontId="14" fillId="0" borderId="9" xfId="1" applyFont="1" applyFill="1" applyBorder="1" applyAlignment="1">
      <alignment vertical="center"/>
    </xf>
    <xf numFmtId="16" fontId="0" fillId="0" borderId="0" xfId="0" applyNumberFormat="1" applyAlignment="1">
      <alignment horizontal="center"/>
    </xf>
    <xf numFmtId="16" fontId="0" fillId="0" borderId="0" xfId="0" applyNumberFormat="1" applyAlignment="1">
      <alignment horizontal="center"/>
    </xf>
    <xf numFmtId="44" fontId="13" fillId="0" borderId="14" xfId="1" applyFont="1" applyFill="1" applyBorder="1" applyAlignment="1">
      <alignment vertical="center"/>
    </xf>
    <xf numFmtId="44" fontId="13" fillId="0" borderId="58" xfId="1" applyFont="1" applyFill="1" applyBorder="1" applyAlignment="1">
      <alignment vertical="center"/>
    </xf>
    <xf numFmtId="44" fontId="28" fillId="0" borderId="0" xfId="1" applyFont="1" applyAlignment="1">
      <alignment horizontal="center"/>
    </xf>
    <xf numFmtId="16" fontId="0" fillId="0" borderId="0" xfId="0" applyNumberFormat="1" applyAlignment="1">
      <alignment horizontal="center"/>
    </xf>
    <xf numFmtId="44" fontId="6" fillId="0" borderId="0" xfId="0" applyNumberFormat="1" applyFont="1"/>
    <xf numFmtId="16" fontId="6" fillId="0" borderId="0" xfId="0" applyNumberFormat="1" applyFont="1" applyBorder="1" applyAlignment="1">
      <alignment horizontal="center"/>
    </xf>
    <xf numFmtId="16" fontId="0" fillId="0" borderId="0" xfId="0" applyNumberFormat="1" applyAlignment="1">
      <alignment horizontal="center"/>
    </xf>
    <xf numFmtId="16" fontId="0" fillId="0" borderId="0" xfId="0" applyNumberFormat="1" applyAlignment="1">
      <alignment horizontal="center"/>
    </xf>
    <xf numFmtId="44" fontId="13" fillId="0" borderId="28" xfId="1" applyFont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16" fontId="0" fillId="0" borderId="0" xfId="0" applyNumberFormat="1" applyAlignment="1">
      <alignment horizontal="center"/>
    </xf>
    <xf numFmtId="16" fontId="0" fillId="0" borderId="0" xfId="0" applyNumberFormat="1" applyAlignment="1">
      <alignment horizontal="center"/>
    </xf>
    <xf numFmtId="16" fontId="1" fillId="0" borderId="0" xfId="0" quotePrefix="1" applyNumberFormat="1" applyFont="1" applyBorder="1" applyAlignment="1">
      <alignment horizontal="center"/>
    </xf>
    <xf numFmtId="44" fontId="2" fillId="0" borderId="47" xfId="1" applyFont="1" applyFill="1" applyBorder="1" applyAlignment="1">
      <alignment horizontal="center"/>
    </xf>
    <xf numFmtId="44" fontId="20" fillId="0" borderId="35" xfId="1" applyFont="1" applyFill="1" applyBorder="1" applyAlignment="1">
      <alignment vertical="center"/>
    </xf>
    <xf numFmtId="0" fontId="1" fillId="0" borderId="0" xfId="0" applyFont="1" applyAlignment="1">
      <alignment horizontal="center"/>
    </xf>
    <xf numFmtId="0" fontId="4" fillId="0" borderId="25" xfId="0" applyFont="1" applyBorder="1" applyAlignment="1">
      <alignment horizontal="center"/>
    </xf>
    <xf numFmtId="14" fontId="1" fillId="0" borderId="0" xfId="0" applyNumberFormat="1" applyFont="1" applyAlignment="1">
      <alignment horizontal="center"/>
    </xf>
    <xf numFmtId="16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49" fontId="4" fillId="0" borderId="6" xfId="0" applyNumberFormat="1" applyFont="1" applyBorder="1" applyAlignment="1">
      <alignment vertical="center"/>
    </xf>
    <xf numFmtId="16" fontId="6" fillId="0" borderId="0" xfId="0" applyNumberFormat="1" applyFont="1" applyBorder="1" applyAlignment="1">
      <alignment horizontal="center"/>
    </xf>
    <xf numFmtId="0" fontId="29" fillId="0" borderId="0" xfId="0" applyFont="1" applyAlignment="1">
      <alignment horizontal="left" indent="1"/>
    </xf>
    <xf numFmtId="165" fontId="6" fillId="0" borderId="0" xfId="2" applyFont="1" applyAlignment="1">
      <alignment horizontal="left" indent="1"/>
    </xf>
    <xf numFmtId="16" fontId="0" fillId="0" borderId="0" xfId="0" applyNumberFormat="1" applyAlignment="1">
      <alignment horizontal="center"/>
    </xf>
    <xf numFmtId="0" fontId="4" fillId="0" borderId="34" xfId="0" applyFont="1" applyBorder="1" applyAlignment="1">
      <alignment horizontal="center"/>
    </xf>
    <xf numFmtId="16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4" fontId="13" fillId="0" borderId="3" xfId="1" applyFont="1" applyFill="1" applyBorder="1" applyAlignment="1">
      <alignment vertical="center"/>
    </xf>
    <xf numFmtId="16" fontId="0" fillId="0" borderId="0" xfId="0" applyNumberFormat="1" applyAlignment="1">
      <alignment horizontal="center"/>
    </xf>
    <xf numFmtId="16" fontId="1" fillId="0" borderId="0" xfId="0" applyNumberFormat="1" applyFont="1" applyAlignment="1">
      <alignment horizontal="center"/>
    </xf>
    <xf numFmtId="16" fontId="0" fillId="0" borderId="0" xfId="0" applyNumberFormat="1"/>
    <xf numFmtId="14" fontId="0" fillId="0" borderId="0" xfId="0" applyNumberFormat="1" applyBorder="1" applyAlignment="1">
      <alignment horizontal="center"/>
    </xf>
    <xf numFmtId="166" fontId="18" fillId="0" borderId="0" xfId="0" applyNumberFormat="1" applyFont="1" applyBorder="1" applyAlignment="1"/>
    <xf numFmtId="166" fontId="18" fillId="0" borderId="0" xfId="0" applyNumberFormat="1" applyFont="1" applyAlignment="1"/>
    <xf numFmtId="44" fontId="13" fillId="0" borderId="23" xfId="1" applyFont="1" applyFill="1" applyBorder="1" applyAlignment="1">
      <alignment vertical="center"/>
    </xf>
    <xf numFmtId="44" fontId="13" fillId="0" borderId="61" xfId="1" applyFont="1" applyFill="1" applyBorder="1" applyAlignment="1">
      <alignment vertical="center"/>
    </xf>
    <xf numFmtId="44" fontId="13" fillId="0" borderId="74" xfId="1" applyFont="1" applyFill="1" applyBorder="1" applyAlignment="1">
      <alignment vertical="center"/>
    </xf>
    <xf numFmtId="44" fontId="0" fillId="0" borderId="0" xfId="0" applyNumberFormat="1" applyBorder="1" applyAlignment="1">
      <alignment horizontal="center"/>
    </xf>
    <xf numFmtId="165" fontId="0" fillId="0" borderId="0" xfId="2" applyFont="1" applyBorder="1" applyAlignment="1">
      <alignment horizontal="center"/>
    </xf>
    <xf numFmtId="0" fontId="0" fillId="0" borderId="0" xfId="0" applyNumberFormat="1"/>
    <xf numFmtId="0" fontId="0" fillId="0" borderId="0" xfId="0" applyNumberFormat="1" applyAlignment="1">
      <alignment horizontal="center"/>
    </xf>
    <xf numFmtId="0" fontId="1" fillId="0" borderId="0" xfId="0" applyNumberFormat="1" applyFont="1" applyBorder="1" applyAlignment="1">
      <alignment horizontal="center"/>
    </xf>
    <xf numFmtId="0" fontId="0" fillId="0" borderId="0" xfId="0" applyNumberFormat="1" applyBorder="1" applyAlignment="1">
      <alignment horizontal="center"/>
    </xf>
    <xf numFmtId="0" fontId="7" fillId="0" borderId="0" xfId="0" applyNumberFormat="1" applyFont="1" applyAlignment="1">
      <alignment horizontal="center"/>
    </xf>
    <xf numFmtId="0" fontId="6" fillId="0" borderId="0" xfId="1" applyNumberFormat="1" applyFont="1"/>
    <xf numFmtId="0" fontId="23" fillId="0" borderId="0" xfId="0" applyNumberFormat="1" applyFont="1" applyBorder="1" applyAlignment="1">
      <alignment horizontal="center"/>
    </xf>
    <xf numFmtId="0" fontId="23" fillId="0" borderId="0" xfId="2" applyNumberFormat="1" applyFont="1" applyBorder="1" applyAlignment="1">
      <alignment horizontal="center"/>
    </xf>
    <xf numFmtId="0" fontId="6" fillId="0" borderId="0" xfId="1" applyNumberFormat="1" applyFont="1" applyAlignment="1">
      <alignment horizontal="center"/>
    </xf>
    <xf numFmtId="44" fontId="31" fillId="0" borderId="0" xfId="1" applyFont="1" applyAlignment="1">
      <alignment horizontal="center"/>
    </xf>
    <xf numFmtId="0" fontId="4" fillId="0" borderId="2" xfId="0" applyFont="1" applyBorder="1" applyAlignment="1"/>
    <xf numFmtId="44" fontId="13" fillId="0" borderId="35" xfId="1" applyFont="1" applyFill="1" applyBorder="1" applyAlignment="1">
      <alignment vertical="center"/>
    </xf>
    <xf numFmtId="0" fontId="4" fillId="0" borderId="44" xfId="0" applyFont="1" applyBorder="1" applyAlignment="1">
      <alignment vertical="center"/>
    </xf>
    <xf numFmtId="0" fontId="4" fillId="0" borderId="45" xfId="0" applyFont="1" applyBorder="1" applyAlignment="1"/>
    <xf numFmtId="44" fontId="13" fillId="0" borderId="6" xfId="1" applyFont="1" applyFill="1" applyBorder="1" applyAlignment="1">
      <alignment vertical="center"/>
    </xf>
    <xf numFmtId="44" fontId="6" fillId="0" borderId="24" xfId="1" applyFont="1" applyBorder="1" applyAlignment="1"/>
    <xf numFmtId="44" fontId="20" fillId="0" borderId="6" xfId="1" applyFont="1" applyBorder="1" applyAlignment="1">
      <alignment vertical="center"/>
    </xf>
    <xf numFmtId="0" fontId="5" fillId="0" borderId="33" xfId="0" applyFont="1" applyBorder="1" applyAlignment="1">
      <alignment vertical="center"/>
    </xf>
    <xf numFmtId="44" fontId="14" fillId="0" borderId="6" xfId="1" applyFont="1" applyBorder="1" applyAlignment="1">
      <alignment vertical="center"/>
    </xf>
    <xf numFmtId="49" fontId="4" fillId="0" borderId="69" xfId="0" applyNumberFormat="1" applyFont="1" applyBorder="1" applyAlignment="1">
      <alignment horizontal="center" vertical="center"/>
    </xf>
    <xf numFmtId="49" fontId="4" fillId="0" borderId="28" xfId="0" applyNumberFormat="1" applyFont="1" applyBorder="1" applyAlignment="1">
      <alignment horizontal="center" vertical="center"/>
    </xf>
    <xf numFmtId="16" fontId="0" fillId="0" borderId="0" xfId="0" applyNumberFormat="1" applyAlignment="1">
      <alignment horizontal="center"/>
    </xf>
    <xf numFmtId="44" fontId="6" fillId="0" borderId="43" xfId="1" applyFont="1" applyBorder="1" applyAlignment="1"/>
    <xf numFmtId="49" fontId="6" fillId="0" borderId="32" xfId="0" applyNumberFormat="1" applyFont="1" applyBorder="1" applyAlignment="1">
      <alignment vertical="center"/>
    </xf>
    <xf numFmtId="14" fontId="1" fillId="0" borderId="0" xfId="0" applyNumberFormat="1" applyFont="1" applyBorder="1" applyAlignment="1">
      <alignment horizontal="center"/>
    </xf>
    <xf numFmtId="16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16" fontId="9" fillId="0" borderId="0" xfId="0" applyNumberFormat="1" applyFont="1" applyBorder="1" applyAlignment="1">
      <alignment horizontal="left"/>
    </xf>
    <xf numFmtId="16" fontId="0" fillId="0" borderId="0" xfId="0" applyNumberFormat="1" applyAlignment="1">
      <alignment horizontal="center"/>
    </xf>
    <xf numFmtId="0" fontId="1" fillId="0" borderId="64" xfId="0" applyFont="1" applyFill="1" applyBorder="1"/>
    <xf numFmtId="44" fontId="8" fillId="0" borderId="29" xfId="1" applyFont="1" applyBorder="1" applyAlignment="1">
      <alignment horizontal="center" vertical="center"/>
    </xf>
    <xf numFmtId="44" fontId="14" fillId="0" borderId="28" xfId="1" applyFont="1" applyBorder="1" applyAlignment="1">
      <alignment vertical="center"/>
    </xf>
    <xf numFmtId="44" fontId="14" fillId="0" borderId="16" xfId="1" applyFont="1" applyBorder="1" applyAlignment="1">
      <alignment vertical="center"/>
    </xf>
    <xf numFmtId="44" fontId="14" fillId="0" borderId="6" xfId="1" applyFont="1" applyFill="1" applyBorder="1" applyAlignment="1">
      <alignment vertical="center"/>
    </xf>
    <xf numFmtId="44" fontId="14" fillId="0" borderId="77" xfId="1" applyFont="1" applyBorder="1" applyAlignment="1">
      <alignment vertical="center"/>
    </xf>
    <xf numFmtId="44" fontId="14" fillId="0" borderId="53" xfId="1" applyFont="1" applyBorder="1" applyAlignment="1">
      <alignment vertical="center"/>
    </xf>
    <xf numFmtId="16" fontId="0" fillId="0" borderId="0" xfId="0" applyNumberFormat="1" applyAlignment="1">
      <alignment horizontal="center"/>
    </xf>
    <xf numFmtId="16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23" fillId="0" borderId="0" xfId="0" applyFont="1" applyAlignment="1">
      <alignment horizontal="center"/>
    </xf>
    <xf numFmtId="44" fontId="20" fillId="0" borderId="49" xfId="1" applyFont="1" applyBorder="1" applyAlignment="1">
      <alignment vertical="center"/>
    </xf>
    <xf numFmtId="44" fontId="20" fillId="0" borderId="13" xfId="1" applyFont="1" applyBorder="1" applyAlignment="1">
      <alignment vertical="center"/>
    </xf>
    <xf numFmtId="0" fontId="4" fillId="0" borderId="27" xfId="0" applyFont="1" applyBorder="1" applyAlignment="1">
      <alignment vertical="center"/>
    </xf>
    <xf numFmtId="44" fontId="13" fillId="0" borderId="12" xfId="1" applyFont="1" applyBorder="1" applyAlignment="1">
      <alignment vertical="center"/>
    </xf>
    <xf numFmtId="0" fontId="4" fillId="0" borderId="78" xfId="0" applyFont="1" applyBorder="1" applyAlignment="1"/>
    <xf numFmtId="0" fontId="4" fillId="0" borderId="36" xfId="0" applyFont="1" applyBorder="1" applyAlignment="1"/>
    <xf numFmtId="0" fontId="4" fillId="0" borderId="60" xfId="0" applyFont="1" applyBorder="1" applyAlignment="1">
      <alignment vertical="center"/>
    </xf>
    <xf numFmtId="49" fontId="6" fillId="0" borderId="28" xfId="0" applyNumberFormat="1" applyFont="1" applyBorder="1" applyAlignment="1">
      <alignment horizontal="center"/>
    </xf>
    <xf numFmtId="44" fontId="13" fillId="0" borderId="0" xfId="1" applyFont="1"/>
    <xf numFmtId="44" fontId="14" fillId="0" borderId="0" xfId="1" applyFont="1" applyBorder="1" applyAlignment="1">
      <alignment horizontal="center" wrapText="1"/>
    </xf>
    <xf numFmtId="0" fontId="14" fillId="0" borderId="29" xfId="0" applyFont="1" applyBorder="1" applyAlignment="1">
      <alignment horizontal="center"/>
    </xf>
    <xf numFmtId="44" fontId="14" fillId="0" borderId="0" xfId="1" applyFont="1" applyBorder="1"/>
    <xf numFmtId="0" fontId="13" fillId="0" borderId="0" xfId="0" applyFont="1"/>
    <xf numFmtId="44" fontId="13" fillId="0" borderId="0" xfId="0" applyNumberFormat="1" applyFont="1"/>
    <xf numFmtId="44" fontId="32" fillId="0" borderId="0" xfId="1" applyFont="1" applyAlignment="1">
      <alignment horizontal="center"/>
    </xf>
    <xf numFmtId="44" fontId="13" fillId="0" borderId="0" xfId="1" applyFont="1" applyFill="1"/>
    <xf numFmtId="16" fontId="0" fillId="0" borderId="0" xfId="0" applyNumberFormat="1" applyAlignment="1">
      <alignment horizontal="center"/>
    </xf>
    <xf numFmtId="0" fontId="5" fillId="0" borderId="60" xfId="0" applyFont="1" applyBorder="1" applyAlignment="1">
      <alignment vertical="center"/>
    </xf>
    <xf numFmtId="14" fontId="0" fillId="0" borderId="1" xfId="0" applyNumberFormat="1" applyBorder="1" applyAlignment="1">
      <alignment horizontal="center"/>
    </xf>
    <xf numFmtId="44" fontId="28" fillId="0" borderId="0" xfId="1" applyFont="1" applyFill="1"/>
    <xf numFmtId="44" fontId="28" fillId="0" borderId="0" xfId="0" applyNumberFormat="1" applyFont="1"/>
    <xf numFmtId="0" fontId="28" fillId="0" borderId="0" xfId="0" applyFont="1"/>
    <xf numFmtId="0" fontId="5" fillId="0" borderId="35" xfId="0" applyFont="1" applyBorder="1" applyAlignment="1">
      <alignment vertical="center"/>
    </xf>
    <xf numFmtId="44" fontId="6" fillId="0" borderId="0" xfId="0" applyNumberFormat="1" applyFont="1" applyBorder="1" applyAlignment="1">
      <alignment horizontal="center"/>
    </xf>
    <xf numFmtId="44" fontId="2" fillId="0" borderId="79" xfId="1" applyFont="1" applyBorder="1" applyAlignment="1">
      <alignment horizontal="center"/>
    </xf>
    <xf numFmtId="44" fontId="14" fillId="0" borderId="11" xfId="1" applyFont="1" applyBorder="1" applyAlignment="1">
      <alignment vertical="center"/>
    </xf>
    <xf numFmtId="0" fontId="5" fillId="0" borderId="75" xfId="0" applyFont="1" applyBorder="1" applyAlignment="1">
      <alignment vertical="center"/>
    </xf>
    <xf numFmtId="16" fontId="0" fillId="0" borderId="0" xfId="0" applyNumberFormat="1" applyAlignment="1">
      <alignment horizontal="center"/>
    </xf>
    <xf numFmtId="44" fontId="14" fillId="0" borderId="71" xfId="0" applyNumberFormat="1" applyFont="1" applyBorder="1" applyAlignment="1">
      <alignment horizontal="center"/>
    </xf>
    <xf numFmtId="0" fontId="0" fillId="0" borderId="0" xfId="0" applyBorder="1" applyAlignment="1">
      <alignment horizontal="center"/>
    </xf>
    <xf numFmtId="165" fontId="0" fillId="0" borderId="0" xfId="2" applyFont="1" applyBorder="1"/>
    <xf numFmtId="0" fontId="4" fillId="0" borderId="0" xfId="0" applyFont="1" applyBorder="1" applyAlignment="1"/>
    <xf numFmtId="44" fontId="14" fillId="0" borderId="43" xfId="0" applyNumberFormat="1" applyFont="1" applyBorder="1" applyAlignment="1">
      <alignment horizontal="center"/>
    </xf>
    <xf numFmtId="44" fontId="14" fillId="0" borderId="24" xfId="0" applyNumberFormat="1" applyFont="1" applyBorder="1" applyAlignment="1">
      <alignment horizontal="center"/>
    </xf>
    <xf numFmtId="16" fontId="0" fillId="0" borderId="0" xfId="0" applyNumberFormat="1" applyAlignment="1">
      <alignment horizontal="center"/>
    </xf>
    <xf numFmtId="0" fontId="5" fillId="0" borderId="72" xfId="0" applyFont="1" applyBorder="1" applyAlignment="1">
      <alignment vertical="center"/>
    </xf>
    <xf numFmtId="16" fontId="0" fillId="0" borderId="1" xfId="0" applyNumberFormat="1" applyBorder="1" applyAlignment="1">
      <alignment horizontal="center"/>
    </xf>
    <xf numFmtId="44" fontId="13" fillId="0" borderId="34" xfId="0" applyNumberFormat="1" applyFont="1" applyBorder="1" applyAlignment="1"/>
    <xf numFmtId="44" fontId="13" fillId="0" borderId="80" xfId="0" applyNumberFormat="1" applyFont="1" applyBorder="1" applyAlignment="1"/>
    <xf numFmtId="44" fontId="14" fillId="0" borderId="21" xfId="1" applyFont="1" applyBorder="1" applyAlignment="1">
      <alignment vertical="center"/>
    </xf>
    <xf numFmtId="44" fontId="13" fillId="0" borderId="79" xfId="1" applyFont="1" applyBorder="1" applyAlignment="1">
      <alignment vertical="center"/>
    </xf>
    <xf numFmtId="44" fontId="20" fillId="0" borderId="20" xfId="1" applyFont="1" applyFill="1" applyBorder="1" applyAlignment="1">
      <alignment vertical="center"/>
    </xf>
    <xf numFmtId="44" fontId="1" fillId="0" borderId="0" xfId="0" applyNumberFormat="1" applyFont="1"/>
    <xf numFmtId="0" fontId="4" fillId="0" borderId="74" xfId="0" applyFont="1" applyBorder="1" applyAlignment="1">
      <alignment horizontal="center"/>
    </xf>
    <xf numFmtId="44" fontId="20" fillId="0" borderId="14" xfId="1" applyFont="1" applyBorder="1" applyAlignment="1">
      <alignment vertical="center"/>
    </xf>
    <xf numFmtId="44" fontId="13" fillId="0" borderId="81" xfId="1" applyFont="1" applyBorder="1" applyAlignment="1">
      <alignment vertical="center"/>
    </xf>
    <xf numFmtId="44" fontId="13" fillId="0" borderId="18" xfId="1" applyFont="1" applyBorder="1" applyAlignment="1">
      <alignment vertical="center"/>
    </xf>
    <xf numFmtId="0" fontId="4" fillId="0" borderId="37" xfId="0" applyFont="1" applyBorder="1" applyAlignment="1">
      <alignment vertical="center"/>
    </xf>
    <xf numFmtId="16" fontId="0" fillId="0" borderId="3" xfId="0" applyNumberFormat="1" applyBorder="1" applyAlignment="1">
      <alignment horizontal="center"/>
    </xf>
    <xf numFmtId="165" fontId="9" fillId="0" borderId="0" xfId="2" applyFont="1" applyBorder="1" applyAlignment="1">
      <alignment horizontal="center"/>
    </xf>
    <xf numFmtId="165" fontId="1" fillId="0" borderId="0" xfId="2" applyFont="1" applyBorder="1"/>
    <xf numFmtId="0" fontId="5" fillId="0" borderId="35" xfId="0" applyFont="1" applyBorder="1" applyAlignment="1">
      <alignment horizontal="left" vertical="center"/>
    </xf>
    <xf numFmtId="0" fontId="4" fillId="0" borderId="23" xfId="0" applyFont="1" applyBorder="1" applyAlignment="1">
      <alignment horizontal="left"/>
    </xf>
    <xf numFmtId="44" fontId="33" fillId="0" borderId="0" xfId="1" applyFont="1" applyFill="1"/>
    <xf numFmtId="44" fontId="34" fillId="0" borderId="0" xfId="1" applyFont="1" applyFill="1" applyAlignment="1">
      <alignment horizontal="center" vertical="center"/>
    </xf>
    <xf numFmtId="44" fontId="33" fillId="0" borderId="0" xfId="1" applyFont="1"/>
    <xf numFmtId="16" fontId="0" fillId="0" borderId="0" xfId="0" applyNumberFormat="1" applyAlignment="1">
      <alignment horizontal="center"/>
    </xf>
    <xf numFmtId="0" fontId="5" fillId="0" borderId="29" xfId="0" applyFont="1" applyBorder="1" applyAlignment="1">
      <alignment horizontal="center"/>
    </xf>
    <xf numFmtId="44" fontId="6" fillId="0" borderId="0" xfId="1" applyFont="1" applyAlignment="1">
      <alignment horizontal="center"/>
    </xf>
    <xf numFmtId="0" fontId="0" fillId="0" borderId="0" xfId="0" applyAlignment="1">
      <alignment horizontal="center"/>
    </xf>
    <xf numFmtId="16" fontId="0" fillId="0" borderId="2" xfId="0" applyNumberFormat="1" applyBorder="1" applyAlignment="1">
      <alignment horizontal="center"/>
    </xf>
    <xf numFmtId="49" fontId="4" fillId="0" borderId="51" xfId="0" applyNumberFormat="1" applyFont="1" applyBorder="1" applyAlignment="1">
      <alignment vertical="center"/>
    </xf>
    <xf numFmtId="44" fontId="6" fillId="0" borderId="54" xfId="1" applyFont="1" applyBorder="1" applyAlignment="1"/>
    <xf numFmtId="49" fontId="4" fillId="0" borderId="32" xfId="0" applyNumberFormat="1" applyFont="1" applyBorder="1" applyAlignment="1">
      <alignment vertical="center"/>
    </xf>
    <xf numFmtId="49" fontId="4" fillId="0" borderId="3" xfId="0" applyNumberFormat="1" applyFont="1" applyBorder="1" applyAlignment="1">
      <alignment vertical="center"/>
    </xf>
    <xf numFmtId="44" fontId="6" fillId="0" borderId="0" xfId="0" applyNumberFormat="1" applyFont="1" applyAlignment="1">
      <alignment horizontal="center"/>
    </xf>
    <xf numFmtId="44" fontId="6" fillId="0" borderId="33" xfId="0" applyNumberFormat="1" applyFont="1" applyBorder="1" applyAlignment="1">
      <alignment horizontal="center"/>
    </xf>
    <xf numFmtId="16" fontId="0" fillId="0" borderId="0" xfId="0" applyNumberFormat="1" applyAlignment="1">
      <alignment horizontal="center"/>
    </xf>
    <xf numFmtId="0" fontId="4" fillId="0" borderId="25" xfId="0" applyFont="1" applyBorder="1" applyAlignment="1">
      <alignment horizontal="center"/>
    </xf>
    <xf numFmtId="0" fontId="1" fillId="0" borderId="0" xfId="0" applyFont="1" applyFill="1" applyBorder="1" applyAlignment="1">
      <alignment horizontal="left"/>
    </xf>
    <xf numFmtId="14" fontId="1" fillId="0" borderId="0" xfId="0" applyNumberFormat="1" applyFont="1" applyFill="1" applyBorder="1"/>
    <xf numFmtId="16" fontId="0" fillId="0" borderId="0" xfId="0" applyNumberFormat="1" applyBorder="1" applyAlignment="1">
      <alignment horizontal="left"/>
    </xf>
    <xf numFmtId="16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4" fillId="0" borderId="25" xfId="0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44" fontId="13" fillId="0" borderId="74" xfId="1" applyFont="1" applyBorder="1" applyAlignment="1">
      <alignment vertical="center"/>
    </xf>
    <xf numFmtId="44" fontId="13" fillId="0" borderId="52" xfId="1" applyFont="1" applyFill="1" applyBorder="1" applyAlignment="1">
      <alignment vertical="center"/>
    </xf>
    <xf numFmtId="44" fontId="13" fillId="0" borderId="28" xfId="1" applyFont="1" applyFill="1" applyBorder="1" applyAlignment="1">
      <alignment vertical="center"/>
    </xf>
    <xf numFmtId="44" fontId="13" fillId="0" borderId="16" xfId="1" applyFont="1" applyFill="1" applyBorder="1" applyAlignment="1">
      <alignment vertical="center"/>
    </xf>
    <xf numFmtId="44" fontId="13" fillId="0" borderId="57" xfId="1" applyFont="1" applyBorder="1" applyAlignment="1">
      <alignment vertical="center"/>
    </xf>
    <xf numFmtId="44" fontId="2" fillId="0" borderId="5" xfId="1" quotePrefix="1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16" fontId="0" fillId="0" borderId="0" xfId="0" applyNumberFormat="1" applyAlignment="1">
      <alignment horizontal="center"/>
    </xf>
    <xf numFmtId="0" fontId="5" fillId="0" borderId="29" xfId="0" applyFont="1" applyBorder="1" applyAlignment="1">
      <alignment horizontal="center"/>
    </xf>
    <xf numFmtId="44" fontId="6" fillId="0" borderId="0" xfId="1" applyFont="1" applyAlignment="1">
      <alignment horizontal="center"/>
    </xf>
    <xf numFmtId="0" fontId="0" fillId="0" borderId="0" xfId="0" applyAlignment="1">
      <alignment horizontal="center"/>
    </xf>
    <xf numFmtId="49" fontId="4" fillId="0" borderId="3" xfId="0" applyNumberFormat="1" applyFont="1" applyBorder="1" applyAlignment="1">
      <alignment horizontal="center" vertical="center"/>
    </xf>
    <xf numFmtId="0" fontId="4" fillId="0" borderId="25" xfId="0" applyFont="1" applyBorder="1" applyAlignment="1">
      <alignment horizontal="center"/>
    </xf>
    <xf numFmtId="0" fontId="4" fillId="0" borderId="34" xfId="0" applyFont="1" applyBorder="1" applyAlignment="1">
      <alignment horizontal="center"/>
    </xf>
    <xf numFmtId="44" fontId="6" fillId="0" borderId="71" xfId="1" applyFont="1" applyBorder="1" applyAlignment="1"/>
    <xf numFmtId="49" fontId="4" fillId="0" borderId="69" xfId="0" applyNumberFormat="1" applyFont="1" applyBorder="1" applyAlignment="1">
      <alignment horizontal="center" vertical="center"/>
    </xf>
    <xf numFmtId="49" fontId="4" fillId="0" borderId="16" xfId="0" applyNumberFormat="1" applyFont="1" applyBorder="1" applyAlignment="1">
      <alignment horizontal="center" vertical="center"/>
    </xf>
    <xf numFmtId="0" fontId="4" fillId="0" borderId="25" xfId="0" applyFont="1" applyBorder="1" applyAlignment="1">
      <alignment horizontal="center"/>
    </xf>
    <xf numFmtId="49" fontId="4" fillId="0" borderId="10" xfId="0" quotePrefix="1" applyNumberFormat="1" applyFont="1" applyBorder="1" applyAlignment="1">
      <alignment vertical="center"/>
    </xf>
    <xf numFmtId="49" fontId="4" fillId="0" borderId="3" xfId="0" quotePrefix="1" applyNumberFormat="1" applyFont="1" applyBorder="1" applyAlignment="1">
      <alignment vertical="center"/>
    </xf>
    <xf numFmtId="166" fontId="16" fillId="0" borderId="46" xfId="1" applyNumberFormat="1" applyFont="1" applyFill="1" applyBorder="1" applyAlignment="1">
      <alignment horizontal="center" vertical="center"/>
    </xf>
    <xf numFmtId="166" fontId="16" fillId="0" borderId="48" xfId="1" applyNumberFormat="1" applyFont="1" applyFill="1" applyBorder="1" applyAlignment="1">
      <alignment horizontal="center" vertical="center"/>
    </xf>
    <xf numFmtId="44" fontId="21" fillId="0" borderId="61" xfId="0" applyNumberFormat="1" applyFont="1" applyBorder="1" applyAlignment="1">
      <alignment horizontal="center" vertical="center"/>
    </xf>
    <xf numFmtId="0" fontId="21" fillId="0" borderId="41" xfId="0" applyFont="1" applyBorder="1" applyAlignment="1">
      <alignment horizontal="center" vertical="center"/>
    </xf>
    <xf numFmtId="44" fontId="21" fillId="0" borderId="41" xfId="0" applyNumberFormat="1" applyFont="1" applyBorder="1" applyAlignment="1">
      <alignment horizontal="center" vertical="center"/>
    </xf>
    <xf numFmtId="166" fontId="21" fillId="0" borderId="0" xfId="0" applyNumberFormat="1" applyFont="1" applyBorder="1" applyAlignment="1">
      <alignment horizont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0" fillId="0" borderId="47" xfId="0" applyFont="1" applyBorder="1" applyAlignment="1">
      <alignment horizontal="center" vertical="center"/>
    </xf>
    <xf numFmtId="0" fontId="10" fillId="0" borderId="42" xfId="0" applyFont="1" applyBorder="1" applyAlignment="1">
      <alignment horizontal="center" vertical="center"/>
    </xf>
    <xf numFmtId="0" fontId="18" fillId="0" borderId="54" xfId="0" applyFont="1" applyBorder="1" applyAlignment="1">
      <alignment horizontal="center" wrapText="1"/>
    </xf>
    <xf numFmtId="0" fontId="18" fillId="0" borderId="56" xfId="0" applyFont="1" applyBorder="1" applyAlignment="1">
      <alignment horizontal="center" wrapText="1"/>
    </xf>
    <xf numFmtId="49" fontId="1" fillId="0" borderId="11" xfId="0" applyNumberFormat="1" applyFont="1" applyBorder="1" applyAlignment="1">
      <alignment horizontal="center"/>
    </xf>
    <xf numFmtId="49" fontId="0" fillId="0" borderId="23" xfId="0" applyNumberFormat="1" applyBorder="1" applyAlignment="1">
      <alignment horizontal="center"/>
    </xf>
    <xf numFmtId="49" fontId="1" fillId="0" borderId="20" xfId="0" applyNumberFormat="1" applyFont="1" applyBorder="1" applyAlignment="1">
      <alignment horizontal="center"/>
    </xf>
    <xf numFmtId="49" fontId="0" fillId="0" borderId="41" xfId="0" applyNumberFormat="1" applyBorder="1" applyAlignment="1">
      <alignment horizontal="center"/>
    </xf>
    <xf numFmtId="49" fontId="4" fillId="0" borderId="16" xfId="0" applyNumberFormat="1" applyFont="1" applyBorder="1" applyAlignment="1">
      <alignment horizontal="center" vertical="center"/>
    </xf>
    <xf numFmtId="49" fontId="4" fillId="0" borderId="69" xfId="0" applyNumberFormat="1" applyFont="1" applyBorder="1" applyAlignment="1">
      <alignment horizontal="center" vertical="center"/>
    </xf>
    <xf numFmtId="49" fontId="4" fillId="0" borderId="28" xfId="0" applyNumberFormat="1" applyFont="1" applyBorder="1" applyAlignment="1">
      <alignment horizontal="center" vertical="center"/>
    </xf>
    <xf numFmtId="44" fontId="6" fillId="0" borderId="55" xfId="1" applyFont="1" applyBorder="1" applyAlignment="1">
      <alignment horizontal="center"/>
    </xf>
    <xf numFmtId="44" fontId="6" fillId="0" borderId="71" xfId="1" applyFont="1" applyBorder="1" applyAlignment="1">
      <alignment horizontal="center"/>
    </xf>
    <xf numFmtId="44" fontId="6" fillId="0" borderId="43" xfId="1" applyFont="1" applyBorder="1" applyAlignment="1">
      <alignment horizontal="center"/>
    </xf>
    <xf numFmtId="44" fontId="13" fillId="0" borderId="55" xfId="0" applyNumberFormat="1" applyFont="1" applyBorder="1" applyAlignment="1">
      <alignment horizontal="center"/>
    </xf>
    <xf numFmtId="44" fontId="13" fillId="0" borderId="71" xfId="0" applyNumberFormat="1" applyFont="1" applyBorder="1" applyAlignment="1">
      <alignment horizontal="center"/>
    </xf>
    <xf numFmtId="44" fontId="13" fillId="0" borderId="43" xfId="0" applyNumberFormat="1" applyFont="1" applyBorder="1" applyAlignment="1">
      <alignment horizontal="center"/>
    </xf>
    <xf numFmtId="166" fontId="6" fillId="0" borderId="0" xfId="0" applyNumberFormat="1" applyFont="1" applyAlignment="1">
      <alignment horizontal="center"/>
    </xf>
    <xf numFmtId="44" fontId="0" fillId="0" borderId="0" xfId="0" applyNumberFormat="1" applyAlignment="1">
      <alignment horizontal="center"/>
    </xf>
    <xf numFmtId="16" fontId="0" fillId="0" borderId="0" xfId="0" applyNumberFormat="1" applyAlignment="1">
      <alignment horizontal="center"/>
    </xf>
    <xf numFmtId="166" fontId="18" fillId="0" borderId="0" xfId="0" applyNumberFormat="1" applyFont="1" applyBorder="1" applyAlignment="1">
      <alignment horizontal="center"/>
    </xf>
    <xf numFmtId="166" fontId="18" fillId="0" borderId="0" xfId="0" applyNumberFormat="1" applyFont="1" applyAlignment="1">
      <alignment horizontal="center"/>
    </xf>
    <xf numFmtId="166" fontId="6" fillId="0" borderId="41" xfId="0" applyNumberFormat="1" applyFont="1" applyBorder="1" applyAlignment="1">
      <alignment horizontal="center"/>
    </xf>
    <xf numFmtId="166" fontId="6" fillId="0" borderId="2" xfId="0" applyNumberFormat="1" applyFont="1" applyBorder="1" applyAlignment="1">
      <alignment horizontal="center"/>
    </xf>
    <xf numFmtId="166" fontId="6" fillId="0" borderId="64" xfId="0" applyNumberFormat="1" applyFont="1" applyBorder="1" applyAlignment="1">
      <alignment horizontal="center"/>
    </xf>
    <xf numFmtId="166" fontId="6" fillId="0" borderId="0" xfId="0" applyNumberFormat="1" applyFont="1" applyBorder="1" applyAlignment="1">
      <alignment horizontal="center"/>
    </xf>
    <xf numFmtId="49" fontId="1" fillId="0" borderId="37" xfId="0" applyNumberFormat="1" applyFont="1" applyBorder="1" applyAlignment="1">
      <alignment horizontal="center"/>
    </xf>
    <xf numFmtId="49" fontId="0" fillId="0" borderId="38" xfId="0" applyNumberFormat="1" applyBorder="1" applyAlignment="1">
      <alignment horizontal="center"/>
    </xf>
    <xf numFmtId="44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5" fillId="0" borderId="29" xfId="0" applyFont="1" applyBorder="1" applyAlignment="1">
      <alignment horizontal="center"/>
    </xf>
    <xf numFmtId="166" fontId="1" fillId="0" borderId="0" xfId="0" applyNumberFormat="1" applyFont="1" applyAlignment="1">
      <alignment horizontal="center"/>
    </xf>
    <xf numFmtId="44" fontId="23" fillId="0" borderId="0" xfId="0" applyNumberFormat="1" applyFont="1" applyAlignment="1">
      <alignment horizontal="center"/>
    </xf>
    <xf numFmtId="0" fontId="23" fillId="0" borderId="0" xfId="0" applyFont="1" applyAlignment="1">
      <alignment horizontal="center"/>
    </xf>
    <xf numFmtId="166" fontId="19" fillId="0" borderId="0" xfId="0" applyNumberFormat="1" applyFont="1" applyBorder="1" applyAlignment="1">
      <alignment horizontal="left" vertical="center" indent="1"/>
    </xf>
    <xf numFmtId="166" fontId="19" fillId="0" borderId="40" xfId="0" applyNumberFormat="1" applyFont="1" applyBorder="1" applyAlignment="1">
      <alignment horizontal="left" vertical="center" indent="1"/>
    </xf>
    <xf numFmtId="166" fontId="19" fillId="0" borderId="64" xfId="0" applyNumberFormat="1" applyFont="1" applyBorder="1" applyAlignment="1">
      <alignment horizontal="left" vertical="center" indent="1"/>
    </xf>
    <xf numFmtId="166" fontId="28" fillId="0" borderId="0" xfId="0" applyNumberFormat="1" applyFont="1" applyAlignment="1">
      <alignment horizontal="center"/>
    </xf>
    <xf numFmtId="44" fontId="26" fillId="0" borderId="0" xfId="0" applyNumberFormat="1" applyFont="1" applyAlignment="1">
      <alignment horizontal="center"/>
    </xf>
    <xf numFmtId="44" fontId="7" fillId="0" borderId="0" xfId="0" applyNumberFormat="1" applyFont="1" applyBorder="1" applyAlignment="1">
      <alignment horizontal="center"/>
    </xf>
    <xf numFmtId="44" fontId="13" fillId="0" borderId="55" xfId="1" applyFont="1" applyFill="1" applyBorder="1" applyAlignment="1">
      <alignment horizontal="center"/>
    </xf>
    <xf numFmtId="44" fontId="13" fillId="0" borderId="71" xfId="1" applyFont="1" applyFill="1" applyBorder="1" applyAlignment="1">
      <alignment horizontal="center"/>
    </xf>
    <xf numFmtId="44" fontId="13" fillId="0" borderId="56" xfId="1" applyFont="1" applyFill="1" applyBorder="1" applyAlignment="1">
      <alignment horizontal="center"/>
    </xf>
    <xf numFmtId="44" fontId="13" fillId="0" borderId="54" xfId="1" applyFont="1" applyBorder="1" applyAlignment="1">
      <alignment horizontal="center"/>
    </xf>
    <xf numFmtId="44" fontId="13" fillId="0" borderId="71" xfId="1" applyFont="1" applyBorder="1" applyAlignment="1">
      <alignment horizontal="center"/>
    </xf>
    <xf numFmtId="44" fontId="13" fillId="0" borderId="43" xfId="1" applyFont="1" applyBorder="1" applyAlignment="1">
      <alignment horizontal="center"/>
    </xf>
    <xf numFmtId="44" fontId="10" fillId="0" borderId="47" xfId="1" applyFont="1" applyBorder="1" applyAlignment="1">
      <alignment horizontal="center"/>
    </xf>
    <xf numFmtId="44" fontId="10" fillId="0" borderId="42" xfId="1" applyFont="1" applyBorder="1" applyAlignment="1">
      <alignment horizontal="center"/>
    </xf>
    <xf numFmtId="49" fontId="0" fillId="0" borderId="60" xfId="0" applyNumberFormat="1" applyBorder="1" applyAlignment="1">
      <alignment horizontal="center"/>
    </xf>
    <xf numFmtId="49" fontId="0" fillId="0" borderId="0" xfId="0" applyNumberFormat="1" applyBorder="1" applyAlignment="1">
      <alignment horizontal="center"/>
    </xf>
    <xf numFmtId="44" fontId="10" fillId="0" borderId="76" xfId="1" applyFont="1" applyBorder="1" applyAlignment="1">
      <alignment horizontal="center"/>
    </xf>
    <xf numFmtId="49" fontId="2" fillId="0" borderId="40" xfId="0" applyNumberFormat="1" applyFont="1" applyBorder="1" applyAlignment="1">
      <alignment horizontal="center"/>
    </xf>
    <xf numFmtId="166" fontId="2" fillId="0" borderId="23" xfId="1" applyNumberFormat="1" applyFont="1" applyBorder="1" applyAlignment="1">
      <alignment horizontal="center"/>
    </xf>
    <xf numFmtId="166" fontId="2" fillId="0" borderId="52" xfId="1" applyNumberFormat="1" applyFont="1" applyBorder="1" applyAlignment="1">
      <alignment horizontal="center"/>
    </xf>
    <xf numFmtId="49" fontId="6" fillId="0" borderId="10" xfId="0" applyNumberFormat="1" applyFont="1" applyBorder="1" applyAlignment="1">
      <alignment horizontal="center" vertical="center"/>
    </xf>
    <xf numFmtId="49" fontId="6" fillId="0" borderId="32" xfId="0" applyNumberFormat="1" applyFont="1" applyBorder="1" applyAlignment="1">
      <alignment horizontal="center" vertical="center"/>
    </xf>
    <xf numFmtId="49" fontId="6" fillId="0" borderId="3" xfId="0" applyNumberFormat="1" applyFont="1" applyBorder="1" applyAlignment="1">
      <alignment horizontal="center" vertical="center"/>
    </xf>
    <xf numFmtId="49" fontId="8" fillId="0" borderId="16" xfId="0" applyNumberFormat="1" applyFont="1" applyBorder="1" applyAlignment="1">
      <alignment horizontal="center" vertical="center"/>
    </xf>
    <xf numFmtId="49" fontId="8" fillId="0" borderId="69" xfId="0" applyNumberFormat="1" applyFont="1" applyBorder="1" applyAlignment="1">
      <alignment horizontal="center" vertical="center"/>
    </xf>
    <xf numFmtId="49" fontId="8" fillId="0" borderId="28" xfId="0" applyNumberFormat="1" applyFont="1" applyBorder="1" applyAlignment="1">
      <alignment horizontal="center" vertical="center"/>
    </xf>
    <xf numFmtId="166" fontId="5" fillId="0" borderId="0" xfId="0" applyNumberFormat="1" applyFont="1" applyBorder="1" applyAlignment="1">
      <alignment horizontal="center"/>
    </xf>
    <xf numFmtId="44" fontId="5" fillId="0" borderId="0" xfId="0" applyNumberFormat="1" applyFont="1" applyBorder="1" applyAlignment="1">
      <alignment horizontal="center"/>
    </xf>
    <xf numFmtId="166" fontId="7" fillId="0" borderId="0" xfId="0" applyNumberFormat="1" applyFont="1" applyAlignment="1">
      <alignment horizontal="center"/>
    </xf>
    <xf numFmtId="44" fontId="10" fillId="0" borderId="47" xfId="1" applyFont="1" applyFill="1" applyBorder="1" applyAlignment="1">
      <alignment horizontal="center"/>
    </xf>
    <xf numFmtId="44" fontId="10" fillId="0" borderId="42" xfId="1" applyFont="1" applyFill="1" applyBorder="1" applyAlignment="1">
      <alignment horizontal="center"/>
    </xf>
    <xf numFmtId="44" fontId="14" fillId="0" borderId="55" xfId="0" applyNumberFormat="1" applyFont="1" applyBorder="1" applyAlignment="1">
      <alignment horizontal="center"/>
    </xf>
    <xf numFmtId="44" fontId="14" fillId="0" borderId="71" xfId="0" applyNumberFormat="1" applyFont="1" applyBorder="1" applyAlignment="1">
      <alignment horizontal="center"/>
    </xf>
    <xf numFmtId="44" fontId="14" fillId="0" borderId="43" xfId="0" applyNumberFormat="1" applyFont="1" applyBorder="1" applyAlignment="1">
      <alignment horizontal="center"/>
    </xf>
    <xf numFmtId="44" fontId="14" fillId="0" borderId="56" xfId="0" applyNumberFormat="1" applyFont="1" applyBorder="1" applyAlignment="1">
      <alignment horizontal="center"/>
    </xf>
    <xf numFmtId="44" fontId="14" fillId="0" borderId="54" xfId="0" applyNumberFormat="1" applyFont="1" applyBorder="1" applyAlignment="1">
      <alignment horizontal="center"/>
    </xf>
    <xf numFmtId="49" fontId="8" fillId="0" borderId="51" xfId="0" applyNumberFormat="1" applyFont="1" applyBorder="1" applyAlignment="1">
      <alignment horizontal="center" vertical="center"/>
    </xf>
    <xf numFmtId="49" fontId="8" fillId="0" borderId="82" xfId="0" applyNumberFormat="1" applyFont="1" applyBorder="1" applyAlignment="1">
      <alignment horizontal="center" vertical="center"/>
    </xf>
    <xf numFmtId="49" fontId="6" fillId="0" borderId="16" xfId="0" applyNumberFormat="1" applyFont="1" applyBorder="1" applyAlignment="1">
      <alignment horizontal="center" vertical="center"/>
    </xf>
    <xf numFmtId="49" fontId="6" fillId="0" borderId="69" xfId="0" applyNumberFormat="1" applyFont="1" applyBorder="1" applyAlignment="1">
      <alignment horizontal="center" vertical="center"/>
    </xf>
    <xf numFmtId="49" fontId="6" fillId="0" borderId="28" xfId="0" applyNumberFormat="1" applyFont="1" applyBorder="1" applyAlignment="1">
      <alignment horizontal="center" vertical="center"/>
    </xf>
    <xf numFmtId="166" fontId="22" fillId="0" borderId="0" xfId="0" applyNumberFormat="1" applyFont="1" applyAlignment="1">
      <alignment horizontal="center"/>
    </xf>
    <xf numFmtId="166" fontId="2" fillId="0" borderId="41" xfId="1" applyNumberFormat="1" applyFont="1" applyFill="1" applyBorder="1" applyAlignment="1">
      <alignment horizontal="center"/>
    </xf>
    <xf numFmtId="166" fontId="2" fillId="0" borderId="28" xfId="1" applyNumberFormat="1" applyFont="1" applyFill="1" applyBorder="1" applyAlignment="1">
      <alignment horizontal="center"/>
    </xf>
    <xf numFmtId="166" fontId="2" fillId="0" borderId="23" xfId="1" applyNumberFormat="1" applyFont="1" applyFill="1" applyBorder="1" applyAlignment="1">
      <alignment horizontal="center"/>
    </xf>
    <xf numFmtId="166" fontId="2" fillId="0" borderId="52" xfId="1" applyNumberFormat="1" applyFont="1" applyFill="1" applyBorder="1" applyAlignment="1">
      <alignment horizontal="center"/>
    </xf>
    <xf numFmtId="49" fontId="1" fillId="0" borderId="14" xfId="0" applyNumberFormat="1" applyFont="1" applyBorder="1" applyAlignment="1">
      <alignment horizontal="center"/>
    </xf>
    <xf numFmtId="49" fontId="0" fillId="0" borderId="74" xfId="0" applyNumberFormat="1" applyBorder="1" applyAlignment="1">
      <alignment horizontal="center"/>
    </xf>
    <xf numFmtId="44" fontId="6" fillId="0" borderId="0" xfId="1" applyFont="1" applyAlignment="1">
      <alignment horizontal="center"/>
    </xf>
    <xf numFmtId="44" fontId="6" fillId="0" borderId="2" xfId="1" applyFont="1" applyBorder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49" fontId="1" fillId="0" borderId="9" xfId="0" applyNumberFormat="1" applyFont="1" applyBorder="1" applyAlignment="1">
      <alignment horizontal="center"/>
    </xf>
    <xf numFmtId="49" fontId="0" fillId="0" borderId="25" xfId="0" applyNumberFormat="1" applyBorder="1" applyAlignment="1">
      <alignment horizontal="center"/>
    </xf>
    <xf numFmtId="49" fontId="1" fillId="0" borderId="49" xfId="0" applyNumberFormat="1" applyFont="1" applyBorder="1" applyAlignment="1">
      <alignment horizontal="center"/>
    </xf>
    <xf numFmtId="49" fontId="0" fillId="0" borderId="64" xfId="0" applyNumberFormat="1" applyBorder="1" applyAlignment="1">
      <alignment horizontal="center"/>
    </xf>
    <xf numFmtId="49" fontId="4" fillId="0" borderId="51" xfId="0" applyNumberFormat="1" applyFont="1" applyBorder="1" applyAlignment="1">
      <alignment horizontal="center" vertical="center"/>
    </xf>
    <xf numFmtId="44" fontId="6" fillId="0" borderId="42" xfId="1" applyFont="1" applyBorder="1" applyAlignment="1">
      <alignment horizontal="center"/>
    </xf>
    <xf numFmtId="44" fontId="6" fillId="0" borderId="45" xfId="1" applyFont="1" applyBorder="1" applyAlignment="1">
      <alignment horizontal="center"/>
    </xf>
    <xf numFmtId="49" fontId="2" fillId="0" borderId="68" xfId="0" applyNumberFormat="1" applyFont="1" applyBorder="1" applyAlignment="1">
      <alignment horizontal="center"/>
    </xf>
    <xf numFmtId="16" fontId="7" fillId="0" borderId="0" xfId="0" applyNumberFormat="1" applyFont="1" applyAlignment="1">
      <alignment horizontal="center"/>
    </xf>
    <xf numFmtId="49" fontId="4" fillId="0" borderId="10" xfId="0" applyNumberFormat="1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/>
    </xf>
    <xf numFmtId="44" fontId="13" fillId="0" borderId="68" xfId="0" applyNumberFormat="1" applyFont="1" applyBorder="1" applyAlignment="1">
      <alignment horizontal="center"/>
    </xf>
    <xf numFmtId="44" fontId="13" fillId="0" borderId="45" xfId="0" applyNumberFormat="1" applyFont="1" applyBorder="1" applyAlignment="1">
      <alignment horizontal="center"/>
    </xf>
    <xf numFmtId="49" fontId="4" fillId="0" borderId="32" xfId="0" applyNumberFormat="1" applyFont="1" applyBorder="1" applyAlignment="1">
      <alignment horizontal="center" vertical="center"/>
    </xf>
    <xf numFmtId="44" fontId="13" fillId="0" borderId="80" xfId="0" applyNumberFormat="1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4" fillId="0" borderId="34" xfId="0" applyFont="1" applyBorder="1" applyAlignment="1">
      <alignment horizontal="center"/>
    </xf>
    <xf numFmtId="49" fontId="4" fillId="0" borderId="10" xfId="0" quotePrefix="1" applyNumberFormat="1" applyFont="1" applyBorder="1" applyAlignment="1">
      <alignment horizontal="center" vertical="center"/>
    </xf>
    <xf numFmtId="49" fontId="4" fillId="0" borderId="3" xfId="0" quotePrefix="1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/>
    </xf>
    <xf numFmtId="49" fontId="1" fillId="0" borderId="34" xfId="0" applyNumberFormat="1" applyFont="1" applyBorder="1" applyAlignment="1">
      <alignment horizontal="center"/>
    </xf>
    <xf numFmtId="44" fontId="6" fillId="0" borderId="54" xfId="1" applyFont="1" applyBorder="1" applyAlignment="1">
      <alignment horizontal="center"/>
    </xf>
    <xf numFmtId="49" fontId="4" fillId="0" borderId="10" xfId="0" applyNumberFormat="1" applyFont="1" applyBorder="1" applyAlignment="1">
      <alignment vertical="center"/>
    </xf>
    <xf numFmtId="44" fontId="6" fillId="0" borderId="55" xfId="1" applyFont="1" applyBorder="1" applyAlignment="1"/>
  </cellXfs>
  <cellStyles count="3">
    <cellStyle name="Comma" xfId="2" builtinId="3"/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5272322887349927E-2"/>
          <c:y val="1.6445027704870226E-2"/>
          <c:w val="0.8967637479050059"/>
          <c:h val="0.84515309330953425"/>
        </c:manualLayout>
      </c:layout>
      <c:lineChart>
        <c:grouping val="standard"/>
        <c:varyColors val="0"/>
        <c:ser>
          <c:idx val="0"/>
          <c:order val="0"/>
          <c:tx>
            <c:v>PREMAC Cash</c:v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'2020'!$C$5:$C$16</c:f>
              <c:strCache>
                <c:ptCount val="12"/>
                <c:pt idx="0">
                  <c:v>MARCH</c:v>
                </c:pt>
                <c:pt idx="1">
                  <c:v>APRIL</c:v>
                </c:pt>
                <c:pt idx="2">
                  <c:v>MAY</c:v>
                </c:pt>
                <c:pt idx="3">
                  <c:v>JUNE</c:v>
                </c:pt>
                <c:pt idx="4">
                  <c:v>JULY</c:v>
                </c:pt>
                <c:pt idx="5">
                  <c:v>AUGUST</c:v>
                </c:pt>
                <c:pt idx="6">
                  <c:v>SEPTEMBER</c:v>
                </c:pt>
                <c:pt idx="7">
                  <c:v>OCTOBER</c:v>
                </c:pt>
                <c:pt idx="8">
                  <c:v>NOVEMBER</c:v>
                </c:pt>
                <c:pt idx="9">
                  <c:v>DECEMBER</c:v>
                </c:pt>
                <c:pt idx="10">
                  <c:v>JANUARY</c:v>
                </c:pt>
                <c:pt idx="11">
                  <c:v>FEBRUARY</c:v>
                </c:pt>
              </c:strCache>
            </c:strRef>
          </c:cat>
          <c:val>
            <c:numRef>
              <c:f>'2020'!$D$5:$D$16</c:f>
              <c:numCache>
                <c:formatCode>_("R"* #,##0.00_);_("R"* \(#,##0.00\);_("R"* "-"??_);_(@_)</c:formatCode>
                <c:ptCount val="12"/>
                <c:pt idx="0">
                  <c:v>73347</c:v>
                </c:pt>
                <c:pt idx="1">
                  <c:v>884034.9</c:v>
                </c:pt>
                <c:pt idx="2">
                  <c:v>48024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smooth val="1"/>
        </c:ser>
        <c:ser>
          <c:idx val="1"/>
          <c:order val="1"/>
          <c:tx>
            <c:v>PREMAC Accounts</c:v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'2020'!$C$5:$C$16</c:f>
              <c:strCache>
                <c:ptCount val="12"/>
                <c:pt idx="0">
                  <c:v>MARCH</c:v>
                </c:pt>
                <c:pt idx="1">
                  <c:v>APRIL</c:v>
                </c:pt>
                <c:pt idx="2">
                  <c:v>MAY</c:v>
                </c:pt>
                <c:pt idx="3">
                  <c:v>JUNE</c:v>
                </c:pt>
                <c:pt idx="4">
                  <c:v>JULY</c:v>
                </c:pt>
                <c:pt idx="5">
                  <c:v>AUGUST</c:v>
                </c:pt>
                <c:pt idx="6">
                  <c:v>SEPTEMBER</c:v>
                </c:pt>
                <c:pt idx="7">
                  <c:v>OCTOBER</c:v>
                </c:pt>
                <c:pt idx="8">
                  <c:v>NOVEMBER</c:v>
                </c:pt>
                <c:pt idx="9">
                  <c:v>DECEMBER</c:v>
                </c:pt>
                <c:pt idx="10">
                  <c:v>JANUARY</c:v>
                </c:pt>
                <c:pt idx="11">
                  <c:v>FEBRUARY</c:v>
                </c:pt>
              </c:strCache>
            </c:strRef>
          </c:cat>
          <c:val>
            <c:numRef>
              <c:f>'2020'!$E$5:$E$16</c:f>
              <c:numCache>
                <c:formatCode>_("R"* #,##0.00_);_("R"* \(#,##0.00\);_("R"* "-"??_);_(@_)</c:formatCode>
                <c:ptCount val="12"/>
                <c:pt idx="0">
                  <c:v>185785</c:v>
                </c:pt>
                <c:pt idx="1">
                  <c:v>173280</c:v>
                </c:pt>
                <c:pt idx="2">
                  <c:v>215026.5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smooth val="1"/>
        </c:ser>
        <c:ser>
          <c:idx val="2"/>
          <c:order val="2"/>
          <c:tx>
            <c:v>AGRIGEL Cash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'2020'!$C$5:$C$16</c:f>
              <c:strCache>
                <c:ptCount val="12"/>
                <c:pt idx="0">
                  <c:v>MARCH</c:v>
                </c:pt>
                <c:pt idx="1">
                  <c:v>APRIL</c:v>
                </c:pt>
                <c:pt idx="2">
                  <c:v>MAY</c:v>
                </c:pt>
                <c:pt idx="3">
                  <c:v>JUNE</c:v>
                </c:pt>
                <c:pt idx="4">
                  <c:v>JULY</c:v>
                </c:pt>
                <c:pt idx="5">
                  <c:v>AUGUST</c:v>
                </c:pt>
                <c:pt idx="6">
                  <c:v>SEPTEMBER</c:v>
                </c:pt>
                <c:pt idx="7">
                  <c:v>OCTOBER</c:v>
                </c:pt>
                <c:pt idx="8">
                  <c:v>NOVEMBER</c:v>
                </c:pt>
                <c:pt idx="9">
                  <c:v>DECEMBER</c:v>
                </c:pt>
                <c:pt idx="10">
                  <c:v>JANUARY</c:v>
                </c:pt>
                <c:pt idx="11">
                  <c:v>FEBRUARY</c:v>
                </c:pt>
              </c:strCache>
            </c:strRef>
          </c:cat>
          <c:val>
            <c:numRef>
              <c:f>'2020'!$F$5:$F$16</c:f>
              <c:numCache>
                <c:formatCode>_("R"* #,##0.00_);_("R"* \(#,##0.00\);_("R"* "-"??_);_(@_)</c:formatCode>
                <c:ptCount val="12"/>
                <c:pt idx="0">
                  <c:v>-15870</c:v>
                </c:pt>
                <c:pt idx="1">
                  <c:v>528901.1</c:v>
                </c:pt>
                <c:pt idx="2">
                  <c:v>4467.75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smooth val="1"/>
        </c:ser>
        <c:ser>
          <c:idx val="3"/>
          <c:order val="3"/>
          <c:tx>
            <c:v>AGRIGEL Accounts</c:v>
          </c:tx>
          <c:cat>
            <c:strRef>
              <c:f>'2020'!$C$5:$C$16</c:f>
              <c:strCache>
                <c:ptCount val="12"/>
                <c:pt idx="0">
                  <c:v>MARCH</c:v>
                </c:pt>
                <c:pt idx="1">
                  <c:v>APRIL</c:v>
                </c:pt>
                <c:pt idx="2">
                  <c:v>MAY</c:v>
                </c:pt>
                <c:pt idx="3">
                  <c:v>JUNE</c:v>
                </c:pt>
                <c:pt idx="4">
                  <c:v>JULY</c:v>
                </c:pt>
                <c:pt idx="5">
                  <c:v>AUGUST</c:v>
                </c:pt>
                <c:pt idx="6">
                  <c:v>SEPTEMBER</c:v>
                </c:pt>
                <c:pt idx="7">
                  <c:v>OCTOBER</c:v>
                </c:pt>
                <c:pt idx="8">
                  <c:v>NOVEMBER</c:v>
                </c:pt>
                <c:pt idx="9">
                  <c:v>DECEMBER</c:v>
                </c:pt>
                <c:pt idx="10">
                  <c:v>JANUARY</c:v>
                </c:pt>
                <c:pt idx="11">
                  <c:v>FEBRUARY</c:v>
                </c:pt>
              </c:strCache>
            </c:strRef>
          </c:cat>
          <c:val>
            <c:numRef>
              <c:f>'2020'!$G$5:$G$16</c:f>
              <c:numCache>
                <c:formatCode>_("R"* #,##0.00_);_("R"* \(#,##0.00\);_("R"* "-"??_);_(@_)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smooth val="0"/>
        </c:ser>
        <c:ser>
          <c:idx val="4"/>
          <c:order val="4"/>
          <c:tx>
            <c:v>InfantMed</c:v>
          </c:tx>
          <c:cat>
            <c:strRef>
              <c:f>'2020'!$C$5:$C$16</c:f>
              <c:strCache>
                <c:ptCount val="12"/>
                <c:pt idx="0">
                  <c:v>MARCH</c:v>
                </c:pt>
                <c:pt idx="1">
                  <c:v>APRIL</c:v>
                </c:pt>
                <c:pt idx="2">
                  <c:v>MAY</c:v>
                </c:pt>
                <c:pt idx="3">
                  <c:v>JUNE</c:v>
                </c:pt>
                <c:pt idx="4">
                  <c:v>JULY</c:v>
                </c:pt>
                <c:pt idx="5">
                  <c:v>AUGUST</c:v>
                </c:pt>
                <c:pt idx="6">
                  <c:v>SEPTEMBER</c:v>
                </c:pt>
                <c:pt idx="7">
                  <c:v>OCTOBER</c:v>
                </c:pt>
                <c:pt idx="8">
                  <c:v>NOVEMBER</c:v>
                </c:pt>
                <c:pt idx="9">
                  <c:v>DECEMBER</c:v>
                </c:pt>
                <c:pt idx="10">
                  <c:v>JANUARY</c:v>
                </c:pt>
                <c:pt idx="11">
                  <c:v>FEBRUARY</c:v>
                </c:pt>
              </c:strCache>
            </c:strRef>
          </c:cat>
          <c:val>
            <c:numRef>
              <c:f>'2020'!$H$5:$H$16</c:f>
              <c:numCache>
                <c:formatCode>_("R"* #,##0.00_);_("R"* \(#,##0.00\);_("R"* "-"??_);_(@_)</c:formatCode>
                <c:ptCount val="12"/>
              </c:numCache>
            </c:numRef>
          </c:val>
          <c:smooth val="0"/>
        </c:ser>
        <c:ser>
          <c:idx val="5"/>
          <c:order val="5"/>
          <c:tx>
            <c:v>Total Sales</c:v>
          </c:tx>
          <c:cat>
            <c:strRef>
              <c:f>'2020'!$C$5:$C$16</c:f>
              <c:strCache>
                <c:ptCount val="12"/>
                <c:pt idx="0">
                  <c:v>MARCH</c:v>
                </c:pt>
                <c:pt idx="1">
                  <c:v>APRIL</c:v>
                </c:pt>
                <c:pt idx="2">
                  <c:v>MAY</c:v>
                </c:pt>
                <c:pt idx="3">
                  <c:v>JUNE</c:v>
                </c:pt>
                <c:pt idx="4">
                  <c:v>JULY</c:v>
                </c:pt>
                <c:pt idx="5">
                  <c:v>AUGUST</c:v>
                </c:pt>
                <c:pt idx="6">
                  <c:v>SEPTEMBER</c:v>
                </c:pt>
                <c:pt idx="7">
                  <c:v>OCTOBER</c:v>
                </c:pt>
                <c:pt idx="8">
                  <c:v>NOVEMBER</c:v>
                </c:pt>
                <c:pt idx="9">
                  <c:v>DECEMBER</c:v>
                </c:pt>
                <c:pt idx="10">
                  <c:v>JANUARY</c:v>
                </c:pt>
                <c:pt idx="11">
                  <c:v>FEBRUARY</c:v>
                </c:pt>
              </c:strCache>
            </c:strRef>
          </c:cat>
          <c:val>
            <c:numRef>
              <c:f>'2020'!$I$5:$I$16</c:f>
              <c:numCache>
                <c:formatCode>_("R"* #,##0.00_);_("R"* \(#,##0.00\);_("R"* "-"??_);_(@_)</c:formatCode>
                <c:ptCount val="12"/>
                <c:pt idx="0">
                  <c:v>243262</c:v>
                </c:pt>
                <c:pt idx="1">
                  <c:v>1586216</c:v>
                </c:pt>
                <c:pt idx="2">
                  <c:v>267518.25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1"/>
        </c:ser>
        <c:ser>
          <c:idx val="6"/>
          <c:order val="6"/>
          <c:cat>
            <c:strRef>
              <c:f>'2020'!$C$5:$C$16</c:f>
              <c:strCache>
                <c:ptCount val="12"/>
                <c:pt idx="0">
                  <c:v>MARCH</c:v>
                </c:pt>
                <c:pt idx="1">
                  <c:v>APRIL</c:v>
                </c:pt>
                <c:pt idx="2">
                  <c:v>MAY</c:v>
                </c:pt>
                <c:pt idx="3">
                  <c:v>JUNE</c:v>
                </c:pt>
                <c:pt idx="4">
                  <c:v>JULY</c:v>
                </c:pt>
                <c:pt idx="5">
                  <c:v>AUGUST</c:v>
                </c:pt>
                <c:pt idx="6">
                  <c:v>SEPTEMBER</c:v>
                </c:pt>
                <c:pt idx="7">
                  <c:v>OCTOBER</c:v>
                </c:pt>
                <c:pt idx="8">
                  <c:v>NOVEMBER</c:v>
                </c:pt>
                <c:pt idx="9">
                  <c:v>DECEMBER</c:v>
                </c:pt>
                <c:pt idx="10">
                  <c:v>JANUARY</c:v>
                </c:pt>
                <c:pt idx="11">
                  <c:v>FEBRUARY</c:v>
                </c:pt>
              </c:strCache>
            </c:strRef>
          </c:cat>
          <c:val>
            <c:numRef>
              <c:f>'2020'!$J$8:$J$9</c:f>
              <c:numCache>
                <c:formatCode>General</c:formatCode>
                <c:ptCount val="2"/>
                <c:pt idx="0" formatCode="_(&quot;R&quot;* #,##0.00_);_(&quot;R&quot;* \(#,##0.00\);_(&quot;R&quot;* &quot;-&quot;??_);_(@_)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852288"/>
        <c:axId val="99853824"/>
      </c:lineChart>
      <c:catAx>
        <c:axId val="99852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2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9853824"/>
        <c:crosses val="autoZero"/>
        <c:auto val="1"/>
        <c:lblAlgn val="ctr"/>
        <c:lblOffset val="100"/>
        <c:noMultiLvlLbl val="0"/>
      </c:catAx>
      <c:valAx>
        <c:axId val="998538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&quot;R&quot;* #,##0.00_);_(&quot;R&quot;* \(#,##0.00\);_(&quot;R&quot;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9852288"/>
        <c:crosses val="autoZero"/>
        <c:crossBetween val="between"/>
        <c:majorUnit val="250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3027627570650055"/>
          <c:y val="0.95207527299828265"/>
          <c:w val="0.76972372429349945"/>
          <c:h val="2.935535497087254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span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 verticalDpi="2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18</xdr:row>
      <xdr:rowOff>190499</xdr:rowOff>
    </xdr:from>
    <xdr:to>
      <xdr:col>8</xdr:col>
      <xdr:colOff>1228725</xdr:colOff>
      <xdr:row>61</xdr:row>
      <xdr:rowOff>161924</xdr:rowOff>
    </xdr:to>
    <xdr:graphicFrame macro="">
      <xdr:nvGraphicFramePr>
        <xdr:cNvPr id="1097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171450</xdr:colOff>
      <xdr:row>59</xdr:row>
      <xdr:rowOff>123825</xdr:rowOff>
    </xdr:from>
    <xdr:to>
      <xdr:col>2</xdr:col>
      <xdr:colOff>866775</xdr:colOff>
      <xdr:row>61</xdr:row>
      <xdr:rowOff>0</xdr:rowOff>
    </xdr:to>
    <xdr:sp macro="" textlink="">
      <xdr:nvSpPr>
        <xdr:cNvPr id="1030" name="Rectangle 6"/>
        <xdr:cNvSpPr>
          <a:spLocks noChangeArrowheads="1"/>
        </xdr:cNvSpPr>
      </xdr:nvSpPr>
      <xdr:spPr bwMode="auto">
        <a:xfrm>
          <a:off x="523875" y="9305925"/>
          <a:ext cx="1314450" cy="257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0" tIns="22860" rIns="27432" bIns="22860" anchor="ctr" upright="1"/>
        <a:lstStyle/>
        <a:p>
          <a:pPr algn="r" rtl="0">
            <a:defRPr sz="1000"/>
          </a:pPr>
          <a:r>
            <a:rPr lang="en-ZA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Monthly Target</a:t>
          </a:r>
        </a:p>
      </xdr:txBody>
    </xdr:sp>
    <xdr:clientData/>
  </xdr:twoCellAnchor>
  <xdr:twoCellAnchor>
    <xdr:from>
      <xdr:col>1</xdr:col>
      <xdr:colOff>276225</xdr:colOff>
      <xdr:row>60</xdr:row>
      <xdr:rowOff>66675</xdr:rowOff>
    </xdr:from>
    <xdr:to>
      <xdr:col>1</xdr:col>
      <xdr:colOff>600075</xdr:colOff>
      <xdr:row>60</xdr:row>
      <xdr:rowOff>66675</xdr:rowOff>
    </xdr:to>
    <xdr:sp macro="" textlink="">
      <xdr:nvSpPr>
        <xdr:cNvPr id="1099" name="Line 5"/>
        <xdr:cNvSpPr>
          <a:spLocks noChangeShapeType="1"/>
        </xdr:cNvSpPr>
      </xdr:nvSpPr>
      <xdr:spPr bwMode="auto">
        <a:xfrm>
          <a:off x="628650" y="9439275"/>
          <a:ext cx="323850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FFFF00" mc:Ignorable="a14" a14:legacySpreadsheetColorIndex="13"/>
          </a:solidFill>
          <a:round/>
          <a:headEnd type="oval" w="sm" len="sm"/>
          <a:tailEnd type="oval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419100</xdr:colOff>
      <xdr:row>41</xdr:row>
      <xdr:rowOff>76200</xdr:rowOff>
    </xdr:from>
    <xdr:to>
      <xdr:col>8</xdr:col>
      <xdr:colOff>1085850</xdr:colOff>
      <xdr:row>41</xdr:row>
      <xdr:rowOff>76200</xdr:rowOff>
    </xdr:to>
    <xdr:sp macro="" textlink="">
      <xdr:nvSpPr>
        <xdr:cNvPr id="1100" name="Line 7"/>
        <xdr:cNvSpPr>
          <a:spLocks noChangeShapeType="1"/>
        </xdr:cNvSpPr>
      </xdr:nvSpPr>
      <xdr:spPr bwMode="auto">
        <a:xfrm>
          <a:off x="771525" y="7734300"/>
          <a:ext cx="8572500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FFFF00" mc:Ignorable="a14" a14:legacySpreadsheetColorIndex="13"/>
          </a:solidFill>
          <a:round/>
          <a:headEnd type="oval" w="sm" len="sm"/>
          <a:tailEnd type="oval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Monthly%20Sales%20-%20202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Monthly%20Sales%20-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0"/>
      <sheetName val="MARCH '20"/>
      <sheetName val="APRIL '20"/>
      <sheetName val="MAY '20"/>
      <sheetName val="JUNE '20"/>
      <sheetName val="JULY '20"/>
      <sheetName val="AUGUST '20"/>
      <sheetName val="SEPTEMBER '20"/>
      <sheetName val="OCTOBER '20"/>
      <sheetName val="NOVEMBER '20"/>
      <sheetName val="DECEMBER '20"/>
      <sheetName val="JANUARY '21"/>
      <sheetName val="FEBRUARY '2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38">
          <cell r="C38">
            <v>0</v>
          </cell>
        </row>
      </sheetData>
      <sheetData sheetId="9"/>
      <sheetData sheetId="10"/>
      <sheetData sheetId="11"/>
      <sheetData sheetId="12">
        <row r="5">
          <cell r="C5">
            <v>0</v>
          </cell>
          <cell r="D5">
            <v>0</v>
          </cell>
          <cell r="E5">
            <v>16100</v>
          </cell>
          <cell r="F5">
            <v>0</v>
          </cell>
        </row>
        <row r="6">
          <cell r="C6">
            <v>0</v>
          </cell>
          <cell r="D6">
            <v>0</v>
          </cell>
          <cell r="E6">
            <v>13857.5</v>
          </cell>
          <cell r="F6">
            <v>0</v>
          </cell>
        </row>
        <row r="7">
          <cell r="C7">
            <v>0</v>
          </cell>
          <cell r="D7">
            <v>0</v>
          </cell>
          <cell r="E7">
            <v>37168</v>
          </cell>
          <cell r="F7">
            <v>0</v>
          </cell>
        </row>
        <row r="8">
          <cell r="C8">
            <v>0</v>
          </cell>
          <cell r="D8">
            <v>0</v>
          </cell>
          <cell r="E8">
            <v>16100</v>
          </cell>
          <cell r="F8">
            <v>0</v>
          </cell>
        </row>
        <row r="9">
          <cell r="C9">
            <v>0</v>
          </cell>
          <cell r="D9">
            <v>0</v>
          </cell>
          <cell r="E9">
            <v>9660</v>
          </cell>
          <cell r="F9">
            <v>0</v>
          </cell>
        </row>
        <row r="10">
          <cell r="C10">
            <v>0</v>
          </cell>
          <cell r="D10">
            <v>0</v>
          </cell>
          <cell r="E10">
            <v>4830</v>
          </cell>
          <cell r="F10">
            <v>0</v>
          </cell>
        </row>
        <row r="11">
          <cell r="C11">
            <v>0</v>
          </cell>
          <cell r="D11">
            <v>0</v>
          </cell>
          <cell r="E11">
            <v>11270</v>
          </cell>
          <cell r="F11">
            <v>0</v>
          </cell>
        </row>
        <row r="12">
          <cell r="C12">
            <v>0</v>
          </cell>
          <cell r="D12">
            <v>0</v>
          </cell>
          <cell r="E12">
            <v>12880</v>
          </cell>
          <cell r="F12">
            <v>0</v>
          </cell>
        </row>
        <row r="13">
          <cell r="C13">
            <v>0</v>
          </cell>
          <cell r="D13">
            <v>0</v>
          </cell>
          <cell r="E13">
            <v>11068.75</v>
          </cell>
          <cell r="F13">
            <v>0</v>
          </cell>
        </row>
        <row r="14">
          <cell r="C14">
            <v>0</v>
          </cell>
          <cell r="D14">
            <v>0</v>
          </cell>
          <cell r="E14">
            <v>61755</v>
          </cell>
          <cell r="F14">
            <v>0</v>
          </cell>
        </row>
        <row r="15">
          <cell r="C15">
            <v>0</v>
          </cell>
          <cell r="D15">
            <v>0</v>
          </cell>
          <cell r="E15">
            <v>79212</v>
          </cell>
          <cell r="F15">
            <v>0</v>
          </cell>
        </row>
        <row r="16">
          <cell r="C16">
            <v>0</v>
          </cell>
          <cell r="D16">
            <v>0</v>
          </cell>
          <cell r="E16">
            <v>11028.5</v>
          </cell>
          <cell r="F16">
            <v>0</v>
          </cell>
        </row>
        <row r="17">
          <cell r="C17">
            <v>0</v>
          </cell>
          <cell r="D17">
            <v>0</v>
          </cell>
          <cell r="E17">
            <v>14294.5</v>
          </cell>
          <cell r="F17">
            <v>0</v>
          </cell>
        </row>
        <row r="18">
          <cell r="C18">
            <v>36800</v>
          </cell>
          <cell r="D18">
            <v>0</v>
          </cell>
          <cell r="E18">
            <v>0</v>
          </cell>
          <cell r="F18">
            <v>0</v>
          </cell>
        </row>
        <row r="19">
          <cell r="C19">
            <v>26484.5</v>
          </cell>
          <cell r="D19">
            <v>0</v>
          </cell>
          <cell r="E19">
            <v>0</v>
          </cell>
          <cell r="F19">
            <v>0</v>
          </cell>
        </row>
        <row r="20">
          <cell r="C20">
            <v>0</v>
          </cell>
          <cell r="D20">
            <v>2070</v>
          </cell>
          <cell r="E20">
            <v>0</v>
          </cell>
          <cell r="F20">
            <v>0</v>
          </cell>
        </row>
        <row r="21">
          <cell r="C21">
            <v>1725</v>
          </cell>
          <cell r="D21">
            <v>0</v>
          </cell>
          <cell r="E21">
            <v>0</v>
          </cell>
          <cell r="F21">
            <v>0</v>
          </cell>
        </row>
        <row r="22">
          <cell r="C22">
            <v>0</v>
          </cell>
          <cell r="D22">
            <v>2070</v>
          </cell>
          <cell r="E22">
            <v>0</v>
          </cell>
          <cell r="F22">
            <v>0</v>
          </cell>
        </row>
        <row r="23">
          <cell r="C23">
            <v>0</v>
          </cell>
          <cell r="D23">
            <v>3105</v>
          </cell>
          <cell r="E23">
            <v>0</v>
          </cell>
          <cell r="F23">
            <v>0</v>
          </cell>
        </row>
        <row r="24">
          <cell r="C24">
            <v>0</v>
          </cell>
          <cell r="D24">
            <v>3105</v>
          </cell>
          <cell r="E24">
            <v>0</v>
          </cell>
          <cell r="F24">
            <v>0</v>
          </cell>
        </row>
        <row r="25">
          <cell r="C25">
            <v>0</v>
          </cell>
          <cell r="D25">
            <v>230</v>
          </cell>
          <cell r="E25">
            <v>0</v>
          </cell>
          <cell r="F25">
            <v>0</v>
          </cell>
        </row>
        <row r="26">
          <cell r="C26">
            <v>0</v>
          </cell>
          <cell r="D26">
            <v>0</v>
          </cell>
          <cell r="E26">
            <v>6210</v>
          </cell>
          <cell r="F26">
            <v>0</v>
          </cell>
        </row>
        <row r="27">
          <cell r="C27">
            <v>0</v>
          </cell>
          <cell r="D27">
            <v>3691.5</v>
          </cell>
          <cell r="E27">
            <v>0</v>
          </cell>
          <cell r="F27">
            <v>0</v>
          </cell>
        </row>
        <row r="28">
          <cell r="C28">
            <v>0</v>
          </cell>
          <cell r="D28">
            <v>32039</v>
          </cell>
          <cell r="E28">
            <v>0</v>
          </cell>
          <cell r="F28">
            <v>0</v>
          </cell>
        </row>
        <row r="29">
          <cell r="C29">
            <v>0</v>
          </cell>
          <cell r="D29">
            <v>1472</v>
          </cell>
          <cell r="E29">
            <v>0</v>
          </cell>
          <cell r="F29">
            <v>0</v>
          </cell>
        </row>
        <row r="30">
          <cell r="C30">
            <v>0</v>
          </cell>
          <cell r="D30">
            <v>20849.5</v>
          </cell>
          <cell r="E30">
            <v>0</v>
          </cell>
          <cell r="F30">
            <v>0</v>
          </cell>
        </row>
        <row r="31">
          <cell r="C31">
            <v>0</v>
          </cell>
          <cell r="D31">
            <v>15525</v>
          </cell>
          <cell r="E31">
            <v>0</v>
          </cell>
          <cell r="F31">
            <v>0</v>
          </cell>
        </row>
        <row r="32">
          <cell r="C32">
            <v>23000</v>
          </cell>
          <cell r="D32">
            <v>0</v>
          </cell>
          <cell r="E32">
            <v>0</v>
          </cell>
          <cell r="F32">
            <v>0</v>
          </cell>
        </row>
        <row r="33">
          <cell r="C33">
            <v>0</v>
          </cell>
          <cell r="D33">
            <v>17192.5</v>
          </cell>
          <cell r="E33">
            <v>0</v>
          </cell>
          <cell r="F33">
            <v>0</v>
          </cell>
        </row>
        <row r="34">
          <cell r="C34">
            <v>0</v>
          </cell>
          <cell r="D34">
            <v>25645</v>
          </cell>
          <cell r="E34">
            <v>0</v>
          </cell>
          <cell r="F34">
            <v>0</v>
          </cell>
        </row>
        <row r="35">
          <cell r="C35">
            <v>0</v>
          </cell>
          <cell r="D35">
            <v>15812.5</v>
          </cell>
          <cell r="E35">
            <v>0</v>
          </cell>
          <cell r="F35">
            <v>0</v>
          </cell>
        </row>
        <row r="36">
          <cell r="C36">
            <v>0</v>
          </cell>
          <cell r="D36">
            <v>15927.5</v>
          </cell>
          <cell r="E36">
            <v>0</v>
          </cell>
          <cell r="F36">
            <v>0</v>
          </cell>
        </row>
        <row r="37">
          <cell r="C37">
            <v>0</v>
          </cell>
          <cell r="D37">
            <v>15927.5</v>
          </cell>
          <cell r="E37">
            <v>0</v>
          </cell>
          <cell r="F37">
            <v>0</v>
          </cell>
        </row>
        <row r="38">
          <cell r="C38">
            <v>0</v>
          </cell>
          <cell r="D38">
            <v>690</v>
          </cell>
          <cell r="E38">
            <v>0</v>
          </cell>
          <cell r="F38">
            <v>0</v>
          </cell>
        </row>
        <row r="39">
          <cell r="C39">
            <v>0</v>
          </cell>
          <cell r="D39">
            <v>4692</v>
          </cell>
          <cell r="E39">
            <v>0</v>
          </cell>
          <cell r="F39">
            <v>0</v>
          </cell>
        </row>
        <row r="40">
          <cell r="C40">
            <v>0</v>
          </cell>
          <cell r="D40">
            <v>276</v>
          </cell>
          <cell r="E40">
            <v>0</v>
          </cell>
          <cell r="F40">
            <v>0</v>
          </cell>
        </row>
        <row r="41">
          <cell r="C41">
            <v>-1414.5</v>
          </cell>
          <cell r="D41">
            <v>0</v>
          </cell>
          <cell r="E41">
            <v>0</v>
          </cell>
          <cell r="F41">
            <v>0</v>
          </cell>
        </row>
        <row r="42">
          <cell r="C42">
            <v>0</v>
          </cell>
          <cell r="D42">
            <v>0</v>
          </cell>
          <cell r="E42">
            <v>-8280</v>
          </cell>
          <cell r="F42">
            <v>0</v>
          </cell>
        </row>
        <row r="43">
          <cell r="C43">
            <v>0</v>
          </cell>
          <cell r="D43">
            <v>0</v>
          </cell>
          <cell r="E43">
            <v>-3220</v>
          </cell>
          <cell r="F43">
            <v>0</v>
          </cell>
        </row>
        <row r="44">
          <cell r="C44">
            <v>0</v>
          </cell>
          <cell r="D44">
            <v>13570</v>
          </cell>
          <cell r="E44">
            <v>0</v>
          </cell>
          <cell r="F44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0"/>
      <sheetName val="MARCH '19"/>
      <sheetName val="APRIL '19"/>
      <sheetName val="MAY '19"/>
      <sheetName val="JUNE '19"/>
      <sheetName val="JULY '19"/>
      <sheetName val="AUGUST '19"/>
      <sheetName val="SEPTEMBER '19"/>
      <sheetName val="OCTOBER '19"/>
      <sheetName val="NOVEMBER '19"/>
      <sheetName val="DECEMBER '19"/>
      <sheetName val="JANUARY '20"/>
      <sheetName val="FEBRUARY '2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30">
          <cell r="C30">
            <v>0</v>
          </cell>
          <cell r="D30">
            <v>45856</v>
          </cell>
          <cell r="E30">
            <v>0</v>
          </cell>
          <cell r="F30">
            <v>0</v>
          </cell>
        </row>
        <row r="31">
          <cell r="C31">
            <v>0</v>
          </cell>
          <cell r="D31">
            <v>24000</v>
          </cell>
          <cell r="E31">
            <v>0</v>
          </cell>
          <cell r="F31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M72"/>
  <sheetViews>
    <sheetView zoomScaleNormal="100" workbookViewId="0">
      <selection activeCell="F19" sqref="F19"/>
    </sheetView>
  </sheetViews>
  <sheetFormatPr defaultColWidth="8.85546875" defaultRowHeight="12.75" x14ac:dyDescent="0.2"/>
  <cols>
    <col min="1" max="1" width="5.28515625" style="5" customWidth="1"/>
    <col min="2" max="2" width="9.28515625" style="6" customWidth="1"/>
    <col min="3" max="3" width="15.7109375" style="6" customWidth="1"/>
    <col min="4" max="9" width="18.7109375" style="6" customWidth="1"/>
    <col min="10" max="10" width="15.7109375" style="6" customWidth="1"/>
    <col min="11" max="11" width="12.28515625" style="6" customWidth="1"/>
    <col min="12" max="13" width="11.85546875" style="6" bestFit="1" customWidth="1"/>
    <col min="14" max="16384" width="8.85546875" style="6"/>
  </cols>
  <sheetData>
    <row r="1" spans="1:13" ht="15" x14ac:dyDescent="0.2">
      <c r="A1" s="408" t="s">
        <v>42</v>
      </c>
      <c r="B1" s="409"/>
      <c r="C1" s="409"/>
      <c r="D1" s="409"/>
      <c r="E1" s="409"/>
      <c r="F1" s="409"/>
      <c r="G1" s="409"/>
      <c r="H1" s="409"/>
      <c r="I1" s="409"/>
    </row>
    <row r="2" spans="1:13" ht="6.95" customHeight="1" thickBot="1" x14ac:dyDescent="0.25"/>
    <row r="3" spans="1:13" ht="12.75" customHeight="1" thickBot="1" x14ac:dyDescent="0.25">
      <c r="A3" s="36"/>
      <c r="D3" s="411" t="s">
        <v>34</v>
      </c>
      <c r="E3" s="412"/>
      <c r="F3" s="411" t="s">
        <v>33</v>
      </c>
      <c r="G3" s="412"/>
      <c r="H3" s="413" t="s">
        <v>40</v>
      </c>
    </row>
    <row r="4" spans="1:13" ht="13.5" thickBot="1" x14ac:dyDescent="0.25">
      <c r="A4" s="24"/>
      <c r="B4" s="15" t="s">
        <v>19</v>
      </c>
      <c r="C4" s="11" t="s">
        <v>35</v>
      </c>
      <c r="D4" s="15" t="s">
        <v>20</v>
      </c>
      <c r="E4" s="11" t="s">
        <v>21</v>
      </c>
      <c r="F4" s="15" t="s">
        <v>36</v>
      </c>
      <c r="G4" s="11" t="s">
        <v>21</v>
      </c>
      <c r="H4" s="414"/>
      <c r="I4" s="46" t="s">
        <v>22</v>
      </c>
      <c r="J4" s="91" t="s">
        <v>38</v>
      </c>
      <c r="K4" s="107" t="s">
        <v>39</v>
      </c>
    </row>
    <row r="5" spans="1:13" ht="15" customHeight="1" x14ac:dyDescent="0.2">
      <c r="A5" s="9">
        <v>1</v>
      </c>
      <c r="B5" s="38">
        <v>2016</v>
      </c>
      <c r="C5" s="47" t="s">
        <v>1</v>
      </c>
      <c r="D5" s="43">
        <f>'MARCH ''21'!C38</f>
        <v>73347</v>
      </c>
      <c r="E5" s="207">
        <f>'MARCH ''21'!D38</f>
        <v>185785</v>
      </c>
      <c r="F5" s="43">
        <f>'MARCH ''21'!E38</f>
        <v>-15870</v>
      </c>
      <c r="G5" s="44">
        <f>'MARCH ''21'!F38</f>
        <v>0</v>
      </c>
      <c r="H5" s="75"/>
      <c r="I5" s="45">
        <f>SUM(D5:H5)</f>
        <v>243262</v>
      </c>
      <c r="J5" s="147"/>
      <c r="K5" s="148">
        <f>J5/1.14*14%</f>
        <v>0</v>
      </c>
      <c r="L5" s="16"/>
    </row>
    <row r="6" spans="1:13" ht="15" customHeight="1" x14ac:dyDescent="0.2">
      <c r="A6" s="9">
        <v>2</v>
      </c>
      <c r="B6" s="38">
        <v>2016</v>
      </c>
      <c r="C6" s="40" t="s">
        <v>2</v>
      </c>
      <c r="D6" s="41">
        <f>'APRIL ''21'!C63</f>
        <v>884034.9</v>
      </c>
      <c r="E6" s="42">
        <f>'APRIL ''21'!D63</f>
        <v>173280</v>
      </c>
      <c r="F6" s="41">
        <f>'APRIL ''21'!E63</f>
        <v>528901.1</v>
      </c>
      <c r="G6" s="42">
        <f>'APRIL ''21'!F63</f>
        <v>0</v>
      </c>
      <c r="H6" s="76"/>
      <c r="I6" s="45">
        <f t="shared" ref="I6:I16" si="0">SUM(D6:H6)</f>
        <v>1586216</v>
      </c>
      <c r="J6" s="404">
        <f>SUM(I6:I7)</f>
        <v>1853734.25</v>
      </c>
      <c r="K6" s="407">
        <f>J6/1.14*14%</f>
        <v>227651.57456140354</v>
      </c>
      <c r="L6" s="16"/>
      <c r="M6" s="17"/>
    </row>
    <row r="7" spans="1:13" ht="15" customHeight="1" x14ac:dyDescent="0.2">
      <c r="A7" s="9">
        <v>3</v>
      </c>
      <c r="B7" s="38">
        <v>2016</v>
      </c>
      <c r="C7" s="40" t="s">
        <v>5</v>
      </c>
      <c r="D7" s="191">
        <f>'MAY ''21'!C28</f>
        <v>48024</v>
      </c>
      <c r="E7" s="42">
        <f>'MAY ''21'!D28</f>
        <v>215026.5</v>
      </c>
      <c r="F7" s="41">
        <f>'MAY ''21'!E28</f>
        <v>4467.75</v>
      </c>
      <c r="G7" s="42">
        <f>'MAY ''21'!F28</f>
        <v>0</v>
      </c>
      <c r="H7" s="76"/>
      <c r="I7" s="45">
        <f t="shared" si="0"/>
        <v>267518.25</v>
      </c>
      <c r="J7" s="406"/>
      <c r="K7" s="407"/>
      <c r="L7" s="16"/>
      <c r="M7" s="21"/>
    </row>
    <row r="8" spans="1:13" ht="15" customHeight="1" x14ac:dyDescent="0.2">
      <c r="A8" s="9">
        <v>4</v>
      </c>
      <c r="B8" s="38">
        <v>2016</v>
      </c>
      <c r="C8" s="40" t="s">
        <v>3</v>
      </c>
      <c r="D8" s="41" t="e">
        <f>#REF!</f>
        <v>#REF!</v>
      </c>
      <c r="E8" s="42" t="e">
        <f>#REF!</f>
        <v>#REF!</v>
      </c>
      <c r="F8" s="41" t="e">
        <f>#REF!</f>
        <v>#REF!</v>
      </c>
      <c r="G8" s="42" t="e">
        <f>#REF!</f>
        <v>#REF!</v>
      </c>
      <c r="H8" s="76"/>
      <c r="I8" s="45" t="e">
        <f t="shared" si="0"/>
        <v>#REF!</v>
      </c>
      <c r="J8" s="404" t="e">
        <f>SUM(I8:I9)</f>
        <v>#REF!</v>
      </c>
      <c r="K8" s="407" t="e">
        <f>J8/1.14*14%</f>
        <v>#REF!</v>
      </c>
      <c r="L8" s="16"/>
      <c r="M8" s="110"/>
    </row>
    <row r="9" spans="1:13" ht="15" customHeight="1" x14ac:dyDescent="0.2">
      <c r="A9" s="9">
        <v>5</v>
      </c>
      <c r="B9" s="38">
        <v>2016</v>
      </c>
      <c r="C9" s="40" t="s">
        <v>4</v>
      </c>
      <c r="D9" s="41" t="e">
        <f>#REF!</f>
        <v>#REF!</v>
      </c>
      <c r="E9" s="42" t="e">
        <f>#REF!</f>
        <v>#REF!</v>
      </c>
      <c r="F9" s="41" t="e">
        <f>#REF!</f>
        <v>#REF!</v>
      </c>
      <c r="G9" s="42" t="e">
        <f>#REF!</f>
        <v>#REF!</v>
      </c>
      <c r="H9" s="76"/>
      <c r="I9" s="45" t="e">
        <f t="shared" si="0"/>
        <v>#REF!</v>
      </c>
      <c r="J9" s="405"/>
      <c r="K9" s="407"/>
      <c r="L9" s="16"/>
    </row>
    <row r="10" spans="1:13" ht="15" customHeight="1" x14ac:dyDescent="0.2">
      <c r="A10" s="9">
        <v>6</v>
      </c>
      <c r="B10" s="38">
        <v>2016</v>
      </c>
      <c r="C10" s="40" t="s">
        <v>12</v>
      </c>
      <c r="D10" s="41" t="e">
        <f>#REF!</f>
        <v>#REF!</v>
      </c>
      <c r="E10" s="42" t="e">
        <f>#REF!</f>
        <v>#REF!</v>
      </c>
      <c r="F10" s="41" t="e">
        <f>#REF!</f>
        <v>#REF!</v>
      </c>
      <c r="G10" s="42" t="e">
        <f>#REF!</f>
        <v>#REF!</v>
      </c>
      <c r="H10" s="76"/>
      <c r="I10" s="45" t="e">
        <f t="shared" si="0"/>
        <v>#REF!</v>
      </c>
      <c r="J10" s="404" t="e">
        <f>SUM(I10:I11)</f>
        <v>#REF!</v>
      </c>
      <c r="K10" s="407" t="e">
        <f>J10/1.14*14%</f>
        <v>#REF!</v>
      </c>
      <c r="L10" s="16"/>
      <c r="M10" s="108"/>
    </row>
    <row r="11" spans="1:13" ht="15" customHeight="1" x14ac:dyDescent="0.2">
      <c r="A11" s="9">
        <v>7</v>
      </c>
      <c r="B11" s="38">
        <v>2016</v>
      </c>
      <c r="C11" s="40" t="s">
        <v>13</v>
      </c>
      <c r="D11" s="41" t="e">
        <f>#REF!</f>
        <v>#REF!</v>
      </c>
      <c r="E11" s="42" t="e">
        <f>#REF!</f>
        <v>#REF!</v>
      </c>
      <c r="F11" s="41" t="e">
        <f>#REF!</f>
        <v>#REF!</v>
      </c>
      <c r="G11" s="42" t="e">
        <f>#REF!</f>
        <v>#REF!</v>
      </c>
      <c r="H11" s="76"/>
      <c r="I11" s="45" t="e">
        <f t="shared" si="0"/>
        <v>#REF!</v>
      </c>
      <c r="J11" s="405"/>
      <c r="K11" s="407"/>
      <c r="L11" s="16"/>
      <c r="M11" s="109"/>
    </row>
    <row r="12" spans="1:13" ht="15" customHeight="1" x14ac:dyDescent="0.2">
      <c r="A12" s="9">
        <v>8</v>
      </c>
      <c r="B12" s="38">
        <v>2016</v>
      </c>
      <c r="C12" s="40" t="s">
        <v>14</v>
      </c>
      <c r="D12" s="41" t="e">
        <f>#REF!</f>
        <v>#REF!</v>
      </c>
      <c r="E12" s="42" t="e">
        <f>#REF!</f>
        <v>#REF!</v>
      </c>
      <c r="F12" s="41" t="e">
        <f>#REF!</f>
        <v>#REF!</v>
      </c>
      <c r="G12" s="42" t="e">
        <f>#REF!</f>
        <v>#REF!</v>
      </c>
      <c r="H12" s="76"/>
      <c r="I12" s="45" t="e">
        <f t="shared" si="0"/>
        <v>#REF!</v>
      </c>
      <c r="J12" s="404" t="e">
        <f>SUM(I12:I13)</f>
        <v>#REF!</v>
      </c>
      <c r="K12" s="407" t="e">
        <f>J12/1.14*14%</f>
        <v>#REF!</v>
      </c>
      <c r="L12" s="16"/>
    </row>
    <row r="13" spans="1:13" ht="15" customHeight="1" x14ac:dyDescent="0.2">
      <c r="A13" s="9">
        <v>9</v>
      </c>
      <c r="B13" s="38">
        <v>2016</v>
      </c>
      <c r="C13" s="40" t="s">
        <v>15</v>
      </c>
      <c r="D13" s="41"/>
      <c r="E13" s="42"/>
      <c r="F13" s="41"/>
      <c r="G13" s="42"/>
      <c r="H13" s="76"/>
      <c r="I13" s="45">
        <f t="shared" si="0"/>
        <v>0</v>
      </c>
      <c r="J13" s="405"/>
      <c r="K13" s="407"/>
      <c r="L13" s="16"/>
    </row>
    <row r="14" spans="1:13" ht="15" customHeight="1" x14ac:dyDescent="0.2">
      <c r="A14" s="9">
        <v>10</v>
      </c>
      <c r="B14" s="38">
        <v>2016</v>
      </c>
      <c r="C14" s="40" t="s">
        <v>16</v>
      </c>
      <c r="D14" s="41"/>
      <c r="E14" s="42"/>
      <c r="F14" s="41"/>
      <c r="G14" s="42"/>
      <c r="H14" s="76"/>
      <c r="I14" s="45">
        <f t="shared" si="0"/>
        <v>0</v>
      </c>
      <c r="J14" s="404">
        <f>SUM(I14:I15)</f>
        <v>0</v>
      </c>
      <c r="K14" s="407">
        <f>J14/1.14*14%</f>
        <v>0</v>
      </c>
      <c r="L14" s="16"/>
    </row>
    <row r="15" spans="1:13" ht="15" customHeight="1" x14ac:dyDescent="0.2">
      <c r="A15" s="9">
        <v>11</v>
      </c>
      <c r="B15" s="9">
        <v>2017</v>
      </c>
      <c r="C15" s="40" t="s">
        <v>17</v>
      </c>
      <c r="D15" s="41"/>
      <c r="E15" s="42"/>
      <c r="F15" s="41"/>
      <c r="G15" s="42"/>
      <c r="H15" s="76"/>
      <c r="I15" s="45">
        <f t="shared" si="0"/>
        <v>0</v>
      </c>
      <c r="J15" s="405"/>
      <c r="K15" s="407"/>
      <c r="L15" s="16"/>
    </row>
    <row r="16" spans="1:13" ht="15" customHeight="1" thickBot="1" x14ac:dyDescent="0.25">
      <c r="A16" s="9">
        <v>12</v>
      </c>
      <c r="B16" s="9">
        <v>2017</v>
      </c>
      <c r="C16" s="40" t="s">
        <v>18</v>
      </c>
      <c r="D16" s="50"/>
      <c r="E16" s="51"/>
      <c r="F16" s="50"/>
      <c r="G16" s="51"/>
      <c r="H16" s="182"/>
      <c r="I16" s="45">
        <f t="shared" si="0"/>
        <v>0</v>
      </c>
      <c r="L16" s="16"/>
    </row>
    <row r="17" spans="1:12" ht="15" customHeight="1" thickTop="1" thickBot="1" x14ac:dyDescent="0.25">
      <c r="B17" s="410"/>
      <c r="C17" s="410"/>
      <c r="D17" s="48" t="e">
        <f t="shared" ref="D17:I17" si="1">SUM(D5:D16)</f>
        <v>#REF!</v>
      </c>
      <c r="E17" s="49" t="e">
        <f t="shared" si="1"/>
        <v>#REF!</v>
      </c>
      <c r="F17" s="48" t="e">
        <f t="shared" si="1"/>
        <v>#REF!</v>
      </c>
      <c r="G17" s="49" t="e">
        <f t="shared" si="1"/>
        <v>#REF!</v>
      </c>
      <c r="H17" s="49"/>
      <c r="I17" s="74" t="e">
        <f t="shared" si="1"/>
        <v>#REF!</v>
      </c>
      <c r="J17" s="18"/>
      <c r="L17" s="16"/>
    </row>
    <row r="18" spans="1:12" ht="15" customHeight="1" thickBot="1" x14ac:dyDescent="0.25">
      <c r="A18" s="36"/>
      <c r="B18" s="10"/>
      <c r="C18" s="10"/>
      <c r="D18" s="402" t="e">
        <f>SUM(D17:E17)</f>
        <v>#REF!</v>
      </c>
      <c r="E18" s="403"/>
      <c r="F18" s="402" t="e">
        <f>SUM(F17:G17)</f>
        <v>#REF!</v>
      </c>
      <c r="G18" s="403"/>
      <c r="H18" s="77">
        <f>H17</f>
        <v>0</v>
      </c>
      <c r="I18" s="20"/>
      <c r="J18" s="82" t="e">
        <f>SUM(D18:H18)</f>
        <v>#REF!</v>
      </c>
      <c r="L18" s="16"/>
    </row>
    <row r="19" spans="1:12" ht="15" customHeight="1" x14ac:dyDescent="0.2">
      <c r="A19" s="36"/>
      <c r="B19" s="10"/>
      <c r="C19" s="10"/>
      <c r="D19" s="19"/>
      <c r="E19" s="19"/>
      <c r="F19" s="19"/>
      <c r="G19" s="19"/>
      <c r="H19" s="19"/>
      <c r="I19" s="20"/>
      <c r="J19" s="37" t="e">
        <f>AVERAGE(I5:I10)</f>
        <v>#REF!</v>
      </c>
      <c r="L19" s="16"/>
    </row>
    <row r="20" spans="1:12" ht="15" customHeight="1" x14ac:dyDescent="0.2"/>
    <row r="21" spans="1:12" ht="15" customHeight="1" x14ac:dyDescent="0.2"/>
    <row r="22" spans="1:12" ht="15" customHeight="1" x14ac:dyDescent="0.2"/>
    <row r="23" spans="1:12" ht="15" customHeight="1" x14ac:dyDescent="0.2"/>
    <row r="24" spans="1:12" ht="15" customHeight="1" x14ac:dyDescent="0.2">
      <c r="A24" s="36"/>
    </row>
    <row r="25" spans="1:12" ht="15" customHeight="1" x14ac:dyDescent="0.2">
      <c r="A25" s="36"/>
    </row>
    <row r="26" spans="1:12" ht="15" customHeight="1" x14ac:dyDescent="0.2"/>
    <row r="27" spans="1:12" ht="15" customHeight="1" x14ac:dyDescent="0.2">
      <c r="L27" s="6" t="s">
        <v>23</v>
      </c>
    </row>
    <row r="28" spans="1:12" ht="15" customHeight="1" x14ac:dyDescent="0.2"/>
    <row r="29" spans="1:12" ht="15" customHeight="1" x14ac:dyDescent="0.2"/>
    <row r="30" spans="1:12" ht="15" customHeight="1" x14ac:dyDescent="0.2"/>
    <row r="31" spans="1:12" ht="15" customHeight="1" x14ac:dyDescent="0.2"/>
    <row r="32" spans="1:12" ht="15" customHeight="1" x14ac:dyDescent="0.2"/>
    <row r="33" spans="1:1" ht="15" customHeight="1" x14ac:dyDescent="0.2"/>
    <row r="34" spans="1:1" ht="15" customHeight="1" x14ac:dyDescent="0.2"/>
    <row r="35" spans="1:1" ht="15" customHeight="1" x14ac:dyDescent="0.2">
      <c r="A35" s="36"/>
    </row>
    <row r="36" spans="1:1" ht="15" customHeight="1" x14ac:dyDescent="0.2">
      <c r="A36" s="36"/>
    </row>
    <row r="37" spans="1:1" ht="15" customHeight="1" x14ac:dyDescent="0.2">
      <c r="A37" s="36"/>
    </row>
    <row r="38" spans="1:1" ht="15" customHeight="1" x14ac:dyDescent="0.2">
      <c r="A38" s="36"/>
    </row>
    <row r="39" spans="1:1" ht="15" customHeight="1" x14ac:dyDescent="0.2">
      <c r="A39" s="36"/>
    </row>
    <row r="40" spans="1:1" ht="15" customHeight="1" x14ac:dyDescent="0.2">
      <c r="A40" s="36"/>
    </row>
    <row r="41" spans="1:1" ht="15" customHeight="1" x14ac:dyDescent="0.2">
      <c r="A41" s="36"/>
    </row>
    <row r="42" spans="1:1" ht="15" customHeight="1" x14ac:dyDescent="0.2">
      <c r="A42" s="36"/>
    </row>
    <row r="43" spans="1:1" ht="15" customHeight="1" x14ac:dyDescent="0.2">
      <c r="A43" s="36"/>
    </row>
    <row r="44" spans="1:1" ht="15" customHeight="1" x14ac:dyDescent="0.2">
      <c r="A44" s="36"/>
    </row>
    <row r="45" spans="1:1" ht="15" customHeight="1" x14ac:dyDescent="0.2">
      <c r="A45" s="36"/>
    </row>
    <row r="46" spans="1:1" ht="15" customHeight="1" x14ac:dyDescent="0.2">
      <c r="A46" s="36"/>
    </row>
    <row r="47" spans="1:1" ht="15" customHeight="1" x14ac:dyDescent="0.2"/>
    <row r="48" spans="1:1" ht="15" customHeight="1" x14ac:dyDescent="0.2"/>
    <row r="49" spans="1:6" ht="15" customHeight="1" x14ac:dyDescent="0.2"/>
    <row r="50" spans="1:6" ht="15" customHeight="1" x14ac:dyDescent="0.2"/>
    <row r="51" spans="1:6" ht="15" customHeight="1" x14ac:dyDescent="0.2"/>
    <row r="52" spans="1:6" ht="15" customHeight="1" x14ac:dyDescent="0.2"/>
    <row r="53" spans="1:6" ht="15" customHeight="1" x14ac:dyDescent="0.2"/>
    <row r="54" spans="1:6" ht="15" customHeight="1" x14ac:dyDescent="0.2"/>
    <row r="55" spans="1:6" ht="15" customHeight="1" x14ac:dyDescent="0.2"/>
    <row r="56" spans="1:6" ht="15" customHeight="1" x14ac:dyDescent="0.2"/>
    <row r="57" spans="1:6" ht="15" customHeight="1" x14ac:dyDescent="0.2"/>
    <row r="58" spans="1:6" ht="15" customHeight="1" x14ac:dyDescent="0.2"/>
    <row r="59" spans="1:6" ht="15" customHeight="1" x14ac:dyDescent="0.2"/>
    <row r="60" spans="1:6" ht="15" customHeight="1" x14ac:dyDescent="0.2"/>
    <row r="61" spans="1:6" ht="15" customHeight="1" x14ac:dyDescent="0.2"/>
    <row r="62" spans="1:6" ht="15" customHeight="1" x14ac:dyDescent="0.2"/>
    <row r="63" spans="1:6" x14ac:dyDescent="0.2">
      <c r="A63" s="22" t="s">
        <v>24</v>
      </c>
    </row>
    <row r="64" spans="1:6" x14ac:dyDescent="0.2">
      <c r="B64" s="23" t="s">
        <v>25</v>
      </c>
      <c r="D64" s="21"/>
      <c r="E64" s="21"/>
      <c r="F64" s="21"/>
    </row>
    <row r="65" spans="1:9" x14ac:dyDescent="0.2">
      <c r="B65" s="23" t="s">
        <v>31</v>
      </c>
      <c r="D65" s="27"/>
      <c r="E65" s="27"/>
      <c r="F65" s="27"/>
    </row>
    <row r="66" spans="1:9" x14ac:dyDescent="0.2">
      <c r="B66" s="23" t="s">
        <v>27</v>
      </c>
      <c r="D66" s="21"/>
      <c r="E66" s="21"/>
      <c r="F66" s="21"/>
    </row>
    <row r="67" spans="1:9" x14ac:dyDescent="0.2">
      <c r="B67" s="23" t="s">
        <v>28</v>
      </c>
      <c r="D67" s="27"/>
      <c r="E67" s="27"/>
      <c r="F67" s="27"/>
    </row>
    <row r="68" spans="1:9" x14ac:dyDescent="0.2">
      <c r="B68" s="23" t="s">
        <v>26</v>
      </c>
      <c r="D68" s="21"/>
      <c r="E68" s="21"/>
      <c r="F68" s="21"/>
    </row>
    <row r="69" spans="1:9" x14ac:dyDescent="0.2">
      <c r="A69" s="24"/>
      <c r="B69" s="25" t="s">
        <v>29</v>
      </c>
      <c r="C69" s="26"/>
      <c r="D69" s="21"/>
      <c r="E69" s="21"/>
      <c r="F69" s="21"/>
      <c r="G69" s="26"/>
      <c r="H69" s="26"/>
      <c r="I69" s="26"/>
    </row>
    <row r="70" spans="1:9" x14ac:dyDescent="0.2">
      <c r="A70" s="24"/>
      <c r="B70" s="25" t="s">
        <v>30</v>
      </c>
      <c r="C70" s="26"/>
      <c r="D70" s="21"/>
      <c r="E70" s="21"/>
      <c r="F70" s="21"/>
      <c r="G70" s="35"/>
      <c r="H70" s="35"/>
      <c r="I70" s="26"/>
    </row>
    <row r="71" spans="1:9" x14ac:dyDescent="0.2">
      <c r="A71" s="24"/>
      <c r="B71" s="25" t="s">
        <v>32</v>
      </c>
      <c r="C71" s="26"/>
      <c r="D71" s="21"/>
      <c r="E71" s="21"/>
      <c r="F71" s="21"/>
      <c r="G71" s="35"/>
      <c r="H71" s="35"/>
      <c r="I71" s="26"/>
    </row>
    <row r="72" spans="1:9" ht="6.95" customHeight="1" thickBot="1" x14ac:dyDescent="0.25">
      <c r="A72" s="14"/>
      <c r="B72" s="28"/>
      <c r="C72" s="29"/>
      <c r="D72" s="29"/>
      <c r="E72" s="29"/>
      <c r="F72" s="29"/>
      <c r="G72" s="29"/>
      <c r="H72" s="29"/>
      <c r="I72" s="29"/>
    </row>
  </sheetData>
  <mergeCells count="17">
    <mergeCell ref="K6:K7"/>
    <mergeCell ref="K8:K9"/>
    <mergeCell ref="K10:K11"/>
    <mergeCell ref="A1:I1"/>
    <mergeCell ref="B17:C17"/>
    <mergeCell ref="D3:E3"/>
    <mergeCell ref="F3:G3"/>
    <mergeCell ref="H3:H4"/>
    <mergeCell ref="K12:K13"/>
    <mergeCell ref="J14:J15"/>
    <mergeCell ref="K14:K15"/>
    <mergeCell ref="D18:E18"/>
    <mergeCell ref="F18:G18"/>
    <mergeCell ref="J10:J11"/>
    <mergeCell ref="J8:J9"/>
    <mergeCell ref="J6:J7"/>
    <mergeCell ref="J12:J13"/>
  </mergeCells>
  <phoneticPr fontId="0" type="noConversion"/>
  <printOptions horizontalCentered="1" verticalCentered="1"/>
  <pageMargins left="0.23622047244094491" right="0.23622047244094491" top="0.55118110236220474" bottom="0.55118110236220474" header="0.31496062992125984" footer="0.31496062992125984"/>
  <pageSetup paperSize="9" orientation="portrait" horizontalDpi="300" verticalDpi="300" r:id="rId1"/>
  <headerFooter scaleWithDoc="0"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U78"/>
  <sheetViews>
    <sheetView zoomScaleNormal="100" workbookViewId="0">
      <pane ySplit="4" topLeftCell="A32" activePane="bottomLeft" state="frozenSplit"/>
      <selection pane="bottomLeft" activeCell="I69" sqref="I69"/>
    </sheetView>
  </sheetViews>
  <sheetFormatPr defaultRowHeight="12.75" x14ac:dyDescent="0.2"/>
  <cols>
    <col min="1" max="1" width="2.42578125" style="140" customWidth="1"/>
    <col min="2" max="2" width="6.42578125" style="71" customWidth="1"/>
    <col min="3" max="6" width="11.7109375" style="120" customWidth="1"/>
    <col min="7" max="7" width="11.7109375" style="1" customWidth="1"/>
    <col min="8" max="11" width="11.7109375" customWidth="1"/>
    <col min="12" max="12" width="11.7109375" style="244" customWidth="1"/>
    <col min="13" max="13" width="10.7109375" customWidth="1"/>
    <col min="14" max="14" width="10.7109375" style="247" customWidth="1"/>
    <col min="15" max="15" width="16.42578125" customWidth="1"/>
    <col min="16" max="16" width="10.140625" customWidth="1"/>
    <col min="17" max="17" width="13.28515625" customWidth="1"/>
    <col min="18" max="18" width="13.7109375" customWidth="1"/>
    <col min="19" max="19" width="13.140625" customWidth="1"/>
  </cols>
  <sheetData>
    <row r="1" spans="1:16" ht="15" x14ac:dyDescent="0.25">
      <c r="A1" s="39" t="s">
        <v>73</v>
      </c>
      <c r="C1" s="3"/>
      <c r="D1" s="1"/>
      <c r="E1" s="1"/>
      <c r="F1" s="1"/>
      <c r="O1" s="138"/>
    </row>
    <row r="2" spans="1:16" ht="5.25" customHeight="1" thickBot="1" x14ac:dyDescent="0.25">
      <c r="A2" s="2"/>
      <c r="C2" s="187"/>
      <c r="D2" s="188"/>
      <c r="E2" s="188"/>
      <c r="F2" s="188"/>
      <c r="G2" s="96"/>
      <c r="M2" s="105"/>
      <c r="N2" s="210"/>
    </row>
    <row r="3" spans="1:16" ht="17.25" customHeight="1" x14ac:dyDescent="0.2">
      <c r="A3" s="2"/>
      <c r="C3" s="457" t="s">
        <v>34</v>
      </c>
      <c r="D3" s="458"/>
      <c r="E3" s="461" t="s">
        <v>33</v>
      </c>
      <c r="F3" s="458"/>
      <c r="G3" s="96"/>
      <c r="L3" s="335"/>
      <c r="M3" s="105"/>
      <c r="N3" s="210"/>
    </row>
    <row r="4" spans="1:16" ht="13.5" thickBot="1" x14ac:dyDescent="0.25">
      <c r="A4" s="159" t="s">
        <v>6</v>
      </c>
      <c r="B4" s="85" t="s">
        <v>10</v>
      </c>
      <c r="C4" s="52" t="s">
        <v>7</v>
      </c>
      <c r="D4" s="53" t="s">
        <v>8</v>
      </c>
      <c r="E4" s="296" t="s">
        <v>37</v>
      </c>
      <c r="F4" s="53" t="s">
        <v>8</v>
      </c>
      <c r="G4" s="164" t="s">
        <v>0</v>
      </c>
      <c r="H4" s="441" t="s">
        <v>11</v>
      </c>
      <c r="I4" s="441"/>
      <c r="J4" s="441"/>
      <c r="L4" s="335"/>
      <c r="M4" s="105"/>
      <c r="N4" s="210"/>
    </row>
    <row r="5" spans="1:16" s="80" customFormat="1" x14ac:dyDescent="0.2">
      <c r="A5" s="420" t="s">
        <v>60</v>
      </c>
      <c r="B5" s="72" t="s">
        <v>76</v>
      </c>
      <c r="C5" s="97"/>
      <c r="D5" s="56">
        <v>8280</v>
      </c>
      <c r="E5" s="162"/>
      <c r="F5" s="56"/>
      <c r="G5" s="454">
        <f>SUM(C5:F9)</f>
        <v>64354</v>
      </c>
      <c r="H5" s="30" t="s">
        <v>68</v>
      </c>
      <c r="I5" s="31"/>
      <c r="J5" s="32"/>
      <c r="K5" s="133" t="s">
        <v>41</v>
      </c>
      <c r="L5" s="242" t="s">
        <v>47</v>
      </c>
      <c r="M5" s="104"/>
      <c r="N5" s="210"/>
    </row>
    <row r="6" spans="1:16" x14ac:dyDescent="0.2">
      <c r="A6" s="420"/>
      <c r="B6" s="93" t="s">
        <v>77</v>
      </c>
      <c r="C6" s="97">
        <v>40146.5</v>
      </c>
      <c r="D6" s="56"/>
      <c r="E6" s="297"/>
      <c r="F6" s="56"/>
      <c r="G6" s="455"/>
      <c r="H6" s="30" t="s">
        <v>94</v>
      </c>
      <c r="I6" s="31"/>
      <c r="J6" s="32"/>
      <c r="K6" s="133" t="s">
        <v>48</v>
      </c>
      <c r="L6" s="292">
        <v>44260</v>
      </c>
      <c r="M6" s="104"/>
      <c r="N6" s="248"/>
      <c r="O6" s="157"/>
      <c r="P6" s="111"/>
    </row>
    <row r="7" spans="1:16" x14ac:dyDescent="0.2">
      <c r="A7" s="420"/>
      <c r="B7" s="93" t="s">
        <v>79</v>
      </c>
      <c r="C7" s="156">
        <v>2415</v>
      </c>
      <c r="D7" s="56"/>
      <c r="E7" s="297"/>
      <c r="F7" s="56"/>
      <c r="G7" s="455"/>
      <c r="H7" s="283" t="s">
        <v>95</v>
      </c>
      <c r="I7" s="31"/>
      <c r="J7" s="32"/>
      <c r="K7" s="133" t="s">
        <v>48</v>
      </c>
      <c r="L7" s="324">
        <v>44349</v>
      </c>
      <c r="M7" s="234"/>
      <c r="N7" s="248"/>
      <c r="O7" s="157"/>
      <c r="P7" s="111"/>
    </row>
    <row r="8" spans="1:16" x14ac:dyDescent="0.2">
      <c r="A8" s="420"/>
      <c r="B8" s="93" t="s">
        <v>80</v>
      </c>
      <c r="C8" s="55"/>
      <c r="D8" s="56">
        <v>3622.5</v>
      </c>
      <c r="E8" s="297"/>
      <c r="F8" s="56"/>
      <c r="G8" s="455"/>
      <c r="H8" s="30" t="s">
        <v>49</v>
      </c>
      <c r="I8" s="31"/>
      <c r="J8" s="32"/>
      <c r="K8" s="133" t="s">
        <v>41</v>
      </c>
      <c r="L8" s="240" t="s">
        <v>47</v>
      </c>
      <c r="M8" s="234"/>
      <c r="N8" s="248"/>
      <c r="O8" s="157"/>
      <c r="P8" s="111"/>
    </row>
    <row r="9" spans="1:16" x14ac:dyDescent="0.2">
      <c r="A9" s="421"/>
      <c r="B9" s="93" t="s">
        <v>81</v>
      </c>
      <c r="C9" s="55"/>
      <c r="D9" s="56">
        <v>9890</v>
      </c>
      <c r="E9" s="297"/>
      <c r="F9" s="56"/>
      <c r="G9" s="456"/>
      <c r="H9" s="30" t="s">
        <v>66</v>
      </c>
      <c r="I9" s="31"/>
      <c r="J9" s="32"/>
      <c r="K9" s="133" t="s">
        <v>41</v>
      </c>
      <c r="L9" s="242">
        <v>44355</v>
      </c>
      <c r="M9" s="375" t="s">
        <v>278</v>
      </c>
      <c r="N9" s="248"/>
      <c r="O9" s="157"/>
      <c r="P9" s="111"/>
    </row>
    <row r="10" spans="1:16" x14ac:dyDescent="0.2">
      <c r="A10" s="286" t="s">
        <v>63</v>
      </c>
      <c r="B10" s="93" t="s">
        <v>83</v>
      </c>
      <c r="C10" s="55"/>
      <c r="D10" s="56">
        <v>29500</v>
      </c>
      <c r="E10" s="170"/>
      <c r="F10" s="56"/>
      <c r="G10" s="288">
        <f>SUM(C10:F10)</f>
        <v>29500</v>
      </c>
      <c r="H10" s="30" t="s">
        <v>69</v>
      </c>
      <c r="I10" s="31"/>
      <c r="J10" s="32"/>
      <c r="K10" s="133" t="s">
        <v>41</v>
      </c>
      <c r="L10" s="290" t="s">
        <v>47</v>
      </c>
      <c r="M10" s="104"/>
      <c r="N10" s="248"/>
      <c r="O10" s="157"/>
      <c r="P10" s="111"/>
    </row>
    <row r="11" spans="1:16" x14ac:dyDescent="0.2">
      <c r="A11" s="419" t="s">
        <v>65</v>
      </c>
      <c r="B11" s="93" t="s">
        <v>84</v>
      </c>
      <c r="C11" s="55"/>
      <c r="D11" s="56">
        <v>17710</v>
      </c>
      <c r="E11" s="297"/>
      <c r="F11" s="56"/>
      <c r="G11" s="422">
        <f>SUM(C11:F13)</f>
        <v>43355</v>
      </c>
      <c r="H11" s="30" t="s">
        <v>58</v>
      </c>
      <c r="I11" s="31"/>
      <c r="J11" s="32"/>
      <c r="K11" s="133" t="s">
        <v>41</v>
      </c>
      <c r="L11" s="290" t="s">
        <v>47</v>
      </c>
      <c r="M11" s="104"/>
      <c r="N11" s="248"/>
      <c r="O11" s="157"/>
      <c r="P11" s="111"/>
    </row>
    <row r="12" spans="1:16" x14ac:dyDescent="0.2">
      <c r="A12" s="420"/>
      <c r="B12" s="93" t="s">
        <v>85</v>
      </c>
      <c r="C12" s="55"/>
      <c r="D12" s="56">
        <v>25645</v>
      </c>
      <c r="E12" s="297"/>
      <c r="F12" s="56"/>
      <c r="G12" s="423"/>
      <c r="H12" s="30" t="s">
        <v>58</v>
      </c>
      <c r="I12" s="31"/>
      <c r="J12" s="32"/>
      <c r="K12" s="133" t="s">
        <v>41</v>
      </c>
      <c r="L12" s="290" t="s">
        <v>47</v>
      </c>
      <c r="M12" s="104"/>
      <c r="N12" s="205"/>
      <c r="O12" s="34"/>
    </row>
    <row r="13" spans="1:16" x14ac:dyDescent="0.2">
      <c r="A13" s="421"/>
      <c r="B13" s="93" t="s">
        <v>86</v>
      </c>
      <c r="C13" s="90">
        <v>0</v>
      </c>
      <c r="D13" s="58"/>
      <c r="E13" s="282"/>
      <c r="F13" s="58"/>
      <c r="G13" s="424"/>
      <c r="H13" s="30" t="s">
        <v>45</v>
      </c>
      <c r="I13" s="31"/>
      <c r="J13" s="32"/>
      <c r="K13" s="133" t="s">
        <v>173</v>
      </c>
      <c r="L13" s="290" t="s">
        <v>47</v>
      </c>
      <c r="M13" s="293" t="s">
        <v>97</v>
      </c>
      <c r="N13" s="205"/>
      <c r="O13" s="34"/>
    </row>
    <row r="14" spans="1:16" x14ac:dyDescent="0.2">
      <c r="A14" s="465" t="s">
        <v>72</v>
      </c>
      <c r="B14" s="93" t="s">
        <v>87</v>
      </c>
      <c r="C14" s="307">
        <v>5750</v>
      </c>
      <c r="D14" s="102"/>
      <c r="E14" s="298"/>
      <c r="F14" s="102"/>
      <c r="G14" s="422">
        <f>SUM(C14:F17)</f>
        <v>9775</v>
      </c>
      <c r="H14" s="30" t="s">
        <v>71</v>
      </c>
      <c r="I14" s="31"/>
      <c r="J14" s="32"/>
      <c r="K14" s="133" t="s">
        <v>48</v>
      </c>
      <c r="L14" s="242">
        <v>44271</v>
      </c>
      <c r="M14" s="104"/>
      <c r="N14" s="205"/>
      <c r="O14" s="34"/>
    </row>
    <row r="15" spans="1:16" x14ac:dyDescent="0.2">
      <c r="A15" s="466"/>
      <c r="B15" s="93" t="s">
        <v>88</v>
      </c>
      <c r="C15" s="158"/>
      <c r="D15" s="102">
        <v>460</v>
      </c>
      <c r="E15" s="298"/>
      <c r="F15" s="102"/>
      <c r="G15" s="423"/>
      <c r="H15" s="30" t="s">
        <v>64</v>
      </c>
      <c r="I15" s="31"/>
      <c r="J15" s="32"/>
      <c r="K15" s="133" t="s">
        <v>41</v>
      </c>
      <c r="L15" s="290" t="s">
        <v>47</v>
      </c>
      <c r="M15" s="104"/>
      <c r="N15" s="205"/>
      <c r="O15" s="34"/>
    </row>
    <row r="16" spans="1:16" x14ac:dyDescent="0.2">
      <c r="A16" s="466"/>
      <c r="B16" s="93" t="s">
        <v>89</v>
      </c>
      <c r="C16" s="57"/>
      <c r="D16" s="58">
        <v>3105</v>
      </c>
      <c r="E16" s="284"/>
      <c r="F16" s="58"/>
      <c r="G16" s="423"/>
      <c r="H16" s="30" t="s">
        <v>64</v>
      </c>
      <c r="I16" s="31"/>
      <c r="J16" s="32"/>
      <c r="K16" s="133" t="s">
        <v>41</v>
      </c>
      <c r="L16" s="290" t="s">
        <v>47</v>
      </c>
      <c r="M16" s="104"/>
      <c r="N16" s="205"/>
      <c r="O16" s="34"/>
    </row>
    <row r="17" spans="1:15" x14ac:dyDescent="0.2">
      <c r="A17" s="467"/>
      <c r="B17" s="93" t="s">
        <v>90</v>
      </c>
      <c r="C17" s="239"/>
      <c r="D17" s="116">
        <v>460</v>
      </c>
      <c r="E17" s="299"/>
      <c r="F17" s="116"/>
      <c r="G17" s="424"/>
      <c r="H17" s="30" t="s">
        <v>64</v>
      </c>
      <c r="I17" s="31"/>
      <c r="J17" s="32"/>
      <c r="K17" s="133" t="s">
        <v>41</v>
      </c>
      <c r="L17" s="290" t="s">
        <v>47</v>
      </c>
      <c r="M17" s="104"/>
      <c r="N17" s="194"/>
      <c r="O17" s="103"/>
    </row>
    <row r="18" spans="1:15" s="80" customFormat="1" x14ac:dyDescent="0.2">
      <c r="A18" s="465" t="s">
        <v>50</v>
      </c>
      <c r="B18" s="93" t="s">
        <v>91</v>
      </c>
      <c r="C18" s="168"/>
      <c r="D18" s="99">
        <v>12075</v>
      </c>
      <c r="E18" s="169"/>
      <c r="F18" s="99"/>
      <c r="G18" s="422">
        <f>SUM(C18:F20)</f>
        <v>27370</v>
      </c>
      <c r="H18" s="30" t="s">
        <v>46</v>
      </c>
      <c r="I18" s="31"/>
      <c r="J18" s="32"/>
      <c r="K18" s="133" t="s">
        <v>41</v>
      </c>
      <c r="L18" s="290" t="s">
        <v>47</v>
      </c>
      <c r="M18" s="104"/>
      <c r="N18" s="210"/>
    </row>
    <row r="19" spans="1:15" s="80" customFormat="1" x14ac:dyDescent="0.2">
      <c r="A19" s="466"/>
      <c r="B19" s="93" t="s">
        <v>92</v>
      </c>
      <c r="C19" s="89"/>
      <c r="D19" s="58">
        <v>8395</v>
      </c>
      <c r="E19" s="63"/>
      <c r="F19" s="58"/>
      <c r="G19" s="423"/>
      <c r="H19" s="30" t="s">
        <v>46</v>
      </c>
      <c r="I19" s="31"/>
      <c r="J19" s="32"/>
      <c r="K19" s="133" t="s">
        <v>41</v>
      </c>
      <c r="L19" s="290" t="s">
        <v>47</v>
      </c>
      <c r="M19" s="104"/>
      <c r="N19" s="210"/>
    </row>
    <row r="20" spans="1:15" x14ac:dyDescent="0.2">
      <c r="A20" s="467"/>
      <c r="B20" s="93" t="s">
        <v>93</v>
      </c>
      <c r="C20" s="97"/>
      <c r="D20" s="56">
        <v>6900</v>
      </c>
      <c r="E20" s="162"/>
      <c r="F20" s="56"/>
      <c r="G20" s="424"/>
      <c r="H20" s="213" t="s">
        <v>68</v>
      </c>
      <c r="I20" s="31"/>
      <c r="J20" s="32"/>
      <c r="K20" s="133" t="s">
        <v>41</v>
      </c>
      <c r="L20" s="290" t="s">
        <v>47</v>
      </c>
      <c r="M20" s="104"/>
      <c r="N20" s="248"/>
    </row>
    <row r="21" spans="1:15" s="80" customFormat="1" x14ac:dyDescent="0.2">
      <c r="A21" s="289" t="s">
        <v>55</v>
      </c>
      <c r="B21" s="251" t="s">
        <v>98</v>
      </c>
      <c r="C21" s="55"/>
      <c r="D21" s="56">
        <v>10350</v>
      </c>
      <c r="E21" s="170"/>
      <c r="F21" s="86"/>
      <c r="G21" s="281">
        <f>SUM(C21:F21)</f>
        <v>10350</v>
      </c>
      <c r="H21" s="278" t="s">
        <v>46</v>
      </c>
      <c r="I21" s="31"/>
      <c r="J21" s="32"/>
      <c r="K21" s="133" t="s">
        <v>41</v>
      </c>
      <c r="L21" s="290" t="s">
        <v>47</v>
      </c>
      <c r="M21" s="104"/>
      <c r="N21" s="248"/>
    </row>
    <row r="22" spans="1:15" s="80" customFormat="1" x14ac:dyDescent="0.2">
      <c r="A22" s="465" t="s">
        <v>57</v>
      </c>
      <c r="B22" s="251" t="s">
        <v>99</v>
      </c>
      <c r="C22" s="168"/>
      <c r="D22" s="99">
        <v>747.5</v>
      </c>
      <c r="E22" s="169"/>
      <c r="F22" s="99"/>
      <c r="G22" s="422">
        <f>SUM(C22:F24)</f>
        <v>5462.5</v>
      </c>
      <c r="H22" s="30" t="s">
        <v>64</v>
      </c>
      <c r="I22" s="31"/>
      <c r="J22" s="32"/>
      <c r="K22" s="133" t="s">
        <v>41</v>
      </c>
      <c r="L22" s="290" t="s">
        <v>47</v>
      </c>
      <c r="M22" s="104"/>
      <c r="N22" s="248"/>
    </row>
    <row r="23" spans="1:15" x14ac:dyDescent="0.2">
      <c r="A23" s="466"/>
      <c r="B23" s="251" t="s">
        <v>100</v>
      </c>
      <c r="C23" s="57"/>
      <c r="D23" s="58">
        <v>1840</v>
      </c>
      <c r="E23" s="63"/>
      <c r="F23" s="58"/>
      <c r="G23" s="423"/>
      <c r="H23" s="30" t="s">
        <v>64</v>
      </c>
      <c r="I23" s="31"/>
      <c r="J23" s="32"/>
      <c r="K23" s="133" t="s">
        <v>41</v>
      </c>
      <c r="L23" s="290" t="s">
        <v>47</v>
      </c>
      <c r="M23" s="104"/>
      <c r="N23" s="210"/>
    </row>
    <row r="24" spans="1:15" x14ac:dyDescent="0.2">
      <c r="A24" s="467"/>
      <c r="B24" s="251" t="s">
        <v>101</v>
      </c>
      <c r="C24" s="89">
        <v>2875</v>
      </c>
      <c r="D24" s="58"/>
      <c r="E24" s="63"/>
      <c r="F24" s="58"/>
      <c r="G24" s="424"/>
      <c r="H24" s="30" t="s">
        <v>71</v>
      </c>
      <c r="I24" s="31"/>
      <c r="J24" s="32"/>
      <c r="K24" s="133" t="s">
        <v>48</v>
      </c>
      <c r="L24" s="240"/>
      <c r="M24" s="104"/>
      <c r="N24" s="210"/>
    </row>
    <row r="25" spans="1:15" x14ac:dyDescent="0.2">
      <c r="A25" s="419" t="s">
        <v>59</v>
      </c>
      <c r="B25" s="251" t="s">
        <v>102</v>
      </c>
      <c r="C25" s="306">
        <v>12063.5</v>
      </c>
      <c r="D25" s="99"/>
      <c r="E25" s="169"/>
      <c r="F25" s="99"/>
      <c r="G25" s="425">
        <f>SUM(C25:F30)</f>
        <v>53578.5</v>
      </c>
      <c r="H25" s="30" t="s">
        <v>108</v>
      </c>
      <c r="I25" s="31"/>
      <c r="J25" s="32"/>
      <c r="K25" s="133" t="s">
        <v>48</v>
      </c>
      <c r="L25" s="240"/>
      <c r="M25" s="104"/>
      <c r="N25" s="210"/>
    </row>
    <row r="26" spans="1:15" x14ac:dyDescent="0.2">
      <c r="A26" s="420"/>
      <c r="B26" s="251" t="s">
        <v>103</v>
      </c>
      <c r="C26" s="57"/>
      <c r="D26" s="58">
        <v>13570</v>
      </c>
      <c r="E26" s="63"/>
      <c r="F26" s="58"/>
      <c r="G26" s="426"/>
      <c r="H26" s="30" t="s">
        <v>46</v>
      </c>
      <c r="I26" s="31"/>
      <c r="J26" s="32"/>
      <c r="K26" s="133" t="s">
        <v>41</v>
      </c>
      <c r="L26" s="242"/>
      <c r="M26" s="104"/>
      <c r="N26" s="249"/>
    </row>
    <row r="27" spans="1:15" x14ac:dyDescent="0.2">
      <c r="A27" s="420"/>
      <c r="B27" s="251" t="s">
        <v>104</v>
      </c>
      <c r="C27" s="168"/>
      <c r="D27" s="99">
        <v>10350</v>
      </c>
      <c r="E27" s="169"/>
      <c r="F27" s="99"/>
      <c r="G27" s="426"/>
      <c r="H27" s="30" t="s">
        <v>46</v>
      </c>
      <c r="I27" s="31"/>
      <c r="J27" s="32"/>
      <c r="K27" s="133" t="s">
        <v>41</v>
      </c>
      <c r="L27" s="242">
        <v>44358</v>
      </c>
      <c r="M27" s="105"/>
      <c r="N27" s="248"/>
    </row>
    <row r="28" spans="1:15" x14ac:dyDescent="0.2">
      <c r="A28" s="420"/>
      <c r="B28" s="251" t="s">
        <v>105</v>
      </c>
      <c r="C28" s="158"/>
      <c r="D28" s="102">
        <v>10350</v>
      </c>
      <c r="E28" s="211"/>
      <c r="F28" s="102"/>
      <c r="G28" s="426"/>
      <c r="H28" s="30" t="s">
        <v>46</v>
      </c>
      <c r="I28" s="31"/>
      <c r="J28" s="32"/>
      <c r="K28" s="133" t="s">
        <v>41</v>
      </c>
      <c r="L28" s="242">
        <v>44358</v>
      </c>
      <c r="M28" s="377" t="s">
        <v>278</v>
      </c>
      <c r="N28" s="210"/>
    </row>
    <row r="29" spans="1:15" x14ac:dyDescent="0.2">
      <c r="A29" s="420"/>
      <c r="B29" s="251" t="s">
        <v>106</v>
      </c>
      <c r="C29" s="158"/>
      <c r="D29" s="102">
        <v>5520</v>
      </c>
      <c r="E29" s="211"/>
      <c r="F29" s="102"/>
      <c r="G29" s="426"/>
      <c r="H29" s="30" t="s">
        <v>58</v>
      </c>
      <c r="I29" s="31"/>
      <c r="J29" s="32"/>
      <c r="K29" s="133" t="s">
        <v>41</v>
      </c>
      <c r="L29" s="240" t="s">
        <v>47</v>
      </c>
      <c r="M29" s="105"/>
      <c r="N29" s="210"/>
    </row>
    <row r="30" spans="1:15" x14ac:dyDescent="0.2">
      <c r="A30" s="421"/>
      <c r="B30" s="251" t="s">
        <v>107</v>
      </c>
      <c r="C30" s="277"/>
      <c r="D30" s="116">
        <v>1725</v>
      </c>
      <c r="E30" s="280"/>
      <c r="F30" s="117"/>
      <c r="G30" s="427"/>
      <c r="H30" s="30" t="s">
        <v>58</v>
      </c>
      <c r="I30" s="31"/>
      <c r="J30" s="32"/>
      <c r="K30" s="133" t="s">
        <v>41</v>
      </c>
      <c r="L30" s="240" t="s">
        <v>47</v>
      </c>
      <c r="M30" s="268"/>
      <c r="N30" s="179"/>
    </row>
    <row r="31" spans="1:15" x14ac:dyDescent="0.2">
      <c r="A31" s="468" t="s">
        <v>156</v>
      </c>
      <c r="B31" s="251" t="s">
        <v>110</v>
      </c>
      <c r="C31" s="57"/>
      <c r="D31" s="58">
        <v>1897.5</v>
      </c>
      <c r="E31" s="63"/>
      <c r="F31" s="83"/>
      <c r="G31" s="451">
        <f>SUM(C31:F37)</f>
        <v>-483</v>
      </c>
      <c r="H31" s="213" t="s">
        <v>115</v>
      </c>
      <c r="I31" s="31"/>
      <c r="J31" s="32"/>
      <c r="K31" s="133" t="s">
        <v>41</v>
      </c>
      <c r="L31" s="240" t="s">
        <v>47</v>
      </c>
      <c r="M31" s="269"/>
      <c r="N31"/>
    </row>
    <row r="32" spans="1:15" x14ac:dyDescent="0.2">
      <c r="A32" s="469"/>
      <c r="B32" s="251" t="s">
        <v>111</v>
      </c>
      <c r="C32" s="158"/>
      <c r="D32" s="102">
        <v>3392.5</v>
      </c>
      <c r="E32" s="211"/>
      <c r="F32" s="112"/>
      <c r="G32" s="452"/>
      <c r="H32" s="213" t="s">
        <v>115</v>
      </c>
      <c r="I32" s="31"/>
      <c r="J32" s="32"/>
      <c r="K32" s="133" t="s">
        <v>41</v>
      </c>
      <c r="L32" s="240" t="s">
        <v>47</v>
      </c>
      <c r="M32" s="269"/>
      <c r="N32"/>
    </row>
    <row r="33" spans="1:17" x14ac:dyDescent="0.2">
      <c r="A33" s="469"/>
      <c r="B33" s="251" t="s">
        <v>112</v>
      </c>
      <c r="C33" s="307">
        <v>2875</v>
      </c>
      <c r="D33" s="102"/>
      <c r="E33" s="211"/>
      <c r="F33" s="112"/>
      <c r="G33" s="452"/>
      <c r="H33" s="30" t="s">
        <v>71</v>
      </c>
      <c r="I33" s="31"/>
      <c r="J33" s="32"/>
      <c r="K33" s="133" t="s">
        <v>48</v>
      </c>
      <c r="L33" s="302">
        <v>44280</v>
      </c>
      <c r="M33" s="269"/>
      <c r="N33"/>
    </row>
    <row r="34" spans="1:17" x14ac:dyDescent="0.2">
      <c r="A34" s="469"/>
      <c r="B34" s="251" t="s">
        <v>113</v>
      </c>
      <c r="C34" s="307">
        <v>2875</v>
      </c>
      <c r="D34" s="102"/>
      <c r="E34" s="211"/>
      <c r="F34" s="112"/>
      <c r="G34" s="452"/>
      <c r="H34" s="30" t="s">
        <v>71</v>
      </c>
      <c r="I34" s="31"/>
      <c r="J34" s="31"/>
      <c r="K34" s="295" t="s">
        <v>48</v>
      </c>
      <c r="L34" s="302">
        <v>44280</v>
      </c>
      <c r="M34" s="269"/>
      <c r="N34"/>
    </row>
    <row r="35" spans="1:17" x14ac:dyDescent="0.2">
      <c r="A35" s="469"/>
      <c r="B35" s="251" t="s">
        <v>114</v>
      </c>
      <c r="C35" s="307">
        <v>1472</v>
      </c>
      <c r="D35" s="102"/>
      <c r="E35" s="211"/>
      <c r="F35" s="112"/>
      <c r="G35" s="452"/>
      <c r="H35" s="30" t="s">
        <v>116</v>
      </c>
      <c r="I35" s="31"/>
      <c r="J35" s="31"/>
      <c r="K35" s="295" t="s">
        <v>48</v>
      </c>
      <c r="L35" s="294">
        <v>44280</v>
      </c>
      <c r="M35" s="269"/>
      <c r="N35"/>
    </row>
    <row r="36" spans="1:17" x14ac:dyDescent="0.2">
      <c r="A36" s="469"/>
      <c r="B36" s="251" t="s">
        <v>155</v>
      </c>
      <c r="C36" s="307"/>
      <c r="D36" s="102"/>
      <c r="E36" s="211">
        <v>-15870</v>
      </c>
      <c r="F36" s="112"/>
      <c r="G36" s="452"/>
      <c r="H36" s="30" t="s">
        <v>157</v>
      </c>
      <c r="I36" s="31"/>
      <c r="J36" s="31"/>
      <c r="K36" s="295" t="s">
        <v>158</v>
      </c>
      <c r="L36" s="322" t="s">
        <v>47</v>
      </c>
      <c r="M36" s="269"/>
      <c r="N36"/>
    </row>
    <row r="37" spans="1:17" ht="13.5" thickBot="1" x14ac:dyDescent="0.25">
      <c r="A37" s="470"/>
      <c r="B37" s="251" t="s">
        <v>109</v>
      </c>
      <c r="C37" s="307">
        <v>2875</v>
      </c>
      <c r="D37" s="102"/>
      <c r="E37" s="211"/>
      <c r="F37" s="102"/>
      <c r="G37" s="453"/>
      <c r="H37" s="30" t="s">
        <v>71</v>
      </c>
      <c r="I37" s="31"/>
      <c r="J37" s="31"/>
      <c r="K37" s="295" t="s">
        <v>48</v>
      </c>
      <c r="L37" s="302">
        <v>44280</v>
      </c>
      <c r="M37" s="104"/>
      <c r="N37" s="210"/>
    </row>
    <row r="38" spans="1:17" ht="14.25" thickTop="1" thickBot="1" x14ac:dyDescent="0.25">
      <c r="A38" s="462"/>
      <c r="B38" s="462"/>
      <c r="C38" s="54">
        <f>SUM(C5:C37)</f>
        <v>73347</v>
      </c>
      <c r="D38" s="301">
        <f>SUM(D5:D37)</f>
        <v>185785</v>
      </c>
      <c r="E38" s="300">
        <f>SUM(E5:E37)</f>
        <v>-15870</v>
      </c>
      <c r="F38" s="54">
        <f>SUM(F5:F37)</f>
        <v>0</v>
      </c>
      <c r="G38" s="445">
        <f>SUM(G5:G37)</f>
        <v>243262</v>
      </c>
      <c r="H38" s="446"/>
      <c r="I38" s="446"/>
      <c r="J38" s="446"/>
      <c r="K38" s="428">
        <f>SUM(C5:F37)</f>
        <v>243262</v>
      </c>
      <c r="L38" s="428"/>
      <c r="M38" s="174"/>
      <c r="N38" s="210"/>
    </row>
    <row r="39" spans="1:17" x14ac:dyDescent="0.2">
      <c r="A39" s="166"/>
      <c r="B39" s="73"/>
      <c r="C39" s="463">
        <f>SUM(C38:D38)</f>
        <v>259132</v>
      </c>
      <c r="D39" s="464"/>
      <c r="E39" s="463">
        <f>SUM(E38:F38)</f>
        <v>-15870</v>
      </c>
      <c r="F39" s="464"/>
      <c r="G39" s="447"/>
      <c r="H39" s="445"/>
      <c r="I39" s="445"/>
      <c r="J39" s="445"/>
      <c r="K39" s="448">
        <f>SUM('[1]FEBRUARY ''21'!$C$5:$F$44,C5:F9,C11:F37)</f>
        <v>788181.25</v>
      </c>
      <c r="L39" s="448"/>
      <c r="M39" s="450">
        <v>53211</v>
      </c>
      <c r="N39" s="450"/>
      <c r="O39" s="348">
        <f>K39-M39</f>
        <v>734970.25</v>
      </c>
      <c r="P39" s="103"/>
    </row>
    <row r="40" spans="1:17" x14ac:dyDescent="0.2">
      <c r="A40" s="166"/>
      <c r="B40" s="73"/>
      <c r="C40" s="8"/>
      <c r="D40" s="8"/>
      <c r="E40" s="8"/>
      <c r="F40" s="8"/>
      <c r="G40" s="13"/>
      <c r="H40" s="439"/>
      <c r="I40" s="440"/>
      <c r="J40" s="442">
        <f>SUM('[2]FEBRUARY ''20'!$C$30:$F$31)</f>
        <v>69856</v>
      </c>
      <c r="K40" s="439"/>
      <c r="L40" s="449"/>
      <c r="M40" s="449"/>
      <c r="N40" s="210"/>
      <c r="O40" s="80"/>
      <c r="P40" s="98"/>
      <c r="Q40" s="106"/>
    </row>
    <row r="41" spans="1:17" ht="15.75" thickBot="1" x14ac:dyDescent="0.25">
      <c r="A41" s="61" t="s">
        <v>9</v>
      </c>
      <c r="C41" s="1"/>
      <c r="D41" s="1"/>
      <c r="E41" s="1"/>
      <c r="F41" s="1"/>
      <c r="G41"/>
      <c r="J41" s="443"/>
      <c r="K41" s="444"/>
      <c r="M41" s="105"/>
      <c r="N41" s="210"/>
    </row>
    <row r="42" spans="1:17" ht="13.5" thickBot="1" x14ac:dyDescent="0.25">
      <c r="A42" s="459"/>
      <c r="B42" s="460"/>
      <c r="C42" s="33" t="s">
        <v>56</v>
      </c>
      <c r="D42" s="134" t="s">
        <v>54</v>
      </c>
      <c r="E42" s="134" t="s">
        <v>67</v>
      </c>
      <c r="F42" s="134" t="s">
        <v>70</v>
      </c>
      <c r="G42" s="134" t="s">
        <v>53</v>
      </c>
      <c r="H42" s="134" t="s">
        <v>117</v>
      </c>
      <c r="I42" s="113" t="s">
        <v>52</v>
      </c>
      <c r="J42" s="172" t="s">
        <v>51</v>
      </c>
      <c r="K42" s="243"/>
      <c r="L42" s="194"/>
      <c r="M42" s="81"/>
      <c r="N42" s="264"/>
      <c r="O42" s="81"/>
    </row>
    <row r="43" spans="1:17" x14ac:dyDescent="0.2">
      <c r="A43" s="415" t="s">
        <v>76</v>
      </c>
      <c r="B43" s="416"/>
      <c r="C43" s="64"/>
      <c r="D43" s="65">
        <v>8280</v>
      </c>
      <c r="E43" s="65"/>
      <c r="F43" s="65"/>
      <c r="G43" s="65"/>
      <c r="H43" s="65"/>
      <c r="I43" s="60"/>
      <c r="J43" s="173"/>
      <c r="K43" s="243"/>
      <c r="L43" s="194"/>
      <c r="M43" s="81"/>
      <c r="N43" s="264"/>
      <c r="O43" s="81"/>
    </row>
    <row r="44" spans="1:17" x14ac:dyDescent="0.2">
      <c r="A44" s="417" t="s">
        <v>80</v>
      </c>
      <c r="B44" s="418"/>
      <c r="C44" s="185"/>
      <c r="D44" s="233"/>
      <c r="E44" s="233"/>
      <c r="F44" s="233"/>
      <c r="G44" s="233"/>
      <c r="H44" s="233"/>
      <c r="I44" s="178"/>
      <c r="J44" s="87">
        <v>3622.5</v>
      </c>
      <c r="K44" s="243"/>
      <c r="L44" s="194"/>
      <c r="M44" s="231"/>
      <c r="N44" s="264"/>
      <c r="O44" s="231"/>
    </row>
    <row r="45" spans="1:17" x14ac:dyDescent="0.2">
      <c r="A45" s="417" t="s">
        <v>81</v>
      </c>
      <c r="B45" s="418"/>
      <c r="C45" s="185"/>
      <c r="D45" s="233"/>
      <c r="E45" s="233">
        <v>9890</v>
      </c>
      <c r="F45" s="233"/>
      <c r="G45" s="233"/>
      <c r="H45" s="233"/>
      <c r="I45" s="178"/>
      <c r="J45" s="87"/>
      <c r="K45" s="243"/>
      <c r="L45" s="194"/>
      <c r="M45" s="231"/>
      <c r="N45" s="264"/>
      <c r="O45" s="231"/>
    </row>
    <row r="46" spans="1:17" x14ac:dyDescent="0.2">
      <c r="A46" s="417" t="s">
        <v>83</v>
      </c>
      <c r="B46" s="418"/>
      <c r="C46" s="185"/>
      <c r="D46" s="233"/>
      <c r="E46" s="233"/>
      <c r="F46" s="233">
        <v>29500</v>
      </c>
      <c r="G46" s="233"/>
      <c r="H46" s="233"/>
      <c r="I46" s="178"/>
      <c r="J46" s="87"/>
      <c r="K46" s="243"/>
      <c r="L46" s="194"/>
      <c r="M46" s="232"/>
      <c r="N46" s="264"/>
      <c r="O46" s="232"/>
    </row>
    <row r="47" spans="1:17" x14ac:dyDescent="0.2">
      <c r="A47" s="417" t="s">
        <v>84</v>
      </c>
      <c r="B47" s="418"/>
      <c r="C47" s="185"/>
      <c r="D47" s="233"/>
      <c r="E47" s="233"/>
      <c r="F47" s="233"/>
      <c r="G47" s="233">
        <v>17710</v>
      </c>
      <c r="H47" s="233"/>
      <c r="I47" s="178"/>
      <c r="J47" s="87"/>
      <c r="K47" s="243"/>
      <c r="L47" s="194"/>
      <c r="M47" s="232"/>
      <c r="N47" s="264"/>
      <c r="O47" s="232"/>
    </row>
    <row r="48" spans="1:17" x14ac:dyDescent="0.2">
      <c r="A48" s="417" t="s">
        <v>85</v>
      </c>
      <c r="B48" s="418"/>
      <c r="C48" s="185"/>
      <c r="D48" s="233"/>
      <c r="E48" s="233"/>
      <c r="F48" s="233"/>
      <c r="G48" s="233">
        <v>25645</v>
      </c>
      <c r="H48" s="233"/>
      <c r="I48" s="178"/>
      <c r="J48" s="87"/>
      <c r="K48" s="243"/>
      <c r="L48" s="194"/>
      <c r="M48" s="231"/>
      <c r="N48" s="265"/>
      <c r="O48" s="231"/>
    </row>
    <row r="49" spans="1:16" x14ac:dyDescent="0.2">
      <c r="A49" s="417" t="s">
        <v>88</v>
      </c>
      <c r="B49" s="418"/>
      <c r="C49" s="185">
        <v>460</v>
      </c>
      <c r="D49" s="233"/>
      <c r="E49" s="233"/>
      <c r="F49" s="233"/>
      <c r="G49" s="233"/>
      <c r="H49" s="233"/>
      <c r="I49" s="178"/>
      <c r="J49" s="87"/>
      <c r="K49" s="243"/>
      <c r="L49" s="194"/>
      <c r="M49" s="256"/>
      <c r="N49" s="264"/>
      <c r="O49" s="231"/>
    </row>
    <row r="50" spans="1:16" x14ac:dyDescent="0.2">
      <c r="A50" s="417" t="s">
        <v>89</v>
      </c>
      <c r="B50" s="418"/>
      <c r="C50" s="185">
        <v>3105</v>
      </c>
      <c r="D50" s="233"/>
      <c r="E50" s="233"/>
      <c r="F50" s="233"/>
      <c r="G50" s="233"/>
      <c r="H50" s="233"/>
      <c r="I50" s="178"/>
      <c r="J50" s="87"/>
      <c r="K50" s="243"/>
      <c r="L50" s="194"/>
      <c r="M50" s="256"/>
      <c r="N50" s="265"/>
      <c r="O50" s="231"/>
    </row>
    <row r="51" spans="1:16" x14ac:dyDescent="0.2">
      <c r="A51" s="417" t="s">
        <v>90</v>
      </c>
      <c r="B51" s="418"/>
      <c r="C51" s="185">
        <v>460</v>
      </c>
      <c r="D51" s="233"/>
      <c r="E51" s="233"/>
      <c r="F51" s="233"/>
      <c r="G51" s="233"/>
      <c r="H51" s="233"/>
      <c r="I51" s="178"/>
      <c r="J51" s="87"/>
      <c r="K51" s="243"/>
      <c r="L51" s="194"/>
      <c r="M51" s="231"/>
      <c r="N51" s="105"/>
      <c r="O51" s="231"/>
    </row>
    <row r="52" spans="1:16" x14ac:dyDescent="0.2">
      <c r="A52" s="417" t="s">
        <v>91</v>
      </c>
      <c r="B52" s="418"/>
      <c r="C52" s="66"/>
      <c r="D52" s="67"/>
      <c r="E52" s="67"/>
      <c r="F52" s="67"/>
      <c r="G52" s="67"/>
      <c r="H52" s="67"/>
      <c r="I52" s="59">
        <v>12075</v>
      </c>
      <c r="J52" s="84"/>
      <c r="K52" s="243"/>
      <c r="L52" s="194"/>
      <c r="M52" s="81"/>
      <c r="N52" s="105"/>
      <c r="O52" s="81"/>
      <c r="P52" s="103"/>
    </row>
    <row r="53" spans="1:16" x14ac:dyDescent="0.2">
      <c r="A53" s="417" t="s">
        <v>92</v>
      </c>
      <c r="B53" s="418"/>
      <c r="C53" s="66"/>
      <c r="D53" s="67"/>
      <c r="E53" s="67"/>
      <c r="F53" s="67"/>
      <c r="G53" s="67"/>
      <c r="H53" s="67"/>
      <c r="I53" s="59">
        <v>8395</v>
      </c>
      <c r="J53" s="84"/>
      <c r="K53" s="243"/>
      <c r="L53" s="194"/>
      <c r="M53" s="81"/>
      <c r="N53" s="105"/>
      <c r="O53" s="81"/>
    </row>
    <row r="54" spans="1:16" x14ac:dyDescent="0.2">
      <c r="A54" s="417" t="s">
        <v>93</v>
      </c>
      <c r="B54" s="418"/>
      <c r="C54" s="66"/>
      <c r="D54" s="67">
        <v>6900</v>
      </c>
      <c r="E54" s="67"/>
      <c r="F54" s="67"/>
      <c r="G54" s="67"/>
      <c r="H54" s="67"/>
      <c r="I54" s="59"/>
      <c r="J54" s="84"/>
      <c r="K54" s="243"/>
      <c r="L54" s="194"/>
      <c r="M54" s="81"/>
      <c r="N54" s="105"/>
      <c r="O54" s="81"/>
    </row>
    <row r="55" spans="1:16" x14ac:dyDescent="0.2">
      <c r="A55" s="417" t="s">
        <v>93</v>
      </c>
      <c r="B55" s="418"/>
      <c r="C55" s="163"/>
      <c r="D55" s="94"/>
      <c r="E55" s="94"/>
      <c r="F55" s="94"/>
      <c r="G55" s="94"/>
      <c r="H55" s="94"/>
      <c r="I55" s="115">
        <v>10350</v>
      </c>
      <c r="J55" s="146"/>
      <c r="K55" s="291"/>
      <c r="L55" s="194"/>
      <c r="M55" s="291"/>
      <c r="N55" s="105"/>
      <c r="O55" s="291"/>
    </row>
    <row r="56" spans="1:16" x14ac:dyDescent="0.2">
      <c r="A56" s="417" t="s">
        <v>99</v>
      </c>
      <c r="B56" s="418"/>
      <c r="C56" s="163">
        <v>747.5</v>
      </c>
      <c r="D56" s="94"/>
      <c r="E56" s="94"/>
      <c r="F56" s="94"/>
      <c r="G56" s="94"/>
      <c r="H56" s="94"/>
      <c r="I56" s="115"/>
      <c r="J56" s="146"/>
      <c r="K56" s="243"/>
      <c r="L56" s="194"/>
      <c r="M56" s="231"/>
      <c r="N56" s="105"/>
      <c r="O56" s="231"/>
    </row>
    <row r="57" spans="1:16" x14ac:dyDescent="0.2">
      <c r="A57" s="417" t="s">
        <v>100</v>
      </c>
      <c r="B57" s="418"/>
      <c r="C57" s="163">
        <v>1840</v>
      </c>
      <c r="D57" s="94"/>
      <c r="E57" s="94"/>
      <c r="F57" s="94"/>
      <c r="G57" s="94"/>
      <c r="H57" s="94"/>
      <c r="I57" s="115"/>
      <c r="J57" s="146"/>
      <c r="K57" s="243"/>
      <c r="L57" s="194"/>
      <c r="M57" s="81"/>
      <c r="N57" s="105"/>
      <c r="O57" s="81"/>
    </row>
    <row r="58" spans="1:16" x14ac:dyDescent="0.2">
      <c r="A58" s="417" t="s">
        <v>103</v>
      </c>
      <c r="B58" s="418"/>
      <c r="C58" s="163"/>
      <c r="D58" s="94"/>
      <c r="E58" s="94"/>
      <c r="F58" s="94"/>
      <c r="G58" s="94"/>
      <c r="H58" s="94"/>
      <c r="I58" s="115">
        <v>13570</v>
      </c>
      <c r="J58" s="146"/>
      <c r="K58" s="243"/>
      <c r="L58" s="194"/>
      <c r="M58" s="231"/>
      <c r="N58" s="105"/>
      <c r="O58" s="231"/>
    </row>
    <row r="59" spans="1:16" x14ac:dyDescent="0.2">
      <c r="A59" s="417" t="s">
        <v>104</v>
      </c>
      <c r="B59" s="418"/>
      <c r="C59" s="163"/>
      <c r="D59" s="94"/>
      <c r="E59" s="94"/>
      <c r="F59" s="94"/>
      <c r="G59" s="94"/>
      <c r="H59" s="94"/>
      <c r="I59" s="115">
        <v>10350</v>
      </c>
      <c r="J59" s="146"/>
      <c r="K59" s="243"/>
      <c r="L59" s="194"/>
      <c r="M59" s="231"/>
      <c r="N59" s="105"/>
      <c r="O59" s="231"/>
    </row>
    <row r="60" spans="1:16" x14ac:dyDescent="0.2">
      <c r="A60" s="417" t="s">
        <v>105</v>
      </c>
      <c r="B60" s="418"/>
      <c r="C60" s="163"/>
      <c r="D60" s="94"/>
      <c r="E60" s="94"/>
      <c r="F60" s="94"/>
      <c r="G60" s="94"/>
      <c r="H60" s="94"/>
      <c r="I60" s="115">
        <v>10350</v>
      </c>
      <c r="J60" s="146"/>
      <c r="K60" s="243"/>
      <c r="L60" s="194"/>
      <c r="M60" s="231"/>
      <c r="N60" s="105"/>
      <c r="O60" s="231"/>
    </row>
    <row r="61" spans="1:16" x14ac:dyDescent="0.2">
      <c r="A61" s="417" t="s">
        <v>106</v>
      </c>
      <c r="B61" s="418"/>
      <c r="C61" s="163"/>
      <c r="D61" s="94"/>
      <c r="E61" s="94"/>
      <c r="F61" s="94"/>
      <c r="G61" s="94">
        <v>5520</v>
      </c>
      <c r="H61" s="94"/>
      <c r="I61" s="115"/>
      <c r="J61" s="146"/>
      <c r="K61" s="243"/>
      <c r="L61" s="194"/>
      <c r="M61" s="235"/>
      <c r="N61" s="105"/>
      <c r="O61" s="235"/>
    </row>
    <row r="62" spans="1:16" x14ac:dyDescent="0.2">
      <c r="A62" s="417" t="s">
        <v>107</v>
      </c>
      <c r="B62" s="418"/>
      <c r="C62" s="163"/>
      <c r="D62" s="94"/>
      <c r="E62" s="94"/>
      <c r="F62" s="94"/>
      <c r="G62" s="94">
        <v>1725</v>
      </c>
      <c r="H62" s="94"/>
      <c r="I62" s="115"/>
      <c r="J62" s="146"/>
      <c r="K62" s="243"/>
      <c r="L62" s="194"/>
      <c r="M62" s="236"/>
      <c r="N62" s="105"/>
      <c r="O62" s="236"/>
    </row>
    <row r="63" spans="1:16" x14ac:dyDescent="0.2">
      <c r="A63" s="417" t="s">
        <v>110</v>
      </c>
      <c r="B63" s="418"/>
      <c r="C63" s="163"/>
      <c r="D63" s="94"/>
      <c r="E63" s="94"/>
      <c r="F63" s="94"/>
      <c r="G63" s="94"/>
      <c r="H63" s="94">
        <v>1897.5</v>
      </c>
      <c r="I63" s="115"/>
      <c r="J63" s="146"/>
      <c r="K63" s="250"/>
      <c r="L63" s="194"/>
      <c r="M63" s="250"/>
      <c r="N63" s="105"/>
      <c r="O63" s="250"/>
    </row>
    <row r="64" spans="1:16" ht="13.5" thickBot="1" x14ac:dyDescent="0.25">
      <c r="A64" s="437" t="s">
        <v>111</v>
      </c>
      <c r="B64" s="438"/>
      <c r="C64" s="78"/>
      <c r="D64" s="79"/>
      <c r="E64" s="79"/>
      <c r="F64" s="79"/>
      <c r="G64" s="79"/>
      <c r="H64" s="79">
        <v>3392.5</v>
      </c>
      <c r="I64" s="167"/>
      <c r="J64" s="177"/>
      <c r="K64" s="243"/>
      <c r="L64" s="194"/>
      <c r="M64" s="236"/>
      <c r="N64" s="105"/>
      <c r="O64" s="236"/>
    </row>
    <row r="65" spans="1:21" s="12" customFormat="1" ht="14.25" customHeight="1" thickBot="1" x14ac:dyDescent="0.25">
      <c r="A65" s="165"/>
      <c r="B65" s="71"/>
      <c r="C65" s="68">
        <f t="shared" ref="C65:J65" si="0">SUM(C43:C64)</f>
        <v>6612.5</v>
      </c>
      <c r="D65" s="88">
        <f t="shared" si="0"/>
        <v>15180</v>
      </c>
      <c r="E65" s="88">
        <f t="shared" si="0"/>
        <v>9890</v>
      </c>
      <c r="F65" s="88">
        <f t="shared" si="0"/>
        <v>29500</v>
      </c>
      <c r="G65" s="88">
        <f t="shared" si="0"/>
        <v>50600</v>
      </c>
      <c r="H65" s="88">
        <f t="shared" si="0"/>
        <v>5290</v>
      </c>
      <c r="I65" s="88">
        <f t="shared" si="0"/>
        <v>65090</v>
      </c>
      <c r="J65" s="69">
        <f t="shared" si="0"/>
        <v>3622.5</v>
      </c>
      <c r="K65" s="431">
        <f>SUM(C65:J65)</f>
        <v>185785</v>
      </c>
      <c r="L65" s="432"/>
      <c r="M65"/>
      <c r="N65" s="96"/>
      <c r="O65"/>
    </row>
    <row r="66" spans="1:21" s="12" customFormat="1" ht="15" customHeight="1" x14ac:dyDescent="0.2">
      <c r="A66" s="165"/>
      <c r="B66" s="71"/>
      <c r="C66" s="193"/>
      <c r="D66" s="92"/>
      <c r="E66" s="92"/>
      <c r="F66" s="92"/>
      <c r="G66" s="92"/>
      <c r="H66" s="92"/>
      <c r="I66" s="80"/>
      <c r="J66" s="80"/>
      <c r="K66" s="429"/>
      <c r="L66" s="430"/>
      <c r="N66" s="137"/>
    </row>
    <row r="67" spans="1:21" s="194" customFormat="1" ht="12" x14ac:dyDescent="0.2">
      <c r="A67" s="200"/>
      <c r="B67" s="71"/>
      <c r="C67" s="208" t="s">
        <v>62</v>
      </c>
      <c r="D67" s="208" t="s">
        <v>62</v>
      </c>
      <c r="E67" s="227"/>
      <c r="F67" s="208" t="s">
        <v>62</v>
      </c>
      <c r="G67" s="208" t="s">
        <v>62</v>
      </c>
      <c r="H67" s="208" t="s">
        <v>62</v>
      </c>
      <c r="I67" s="227"/>
      <c r="J67" s="208" t="s">
        <v>62</v>
      </c>
      <c r="K67" s="435">
        <f>SUM(C67:J67)</f>
        <v>0</v>
      </c>
      <c r="L67" s="436"/>
      <c r="N67" s="183"/>
    </row>
    <row r="68" spans="1:21" s="194" customFormat="1" ht="11.25" x14ac:dyDescent="0.2">
      <c r="A68" s="192"/>
      <c r="B68" s="209" t="s">
        <v>44</v>
      </c>
      <c r="C68" s="325"/>
      <c r="D68" s="325"/>
      <c r="E68" s="326"/>
      <c r="F68" s="326"/>
      <c r="G68" s="326"/>
      <c r="H68" s="326"/>
      <c r="I68" s="327"/>
      <c r="J68" s="326"/>
      <c r="K68" s="435">
        <f>SUM(C68:J68)</f>
        <v>0</v>
      </c>
      <c r="L68" s="436"/>
      <c r="N68" s="197"/>
    </row>
    <row r="69" spans="1:21" s="194" customFormat="1" ht="11.25" x14ac:dyDescent="0.2">
      <c r="A69" s="192"/>
      <c r="B69" s="217" t="s">
        <v>43</v>
      </c>
      <c r="C69" s="227"/>
      <c r="D69" s="227"/>
      <c r="E69" s="227">
        <f>E65</f>
        <v>9890</v>
      </c>
      <c r="F69" s="227"/>
      <c r="G69" s="227"/>
      <c r="H69" s="227"/>
      <c r="I69" s="208" t="s">
        <v>62</v>
      </c>
      <c r="J69" s="227"/>
      <c r="K69" s="433">
        <f>SUM(C69:J69)</f>
        <v>9890</v>
      </c>
      <c r="L69" s="434"/>
      <c r="N69" s="198"/>
    </row>
    <row r="70" spans="1:21" s="194" customFormat="1" ht="11.25" x14ac:dyDescent="0.2">
      <c r="A70" s="192"/>
      <c r="B70" s="216"/>
      <c r="C70" s="196"/>
      <c r="D70" s="196"/>
      <c r="E70" s="196"/>
      <c r="F70" s="196"/>
      <c r="G70" s="196"/>
      <c r="H70" s="196"/>
      <c r="J70" s="195"/>
      <c r="K70" s="428">
        <f>SUM(K67:L69)</f>
        <v>9890</v>
      </c>
      <c r="L70" s="428"/>
      <c r="N70" s="198"/>
    </row>
    <row r="71" spans="1:21" s="194" customFormat="1" ht="11.25" x14ac:dyDescent="0.2">
      <c r="A71" s="192"/>
      <c r="B71" s="216"/>
      <c r="C71" s="196"/>
      <c r="D71" s="196"/>
      <c r="E71" s="196"/>
      <c r="F71" s="196"/>
      <c r="G71" s="196"/>
      <c r="H71" s="196"/>
      <c r="K71" s="245"/>
      <c r="M71" s="195"/>
      <c r="N71" s="197"/>
    </row>
    <row r="72" spans="1:21" s="194" customFormat="1" ht="11.25" x14ac:dyDescent="0.2">
      <c r="A72" s="192"/>
      <c r="B72" s="216"/>
      <c r="C72" s="196"/>
      <c r="D72" s="196"/>
      <c r="E72" s="196"/>
      <c r="F72" s="196"/>
      <c r="G72" s="196"/>
      <c r="H72" s="196"/>
      <c r="K72" s="245"/>
      <c r="M72" s="195"/>
      <c r="N72" s="198"/>
    </row>
    <row r="73" spans="1:21" s="194" customFormat="1" ht="11.25" x14ac:dyDescent="0.2">
      <c r="A73" s="192"/>
      <c r="B73" s="216"/>
      <c r="C73" s="196"/>
      <c r="D73" s="196"/>
      <c r="E73" s="196"/>
      <c r="F73" s="196"/>
      <c r="G73" s="196"/>
      <c r="H73" s="196"/>
      <c r="L73" s="245"/>
      <c r="M73" s="195"/>
      <c r="N73" s="198"/>
    </row>
    <row r="74" spans="1:21" s="194" customFormat="1" ht="11.25" x14ac:dyDescent="0.2">
      <c r="A74" s="192"/>
      <c r="B74" s="216"/>
      <c r="C74" s="196"/>
      <c r="D74" s="196"/>
      <c r="E74" s="196"/>
      <c r="F74" s="196"/>
      <c r="G74" s="196"/>
      <c r="H74" s="193"/>
      <c r="I74" s="193"/>
      <c r="M74" s="245"/>
      <c r="Q74" s="230"/>
    </row>
    <row r="75" spans="1:21" x14ac:dyDescent="0.2">
      <c r="G75" s="120"/>
      <c r="H75" s="120"/>
      <c r="I75" s="1"/>
      <c r="J75" s="1"/>
      <c r="L75"/>
      <c r="M75" s="244"/>
      <c r="N75" s="194"/>
      <c r="Q75" s="105"/>
      <c r="T75" s="194"/>
      <c r="U75" s="194"/>
    </row>
    <row r="76" spans="1:21" x14ac:dyDescent="0.2">
      <c r="G76" s="120"/>
      <c r="H76" s="120"/>
      <c r="I76" s="120"/>
      <c r="J76" s="1"/>
      <c r="L76"/>
      <c r="N76" s="244"/>
      <c r="O76" s="194"/>
      <c r="Q76" s="105"/>
    </row>
    <row r="77" spans="1:21" x14ac:dyDescent="0.2">
      <c r="G77" s="120"/>
      <c r="H77" s="120"/>
      <c r="I77" s="1"/>
      <c r="L77"/>
      <c r="M77" s="244"/>
      <c r="N77"/>
      <c r="O77" s="194"/>
      <c r="P77" s="105"/>
    </row>
    <row r="78" spans="1:21" x14ac:dyDescent="0.2">
      <c r="G78" s="120"/>
      <c r="H78" s="120"/>
      <c r="I78" s="1"/>
      <c r="L78"/>
      <c r="M78" s="244"/>
      <c r="N78"/>
      <c r="O78" s="194"/>
      <c r="P78" s="105"/>
    </row>
  </sheetData>
  <mergeCells count="57">
    <mergeCell ref="C3:D3"/>
    <mergeCell ref="A42:B42"/>
    <mergeCell ref="E3:F3"/>
    <mergeCell ref="A38:B38"/>
    <mergeCell ref="C39:D39"/>
    <mergeCell ref="E39:F39"/>
    <mergeCell ref="A18:A20"/>
    <mergeCell ref="A14:A17"/>
    <mergeCell ref="A22:A24"/>
    <mergeCell ref="A31:A37"/>
    <mergeCell ref="A5:A9"/>
    <mergeCell ref="H40:I40"/>
    <mergeCell ref="H4:J4"/>
    <mergeCell ref="J40:K40"/>
    <mergeCell ref="J41:K41"/>
    <mergeCell ref="G38:J39"/>
    <mergeCell ref="K39:L39"/>
    <mergeCell ref="L40:M40"/>
    <mergeCell ref="M39:N39"/>
    <mergeCell ref="G18:G20"/>
    <mergeCell ref="G14:G17"/>
    <mergeCell ref="K38:L38"/>
    <mergeCell ref="G22:G24"/>
    <mergeCell ref="G31:G37"/>
    <mergeCell ref="G5:G9"/>
    <mergeCell ref="A61:B61"/>
    <mergeCell ref="K70:L70"/>
    <mergeCell ref="K66:L66"/>
    <mergeCell ref="K65:L65"/>
    <mergeCell ref="K69:L69"/>
    <mergeCell ref="K68:L68"/>
    <mergeCell ref="K67:L67"/>
    <mergeCell ref="A62:B62"/>
    <mergeCell ref="A64:B64"/>
    <mergeCell ref="A63:B63"/>
    <mergeCell ref="A60:B60"/>
    <mergeCell ref="A50:B50"/>
    <mergeCell ref="A48:B48"/>
    <mergeCell ref="A49:B49"/>
    <mergeCell ref="A52:B52"/>
    <mergeCell ref="A59:B59"/>
    <mergeCell ref="A54:B54"/>
    <mergeCell ref="A57:B57"/>
    <mergeCell ref="A58:B58"/>
    <mergeCell ref="A56:B56"/>
    <mergeCell ref="A53:B53"/>
    <mergeCell ref="A51:B51"/>
    <mergeCell ref="A55:B55"/>
    <mergeCell ref="A43:B43"/>
    <mergeCell ref="A47:B47"/>
    <mergeCell ref="A11:A13"/>
    <mergeCell ref="G11:G13"/>
    <mergeCell ref="A46:B46"/>
    <mergeCell ref="A44:B44"/>
    <mergeCell ref="A45:B45"/>
    <mergeCell ref="A25:A30"/>
    <mergeCell ref="G25:G30"/>
  </mergeCells>
  <printOptions horizontalCentered="1"/>
  <pageMargins left="0.15748031496062992" right="0.15748031496062992" top="0.15748031496062992" bottom="0.35433070866141736" header="0.31496062992125984" footer="0.31496062992125984"/>
  <pageSetup paperSize="9" orientation="portrait" cellComments="asDisplayed" r:id="rId1"/>
  <headerFooter alignWithMargins="0">
    <oddFooter>&amp;C&amp;"Arial,Italic"&amp;9-  AGRIGEL (PTY) Ltd.  -&amp;R&amp;8Print Date: &amp;"Arial,Bold"&amp;D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Q105"/>
  <sheetViews>
    <sheetView zoomScaleNormal="100" workbookViewId="0">
      <pane ySplit="4" topLeftCell="A32" activePane="bottomLeft" state="frozenSplit"/>
      <selection pane="bottomLeft" activeCell="K6" sqref="K6"/>
    </sheetView>
  </sheetViews>
  <sheetFormatPr defaultRowHeight="12.75" x14ac:dyDescent="0.2"/>
  <cols>
    <col min="1" max="1" width="2.42578125" style="141" customWidth="1"/>
    <col min="2" max="2" width="6.42578125" style="71" customWidth="1"/>
    <col min="3" max="6" width="10.7109375" style="120" customWidth="1"/>
    <col min="7" max="7" width="12.42578125" style="314" customWidth="1"/>
    <col min="8" max="9" width="10.7109375" style="1" customWidth="1"/>
    <col min="10" max="12" width="10.7109375" customWidth="1"/>
    <col min="13" max="13" width="10.28515625" customWidth="1"/>
    <col min="14" max="15" width="10.7109375" customWidth="1"/>
    <col min="16" max="16" width="13.5703125" style="81" customWidth="1"/>
    <col min="17" max="17" width="10.7109375" customWidth="1"/>
    <col min="18" max="18" width="14.140625" customWidth="1"/>
    <col min="19" max="19" width="13.28515625" customWidth="1"/>
    <col min="20" max="20" width="13.7109375" customWidth="1"/>
    <col min="21" max="21" width="13.140625" customWidth="1"/>
  </cols>
  <sheetData>
    <row r="1" spans="1:16" ht="15" x14ac:dyDescent="0.25">
      <c r="A1" s="39" t="s">
        <v>74</v>
      </c>
      <c r="C1" s="119"/>
    </row>
    <row r="2" spans="1:16" ht="5.25" customHeight="1" thickBot="1" x14ac:dyDescent="0.25">
      <c r="A2" s="142"/>
      <c r="B2" s="145"/>
      <c r="C2" s="121"/>
      <c r="D2" s="122"/>
      <c r="E2" s="122"/>
      <c r="F2" s="122"/>
      <c r="G2" s="315"/>
      <c r="H2" s="180"/>
      <c r="I2" s="96"/>
      <c r="O2" s="81"/>
      <c r="P2"/>
    </row>
    <row r="3" spans="1:16" ht="17.25" customHeight="1" x14ac:dyDescent="0.2">
      <c r="A3" s="142"/>
      <c r="B3" s="145"/>
      <c r="C3" s="474" t="s">
        <v>34</v>
      </c>
      <c r="D3" s="475"/>
      <c r="E3" s="474" t="s">
        <v>33</v>
      </c>
      <c r="F3" s="475"/>
      <c r="G3" s="315"/>
      <c r="H3" s="96"/>
      <c r="I3"/>
      <c r="N3" s="81"/>
      <c r="P3"/>
    </row>
    <row r="4" spans="1:16" ht="13.5" thickBot="1" x14ac:dyDescent="0.25">
      <c r="A4" s="70" t="s">
        <v>6</v>
      </c>
      <c r="B4" s="85" t="s">
        <v>10</v>
      </c>
      <c r="C4" s="123" t="s">
        <v>7</v>
      </c>
      <c r="D4" s="124" t="s">
        <v>8</v>
      </c>
      <c r="E4" s="123" t="s">
        <v>37</v>
      </c>
      <c r="F4" s="125" t="s">
        <v>8</v>
      </c>
      <c r="G4" s="316" t="s">
        <v>0</v>
      </c>
      <c r="H4" s="441" t="s">
        <v>11</v>
      </c>
      <c r="I4" s="441"/>
      <c r="J4" s="441"/>
      <c r="M4" s="81"/>
      <c r="P4"/>
    </row>
    <row r="5" spans="1:16" x14ac:dyDescent="0.2">
      <c r="A5" s="481" t="s">
        <v>176</v>
      </c>
      <c r="B5" s="358" t="s">
        <v>78</v>
      </c>
      <c r="C5" s="331">
        <v>307050</v>
      </c>
      <c r="D5" s="309"/>
      <c r="E5" s="331"/>
      <c r="F5" s="309"/>
      <c r="G5" s="480">
        <f>SUM(C5:F20)</f>
        <v>1328215.5</v>
      </c>
      <c r="H5" s="332" t="s">
        <v>94</v>
      </c>
      <c r="I5" s="310"/>
      <c r="J5" s="311"/>
      <c r="K5" s="133" t="s">
        <v>48</v>
      </c>
      <c r="L5" s="105">
        <v>44384</v>
      </c>
      <c r="M5" s="234"/>
      <c r="N5" s="248"/>
      <c r="O5" s="157"/>
      <c r="P5" s="111"/>
    </row>
    <row r="6" spans="1:16" x14ac:dyDescent="0.2">
      <c r="A6" s="469"/>
      <c r="B6" s="72" t="s">
        <v>245</v>
      </c>
      <c r="C6" s="55"/>
      <c r="D6" s="86"/>
      <c r="E6" s="97">
        <v>30946.5</v>
      </c>
      <c r="F6" s="86"/>
      <c r="G6" s="477"/>
      <c r="H6" s="312" t="s">
        <v>246</v>
      </c>
      <c r="I6" s="276"/>
      <c r="J6" s="279"/>
      <c r="K6" s="133" t="s">
        <v>48</v>
      </c>
      <c r="L6" s="104">
        <v>44117</v>
      </c>
      <c r="M6" s="269"/>
      <c r="N6" s="336"/>
      <c r="O6" s="103"/>
      <c r="P6"/>
    </row>
    <row r="7" spans="1:16" x14ac:dyDescent="0.2">
      <c r="A7" s="469"/>
      <c r="B7" s="241" t="s">
        <v>247</v>
      </c>
      <c r="C7" s="57"/>
      <c r="D7" s="86"/>
      <c r="E7" s="97">
        <v>25776.1</v>
      </c>
      <c r="F7" s="86"/>
      <c r="G7" s="477"/>
      <c r="H7" s="213" t="s">
        <v>246</v>
      </c>
      <c r="I7" s="31"/>
      <c r="J7" s="212"/>
      <c r="K7" s="133" t="s">
        <v>48</v>
      </c>
      <c r="L7" s="104">
        <v>44117</v>
      </c>
      <c r="M7" s="269"/>
      <c r="N7" s="336"/>
      <c r="O7" s="103"/>
      <c r="P7"/>
    </row>
    <row r="8" spans="1:16" x14ac:dyDescent="0.2">
      <c r="A8" s="469"/>
      <c r="B8" s="241" t="s">
        <v>198</v>
      </c>
      <c r="C8" s="90">
        <v>11529.9</v>
      </c>
      <c r="D8" s="86"/>
      <c r="E8" s="55"/>
      <c r="F8" s="86"/>
      <c r="G8" s="477"/>
      <c r="H8" s="328" t="s">
        <v>199</v>
      </c>
      <c r="I8" s="328"/>
      <c r="J8" s="212"/>
      <c r="K8" s="337"/>
      <c r="L8" s="133"/>
      <c r="M8" s="104"/>
      <c r="N8" s="269"/>
      <c r="P8" s="103"/>
    </row>
    <row r="9" spans="1:16" x14ac:dyDescent="0.2">
      <c r="A9" s="469"/>
      <c r="B9" s="241" t="s">
        <v>200</v>
      </c>
      <c r="C9" s="90">
        <v>1414.5</v>
      </c>
      <c r="D9" s="86"/>
      <c r="E9" s="55"/>
      <c r="F9" s="86"/>
      <c r="G9" s="477"/>
      <c r="H9" s="328" t="s">
        <v>201</v>
      </c>
      <c r="I9" s="31"/>
      <c r="J9" s="212"/>
      <c r="K9" s="337" t="s">
        <v>48</v>
      </c>
      <c r="L9" s="376">
        <v>44358</v>
      </c>
      <c r="M9" s="105"/>
      <c r="N9" s="268"/>
      <c r="O9" s="336">
        <f>C9+'[1]OCTOBER ''20'!C38</f>
        <v>1414.5</v>
      </c>
      <c r="P9" s="103"/>
    </row>
    <row r="10" spans="1:16" x14ac:dyDescent="0.2">
      <c r="A10" s="469"/>
      <c r="B10" s="241" t="s">
        <v>243</v>
      </c>
      <c r="C10" s="57"/>
      <c r="D10" s="86"/>
      <c r="E10" s="97">
        <v>171396</v>
      </c>
      <c r="F10" s="86"/>
      <c r="G10" s="477"/>
      <c r="H10" s="213" t="s">
        <v>244</v>
      </c>
      <c r="I10" s="31"/>
      <c r="J10" s="212"/>
      <c r="K10" s="133" t="s">
        <v>48</v>
      </c>
      <c r="L10" s="105">
        <v>44124</v>
      </c>
      <c r="M10" s="269"/>
      <c r="N10" s="336"/>
      <c r="O10" s="103"/>
      <c r="P10"/>
    </row>
    <row r="11" spans="1:16" x14ac:dyDescent="0.2">
      <c r="A11" s="469"/>
      <c r="B11" s="241" t="s">
        <v>202</v>
      </c>
      <c r="C11" s="90">
        <v>7360</v>
      </c>
      <c r="D11" s="86"/>
      <c r="E11" s="156"/>
      <c r="F11" s="86"/>
      <c r="G11" s="477"/>
      <c r="H11" s="328" t="s">
        <v>201</v>
      </c>
      <c r="I11" s="31"/>
      <c r="J11" s="212"/>
      <c r="K11" s="337" t="s">
        <v>48</v>
      </c>
      <c r="L11" s="376">
        <v>44358</v>
      </c>
      <c r="M11" s="105"/>
      <c r="N11" s="269"/>
      <c r="O11" s="336"/>
      <c r="P11" s="103"/>
    </row>
    <row r="12" spans="1:16" x14ac:dyDescent="0.2">
      <c r="A12" s="469"/>
      <c r="B12" s="241" t="s">
        <v>195</v>
      </c>
      <c r="C12" s="90">
        <v>34419.5</v>
      </c>
      <c r="D12" s="86"/>
      <c r="E12" s="55"/>
      <c r="F12" s="86"/>
      <c r="G12" s="477"/>
      <c r="H12" s="328" t="s">
        <v>196</v>
      </c>
      <c r="I12" s="31"/>
      <c r="J12" s="212"/>
      <c r="K12" s="133" t="s">
        <v>48</v>
      </c>
      <c r="L12" s="342">
        <v>44348</v>
      </c>
      <c r="M12" s="104"/>
      <c r="N12" s="269"/>
      <c r="O12" s="336"/>
      <c r="P12" s="103"/>
    </row>
    <row r="13" spans="1:16" x14ac:dyDescent="0.2">
      <c r="A13" s="469"/>
      <c r="B13" s="241" t="s">
        <v>197</v>
      </c>
      <c r="C13" s="156">
        <v>34419.5</v>
      </c>
      <c r="D13" s="86"/>
      <c r="E13" s="156"/>
      <c r="F13" s="86"/>
      <c r="G13" s="477"/>
      <c r="H13" s="328" t="s">
        <v>196</v>
      </c>
      <c r="I13" s="31"/>
      <c r="J13" s="212"/>
      <c r="K13" s="133" t="s">
        <v>48</v>
      </c>
      <c r="L13" s="342">
        <v>44348</v>
      </c>
      <c r="M13" s="104"/>
      <c r="N13" s="269"/>
      <c r="O13" s="336"/>
      <c r="P13" s="103"/>
    </row>
    <row r="14" spans="1:16" x14ac:dyDescent="0.2">
      <c r="A14" s="469"/>
      <c r="B14" s="241" t="s">
        <v>231</v>
      </c>
      <c r="C14" s="57"/>
      <c r="D14" s="86"/>
      <c r="E14" s="97">
        <v>209415</v>
      </c>
      <c r="F14" s="86"/>
      <c r="G14" s="477"/>
      <c r="H14" s="278" t="s">
        <v>232</v>
      </c>
      <c r="I14" s="276"/>
      <c r="J14" s="279"/>
      <c r="K14" s="133" t="s">
        <v>48</v>
      </c>
      <c r="L14" s="366">
        <v>44183</v>
      </c>
      <c r="M14" s="269"/>
      <c r="N14" s="336"/>
      <c r="O14" s="103"/>
      <c r="P14"/>
    </row>
    <row r="15" spans="1:16" x14ac:dyDescent="0.2">
      <c r="A15" s="469"/>
      <c r="B15" s="241" t="s">
        <v>233</v>
      </c>
      <c r="C15" s="57"/>
      <c r="D15" s="86"/>
      <c r="E15" s="156">
        <v>4830</v>
      </c>
      <c r="F15" s="86"/>
      <c r="G15" s="477"/>
      <c r="H15" s="328" t="s">
        <v>234</v>
      </c>
      <c r="I15" s="31"/>
      <c r="J15" s="212"/>
      <c r="K15" s="133"/>
      <c r="L15" s="354"/>
      <c r="M15" s="269"/>
      <c r="N15" s="336"/>
      <c r="O15" s="34" t="s">
        <v>235</v>
      </c>
      <c r="P15"/>
    </row>
    <row r="16" spans="1:16" x14ac:dyDescent="0.2">
      <c r="A16" s="469"/>
      <c r="B16" s="241" t="s">
        <v>236</v>
      </c>
      <c r="C16" s="57"/>
      <c r="D16" s="86"/>
      <c r="E16" s="156">
        <v>18101</v>
      </c>
      <c r="F16" s="86"/>
      <c r="G16" s="477"/>
      <c r="H16" s="328" t="s">
        <v>237</v>
      </c>
      <c r="I16" s="31"/>
      <c r="J16" s="212"/>
      <c r="K16" s="133"/>
      <c r="L16" s="354"/>
      <c r="M16" s="355" t="s">
        <v>238</v>
      </c>
      <c r="N16" s="356"/>
      <c r="O16" s="103"/>
      <c r="P16"/>
    </row>
    <row r="17" spans="1:16" x14ac:dyDescent="0.2">
      <c r="A17" s="469"/>
      <c r="B17" s="241" t="s">
        <v>239</v>
      </c>
      <c r="C17" s="57"/>
      <c r="D17" s="86"/>
      <c r="E17" s="156">
        <v>2817.5</v>
      </c>
      <c r="F17" s="86"/>
      <c r="G17" s="477"/>
      <c r="H17" s="328" t="s">
        <v>240</v>
      </c>
      <c r="I17" s="31"/>
      <c r="J17" s="212"/>
      <c r="K17" s="133"/>
      <c r="L17" s="342"/>
      <c r="M17" s="355" t="s">
        <v>238</v>
      </c>
      <c r="N17" s="336"/>
      <c r="O17" s="103"/>
      <c r="P17"/>
    </row>
    <row r="18" spans="1:16" x14ac:dyDescent="0.2">
      <c r="A18" s="469"/>
      <c r="B18" s="241" t="s">
        <v>241</v>
      </c>
      <c r="C18" s="57"/>
      <c r="D18" s="86"/>
      <c r="E18" s="156">
        <v>22540</v>
      </c>
      <c r="F18" s="86"/>
      <c r="G18" s="477"/>
      <c r="H18" s="357" t="s">
        <v>242</v>
      </c>
      <c r="I18" s="31"/>
      <c r="J18" s="212"/>
      <c r="K18" s="133"/>
      <c r="L18" s="342"/>
      <c r="M18" s="355" t="s">
        <v>238</v>
      </c>
      <c r="N18" s="336"/>
      <c r="O18" s="103"/>
      <c r="P18"/>
    </row>
    <row r="19" spans="1:16" x14ac:dyDescent="0.2">
      <c r="A19" s="469"/>
      <c r="B19" s="241" t="s">
        <v>248</v>
      </c>
      <c r="C19" s="89">
        <v>83950</v>
      </c>
      <c r="D19" s="86"/>
      <c r="E19" s="156"/>
      <c r="F19" s="86"/>
      <c r="G19" s="477"/>
      <c r="H19" s="213" t="s">
        <v>94</v>
      </c>
      <c r="I19" s="31"/>
      <c r="J19" s="31"/>
      <c r="K19" s="133" t="s">
        <v>48</v>
      </c>
      <c r="L19" s="104">
        <v>44179</v>
      </c>
      <c r="M19" s="269"/>
      <c r="N19" s="336"/>
      <c r="O19" s="103"/>
      <c r="P19"/>
    </row>
    <row r="20" spans="1:16" ht="13.5" thickBot="1" x14ac:dyDescent="0.25">
      <c r="A20" s="482"/>
      <c r="B20" s="349" t="s">
        <v>230</v>
      </c>
      <c r="C20" s="350">
        <v>362250</v>
      </c>
      <c r="D20" s="351"/>
      <c r="E20" s="352"/>
      <c r="F20" s="351"/>
      <c r="G20" s="479"/>
      <c r="H20" s="353" t="s">
        <v>94</v>
      </c>
      <c r="I20" s="214"/>
      <c r="J20" s="215"/>
      <c r="K20" s="133" t="s">
        <v>48</v>
      </c>
      <c r="L20" s="104">
        <v>44179</v>
      </c>
      <c r="M20" s="269"/>
      <c r="N20" s="336"/>
      <c r="O20" s="103"/>
      <c r="P20"/>
    </row>
    <row r="21" spans="1:16" x14ac:dyDescent="0.2">
      <c r="A21" s="246" t="s">
        <v>61</v>
      </c>
      <c r="B21" s="93" t="s">
        <v>82</v>
      </c>
      <c r="C21" s="97">
        <v>13800</v>
      </c>
      <c r="D21" s="56"/>
      <c r="E21" s="297"/>
      <c r="F21" s="56"/>
      <c r="G21" s="288">
        <f>SUM(C21:F21)</f>
        <v>13800</v>
      </c>
      <c r="H21" s="30" t="s">
        <v>96</v>
      </c>
      <c r="I21" s="31"/>
      <c r="J21" s="32"/>
      <c r="K21" s="133" t="s">
        <v>48</v>
      </c>
      <c r="L21" s="290">
        <v>44348</v>
      </c>
      <c r="M21" s="104"/>
      <c r="N21" s="248"/>
      <c r="O21" s="157"/>
      <c r="P21" s="111"/>
    </row>
    <row r="22" spans="1:16" x14ac:dyDescent="0.2">
      <c r="A22" s="313" t="s">
        <v>60</v>
      </c>
      <c r="B22" s="135" t="s">
        <v>118</v>
      </c>
      <c r="C22" s="97"/>
      <c r="D22" s="86">
        <v>2760</v>
      </c>
      <c r="E22" s="97"/>
      <c r="F22" s="86"/>
      <c r="G22" s="338">
        <f>SUM(C22:F22)</f>
        <v>2760</v>
      </c>
      <c r="H22" s="278" t="s">
        <v>119</v>
      </c>
      <c r="I22" s="276"/>
      <c r="J22" s="279"/>
      <c r="K22" s="133" t="s">
        <v>41</v>
      </c>
      <c r="L22" s="258">
        <v>44354</v>
      </c>
      <c r="M22" s="104"/>
      <c r="N22" s="248"/>
      <c r="O22" s="157"/>
      <c r="P22" s="111"/>
    </row>
    <row r="23" spans="1:16" x14ac:dyDescent="0.2">
      <c r="A23" s="483" t="s">
        <v>127</v>
      </c>
      <c r="B23" s="135" t="s">
        <v>121</v>
      </c>
      <c r="C23" s="97"/>
      <c r="D23" s="86">
        <v>460</v>
      </c>
      <c r="E23" s="97"/>
      <c r="F23" s="86"/>
      <c r="G23" s="476">
        <f>SUM(C23:F28)</f>
        <v>7590</v>
      </c>
      <c r="H23" s="312" t="s">
        <v>64</v>
      </c>
      <c r="I23" s="184"/>
      <c r="J23" s="220"/>
      <c r="K23" s="133" t="s">
        <v>41</v>
      </c>
      <c r="L23" s="258" t="s">
        <v>47</v>
      </c>
      <c r="M23" s="104"/>
      <c r="N23" s="248"/>
      <c r="O23" s="157"/>
      <c r="P23" s="111"/>
    </row>
    <row r="24" spans="1:16" x14ac:dyDescent="0.2">
      <c r="A24" s="484"/>
      <c r="B24" s="135" t="s">
        <v>122</v>
      </c>
      <c r="C24" s="97"/>
      <c r="D24" s="86">
        <v>460</v>
      </c>
      <c r="E24" s="97"/>
      <c r="F24" s="86"/>
      <c r="G24" s="477"/>
      <c r="H24" s="213" t="s">
        <v>64</v>
      </c>
      <c r="I24" s="184"/>
      <c r="J24" s="220"/>
      <c r="K24" s="133" t="s">
        <v>41</v>
      </c>
      <c r="L24" s="258" t="s">
        <v>47</v>
      </c>
      <c r="M24" s="104"/>
      <c r="N24" s="248"/>
      <c r="O24" s="157"/>
      <c r="P24" s="111"/>
    </row>
    <row r="25" spans="1:16" x14ac:dyDescent="0.2">
      <c r="A25" s="484"/>
      <c r="B25" s="135" t="s">
        <v>123</v>
      </c>
      <c r="C25" s="97"/>
      <c r="D25" s="86">
        <v>460</v>
      </c>
      <c r="E25" s="97"/>
      <c r="F25" s="86"/>
      <c r="G25" s="477"/>
      <c r="H25" s="312" t="s">
        <v>64</v>
      </c>
      <c r="I25" s="184"/>
      <c r="J25" s="220"/>
      <c r="K25" s="133" t="s">
        <v>41</v>
      </c>
      <c r="L25" s="258" t="s">
        <v>47</v>
      </c>
      <c r="M25" s="104"/>
      <c r="N25" s="248"/>
      <c r="O25" s="157"/>
      <c r="P25" s="111"/>
    </row>
    <row r="26" spans="1:16" x14ac:dyDescent="0.2">
      <c r="A26" s="484"/>
      <c r="B26" s="135" t="s">
        <v>124</v>
      </c>
      <c r="C26" s="97"/>
      <c r="D26" s="86">
        <v>2070</v>
      </c>
      <c r="E26" s="97"/>
      <c r="F26" s="86"/>
      <c r="G26" s="477"/>
      <c r="H26" s="213" t="s">
        <v>64</v>
      </c>
      <c r="I26" s="184"/>
      <c r="J26" s="220"/>
      <c r="K26" s="133" t="s">
        <v>41</v>
      </c>
      <c r="L26" s="258" t="s">
        <v>47</v>
      </c>
      <c r="M26" s="104"/>
      <c r="N26" s="248"/>
      <c r="O26" s="157"/>
      <c r="P26" s="111"/>
    </row>
    <row r="27" spans="1:16" x14ac:dyDescent="0.2">
      <c r="A27" s="484"/>
      <c r="B27" s="135" t="s">
        <v>125</v>
      </c>
      <c r="C27" s="97"/>
      <c r="D27" s="86">
        <v>3105</v>
      </c>
      <c r="E27" s="97"/>
      <c r="F27" s="86"/>
      <c r="G27" s="477"/>
      <c r="H27" s="312" t="s">
        <v>64</v>
      </c>
      <c r="I27" s="184"/>
      <c r="J27" s="220"/>
      <c r="K27" s="133" t="s">
        <v>41</v>
      </c>
      <c r="L27" s="258" t="s">
        <v>47</v>
      </c>
      <c r="M27" s="104"/>
      <c r="N27" s="248"/>
      <c r="O27" s="157"/>
      <c r="P27" s="111"/>
    </row>
    <row r="28" spans="1:16" x14ac:dyDescent="0.2">
      <c r="A28" s="485"/>
      <c r="B28" s="135" t="s">
        <v>126</v>
      </c>
      <c r="C28" s="97"/>
      <c r="D28" s="86">
        <v>1035</v>
      </c>
      <c r="E28" s="97"/>
      <c r="F28" s="86"/>
      <c r="G28" s="478"/>
      <c r="H28" s="213" t="s">
        <v>64</v>
      </c>
      <c r="I28" s="184"/>
      <c r="J28" s="220"/>
      <c r="K28" s="133" t="s">
        <v>41</v>
      </c>
      <c r="L28" s="258" t="s">
        <v>47</v>
      </c>
      <c r="M28" s="104"/>
      <c r="N28" s="248"/>
      <c r="O28" s="157"/>
      <c r="P28" s="111"/>
    </row>
    <row r="29" spans="1:16" x14ac:dyDescent="0.2">
      <c r="A29" s="313" t="s">
        <v>65</v>
      </c>
      <c r="B29" s="241" t="s">
        <v>128</v>
      </c>
      <c r="C29" s="97">
        <v>2875</v>
      </c>
      <c r="D29" s="86"/>
      <c r="E29" s="97"/>
      <c r="F29" s="86"/>
      <c r="G29" s="334">
        <f>SUM(C29:F29)</f>
        <v>2875</v>
      </c>
      <c r="H29" s="312" t="s">
        <v>71</v>
      </c>
      <c r="I29" s="184"/>
      <c r="J29" s="220"/>
      <c r="K29" s="133" t="s">
        <v>48</v>
      </c>
      <c r="L29" s="258">
        <v>44293</v>
      </c>
      <c r="M29" s="104"/>
      <c r="N29" s="248"/>
      <c r="O29" s="157"/>
      <c r="P29" s="111"/>
    </row>
    <row r="30" spans="1:16" x14ac:dyDescent="0.2">
      <c r="A30" s="483" t="s">
        <v>131</v>
      </c>
      <c r="B30" s="241" t="s">
        <v>129</v>
      </c>
      <c r="C30" s="55"/>
      <c r="D30" s="86">
        <v>76680</v>
      </c>
      <c r="E30" s="97"/>
      <c r="F30" s="86"/>
      <c r="G30" s="476">
        <f>SUM(C30:F36)</f>
        <v>96000</v>
      </c>
      <c r="H30" s="213" t="s">
        <v>69</v>
      </c>
      <c r="I30" s="184"/>
      <c r="J30" s="220"/>
      <c r="K30" s="133" t="s">
        <v>41</v>
      </c>
      <c r="L30" s="258" t="s">
        <v>47</v>
      </c>
      <c r="M30" s="104"/>
      <c r="N30" s="248"/>
      <c r="O30" s="157"/>
      <c r="P30" s="111"/>
    </row>
    <row r="31" spans="1:16" x14ac:dyDescent="0.2">
      <c r="A31" s="484"/>
      <c r="B31" s="241" t="s">
        <v>130</v>
      </c>
      <c r="C31" s="97"/>
      <c r="D31" s="86">
        <v>12535</v>
      </c>
      <c r="E31" s="97"/>
      <c r="F31" s="86"/>
      <c r="G31" s="477"/>
      <c r="H31" s="312" t="s">
        <v>68</v>
      </c>
      <c r="I31" s="184"/>
      <c r="J31" s="220"/>
      <c r="K31" s="133" t="s">
        <v>41</v>
      </c>
      <c r="L31" s="258" t="s">
        <v>47</v>
      </c>
      <c r="M31" s="104"/>
      <c r="N31" s="248"/>
      <c r="O31" s="157"/>
      <c r="P31" s="111"/>
    </row>
    <row r="32" spans="1:16" x14ac:dyDescent="0.2">
      <c r="A32" s="484"/>
      <c r="B32" s="241" t="s">
        <v>132</v>
      </c>
      <c r="C32" s="97"/>
      <c r="D32" s="86">
        <v>920</v>
      </c>
      <c r="E32" s="97"/>
      <c r="F32" s="86"/>
      <c r="G32" s="477"/>
      <c r="H32" s="213" t="s">
        <v>64</v>
      </c>
      <c r="I32" s="184"/>
      <c r="J32" s="220"/>
      <c r="K32" s="133" t="s">
        <v>41</v>
      </c>
      <c r="L32" s="258" t="s">
        <v>47</v>
      </c>
      <c r="M32" s="104"/>
      <c r="N32" s="248"/>
      <c r="O32" s="157"/>
      <c r="P32" s="111"/>
    </row>
    <row r="33" spans="1:16" x14ac:dyDescent="0.2">
      <c r="A33" s="484"/>
      <c r="B33" s="241" t="s">
        <v>133</v>
      </c>
      <c r="C33" s="97"/>
      <c r="D33" s="86">
        <v>460</v>
      </c>
      <c r="E33" s="97"/>
      <c r="F33" s="86"/>
      <c r="G33" s="477"/>
      <c r="H33" s="213" t="s">
        <v>64</v>
      </c>
      <c r="I33" s="184"/>
      <c r="J33" s="220"/>
      <c r="K33" s="133" t="s">
        <v>41</v>
      </c>
      <c r="L33" s="258" t="s">
        <v>47</v>
      </c>
      <c r="M33" s="104"/>
      <c r="N33" s="248"/>
      <c r="O33" s="157"/>
      <c r="P33" s="111"/>
    </row>
    <row r="34" spans="1:16" x14ac:dyDescent="0.2">
      <c r="A34" s="484"/>
      <c r="B34" s="241" t="s">
        <v>134</v>
      </c>
      <c r="C34" s="97"/>
      <c r="D34" s="86">
        <v>2300</v>
      </c>
      <c r="E34" s="97"/>
      <c r="F34" s="86"/>
      <c r="G34" s="477"/>
      <c r="H34" s="213" t="s">
        <v>64</v>
      </c>
      <c r="I34" s="184"/>
      <c r="J34" s="220"/>
      <c r="K34" s="133" t="s">
        <v>41</v>
      </c>
      <c r="L34" s="258" t="s">
        <v>47</v>
      </c>
      <c r="M34" s="104"/>
      <c r="N34" s="248"/>
      <c r="O34" s="157"/>
      <c r="P34" s="111"/>
    </row>
    <row r="35" spans="1:16" x14ac:dyDescent="0.2">
      <c r="A35" s="484"/>
      <c r="B35" s="241" t="s">
        <v>135</v>
      </c>
      <c r="C35" s="97"/>
      <c r="D35" s="86">
        <v>1035</v>
      </c>
      <c r="E35" s="97"/>
      <c r="F35" s="86"/>
      <c r="G35" s="477"/>
      <c r="H35" s="213" t="s">
        <v>64</v>
      </c>
      <c r="I35" s="184"/>
      <c r="J35" s="220"/>
      <c r="K35" s="133" t="s">
        <v>41</v>
      </c>
      <c r="L35" s="258" t="s">
        <v>47</v>
      </c>
      <c r="M35" s="104"/>
      <c r="N35" s="248"/>
      <c r="O35" s="157"/>
      <c r="P35" s="111"/>
    </row>
    <row r="36" spans="1:16" x14ac:dyDescent="0.2">
      <c r="A36" s="485"/>
      <c r="B36" s="241" t="s">
        <v>136</v>
      </c>
      <c r="C36" s="97"/>
      <c r="D36" s="86">
        <v>2070</v>
      </c>
      <c r="E36" s="55"/>
      <c r="F36" s="86"/>
      <c r="G36" s="478"/>
      <c r="H36" s="213" t="s">
        <v>64</v>
      </c>
      <c r="I36" s="184"/>
      <c r="J36" s="220"/>
      <c r="K36" s="133" t="s">
        <v>41</v>
      </c>
      <c r="L36" s="258" t="s">
        <v>47</v>
      </c>
      <c r="M36" s="104"/>
      <c r="N36" s="248"/>
      <c r="O36" s="157"/>
      <c r="P36" s="111"/>
    </row>
    <row r="37" spans="1:16" x14ac:dyDescent="0.2">
      <c r="A37" s="483" t="s">
        <v>139</v>
      </c>
      <c r="B37" s="241" t="s">
        <v>138</v>
      </c>
      <c r="C37" s="97"/>
      <c r="D37" s="86">
        <v>4025</v>
      </c>
      <c r="E37" s="55"/>
      <c r="F37" s="86"/>
      <c r="G37" s="476">
        <f>SUM(C37:F39)</f>
        <v>27370</v>
      </c>
      <c r="H37" s="312" t="s">
        <v>137</v>
      </c>
      <c r="I37" s="184"/>
      <c r="J37" s="220"/>
      <c r="K37" s="133" t="s">
        <v>41</v>
      </c>
      <c r="L37" s="258" t="s">
        <v>47</v>
      </c>
      <c r="M37" s="104"/>
      <c r="N37" s="248"/>
      <c r="O37" s="157"/>
      <c r="P37" s="111"/>
    </row>
    <row r="38" spans="1:16" x14ac:dyDescent="0.2">
      <c r="A38" s="484"/>
      <c r="B38" s="241" t="s">
        <v>142</v>
      </c>
      <c r="C38" s="97"/>
      <c r="D38" s="86">
        <v>14858</v>
      </c>
      <c r="E38" s="55"/>
      <c r="F38" s="86"/>
      <c r="G38" s="477"/>
      <c r="H38" s="213" t="s">
        <v>68</v>
      </c>
      <c r="I38" s="184"/>
      <c r="J38" s="220"/>
      <c r="K38" s="133" t="s">
        <v>41</v>
      </c>
      <c r="L38" s="258" t="s">
        <v>47</v>
      </c>
      <c r="M38" s="104"/>
      <c r="N38" s="248"/>
      <c r="O38" s="157"/>
      <c r="P38" s="111"/>
    </row>
    <row r="39" spans="1:16" x14ac:dyDescent="0.2">
      <c r="A39" s="485"/>
      <c r="B39" s="241" t="s">
        <v>143</v>
      </c>
      <c r="C39" s="55"/>
      <c r="D39" s="86">
        <v>8487</v>
      </c>
      <c r="E39" s="55"/>
      <c r="F39" s="86"/>
      <c r="G39" s="478"/>
      <c r="H39" s="312" t="s">
        <v>141</v>
      </c>
      <c r="I39" s="184"/>
      <c r="J39" s="220"/>
      <c r="K39" s="133" t="s">
        <v>41</v>
      </c>
      <c r="L39" s="258" t="s">
        <v>47</v>
      </c>
      <c r="M39" s="104"/>
      <c r="N39" s="248"/>
      <c r="O39" s="157"/>
      <c r="P39" s="111"/>
    </row>
    <row r="40" spans="1:16" x14ac:dyDescent="0.2">
      <c r="A40" s="483" t="s">
        <v>151</v>
      </c>
      <c r="B40" s="241" t="s">
        <v>145</v>
      </c>
      <c r="C40" s="55"/>
      <c r="D40" s="86"/>
      <c r="E40" s="97">
        <v>1276.5</v>
      </c>
      <c r="F40" s="86"/>
      <c r="G40" s="476">
        <f>SUM(C40:F45)</f>
        <v>75210</v>
      </c>
      <c r="H40" s="213" t="s">
        <v>154</v>
      </c>
      <c r="I40" s="184"/>
      <c r="J40" s="220"/>
      <c r="K40" s="133" t="s">
        <v>48</v>
      </c>
      <c r="L40" s="290">
        <v>44301</v>
      </c>
      <c r="M40" s="104"/>
      <c r="N40" s="248"/>
      <c r="O40" s="157"/>
      <c r="P40" s="111"/>
    </row>
    <row r="41" spans="1:16" x14ac:dyDescent="0.2">
      <c r="A41" s="484"/>
      <c r="B41" s="241" t="s">
        <v>146</v>
      </c>
      <c r="C41" s="97">
        <v>2875</v>
      </c>
      <c r="D41" s="86"/>
      <c r="E41" s="55"/>
      <c r="F41" s="86"/>
      <c r="G41" s="477"/>
      <c r="H41" s="312" t="s">
        <v>71</v>
      </c>
      <c r="I41" s="184"/>
      <c r="J41" s="220"/>
      <c r="K41" s="133" t="s">
        <v>48</v>
      </c>
      <c r="L41" s="258">
        <v>44305</v>
      </c>
      <c r="M41" s="104"/>
      <c r="N41" s="248"/>
      <c r="O41" s="157"/>
      <c r="P41" s="111"/>
    </row>
    <row r="42" spans="1:16" x14ac:dyDescent="0.2">
      <c r="A42" s="484"/>
      <c r="B42" s="241" t="s">
        <v>147</v>
      </c>
      <c r="C42" s="55"/>
      <c r="D42" s="86"/>
      <c r="E42" s="97">
        <v>51301.5</v>
      </c>
      <c r="F42" s="86"/>
      <c r="G42" s="477"/>
      <c r="H42" s="213" t="s">
        <v>153</v>
      </c>
      <c r="I42" s="184"/>
      <c r="J42" s="220"/>
      <c r="K42" s="133" t="s">
        <v>48</v>
      </c>
      <c r="L42" s="258">
        <v>44348</v>
      </c>
      <c r="M42" s="104"/>
      <c r="N42" s="248"/>
      <c r="O42" s="157"/>
      <c r="P42" s="111"/>
    </row>
    <row r="43" spans="1:16" x14ac:dyDescent="0.2">
      <c r="A43" s="484"/>
      <c r="B43" s="241" t="s">
        <v>148</v>
      </c>
      <c r="C43" s="55"/>
      <c r="D43" s="86">
        <v>13570</v>
      </c>
      <c r="E43" s="55"/>
      <c r="F43" s="86"/>
      <c r="G43" s="477"/>
      <c r="H43" s="312" t="s">
        <v>46</v>
      </c>
      <c r="I43" s="184"/>
      <c r="J43" s="220"/>
      <c r="K43" s="133" t="s">
        <v>41</v>
      </c>
      <c r="L43" s="290" t="s">
        <v>47</v>
      </c>
      <c r="M43" s="104"/>
      <c r="N43" s="248"/>
      <c r="O43" s="157"/>
      <c r="P43" s="111"/>
    </row>
    <row r="44" spans="1:16" x14ac:dyDescent="0.2">
      <c r="A44" s="484"/>
      <c r="B44" s="241" t="s">
        <v>149</v>
      </c>
      <c r="C44" s="97">
        <v>2852</v>
      </c>
      <c r="D44" s="86"/>
      <c r="E44" s="156"/>
      <c r="F44" s="86"/>
      <c r="G44" s="477"/>
      <c r="H44" s="213" t="s">
        <v>108</v>
      </c>
      <c r="I44" s="184"/>
      <c r="J44" s="220"/>
      <c r="K44" s="133" t="s">
        <v>48</v>
      </c>
      <c r="L44" s="258">
        <v>44307</v>
      </c>
      <c r="M44" s="104"/>
      <c r="N44" s="248"/>
      <c r="O44" s="157"/>
      <c r="P44" s="111"/>
    </row>
    <row r="45" spans="1:16" x14ac:dyDescent="0.2">
      <c r="A45" s="485"/>
      <c r="B45" s="241" t="s">
        <v>150</v>
      </c>
      <c r="C45" s="55"/>
      <c r="D45" s="86"/>
      <c r="E45" s="97">
        <v>3335</v>
      </c>
      <c r="F45" s="86"/>
      <c r="G45" s="478"/>
      <c r="H45" s="312" t="s">
        <v>152</v>
      </c>
      <c r="I45" s="184"/>
      <c r="J45" s="220"/>
      <c r="K45" s="133" t="s">
        <v>48</v>
      </c>
      <c r="L45" s="258">
        <v>44312</v>
      </c>
      <c r="M45" s="104"/>
      <c r="N45" s="248"/>
      <c r="O45" s="157"/>
      <c r="P45" s="111"/>
    </row>
    <row r="46" spans="1:16" x14ac:dyDescent="0.2">
      <c r="A46" s="483" t="s">
        <v>170</v>
      </c>
      <c r="B46" s="241" t="s">
        <v>155</v>
      </c>
      <c r="C46" s="55"/>
      <c r="D46" s="86"/>
      <c r="E46" s="55">
        <v>-15870</v>
      </c>
      <c r="F46" s="86"/>
      <c r="G46" s="476">
        <f>SUM(C46:F55)</f>
        <v>11373.5</v>
      </c>
      <c r="H46" s="213" t="s">
        <v>157</v>
      </c>
      <c r="I46" s="184"/>
      <c r="J46" s="220"/>
      <c r="K46" s="133" t="s">
        <v>158</v>
      </c>
      <c r="L46" s="290" t="s">
        <v>47</v>
      </c>
      <c r="M46" s="104"/>
      <c r="N46" s="248"/>
      <c r="O46" s="157"/>
      <c r="P46" s="111"/>
    </row>
    <row r="47" spans="1:16" x14ac:dyDescent="0.2">
      <c r="A47" s="484"/>
      <c r="B47" s="241" t="s">
        <v>159</v>
      </c>
      <c r="C47" s="97">
        <v>7854.5</v>
      </c>
      <c r="D47" s="86"/>
      <c r="E47" s="55"/>
      <c r="F47" s="86"/>
      <c r="G47" s="477"/>
      <c r="H47" s="213" t="s">
        <v>108</v>
      </c>
      <c r="I47" s="184"/>
      <c r="J47" s="220"/>
      <c r="K47" s="133" t="s">
        <v>48</v>
      </c>
      <c r="L47" s="258">
        <v>44309</v>
      </c>
      <c r="M47" s="104"/>
      <c r="N47" s="248"/>
      <c r="O47" s="157"/>
      <c r="P47" s="111"/>
    </row>
    <row r="48" spans="1:16" x14ac:dyDescent="0.2">
      <c r="A48" s="484"/>
      <c r="B48" s="241" t="s">
        <v>162</v>
      </c>
      <c r="C48" s="97">
        <v>4416</v>
      </c>
      <c r="D48" s="86"/>
      <c r="E48" s="55"/>
      <c r="F48" s="86"/>
      <c r="G48" s="477"/>
      <c r="H48" s="213" t="s">
        <v>171</v>
      </c>
      <c r="I48" s="184"/>
      <c r="J48" s="220"/>
      <c r="K48" s="133" t="s">
        <v>48</v>
      </c>
      <c r="L48" s="258">
        <v>44309</v>
      </c>
      <c r="M48" s="104"/>
      <c r="N48" s="248"/>
      <c r="O48" s="157"/>
      <c r="P48" s="111"/>
    </row>
    <row r="49" spans="1:16" x14ac:dyDescent="0.2">
      <c r="A49" s="484"/>
      <c r="B49" s="241" t="s">
        <v>160</v>
      </c>
      <c r="C49" s="55"/>
      <c r="D49" s="86">
        <v>3105</v>
      </c>
      <c r="E49" s="55"/>
      <c r="F49" s="86"/>
      <c r="G49" s="477"/>
      <c r="H49" s="312" t="s">
        <v>64</v>
      </c>
      <c r="I49" s="184"/>
      <c r="J49" s="220"/>
      <c r="K49" s="133" t="s">
        <v>41</v>
      </c>
      <c r="L49" s="258" t="s">
        <v>47</v>
      </c>
      <c r="M49" s="293" t="s">
        <v>172</v>
      </c>
      <c r="N49" s="248"/>
      <c r="O49" s="157"/>
      <c r="P49" s="111"/>
    </row>
    <row r="50" spans="1:16" x14ac:dyDescent="0.2">
      <c r="A50" s="484"/>
      <c r="B50" s="241" t="s">
        <v>161</v>
      </c>
      <c r="C50" s="55"/>
      <c r="D50" s="86">
        <v>1380</v>
      </c>
      <c r="E50" s="55"/>
      <c r="F50" s="86"/>
      <c r="G50" s="477"/>
      <c r="H50" s="213" t="s">
        <v>64</v>
      </c>
      <c r="I50" s="184"/>
      <c r="J50" s="220"/>
      <c r="K50" s="133" t="s">
        <v>41</v>
      </c>
      <c r="L50" s="258" t="s">
        <v>47</v>
      </c>
      <c r="M50" s="293" t="s">
        <v>172</v>
      </c>
      <c r="N50" s="248"/>
      <c r="O50" s="157"/>
      <c r="P50" s="111"/>
    </row>
    <row r="51" spans="1:16" x14ac:dyDescent="0.2">
      <c r="A51" s="484"/>
      <c r="B51" s="241" t="s">
        <v>163</v>
      </c>
      <c r="C51" s="55"/>
      <c r="D51" s="86">
        <v>828</v>
      </c>
      <c r="E51" s="55"/>
      <c r="F51" s="86"/>
      <c r="G51" s="477"/>
      <c r="H51" s="312" t="s">
        <v>68</v>
      </c>
      <c r="I51" s="184"/>
      <c r="J51" s="220"/>
      <c r="K51" s="133" t="s">
        <v>41</v>
      </c>
      <c r="L51" s="258" t="s">
        <v>47</v>
      </c>
      <c r="M51" s="293"/>
      <c r="N51" s="248"/>
      <c r="O51" s="157"/>
      <c r="P51" s="111"/>
    </row>
    <row r="52" spans="1:16" x14ac:dyDescent="0.2">
      <c r="A52" s="484"/>
      <c r="B52" s="241" t="s">
        <v>164</v>
      </c>
      <c r="C52" s="55"/>
      <c r="D52" s="86">
        <v>1380</v>
      </c>
      <c r="E52" s="55"/>
      <c r="F52" s="86"/>
      <c r="G52" s="477"/>
      <c r="H52" s="213" t="s">
        <v>46</v>
      </c>
      <c r="I52" s="184"/>
      <c r="J52" s="220"/>
      <c r="K52" s="133" t="s">
        <v>41</v>
      </c>
      <c r="L52" s="258" t="s">
        <v>47</v>
      </c>
      <c r="M52" s="293" t="s">
        <v>172</v>
      </c>
      <c r="N52" s="248"/>
      <c r="O52" s="157"/>
      <c r="P52" s="111"/>
    </row>
    <row r="53" spans="1:16" x14ac:dyDescent="0.2">
      <c r="A53" s="484"/>
      <c r="B53" s="241" t="s">
        <v>165</v>
      </c>
      <c r="C53" s="97">
        <v>2300</v>
      </c>
      <c r="D53" s="86"/>
      <c r="E53" s="55"/>
      <c r="F53" s="86"/>
      <c r="G53" s="477"/>
      <c r="H53" s="213" t="s">
        <v>108</v>
      </c>
      <c r="I53" s="184"/>
      <c r="J53" s="220"/>
      <c r="K53" s="133" t="s">
        <v>48</v>
      </c>
      <c r="L53" s="258">
        <v>44309</v>
      </c>
      <c r="M53" s="329">
        <f>C53+C47</f>
        <v>10154.5</v>
      </c>
      <c r="N53" s="248"/>
      <c r="O53" s="157"/>
      <c r="P53" s="111"/>
    </row>
    <row r="54" spans="1:16" x14ac:dyDescent="0.2">
      <c r="A54" s="484"/>
      <c r="B54" s="241" t="s">
        <v>166</v>
      </c>
      <c r="C54" s="55"/>
      <c r="D54" s="86"/>
      <c r="E54" s="156">
        <v>3036</v>
      </c>
      <c r="F54" s="86"/>
      <c r="G54" s="477"/>
      <c r="H54" s="328" t="s">
        <v>153</v>
      </c>
      <c r="I54" s="184"/>
      <c r="J54" s="220"/>
      <c r="K54" s="133" t="s">
        <v>48</v>
      </c>
      <c r="L54" s="324">
        <v>44349</v>
      </c>
      <c r="M54" s="104"/>
      <c r="N54" s="248"/>
      <c r="O54" s="157"/>
      <c r="P54" s="111"/>
    </row>
    <row r="55" spans="1:16" x14ac:dyDescent="0.2">
      <c r="A55" s="485"/>
      <c r="B55" s="241" t="s">
        <v>167</v>
      </c>
      <c r="C55" s="156">
        <v>2944</v>
      </c>
      <c r="D55" s="86"/>
      <c r="E55" s="55"/>
      <c r="F55" s="86"/>
      <c r="G55" s="478"/>
      <c r="H55" s="323" t="s">
        <v>45</v>
      </c>
      <c r="I55" s="184"/>
      <c r="J55" s="220"/>
      <c r="K55" s="133"/>
      <c r="L55" s="324"/>
      <c r="M55" s="104"/>
      <c r="N55" s="248"/>
      <c r="O55" s="157"/>
      <c r="P55" s="111"/>
    </row>
    <row r="56" spans="1:16" x14ac:dyDescent="0.2">
      <c r="A56" s="313" t="s">
        <v>169</v>
      </c>
      <c r="B56" s="241" t="s">
        <v>168</v>
      </c>
      <c r="C56" s="156"/>
      <c r="D56" s="86">
        <v>4600</v>
      </c>
      <c r="E56" s="55"/>
      <c r="F56" s="86"/>
      <c r="G56" s="339">
        <f>SUM(C56:F56)</f>
        <v>4600</v>
      </c>
      <c r="H56" s="213" t="s">
        <v>119</v>
      </c>
      <c r="I56" s="184"/>
      <c r="J56" s="220"/>
      <c r="K56" s="133" t="s">
        <v>48</v>
      </c>
      <c r="L56" s="258">
        <v>44354</v>
      </c>
      <c r="M56" s="104"/>
      <c r="N56" s="248"/>
      <c r="O56" s="157"/>
      <c r="P56" s="111"/>
    </row>
    <row r="57" spans="1:16" x14ac:dyDescent="0.2">
      <c r="A57" s="313" t="s">
        <v>175</v>
      </c>
      <c r="B57" s="241" t="s">
        <v>174</v>
      </c>
      <c r="C57" s="156">
        <v>1725</v>
      </c>
      <c r="D57" s="86"/>
      <c r="E57" s="55"/>
      <c r="F57" s="86"/>
      <c r="G57" s="339">
        <f>SUM(C57:F57)</f>
        <v>1725</v>
      </c>
      <c r="H57" s="328" t="s">
        <v>45</v>
      </c>
      <c r="I57" s="184"/>
      <c r="J57" s="220"/>
      <c r="K57" s="133"/>
      <c r="L57" s="324"/>
      <c r="M57" s="104"/>
      <c r="N57" s="248"/>
      <c r="O57" s="157"/>
      <c r="P57" s="111"/>
    </row>
    <row r="58" spans="1:16" x14ac:dyDescent="0.2">
      <c r="A58" s="483" t="s">
        <v>182</v>
      </c>
      <c r="B58" s="241" t="s">
        <v>177</v>
      </c>
      <c r="C58" s="156"/>
      <c r="D58" s="86">
        <v>1472</v>
      </c>
      <c r="E58" s="55"/>
      <c r="F58" s="86"/>
      <c r="G58" s="476">
        <f>SUM(C58:F62)</f>
        <v>14697</v>
      </c>
      <c r="H58" s="312" t="s">
        <v>58</v>
      </c>
      <c r="I58" s="184"/>
      <c r="J58" s="220"/>
      <c r="K58" s="133" t="s">
        <v>41</v>
      </c>
      <c r="L58" s="258" t="s">
        <v>47</v>
      </c>
      <c r="M58" s="104"/>
      <c r="N58" s="248"/>
      <c r="O58" s="157"/>
      <c r="P58" s="111"/>
    </row>
    <row r="59" spans="1:16" x14ac:dyDescent="0.2">
      <c r="A59" s="484"/>
      <c r="B59" s="241" t="s">
        <v>178</v>
      </c>
      <c r="C59" s="156"/>
      <c r="D59" s="86">
        <v>3105</v>
      </c>
      <c r="E59" s="55"/>
      <c r="F59" s="86"/>
      <c r="G59" s="477"/>
      <c r="H59" s="213" t="s">
        <v>64</v>
      </c>
      <c r="I59" s="184"/>
      <c r="J59" s="220"/>
      <c r="K59" s="133" t="s">
        <v>41</v>
      </c>
      <c r="L59" s="258" t="s">
        <v>47</v>
      </c>
      <c r="M59" s="104"/>
      <c r="N59" s="248"/>
      <c r="O59" s="157"/>
      <c r="P59" s="111"/>
    </row>
    <row r="60" spans="1:16" x14ac:dyDescent="0.2">
      <c r="A60" s="484"/>
      <c r="B60" s="241" t="s">
        <v>179</v>
      </c>
      <c r="C60" s="156"/>
      <c r="D60" s="86">
        <v>2300</v>
      </c>
      <c r="E60" s="55"/>
      <c r="F60" s="86"/>
      <c r="G60" s="477"/>
      <c r="H60" s="312" t="s">
        <v>64</v>
      </c>
      <c r="I60" s="184"/>
      <c r="J60" s="220"/>
      <c r="K60" s="133" t="s">
        <v>41</v>
      </c>
      <c r="L60" s="258" t="s">
        <v>47</v>
      </c>
      <c r="M60" s="104"/>
      <c r="N60" s="248"/>
      <c r="O60" s="157"/>
      <c r="P60" s="111"/>
    </row>
    <row r="61" spans="1:16" x14ac:dyDescent="0.2">
      <c r="A61" s="484"/>
      <c r="B61" s="241" t="s">
        <v>180</v>
      </c>
      <c r="C61" s="156"/>
      <c r="D61" s="86">
        <v>920</v>
      </c>
      <c r="E61" s="55"/>
      <c r="F61" s="86"/>
      <c r="G61" s="477"/>
      <c r="H61" s="213" t="s">
        <v>64</v>
      </c>
      <c r="I61" s="184"/>
      <c r="J61" s="220"/>
      <c r="K61" s="133" t="s">
        <v>41</v>
      </c>
      <c r="L61" s="258" t="s">
        <v>47</v>
      </c>
      <c r="M61" s="104"/>
      <c r="N61" s="248"/>
      <c r="O61" s="157"/>
      <c r="P61" s="111"/>
    </row>
    <row r="62" spans="1:16" ht="13.5" thickBot="1" x14ac:dyDescent="0.25">
      <c r="A62" s="485"/>
      <c r="B62" s="241" t="s">
        <v>181</v>
      </c>
      <c r="C62" s="161"/>
      <c r="D62" s="144">
        <v>6900</v>
      </c>
      <c r="E62" s="199"/>
      <c r="F62" s="144"/>
      <c r="G62" s="479"/>
      <c r="H62" s="308" t="s">
        <v>68</v>
      </c>
      <c r="I62" s="214"/>
      <c r="J62" s="215"/>
      <c r="K62" s="133" t="s">
        <v>41</v>
      </c>
      <c r="L62" s="258" t="s">
        <v>47</v>
      </c>
      <c r="M62" s="237"/>
      <c r="N62" s="96"/>
      <c r="O62" s="96"/>
      <c r="P62" s="96"/>
    </row>
    <row r="63" spans="1:16" s="12" customFormat="1" ht="14.25" thickTop="1" thickBot="1" x14ac:dyDescent="0.25">
      <c r="A63" s="462"/>
      <c r="B63" s="462"/>
      <c r="C63" s="126">
        <f>SUM(C5:C62)</f>
        <v>884034.9</v>
      </c>
      <c r="D63" s="126">
        <f>SUM(D5:D62)</f>
        <v>173280</v>
      </c>
      <c r="E63" s="126">
        <f>SUM(E5:E62)</f>
        <v>528901.1</v>
      </c>
      <c r="F63" s="126">
        <f>SUM(F5:F62)</f>
        <v>0</v>
      </c>
      <c r="G63" s="445">
        <f>SUM(G5:G62)</f>
        <v>1586216</v>
      </c>
      <c r="H63" s="445"/>
      <c r="I63" s="445"/>
      <c r="J63" s="445"/>
      <c r="K63" s="62"/>
      <c r="L63" s="486">
        <f>SUM(C62:F62)</f>
        <v>6900</v>
      </c>
      <c r="M63" s="486"/>
      <c r="N63" s="136" t="e">
        <f>#REF!+#REF!+#REF!</f>
        <v>#REF!</v>
      </c>
      <c r="O63" s="175"/>
      <c r="P63" s="137"/>
    </row>
    <row r="64" spans="1:16" s="12" customFormat="1" ht="15" customHeight="1" x14ac:dyDescent="0.2">
      <c r="A64" s="142"/>
      <c r="B64" s="73"/>
      <c r="C64" s="487">
        <f>SUM(C63:D63)</f>
        <v>1057314.8999999999</v>
      </c>
      <c r="D64" s="488"/>
      <c r="E64" s="489">
        <f>SUM(E63:F63)</f>
        <v>528901.1</v>
      </c>
      <c r="F64" s="490"/>
      <c r="G64" s="445"/>
      <c r="H64" s="445"/>
      <c r="I64" s="445"/>
      <c r="J64" s="445"/>
      <c r="K64" s="62"/>
      <c r="L64" s="62"/>
      <c r="M64" s="174"/>
      <c r="N64" s="137"/>
      <c r="O64" s="175"/>
      <c r="P64" s="137"/>
    </row>
    <row r="65" spans="1:17" s="12" customFormat="1" ht="15.75" customHeight="1" x14ac:dyDescent="0.2">
      <c r="A65" s="142"/>
      <c r="B65" s="73"/>
      <c r="C65" s="127"/>
      <c r="D65" s="127"/>
      <c r="E65" s="127"/>
      <c r="F65" s="127"/>
      <c r="G65" s="317"/>
      <c r="H65" s="471"/>
      <c r="I65" s="472"/>
      <c r="J65" s="473">
        <f>SUM(C64:F64)</f>
        <v>1586216</v>
      </c>
      <c r="K65" s="440"/>
      <c r="L65" s="7"/>
      <c r="M65" s="7"/>
      <c r="N65" s="174"/>
      <c r="O65" s="137"/>
      <c r="P65" s="176"/>
      <c r="Q65" s="137"/>
    </row>
    <row r="66" spans="1:17" ht="15" x14ac:dyDescent="0.2">
      <c r="A66" s="61" t="s">
        <v>9</v>
      </c>
      <c r="C66" s="1"/>
      <c r="D66" s="1"/>
      <c r="E66" s="1"/>
      <c r="F66" s="1"/>
      <c r="G66" s="318"/>
      <c r="H66"/>
      <c r="I66"/>
      <c r="J66" s="443"/>
      <c r="K66" s="444"/>
      <c r="L66" s="304"/>
      <c r="M66" s="105"/>
      <c r="N66" s="210"/>
      <c r="P66"/>
    </row>
    <row r="67" spans="1:17" ht="15.75" thickBot="1" x14ac:dyDescent="0.25">
      <c r="A67" s="61"/>
      <c r="C67" s="1"/>
      <c r="D67" s="1"/>
      <c r="E67" s="1"/>
      <c r="F67" s="1"/>
      <c r="G67" s="1"/>
      <c r="H67" s="318"/>
      <c r="I67"/>
      <c r="K67" s="305"/>
      <c r="L67" s="304"/>
      <c r="M67" s="105"/>
      <c r="N67" s="210"/>
      <c r="P67"/>
    </row>
    <row r="68" spans="1:17" ht="13.5" thickBot="1" x14ac:dyDescent="0.25">
      <c r="A68" s="459"/>
      <c r="B68" s="460"/>
      <c r="C68" s="33" t="s">
        <v>56</v>
      </c>
      <c r="D68" s="134" t="s">
        <v>140</v>
      </c>
      <c r="E68" s="134" t="s">
        <v>120</v>
      </c>
      <c r="F68" s="134" t="s">
        <v>54</v>
      </c>
      <c r="G68" s="134" t="s">
        <v>144</v>
      </c>
      <c r="H68" s="134" t="s">
        <v>70</v>
      </c>
      <c r="I68" s="134" t="s">
        <v>53</v>
      </c>
      <c r="J68" s="330" t="s">
        <v>52</v>
      </c>
      <c r="K68" s="303"/>
      <c r="L68" s="194"/>
      <c r="M68" s="303"/>
      <c r="N68" s="264"/>
      <c r="O68" s="303"/>
      <c r="P68"/>
    </row>
    <row r="69" spans="1:17" x14ac:dyDescent="0.2">
      <c r="A69" s="415" t="s">
        <v>118</v>
      </c>
      <c r="B69" s="416"/>
      <c r="C69" s="64"/>
      <c r="D69" s="65"/>
      <c r="E69" s="65">
        <v>2760</v>
      </c>
      <c r="F69" s="65"/>
      <c r="G69" s="65"/>
      <c r="H69" s="65"/>
      <c r="I69" s="65"/>
      <c r="J69" s="309"/>
      <c r="K69" s="303"/>
      <c r="L69" s="194"/>
      <c r="M69" s="303"/>
      <c r="N69" s="264"/>
      <c r="O69" s="303"/>
      <c r="P69"/>
    </row>
    <row r="70" spans="1:17" x14ac:dyDescent="0.2">
      <c r="A70" s="417" t="s">
        <v>121</v>
      </c>
      <c r="B70" s="418"/>
      <c r="C70" s="185">
        <v>460</v>
      </c>
      <c r="D70" s="233"/>
      <c r="E70" s="233"/>
      <c r="F70" s="233"/>
      <c r="G70" s="233"/>
      <c r="H70" s="233"/>
      <c r="I70" s="233"/>
      <c r="J70" s="56"/>
      <c r="K70" s="303"/>
      <c r="L70" s="194"/>
      <c r="M70" s="303"/>
      <c r="N70" s="264"/>
      <c r="O70" s="303"/>
      <c r="P70"/>
    </row>
    <row r="71" spans="1:17" x14ac:dyDescent="0.2">
      <c r="A71" s="417" t="s">
        <v>122</v>
      </c>
      <c r="B71" s="418"/>
      <c r="C71" s="185">
        <v>460</v>
      </c>
      <c r="D71" s="233"/>
      <c r="E71" s="233"/>
      <c r="F71" s="233"/>
      <c r="G71" s="233"/>
      <c r="H71" s="233"/>
      <c r="I71" s="233"/>
      <c r="J71" s="56"/>
      <c r="K71" s="303"/>
      <c r="L71" s="194"/>
      <c r="M71" s="303"/>
      <c r="N71" s="264"/>
      <c r="O71" s="303"/>
      <c r="P71"/>
    </row>
    <row r="72" spans="1:17" x14ac:dyDescent="0.2">
      <c r="A72" s="417" t="s">
        <v>123</v>
      </c>
      <c r="B72" s="418"/>
      <c r="C72" s="185">
        <v>460</v>
      </c>
      <c r="D72" s="233"/>
      <c r="E72" s="233"/>
      <c r="F72" s="233"/>
      <c r="G72" s="233"/>
      <c r="H72" s="233"/>
      <c r="I72" s="233"/>
      <c r="J72" s="56"/>
      <c r="K72" s="303"/>
      <c r="L72" s="194"/>
      <c r="M72" s="303"/>
      <c r="N72" s="264"/>
      <c r="O72" s="303"/>
      <c r="P72"/>
    </row>
    <row r="73" spans="1:17" x14ac:dyDescent="0.2">
      <c r="A73" s="417" t="s">
        <v>124</v>
      </c>
      <c r="B73" s="418"/>
      <c r="C73" s="185">
        <v>2070</v>
      </c>
      <c r="D73" s="233"/>
      <c r="E73" s="233"/>
      <c r="F73" s="233"/>
      <c r="G73" s="233"/>
      <c r="H73" s="233"/>
      <c r="I73" s="233"/>
      <c r="J73" s="56"/>
      <c r="K73" s="303"/>
      <c r="L73" s="194"/>
      <c r="M73" s="303"/>
      <c r="N73" s="264"/>
      <c r="O73" s="303"/>
      <c r="P73"/>
    </row>
    <row r="74" spans="1:17" x14ac:dyDescent="0.2">
      <c r="A74" s="417" t="s">
        <v>125</v>
      </c>
      <c r="B74" s="418"/>
      <c r="C74" s="185">
        <v>3105</v>
      </c>
      <c r="D74" s="233"/>
      <c r="E74" s="233"/>
      <c r="F74" s="233"/>
      <c r="G74" s="233"/>
      <c r="H74" s="233"/>
      <c r="I74" s="233"/>
      <c r="J74" s="56"/>
      <c r="K74" s="303"/>
      <c r="L74" s="194"/>
      <c r="M74" s="303"/>
      <c r="N74" s="265"/>
      <c r="O74" s="303"/>
      <c r="P74"/>
    </row>
    <row r="75" spans="1:17" x14ac:dyDescent="0.2">
      <c r="A75" s="417" t="s">
        <v>126</v>
      </c>
      <c r="B75" s="418"/>
      <c r="C75" s="185">
        <v>1035</v>
      </c>
      <c r="D75" s="233"/>
      <c r="E75" s="233"/>
      <c r="F75" s="233"/>
      <c r="G75" s="233"/>
      <c r="H75" s="233"/>
      <c r="I75" s="233"/>
      <c r="J75" s="56"/>
      <c r="K75" s="303"/>
      <c r="L75" s="194"/>
      <c r="M75" s="256"/>
      <c r="N75" s="264"/>
      <c r="O75" s="303"/>
      <c r="P75"/>
    </row>
    <row r="76" spans="1:17" x14ac:dyDescent="0.2">
      <c r="A76" s="417" t="s">
        <v>129</v>
      </c>
      <c r="B76" s="418"/>
      <c r="C76" s="185"/>
      <c r="D76" s="233"/>
      <c r="E76" s="233"/>
      <c r="F76" s="233"/>
      <c r="G76" s="233"/>
      <c r="H76" s="233">
        <v>76680</v>
      </c>
      <c r="I76" s="233"/>
      <c r="J76" s="56"/>
      <c r="K76" s="303"/>
      <c r="L76" s="194"/>
      <c r="M76" s="256"/>
      <c r="N76" s="265"/>
      <c r="O76" s="303"/>
      <c r="P76"/>
    </row>
    <row r="77" spans="1:17" x14ac:dyDescent="0.2">
      <c r="A77" s="417" t="s">
        <v>130</v>
      </c>
      <c r="B77" s="418"/>
      <c r="C77" s="185"/>
      <c r="D77" s="233"/>
      <c r="E77" s="233"/>
      <c r="F77" s="233">
        <v>12535</v>
      </c>
      <c r="G77" s="233"/>
      <c r="H77" s="233"/>
      <c r="I77" s="233"/>
      <c r="J77" s="56"/>
      <c r="K77" s="303"/>
      <c r="L77" s="194"/>
      <c r="M77" s="303"/>
      <c r="N77" s="105"/>
      <c r="O77" s="303"/>
      <c r="P77"/>
    </row>
    <row r="78" spans="1:17" x14ac:dyDescent="0.2">
      <c r="A78" s="417" t="s">
        <v>132</v>
      </c>
      <c r="B78" s="418"/>
      <c r="C78" s="66">
        <v>920</v>
      </c>
      <c r="D78" s="67"/>
      <c r="E78" s="67"/>
      <c r="F78" s="67"/>
      <c r="G78" s="67"/>
      <c r="H78" s="67"/>
      <c r="I78" s="67"/>
      <c r="J78" s="58"/>
      <c r="K78" s="303"/>
      <c r="L78" s="194"/>
      <c r="M78" s="303"/>
      <c r="N78" s="105"/>
      <c r="O78" s="303"/>
      <c r="P78" s="103"/>
    </row>
    <row r="79" spans="1:17" x14ac:dyDescent="0.2">
      <c r="A79" s="417" t="s">
        <v>133</v>
      </c>
      <c r="B79" s="418"/>
      <c r="C79" s="66">
        <v>460</v>
      </c>
      <c r="D79" s="67"/>
      <c r="E79" s="67"/>
      <c r="F79" s="67"/>
      <c r="G79" s="67"/>
      <c r="H79" s="67"/>
      <c r="I79" s="67"/>
      <c r="J79" s="58"/>
      <c r="K79" s="303"/>
      <c r="L79" s="194"/>
      <c r="M79" s="303"/>
      <c r="N79" s="105"/>
      <c r="O79" s="303"/>
      <c r="P79"/>
    </row>
    <row r="80" spans="1:17" x14ac:dyDescent="0.2">
      <c r="A80" s="417" t="s">
        <v>134</v>
      </c>
      <c r="B80" s="418"/>
      <c r="C80" s="66">
        <v>2300</v>
      </c>
      <c r="D80" s="67"/>
      <c r="E80" s="67"/>
      <c r="F80" s="67"/>
      <c r="G80" s="67"/>
      <c r="H80" s="67"/>
      <c r="I80" s="67"/>
      <c r="J80" s="58"/>
      <c r="K80" s="303"/>
      <c r="L80" s="194"/>
      <c r="M80" s="303"/>
      <c r="N80" s="105"/>
      <c r="O80" s="303"/>
      <c r="P80"/>
    </row>
    <row r="81" spans="1:16" x14ac:dyDescent="0.2">
      <c r="A81" s="417" t="s">
        <v>135</v>
      </c>
      <c r="B81" s="418"/>
      <c r="C81" s="163">
        <v>1035</v>
      </c>
      <c r="D81" s="94"/>
      <c r="E81" s="94"/>
      <c r="F81" s="94"/>
      <c r="G81" s="94"/>
      <c r="H81" s="94"/>
      <c r="I81" s="94"/>
      <c r="J81" s="102"/>
      <c r="K81" s="303"/>
      <c r="L81" s="194"/>
      <c r="M81" s="303"/>
      <c r="N81" s="105"/>
      <c r="O81" s="303"/>
      <c r="P81"/>
    </row>
    <row r="82" spans="1:16" x14ac:dyDescent="0.2">
      <c r="A82" s="417" t="s">
        <v>136</v>
      </c>
      <c r="B82" s="418"/>
      <c r="C82" s="163">
        <v>2070</v>
      </c>
      <c r="D82" s="94"/>
      <c r="E82" s="94"/>
      <c r="F82" s="94"/>
      <c r="G82" s="94"/>
      <c r="H82" s="94"/>
      <c r="I82" s="94"/>
      <c r="J82" s="102"/>
      <c r="K82" s="303"/>
      <c r="L82" s="194"/>
      <c r="M82" s="303"/>
      <c r="N82" s="105"/>
      <c r="O82" s="303"/>
      <c r="P82"/>
    </row>
    <row r="83" spans="1:16" x14ac:dyDescent="0.2">
      <c r="A83" s="417" t="s">
        <v>138</v>
      </c>
      <c r="B83" s="418"/>
      <c r="C83" s="163"/>
      <c r="D83" s="94">
        <v>4025</v>
      </c>
      <c r="E83" s="94"/>
      <c r="F83" s="94"/>
      <c r="G83" s="94"/>
      <c r="H83" s="94"/>
      <c r="I83" s="94"/>
      <c r="J83" s="102"/>
      <c r="K83" s="303"/>
      <c r="L83" s="194"/>
      <c r="M83" s="303"/>
      <c r="N83" s="105"/>
      <c r="O83" s="303"/>
      <c r="P83"/>
    </row>
    <row r="84" spans="1:16" x14ac:dyDescent="0.2">
      <c r="A84" s="417" t="s">
        <v>142</v>
      </c>
      <c r="B84" s="418"/>
      <c r="C84" s="163"/>
      <c r="D84" s="94"/>
      <c r="E84" s="94"/>
      <c r="F84" s="94">
        <v>14858</v>
      </c>
      <c r="G84" s="94"/>
      <c r="H84" s="94"/>
      <c r="I84" s="94"/>
      <c r="J84" s="102"/>
      <c r="K84" s="303"/>
      <c r="L84" s="194"/>
      <c r="M84" s="303"/>
      <c r="N84" s="105"/>
      <c r="O84" s="303"/>
      <c r="P84"/>
    </row>
    <row r="85" spans="1:16" x14ac:dyDescent="0.2">
      <c r="A85" s="417" t="s">
        <v>143</v>
      </c>
      <c r="B85" s="418"/>
      <c r="C85" s="163"/>
      <c r="D85" s="94"/>
      <c r="E85" s="94"/>
      <c r="F85" s="94"/>
      <c r="G85" s="94">
        <v>8487</v>
      </c>
      <c r="H85" s="94"/>
      <c r="I85" s="94"/>
      <c r="J85" s="102"/>
      <c r="K85" s="303"/>
      <c r="L85" s="194"/>
      <c r="M85" s="303"/>
      <c r="N85" s="105"/>
      <c r="O85" s="303"/>
      <c r="P85"/>
    </row>
    <row r="86" spans="1:16" x14ac:dyDescent="0.2">
      <c r="A86" s="417" t="s">
        <v>148</v>
      </c>
      <c r="B86" s="418"/>
      <c r="C86" s="163"/>
      <c r="D86" s="94"/>
      <c r="E86" s="94"/>
      <c r="F86" s="94"/>
      <c r="G86" s="94"/>
      <c r="H86" s="94"/>
      <c r="I86" s="94"/>
      <c r="J86" s="102">
        <v>13570</v>
      </c>
      <c r="K86" s="303"/>
      <c r="L86" s="194"/>
      <c r="M86" s="303"/>
      <c r="N86" s="105"/>
      <c r="O86" s="303"/>
      <c r="P86"/>
    </row>
    <row r="87" spans="1:16" x14ac:dyDescent="0.2">
      <c r="A87" s="417" t="s">
        <v>160</v>
      </c>
      <c r="B87" s="418"/>
      <c r="C87" s="163">
        <v>3105</v>
      </c>
      <c r="D87" s="94"/>
      <c r="E87" s="94"/>
      <c r="F87" s="94"/>
      <c r="G87" s="94"/>
      <c r="H87" s="94"/>
      <c r="I87" s="94"/>
      <c r="J87" s="102"/>
      <c r="K87" s="303"/>
      <c r="L87" s="194"/>
      <c r="M87" s="303"/>
      <c r="N87" s="105"/>
      <c r="O87" s="303"/>
      <c r="P87"/>
    </row>
    <row r="88" spans="1:16" x14ac:dyDescent="0.2">
      <c r="A88" s="417" t="s">
        <v>161</v>
      </c>
      <c r="B88" s="418"/>
      <c r="C88" s="163">
        <v>1380</v>
      </c>
      <c r="D88" s="94"/>
      <c r="E88" s="94"/>
      <c r="F88" s="94"/>
      <c r="G88" s="94"/>
      <c r="H88" s="94"/>
      <c r="I88" s="94"/>
      <c r="J88" s="102"/>
      <c r="K88" s="303"/>
      <c r="L88" s="194"/>
      <c r="M88" s="303"/>
      <c r="N88" s="105"/>
      <c r="O88" s="303"/>
      <c r="P88"/>
    </row>
    <row r="89" spans="1:16" x14ac:dyDescent="0.2">
      <c r="A89" s="417" t="s">
        <v>163</v>
      </c>
      <c r="B89" s="418"/>
      <c r="C89" s="163"/>
      <c r="D89" s="94"/>
      <c r="E89" s="94"/>
      <c r="F89" s="94">
        <v>828</v>
      </c>
      <c r="G89" s="94"/>
      <c r="H89" s="94"/>
      <c r="I89" s="94"/>
      <c r="J89" s="102"/>
      <c r="K89" s="333"/>
      <c r="L89" s="194"/>
      <c r="M89" s="333"/>
      <c r="N89" s="105"/>
      <c r="O89" s="333"/>
      <c r="P89"/>
    </row>
    <row r="90" spans="1:16" x14ac:dyDescent="0.2">
      <c r="A90" s="417" t="s">
        <v>164</v>
      </c>
      <c r="B90" s="418"/>
      <c r="C90" s="163"/>
      <c r="D90" s="94"/>
      <c r="E90" s="94"/>
      <c r="F90" s="94"/>
      <c r="G90" s="94"/>
      <c r="H90" s="94"/>
      <c r="I90" s="94"/>
      <c r="J90" s="102">
        <v>1380</v>
      </c>
      <c r="K90" s="333"/>
      <c r="L90" s="194"/>
      <c r="M90" s="333"/>
      <c r="N90" s="105"/>
      <c r="O90" s="333"/>
      <c r="P90"/>
    </row>
    <row r="91" spans="1:16" x14ac:dyDescent="0.2">
      <c r="A91" s="417" t="s">
        <v>168</v>
      </c>
      <c r="B91" s="418"/>
      <c r="C91" s="163"/>
      <c r="D91" s="94"/>
      <c r="E91" s="94">
        <v>4600</v>
      </c>
      <c r="F91" s="94"/>
      <c r="G91" s="94"/>
      <c r="H91" s="94"/>
      <c r="I91" s="94"/>
      <c r="J91" s="102"/>
      <c r="K91" s="333"/>
      <c r="L91" s="194"/>
      <c r="M91" s="333"/>
      <c r="N91" s="105"/>
      <c r="O91" s="333"/>
      <c r="P91"/>
    </row>
    <row r="92" spans="1:16" x14ac:dyDescent="0.2">
      <c r="A92" s="417" t="s">
        <v>177</v>
      </c>
      <c r="B92" s="418"/>
      <c r="C92" s="163"/>
      <c r="D92" s="94"/>
      <c r="E92" s="94"/>
      <c r="F92" s="94"/>
      <c r="G92" s="94"/>
      <c r="H92" s="94"/>
      <c r="I92" s="94">
        <v>1472</v>
      </c>
      <c r="J92" s="102"/>
      <c r="K92" s="333"/>
      <c r="L92" s="194"/>
      <c r="M92" s="333"/>
      <c r="N92" s="105"/>
      <c r="O92" s="333"/>
      <c r="P92"/>
    </row>
    <row r="93" spans="1:16" x14ac:dyDescent="0.2">
      <c r="A93" s="417" t="s">
        <v>178</v>
      </c>
      <c r="B93" s="418"/>
      <c r="C93" s="163">
        <v>3105</v>
      </c>
      <c r="D93" s="94"/>
      <c r="E93" s="94"/>
      <c r="F93" s="94"/>
      <c r="G93" s="94"/>
      <c r="H93" s="94"/>
      <c r="I93" s="94"/>
      <c r="J93" s="102"/>
      <c r="K93" s="333"/>
      <c r="L93" s="194"/>
      <c r="M93" s="333"/>
      <c r="N93" s="105"/>
      <c r="O93" s="333"/>
      <c r="P93"/>
    </row>
    <row r="94" spans="1:16" x14ac:dyDescent="0.2">
      <c r="A94" s="417" t="s">
        <v>179</v>
      </c>
      <c r="B94" s="418"/>
      <c r="C94" s="163">
        <v>2300</v>
      </c>
      <c r="D94" s="94"/>
      <c r="E94" s="94"/>
      <c r="F94" s="94"/>
      <c r="G94" s="94"/>
      <c r="H94" s="94"/>
      <c r="I94" s="94"/>
      <c r="J94" s="102"/>
      <c r="K94" s="333"/>
      <c r="L94" s="194"/>
      <c r="M94" s="333"/>
      <c r="N94" s="105"/>
      <c r="O94" s="333"/>
      <c r="P94"/>
    </row>
    <row r="95" spans="1:16" x14ac:dyDescent="0.2">
      <c r="A95" s="417" t="s">
        <v>180</v>
      </c>
      <c r="B95" s="418"/>
      <c r="C95" s="163">
        <v>920</v>
      </c>
      <c r="D95" s="94"/>
      <c r="E95" s="94"/>
      <c r="F95" s="94"/>
      <c r="G95" s="94"/>
      <c r="H95" s="94"/>
      <c r="I95" s="94"/>
      <c r="J95" s="102"/>
      <c r="K95" s="303"/>
      <c r="L95" s="194"/>
      <c r="M95" s="303"/>
      <c r="N95" s="105"/>
      <c r="O95" s="303"/>
      <c r="P95"/>
    </row>
    <row r="96" spans="1:16" ht="13.5" thickBot="1" x14ac:dyDescent="0.25">
      <c r="A96" s="437" t="s">
        <v>181</v>
      </c>
      <c r="B96" s="438"/>
      <c r="C96" s="78"/>
      <c r="D96" s="79"/>
      <c r="E96" s="79"/>
      <c r="F96" s="79">
        <v>6900</v>
      </c>
      <c r="G96" s="79"/>
      <c r="H96" s="79"/>
      <c r="I96" s="79"/>
      <c r="J96" s="190"/>
      <c r="K96" s="303"/>
      <c r="L96" s="194"/>
      <c r="M96" s="303"/>
      <c r="N96" s="105"/>
      <c r="O96" s="303"/>
      <c r="P96"/>
    </row>
    <row r="97" spans="1:17" s="12" customFormat="1" ht="14.25" customHeight="1" thickBot="1" x14ac:dyDescent="0.25">
      <c r="A97" s="165"/>
      <c r="B97" s="71"/>
      <c r="C97" s="68">
        <f t="shared" ref="C97:J97" si="0">SUM(C69:C96)</f>
        <v>25185</v>
      </c>
      <c r="D97" s="88">
        <f t="shared" si="0"/>
        <v>4025</v>
      </c>
      <c r="E97" s="88">
        <f t="shared" si="0"/>
        <v>7360</v>
      </c>
      <c r="F97" s="88">
        <f t="shared" si="0"/>
        <v>35121</v>
      </c>
      <c r="G97" s="88">
        <f t="shared" si="0"/>
        <v>8487</v>
      </c>
      <c r="H97" s="88">
        <f t="shared" si="0"/>
        <v>76680</v>
      </c>
      <c r="I97" s="88">
        <f t="shared" si="0"/>
        <v>1472</v>
      </c>
      <c r="J97" s="114">
        <f t="shared" si="0"/>
        <v>14950</v>
      </c>
      <c r="K97" s="431">
        <f>SUM(C97:J97)</f>
        <v>173280</v>
      </c>
      <c r="L97" s="432"/>
      <c r="M97"/>
      <c r="N97" s="96"/>
      <c r="O97"/>
    </row>
    <row r="98" spans="1:17" s="12" customFormat="1" ht="15" customHeight="1" x14ac:dyDescent="0.2">
      <c r="A98" s="165"/>
      <c r="B98" s="71"/>
      <c r="C98" s="193"/>
      <c r="D98" s="193"/>
      <c r="E98" s="1"/>
      <c r="F98" s="1"/>
      <c r="G98" s="1"/>
      <c r="H98" s="314"/>
      <c r="I98" s="1"/>
      <c r="J98"/>
      <c r="K98" s="429"/>
      <c r="L98" s="430"/>
      <c r="N98" s="137"/>
    </row>
    <row r="99" spans="1:17" s="194" customFormat="1" ht="12" x14ac:dyDescent="0.2">
      <c r="A99" s="200"/>
      <c r="B99" s="71"/>
      <c r="C99" s="208" t="s">
        <v>62</v>
      </c>
      <c r="D99" s="208" t="s">
        <v>62</v>
      </c>
      <c r="E99" s="208"/>
      <c r="F99" s="208" t="s">
        <v>62</v>
      </c>
      <c r="G99" s="208" t="s">
        <v>62</v>
      </c>
      <c r="H99" s="208" t="s">
        <v>62</v>
      </c>
      <c r="I99" s="208" t="s">
        <v>62</v>
      </c>
      <c r="J99" s="208"/>
      <c r="K99" s="435">
        <f>SUM(C99:J99)</f>
        <v>0</v>
      </c>
      <c r="L99" s="436"/>
      <c r="N99" s="183"/>
    </row>
    <row r="100" spans="1:17" s="194" customFormat="1" ht="12" x14ac:dyDescent="0.2">
      <c r="A100" s="192"/>
      <c r="B100" s="71"/>
      <c r="C100" s="196"/>
      <c r="D100" s="196"/>
      <c r="E100" s="196"/>
      <c r="F100" s="229"/>
      <c r="G100" s="229"/>
      <c r="H100" s="319"/>
      <c r="I100" s="229"/>
      <c r="K100" s="435">
        <f>SUM(C100:J100)</f>
        <v>0</v>
      </c>
      <c r="L100" s="436"/>
      <c r="N100" s="197"/>
    </row>
    <row r="101" spans="1:17" s="194" customFormat="1" ht="12" x14ac:dyDescent="0.2">
      <c r="A101" s="192"/>
      <c r="B101" s="71"/>
      <c r="C101" s="208"/>
      <c r="D101" s="227"/>
      <c r="E101" s="227">
        <f>E97</f>
        <v>7360</v>
      </c>
      <c r="F101" s="227"/>
      <c r="G101" s="227"/>
      <c r="H101" s="320"/>
      <c r="I101" s="227"/>
      <c r="J101" s="208" t="s">
        <v>62</v>
      </c>
      <c r="K101" s="433">
        <f>SUM(C101:J101)</f>
        <v>7360</v>
      </c>
      <c r="L101" s="434"/>
      <c r="N101" s="198"/>
    </row>
    <row r="102" spans="1:17" s="194" customFormat="1" ht="11.25" x14ac:dyDescent="0.2">
      <c r="A102" s="192"/>
      <c r="B102" s="245"/>
      <c r="C102" s="196"/>
      <c r="D102" s="196"/>
      <c r="E102" s="196"/>
      <c r="F102" s="196"/>
      <c r="G102" s="196"/>
      <c r="H102" s="321"/>
      <c r="I102" s="196"/>
      <c r="K102" s="428">
        <f>SUM(K99:L101)</f>
        <v>7360</v>
      </c>
      <c r="L102" s="428"/>
      <c r="N102" s="198"/>
    </row>
    <row r="103" spans="1:17" s="194" customFormat="1" ht="11.25" x14ac:dyDescent="0.2">
      <c r="A103" s="192"/>
      <c r="B103" s="245"/>
      <c r="C103" s="196"/>
      <c r="D103" s="196"/>
      <c r="E103" s="196"/>
      <c r="F103" s="196"/>
      <c r="G103" s="196"/>
      <c r="H103" s="321"/>
      <c r="I103" s="196"/>
      <c r="K103" s="245"/>
      <c r="M103" s="195"/>
      <c r="N103" s="197"/>
    </row>
    <row r="104" spans="1:17" x14ac:dyDescent="0.2">
      <c r="G104" s="120"/>
      <c r="H104" s="314"/>
      <c r="J104" s="1"/>
    </row>
    <row r="105" spans="1:17" x14ac:dyDescent="0.2">
      <c r="G105" s="120"/>
      <c r="H105" s="314"/>
      <c r="J105" s="1"/>
      <c r="P105"/>
      <c r="Q105" s="81"/>
    </row>
  </sheetData>
  <mergeCells count="60">
    <mergeCell ref="A5:A20"/>
    <mergeCell ref="A23:A28"/>
    <mergeCell ref="G23:G28"/>
    <mergeCell ref="A63:B63"/>
    <mergeCell ref="L63:M63"/>
    <mergeCell ref="G63:J64"/>
    <mergeCell ref="C64:D64"/>
    <mergeCell ref="E64:F64"/>
    <mergeCell ref="A30:A36"/>
    <mergeCell ref="A37:A39"/>
    <mergeCell ref="A40:A45"/>
    <mergeCell ref="A46:A55"/>
    <mergeCell ref="A58:A62"/>
    <mergeCell ref="H65:I65"/>
    <mergeCell ref="J65:K65"/>
    <mergeCell ref="C3:D3"/>
    <mergeCell ref="E3:F3"/>
    <mergeCell ref="H4:J4"/>
    <mergeCell ref="G30:G36"/>
    <mergeCell ref="G37:G39"/>
    <mergeCell ref="G40:G45"/>
    <mergeCell ref="G46:G55"/>
    <mergeCell ref="G58:G62"/>
    <mergeCell ref="G5:G20"/>
    <mergeCell ref="A77:B77"/>
    <mergeCell ref="A68:B68"/>
    <mergeCell ref="A69:B69"/>
    <mergeCell ref="A70:B70"/>
    <mergeCell ref="A71:B71"/>
    <mergeCell ref="A72:B72"/>
    <mergeCell ref="A73:B73"/>
    <mergeCell ref="A74:B74"/>
    <mergeCell ref="A75:B75"/>
    <mergeCell ref="A76:B76"/>
    <mergeCell ref="K102:L102"/>
    <mergeCell ref="J66:K66"/>
    <mergeCell ref="A88:B88"/>
    <mergeCell ref="A95:B95"/>
    <mergeCell ref="A96:B96"/>
    <mergeCell ref="K97:L97"/>
    <mergeCell ref="K98:L98"/>
    <mergeCell ref="A90:B90"/>
    <mergeCell ref="A91:B91"/>
    <mergeCell ref="A92:B92"/>
    <mergeCell ref="A93:B93"/>
    <mergeCell ref="A94:B94"/>
    <mergeCell ref="A89:B89"/>
    <mergeCell ref="A83:B83"/>
    <mergeCell ref="A84:B84"/>
    <mergeCell ref="A85:B85"/>
    <mergeCell ref="K99:L99"/>
    <mergeCell ref="K100:L100"/>
    <mergeCell ref="K101:L101"/>
    <mergeCell ref="A86:B86"/>
    <mergeCell ref="A87:B87"/>
    <mergeCell ref="A78:B78"/>
    <mergeCell ref="A79:B79"/>
    <mergeCell ref="A80:B80"/>
    <mergeCell ref="A81:B81"/>
    <mergeCell ref="A82:B82"/>
  </mergeCells>
  <printOptions horizontalCentered="1"/>
  <pageMargins left="0.15748031496062992" right="0.15748031496062992" top="0.15748031496062992" bottom="0.35433070866141736" header="0.31496062992125984" footer="0.31496062992125984"/>
  <pageSetup paperSize="9" orientation="portrait" cellComments="asDisplayed" verticalDpi="300" r:id="rId1"/>
  <headerFooter alignWithMargins="0">
    <oddFooter>&amp;C&amp;"Arial,Italic"&amp;9-  AGRIGEL (PTY) Ltd.  -&amp;R&amp;8Print Date: &amp;"Arial,Bold"&amp;D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Q58"/>
  <sheetViews>
    <sheetView zoomScaleNormal="100" workbookViewId="0">
      <pane ySplit="4" topLeftCell="A17" activePane="bottomLeft" state="frozenSplit"/>
      <selection pane="bottomLeft" activeCell="E52" sqref="E52"/>
    </sheetView>
  </sheetViews>
  <sheetFormatPr defaultRowHeight="12.75" x14ac:dyDescent="0.2"/>
  <cols>
    <col min="1" max="1" width="2.42578125" style="151" customWidth="1"/>
    <col min="2" max="2" width="6.42578125" style="71" customWidth="1"/>
    <col min="3" max="6" width="10.7109375" style="120" customWidth="1"/>
    <col min="7" max="7" width="10.7109375" style="1" customWidth="1"/>
    <col min="8" max="8" width="10.7109375" style="92" customWidth="1"/>
    <col min="9" max="9" width="10.7109375" style="1" customWidth="1"/>
    <col min="10" max="11" width="10.7109375" customWidth="1"/>
    <col min="12" max="12" width="10.7109375" style="255" customWidth="1"/>
    <col min="13" max="13" width="10.7109375" style="266" customWidth="1"/>
    <col min="14" max="15" width="10.7109375" customWidth="1"/>
    <col min="16" max="16" width="13.140625" style="81" customWidth="1"/>
    <col min="17" max="17" width="10.7109375" customWidth="1"/>
    <col min="18" max="18" width="14.140625" customWidth="1"/>
    <col min="19" max="19" width="13.28515625" customWidth="1"/>
    <col min="20" max="20" width="13.7109375" customWidth="1"/>
    <col min="21" max="21" width="13.140625" customWidth="1"/>
  </cols>
  <sheetData>
    <row r="1" spans="1:16" ht="15" x14ac:dyDescent="0.25">
      <c r="A1" s="39" t="s">
        <v>75</v>
      </c>
      <c r="C1" s="119"/>
    </row>
    <row r="2" spans="1:16" ht="5.25" customHeight="1" thickBot="1" x14ac:dyDescent="0.25">
      <c r="A2" s="152"/>
      <c r="B2" s="145"/>
      <c r="C2" s="121"/>
      <c r="D2" s="122"/>
      <c r="E2" s="122"/>
      <c r="F2" s="122"/>
      <c r="G2" s="206"/>
      <c r="H2" s="180"/>
      <c r="I2" s="96"/>
      <c r="O2" s="81"/>
      <c r="P2"/>
    </row>
    <row r="3" spans="1:16" ht="17.25" customHeight="1" x14ac:dyDescent="0.2">
      <c r="A3" s="152"/>
      <c r="B3" s="145"/>
      <c r="C3" s="474" t="s">
        <v>34</v>
      </c>
      <c r="D3" s="475"/>
      <c r="E3" s="474" t="s">
        <v>33</v>
      </c>
      <c r="F3" s="475"/>
      <c r="G3" s="96"/>
      <c r="H3"/>
      <c r="I3"/>
      <c r="M3" s="267"/>
      <c r="P3"/>
    </row>
    <row r="4" spans="1:16" ht="13.5" customHeight="1" thickBot="1" x14ac:dyDescent="0.25">
      <c r="A4" s="70" t="s">
        <v>6</v>
      </c>
      <c r="B4" s="85" t="s">
        <v>10</v>
      </c>
      <c r="C4" s="123" t="s">
        <v>7</v>
      </c>
      <c r="D4" s="124" t="s">
        <v>8</v>
      </c>
      <c r="E4" s="123" t="s">
        <v>37</v>
      </c>
      <c r="F4" s="125" t="s">
        <v>8</v>
      </c>
      <c r="G4" s="150" t="s">
        <v>0</v>
      </c>
      <c r="H4" s="441" t="s">
        <v>11</v>
      </c>
      <c r="I4" s="441"/>
      <c r="J4" s="441"/>
      <c r="M4" s="267"/>
      <c r="P4"/>
    </row>
    <row r="5" spans="1:16" x14ac:dyDescent="0.2">
      <c r="A5" s="501" t="s">
        <v>185</v>
      </c>
      <c r="B5" s="251" t="s">
        <v>183</v>
      </c>
      <c r="C5" s="168">
        <v>5750</v>
      </c>
      <c r="D5" s="95"/>
      <c r="E5" s="345"/>
      <c r="F5" s="346"/>
      <c r="G5" s="502">
        <f>SUM(C5:F6)</f>
        <v>14375</v>
      </c>
      <c r="H5" s="30" t="s">
        <v>186</v>
      </c>
      <c r="I5" s="31"/>
      <c r="J5" s="32"/>
      <c r="K5" s="133" t="s">
        <v>48</v>
      </c>
      <c r="L5" s="256"/>
      <c r="M5" s="268"/>
      <c r="N5" s="194"/>
      <c r="O5" s="34"/>
      <c r="P5"/>
    </row>
    <row r="6" spans="1:16" s="80" customFormat="1" x14ac:dyDescent="0.2">
      <c r="A6" s="421"/>
      <c r="B6" s="251" t="s">
        <v>184</v>
      </c>
      <c r="C6" s="57"/>
      <c r="D6" s="58">
        <v>8625</v>
      </c>
      <c r="E6" s="57"/>
      <c r="F6" s="58"/>
      <c r="G6" s="503"/>
      <c r="H6" s="30" t="s">
        <v>49</v>
      </c>
      <c r="I6" s="31"/>
      <c r="J6" s="32"/>
      <c r="K6" s="133" t="s">
        <v>187</v>
      </c>
      <c r="L6" s="256" t="s">
        <v>47</v>
      </c>
      <c r="M6" s="268"/>
      <c r="N6" s="248"/>
    </row>
    <row r="7" spans="1:16" x14ac:dyDescent="0.2">
      <c r="A7" s="285" t="s">
        <v>50</v>
      </c>
      <c r="B7" s="135" t="s">
        <v>188</v>
      </c>
      <c r="C7" s="171">
        <v>1472</v>
      </c>
      <c r="D7" s="144"/>
      <c r="E7" s="161"/>
      <c r="F7" s="143"/>
      <c r="G7" s="343">
        <f>SUM(C7:F7)</f>
        <v>1472</v>
      </c>
      <c r="H7" s="213" t="s">
        <v>194</v>
      </c>
      <c r="I7" s="31"/>
      <c r="J7" s="212"/>
      <c r="K7" s="133" t="s">
        <v>48</v>
      </c>
      <c r="L7" s="256">
        <v>44348</v>
      </c>
      <c r="M7" s="268"/>
      <c r="N7" s="179"/>
      <c r="P7"/>
    </row>
    <row r="8" spans="1:16" x14ac:dyDescent="0.2">
      <c r="A8" s="246" t="s">
        <v>131</v>
      </c>
      <c r="B8" s="135" t="s">
        <v>189</v>
      </c>
      <c r="C8" s="239"/>
      <c r="D8" s="117">
        <v>4140</v>
      </c>
      <c r="E8" s="222"/>
      <c r="F8" s="116"/>
      <c r="G8" s="343">
        <f>SUM(C8:F8)</f>
        <v>4140</v>
      </c>
      <c r="H8" s="213" t="s">
        <v>192</v>
      </c>
      <c r="I8" s="31"/>
      <c r="J8" s="212"/>
      <c r="K8" s="133" t="s">
        <v>187</v>
      </c>
      <c r="L8" s="256" t="s">
        <v>47</v>
      </c>
      <c r="M8" s="268"/>
      <c r="N8" s="179"/>
      <c r="P8"/>
    </row>
    <row r="9" spans="1:16" x14ac:dyDescent="0.2">
      <c r="A9" s="246" t="s">
        <v>191</v>
      </c>
      <c r="B9" s="135" t="s">
        <v>190</v>
      </c>
      <c r="C9" s="347">
        <v>575</v>
      </c>
      <c r="D9" s="144"/>
      <c r="E9" s="199"/>
      <c r="F9" s="143"/>
      <c r="G9" s="344">
        <f>SUM(C9:F9)</f>
        <v>575</v>
      </c>
      <c r="H9" s="213" t="s">
        <v>108</v>
      </c>
      <c r="I9" s="31"/>
      <c r="J9" s="212"/>
      <c r="K9" s="133" t="s">
        <v>48</v>
      </c>
      <c r="L9" s="287">
        <v>44329</v>
      </c>
      <c r="M9" s="268"/>
      <c r="P9"/>
    </row>
    <row r="10" spans="1:16" x14ac:dyDescent="0.2">
      <c r="A10" s="420" t="s">
        <v>213</v>
      </c>
      <c r="B10" s="135" t="s">
        <v>203</v>
      </c>
      <c r="C10" s="89"/>
      <c r="D10" s="83">
        <v>5175</v>
      </c>
      <c r="E10" s="57"/>
      <c r="F10" s="84"/>
      <c r="G10" s="508">
        <f>SUM(C10:F11)</f>
        <v>11040</v>
      </c>
      <c r="H10" s="219" t="s">
        <v>46</v>
      </c>
      <c r="I10" s="184"/>
      <c r="J10" s="220"/>
      <c r="K10" s="133" t="s">
        <v>41</v>
      </c>
      <c r="L10" s="287" t="s">
        <v>47</v>
      </c>
      <c r="M10" s="268"/>
      <c r="N10" s="139"/>
      <c r="P10"/>
    </row>
    <row r="11" spans="1:16" x14ac:dyDescent="0.2">
      <c r="A11" s="421"/>
      <c r="B11" s="135" t="s">
        <v>204</v>
      </c>
      <c r="C11" s="89"/>
      <c r="D11" s="83">
        <v>5865</v>
      </c>
      <c r="E11" s="57"/>
      <c r="F11" s="84"/>
      <c r="G11" s="509"/>
      <c r="H11" s="219" t="s">
        <v>192</v>
      </c>
      <c r="I11" s="184"/>
      <c r="J11" s="220"/>
      <c r="K11" s="133" t="s">
        <v>41</v>
      </c>
      <c r="L11" s="340" t="s">
        <v>47</v>
      </c>
      <c r="M11" s="268"/>
      <c r="P11"/>
    </row>
    <row r="12" spans="1:16" x14ac:dyDescent="0.2">
      <c r="A12" s="506" t="s">
        <v>212</v>
      </c>
      <c r="B12" s="135" t="s">
        <v>205</v>
      </c>
      <c r="C12" s="89"/>
      <c r="D12" s="83">
        <v>34560</v>
      </c>
      <c r="E12" s="57"/>
      <c r="F12" s="84"/>
      <c r="G12" s="508">
        <f>SUM(C12:F14)</f>
        <v>73234.5</v>
      </c>
      <c r="H12" s="219" t="s">
        <v>69</v>
      </c>
      <c r="I12" s="184"/>
      <c r="J12" s="220"/>
      <c r="K12" s="133" t="s">
        <v>41</v>
      </c>
      <c r="L12" s="340" t="s">
        <v>47</v>
      </c>
      <c r="M12" s="268"/>
      <c r="P12"/>
    </row>
    <row r="13" spans="1:16" x14ac:dyDescent="0.2">
      <c r="A13" s="510"/>
      <c r="B13" s="135" t="s">
        <v>206</v>
      </c>
      <c r="C13" s="57"/>
      <c r="D13" s="83"/>
      <c r="E13" s="57">
        <v>4255</v>
      </c>
      <c r="F13" s="84"/>
      <c r="G13" s="511"/>
      <c r="H13" s="219" t="s">
        <v>152</v>
      </c>
      <c r="I13" s="184"/>
      <c r="J13" s="220"/>
      <c r="K13" s="133" t="s">
        <v>48</v>
      </c>
      <c r="L13" s="287">
        <v>44382</v>
      </c>
      <c r="M13" s="268"/>
      <c r="P13"/>
    </row>
    <row r="14" spans="1:16" x14ac:dyDescent="0.2">
      <c r="A14" s="507"/>
      <c r="B14" s="135" t="s">
        <v>207</v>
      </c>
      <c r="C14" s="156">
        <v>34419.5</v>
      </c>
      <c r="D14" s="86"/>
      <c r="E14" s="55"/>
      <c r="F14" s="87"/>
      <c r="G14" s="509"/>
      <c r="H14" s="341" t="s">
        <v>214</v>
      </c>
      <c r="I14" s="184"/>
      <c r="J14" s="220"/>
      <c r="K14" s="133" t="s">
        <v>48</v>
      </c>
      <c r="L14" s="342">
        <v>44384</v>
      </c>
      <c r="M14" s="268"/>
      <c r="N14" s="34"/>
      <c r="P14"/>
    </row>
    <row r="15" spans="1:16" x14ac:dyDescent="0.2">
      <c r="A15" s="506" t="s">
        <v>59</v>
      </c>
      <c r="B15" s="135" t="s">
        <v>208</v>
      </c>
      <c r="C15" s="97">
        <v>1380</v>
      </c>
      <c r="D15" s="86"/>
      <c r="E15" s="55"/>
      <c r="F15" s="87"/>
      <c r="G15" s="508">
        <f>SUM(C15:F16)</f>
        <v>1592.75</v>
      </c>
      <c r="H15" s="219" t="s">
        <v>211</v>
      </c>
      <c r="I15" s="184"/>
      <c r="J15" s="220"/>
      <c r="K15" s="133" t="s">
        <v>48</v>
      </c>
      <c r="L15" s="287">
        <v>44341</v>
      </c>
      <c r="M15" s="272"/>
      <c r="P15"/>
    </row>
    <row r="16" spans="1:16" x14ac:dyDescent="0.2">
      <c r="A16" s="507"/>
      <c r="B16" s="135" t="s">
        <v>209</v>
      </c>
      <c r="C16" s="97"/>
      <c r="D16" s="86"/>
      <c r="E16" s="97">
        <v>212.75</v>
      </c>
      <c r="F16" s="87"/>
      <c r="G16" s="509"/>
      <c r="H16" s="219" t="s">
        <v>210</v>
      </c>
      <c r="I16" s="184"/>
      <c r="J16" s="220"/>
      <c r="K16" s="133" t="s">
        <v>48</v>
      </c>
      <c r="L16" s="105">
        <v>44340</v>
      </c>
      <c r="M16" s="268"/>
      <c r="P16"/>
    </row>
    <row r="17" spans="1:17" x14ac:dyDescent="0.2">
      <c r="A17" s="506" t="s">
        <v>216</v>
      </c>
      <c r="B17" s="135" t="s">
        <v>215</v>
      </c>
      <c r="C17" s="57"/>
      <c r="D17" s="83">
        <v>8625</v>
      </c>
      <c r="E17" s="57"/>
      <c r="F17" s="84"/>
      <c r="G17" s="425">
        <f>SUM(C17:F18)</f>
        <v>11040</v>
      </c>
      <c r="H17" s="219" t="s">
        <v>49</v>
      </c>
      <c r="I17" s="184"/>
      <c r="J17" s="220"/>
      <c r="K17" s="133" t="s">
        <v>41</v>
      </c>
      <c r="L17" s="256" t="s">
        <v>47</v>
      </c>
      <c r="M17" s="268"/>
      <c r="P17"/>
    </row>
    <row r="18" spans="1:17" x14ac:dyDescent="0.2">
      <c r="A18" s="507"/>
      <c r="B18" s="241" t="s">
        <v>217</v>
      </c>
      <c r="C18" s="57"/>
      <c r="D18" s="83">
        <v>2415</v>
      </c>
      <c r="E18" s="57"/>
      <c r="F18" s="58"/>
      <c r="G18" s="427"/>
      <c r="H18" s="213" t="s">
        <v>218</v>
      </c>
      <c r="I18" s="31"/>
      <c r="J18" s="212"/>
      <c r="K18" s="133" t="s">
        <v>41</v>
      </c>
      <c r="L18" s="256" t="s">
        <v>47</v>
      </c>
      <c r="M18" s="269"/>
      <c r="O18" s="103"/>
      <c r="P18"/>
    </row>
    <row r="19" spans="1:17" x14ac:dyDescent="0.2">
      <c r="A19" s="506" t="s">
        <v>229</v>
      </c>
      <c r="B19" s="241" t="s">
        <v>220</v>
      </c>
      <c r="C19" s="57"/>
      <c r="D19" s="86">
        <v>63960</v>
      </c>
      <c r="E19" s="55"/>
      <c r="F19" s="56"/>
      <c r="G19" s="425">
        <f>SUM(C19:F27)</f>
        <v>150049</v>
      </c>
      <c r="H19" s="213" t="s">
        <v>69</v>
      </c>
      <c r="I19" s="31"/>
      <c r="J19" s="212"/>
      <c r="K19" s="133" t="s">
        <v>41</v>
      </c>
      <c r="L19" s="256" t="s">
        <v>47</v>
      </c>
      <c r="M19" s="272"/>
      <c r="O19" s="103"/>
      <c r="P19"/>
    </row>
    <row r="20" spans="1:17" x14ac:dyDescent="0.2">
      <c r="A20" s="510"/>
      <c r="B20" s="241" t="s">
        <v>221</v>
      </c>
      <c r="C20" s="57"/>
      <c r="D20" s="86">
        <v>18354</v>
      </c>
      <c r="E20" s="55"/>
      <c r="F20" s="56"/>
      <c r="G20" s="426"/>
      <c r="H20" s="213" t="s">
        <v>58</v>
      </c>
      <c r="I20" s="31"/>
      <c r="J20" s="212"/>
      <c r="K20" s="133" t="s">
        <v>41</v>
      </c>
      <c r="L20" s="256" t="s">
        <v>47</v>
      </c>
      <c r="M20" s="269"/>
      <c r="O20" s="103"/>
      <c r="P20"/>
    </row>
    <row r="21" spans="1:17" x14ac:dyDescent="0.2">
      <c r="A21" s="510"/>
      <c r="B21" s="241" t="s">
        <v>222</v>
      </c>
      <c r="C21" s="57"/>
      <c r="D21" s="86">
        <v>15927.5</v>
      </c>
      <c r="E21" s="55"/>
      <c r="F21" s="56"/>
      <c r="G21" s="426"/>
      <c r="H21" s="213" t="s">
        <v>58</v>
      </c>
      <c r="I21" s="31"/>
      <c r="J21" s="212"/>
      <c r="K21" s="133" t="s">
        <v>41</v>
      </c>
      <c r="L21" s="256" t="s">
        <v>47</v>
      </c>
      <c r="M21" s="269"/>
      <c r="O21" s="103"/>
      <c r="P21"/>
    </row>
    <row r="22" spans="1:17" x14ac:dyDescent="0.2">
      <c r="A22" s="510"/>
      <c r="B22" s="241" t="s">
        <v>223</v>
      </c>
      <c r="C22" s="57"/>
      <c r="D22" s="86">
        <v>21620</v>
      </c>
      <c r="E22" s="55"/>
      <c r="F22" s="56"/>
      <c r="G22" s="426"/>
      <c r="H22" s="213" t="s">
        <v>58</v>
      </c>
      <c r="I22" s="31"/>
      <c r="J22" s="212"/>
      <c r="K22" s="133" t="s">
        <v>41</v>
      </c>
      <c r="L22" s="256" t="s">
        <v>47</v>
      </c>
      <c r="M22" s="269"/>
      <c r="O22" s="103"/>
      <c r="P22"/>
    </row>
    <row r="23" spans="1:17" x14ac:dyDescent="0.2">
      <c r="A23" s="510"/>
      <c r="B23" s="241" t="s">
        <v>224</v>
      </c>
      <c r="C23" s="57"/>
      <c r="D23" s="86">
        <v>21735</v>
      </c>
      <c r="E23" s="55"/>
      <c r="F23" s="56"/>
      <c r="G23" s="426"/>
      <c r="H23" s="213" t="s">
        <v>58</v>
      </c>
      <c r="I23" s="31"/>
      <c r="J23" s="212"/>
      <c r="K23" s="133" t="s">
        <v>41</v>
      </c>
      <c r="L23" s="256" t="s">
        <v>47</v>
      </c>
      <c r="M23" s="273"/>
      <c r="O23" s="103"/>
      <c r="P23"/>
    </row>
    <row r="24" spans="1:17" x14ac:dyDescent="0.2">
      <c r="A24" s="510"/>
      <c r="B24" s="241" t="s">
        <v>225</v>
      </c>
      <c r="C24" s="57"/>
      <c r="D24" s="86">
        <v>460</v>
      </c>
      <c r="E24" s="55"/>
      <c r="F24" s="56"/>
      <c r="G24" s="426"/>
      <c r="H24" s="213" t="s">
        <v>64</v>
      </c>
      <c r="I24" s="31"/>
      <c r="J24" s="212"/>
      <c r="K24" s="133" t="s">
        <v>41</v>
      </c>
      <c r="L24" s="256" t="s">
        <v>47</v>
      </c>
      <c r="M24" s="269"/>
      <c r="O24" s="103"/>
      <c r="P24"/>
    </row>
    <row r="25" spans="1:17" x14ac:dyDescent="0.2">
      <c r="A25" s="510"/>
      <c r="B25" s="241" t="s">
        <v>226</v>
      </c>
      <c r="C25" s="57"/>
      <c r="D25" s="86">
        <v>460</v>
      </c>
      <c r="E25" s="55"/>
      <c r="F25" s="56"/>
      <c r="G25" s="426"/>
      <c r="H25" s="213" t="s">
        <v>64</v>
      </c>
      <c r="I25" s="31"/>
      <c r="J25" s="212"/>
      <c r="K25" s="133" t="s">
        <v>41</v>
      </c>
      <c r="L25" s="256" t="s">
        <v>47</v>
      </c>
      <c r="M25" s="269"/>
      <c r="O25" s="103"/>
      <c r="P25"/>
    </row>
    <row r="26" spans="1:17" x14ac:dyDescent="0.2">
      <c r="A26" s="510"/>
      <c r="B26" s="241" t="s">
        <v>227</v>
      </c>
      <c r="C26" s="89"/>
      <c r="D26" s="86">
        <v>3105</v>
      </c>
      <c r="E26" s="55"/>
      <c r="F26" s="56"/>
      <c r="G26" s="426"/>
      <c r="H26" s="213" t="s">
        <v>64</v>
      </c>
      <c r="I26" s="31"/>
      <c r="J26" s="212"/>
      <c r="K26" s="133" t="s">
        <v>41</v>
      </c>
      <c r="L26" s="256" t="s">
        <v>47</v>
      </c>
      <c r="M26" s="269"/>
      <c r="O26" s="103"/>
      <c r="P26"/>
    </row>
    <row r="27" spans="1:17" ht="13.5" thickBot="1" x14ac:dyDescent="0.25">
      <c r="A27" s="507"/>
      <c r="B27" s="241" t="s">
        <v>228</v>
      </c>
      <c r="C27" s="57">
        <v>4427.5</v>
      </c>
      <c r="D27" s="86"/>
      <c r="E27" s="55"/>
      <c r="F27" s="56"/>
      <c r="G27" s="427"/>
      <c r="H27" s="213" t="s">
        <v>108</v>
      </c>
      <c r="I27" s="31"/>
      <c r="J27" s="212"/>
      <c r="K27" s="133" t="s">
        <v>48</v>
      </c>
      <c r="L27" s="287">
        <v>44342</v>
      </c>
      <c r="M27" s="273"/>
      <c r="O27" s="103"/>
      <c r="P27"/>
    </row>
    <row r="28" spans="1:17" s="12" customFormat="1" ht="14.25" customHeight="1" thickTop="1" thickBot="1" x14ac:dyDescent="0.25">
      <c r="A28" s="462"/>
      <c r="B28" s="504"/>
      <c r="C28" s="126">
        <f>SUM(C5:C27)</f>
        <v>48024</v>
      </c>
      <c r="D28" s="221">
        <f>SUM(D5:D27)</f>
        <v>215026.5</v>
      </c>
      <c r="E28" s="126">
        <f>SUM(E5:E27)</f>
        <v>4467.75</v>
      </c>
      <c r="F28" s="126">
        <f>SUM(F5:F27)</f>
        <v>0</v>
      </c>
      <c r="G28" s="445">
        <f>SUM(G5:G27)</f>
        <v>267518.25</v>
      </c>
      <c r="H28" s="445"/>
      <c r="I28" s="445"/>
      <c r="J28" s="445"/>
      <c r="K28" s="62"/>
      <c r="L28" s="195"/>
      <c r="M28" s="270"/>
      <c r="O28" s="149"/>
    </row>
    <row r="29" spans="1:17" s="12" customFormat="1" ht="15" customHeight="1" x14ac:dyDescent="0.2">
      <c r="A29" s="186"/>
      <c r="B29" s="73"/>
      <c r="C29" s="489">
        <f>SUM(C28:D28)</f>
        <v>263050.5</v>
      </c>
      <c r="D29" s="490"/>
      <c r="E29" s="489">
        <f>SUM(E28:F28)</f>
        <v>4467.75</v>
      </c>
      <c r="F29" s="490"/>
      <c r="G29" s="445"/>
      <c r="H29" s="445"/>
      <c r="I29" s="445"/>
      <c r="J29" s="445"/>
      <c r="K29" s="62"/>
      <c r="L29" s="195"/>
      <c r="M29" s="439">
        <f>SUM(C5:F27)</f>
        <v>267518.25</v>
      </c>
      <c r="N29" s="505"/>
      <c r="O29" s="149"/>
    </row>
    <row r="30" spans="1:17" x14ac:dyDescent="0.2">
      <c r="G30" s="181"/>
      <c r="H30" s="496" t="e">
        <f>D28+#REF!</f>
        <v>#REF!</v>
      </c>
      <c r="I30" s="496"/>
      <c r="M30" s="429">
        <f>SUM('APRIL ''21'!C22:F62,'MAY ''21'!C5:F27)</f>
        <v>511718.75</v>
      </c>
      <c r="N30" s="495"/>
      <c r="P30"/>
    </row>
    <row r="31" spans="1:17" ht="15" x14ac:dyDescent="0.2">
      <c r="A31" s="61" t="s">
        <v>9</v>
      </c>
      <c r="G31" s="92"/>
      <c r="H31" s="1"/>
      <c r="I31" s="429"/>
      <c r="J31" s="495"/>
      <c r="O31" s="81"/>
      <c r="P31"/>
    </row>
    <row r="32" spans="1:17" s="81" customFormat="1" ht="7.5" customHeight="1" x14ac:dyDescent="0.2">
      <c r="A32" s="4"/>
      <c r="B32" s="71"/>
      <c r="C32" s="120"/>
      <c r="D32" s="120"/>
      <c r="E32" s="120"/>
      <c r="F32" s="120"/>
      <c r="G32" s="1"/>
      <c r="H32" s="92"/>
      <c r="I32" s="1"/>
      <c r="J32"/>
      <c r="K32"/>
      <c r="L32" s="255"/>
      <c r="M32" s="266"/>
      <c r="N32"/>
      <c r="O32"/>
      <c r="Q32"/>
    </row>
    <row r="33" spans="1:13" s="81" customFormat="1" ht="17.25" customHeight="1" thickBot="1" x14ac:dyDescent="0.25">
      <c r="A33" s="100"/>
      <c r="B33" s="101" t="s">
        <v>34</v>
      </c>
      <c r="C33" s="120"/>
      <c r="D33" s="92"/>
      <c r="E33" s="92"/>
      <c r="F33"/>
      <c r="G33"/>
      <c r="H33"/>
      <c r="I33"/>
      <c r="J33"/>
      <c r="K33" s="255"/>
      <c r="M33" s="266"/>
    </row>
    <row r="34" spans="1:13" s="81" customFormat="1" ht="13.5" thickBot="1" x14ac:dyDescent="0.25">
      <c r="A34" s="459"/>
      <c r="B34" s="460"/>
      <c r="C34" s="238" t="s">
        <v>56</v>
      </c>
      <c r="D34" s="153" t="s">
        <v>219</v>
      </c>
      <c r="E34" s="153" t="s">
        <v>70</v>
      </c>
      <c r="F34" s="153" t="s">
        <v>193</v>
      </c>
      <c r="G34" s="153" t="s">
        <v>53</v>
      </c>
      <c r="H34" s="153" t="s">
        <v>52</v>
      </c>
      <c r="I34" s="201" t="s">
        <v>51</v>
      </c>
      <c r="J34" s="252"/>
      <c r="K34" s="257"/>
      <c r="M34" s="267"/>
    </row>
    <row r="35" spans="1:13" s="81" customFormat="1" x14ac:dyDescent="0.2">
      <c r="A35" s="415" t="s">
        <v>184</v>
      </c>
      <c r="B35" s="416"/>
      <c r="C35" s="154"/>
      <c r="D35" s="128"/>
      <c r="E35" s="128"/>
      <c r="F35" s="128"/>
      <c r="G35" s="261"/>
      <c r="H35" s="261"/>
      <c r="I35" s="203">
        <v>8625</v>
      </c>
      <c r="J35" s="252"/>
      <c r="K35" s="257"/>
      <c r="M35" s="267"/>
    </row>
    <row r="36" spans="1:13" s="252" customFormat="1" x14ac:dyDescent="0.2">
      <c r="A36" s="499" t="s">
        <v>189</v>
      </c>
      <c r="B36" s="500"/>
      <c r="C36" s="161"/>
      <c r="D36" s="129"/>
      <c r="E36" s="254"/>
      <c r="F36" s="254">
        <v>4140</v>
      </c>
      <c r="G36" s="144"/>
      <c r="H36" s="144"/>
      <c r="I36" s="143"/>
      <c r="K36" s="257"/>
      <c r="M36" s="267"/>
    </row>
    <row r="37" spans="1:13" s="252" customFormat="1" x14ac:dyDescent="0.2">
      <c r="A37" s="497" t="s">
        <v>203</v>
      </c>
      <c r="B37" s="498"/>
      <c r="C37" s="161"/>
      <c r="D37" s="254"/>
      <c r="E37" s="254"/>
      <c r="F37" s="254"/>
      <c r="G37" s="144"/>
      <c r="H37" s="144">
        <v>5175</v>
      </c>
      <c r="I37" s="143"/>
      <c r="K37" s="257"/>
      <c r="M37" s="267"/>
    </row>
    <row r="38" spans="1:13" s="81" customFormat="1" x14ac:dyDescent="0.2">
      <c r="A38" s="499" t="s">
        <v>204</v>
      </c>
      <c r="B38" s="500"/>
      <c r="C38" s="118"/>
      <c r="D38" s="129"/>
      <c r="E38" s="129"/>
      <c r="F38" s="129">
        <v>5865</v>
      </c>
      <c r="G38" s="117"/>
      <c r="H38" s="117"/>
      <c r="I38" s="116"/>
      <c r="J38" s="252"/>
      <c r="K38" s="257"/>
      <c r="M38" s="267"/>
    </row>
    <row r="39" spans="1:13" s="81" customFormat="1" x14ac:dyDescent="0.2">
      <c r="A39" s="497" t="s">
        <v>205</v>
      </c>
      <c r="B39" s="498"/>
      <c r="C39" s="118"/>
      <c r="D39" s="129"/>
      <c r="E39" s="129">
        <v>34560</v>
      </c>
      <c r="F39" s="129"/>
      <c r="G39" s="117"/>
      <c r="H39" s="117"/>
      <c r="I39" s="58"/>
      <c r="J39" s="252"/>
      <c r="K39" s="257"/>
      <c r="M39" s="267"/>
    </row>
    <row r="40" spans="1:13" s="81" customFormat="1" x14ac:dyDescent="0.2">
      <c r="A40" s="497" t="s">
        <v>215</v>
      </c>
      <c r="B40" s="498"/>
      <c r="C40" s="118"/>
      <c r="D40" s="129"/>
      <c r="E40" s="129"/>
      <c r="F40" s="130"/>
      <c r="G40" s="262"/>
      <c r="H40" s="262"/>
      <c r="I40" s="58">
        <v>8625</v>
      </c>
      <c r="J40" s="252"/>
      <c r="K40" s="257"/>
      <c r="M40" s="267"/>
    </row>
    <row r="41" spans="1:13" s="81" customFormat="1" x14ac:dyDescent="0.2">
      <c r="A41" s="497" t="s">
        <v>217</v>
      </c>
      <c r="B41" s="498"/>
      <c r="C41" s="155"/>
      <c r="D41" s="130">
        <v>2415</v>
      </c>
      <c r="E41" s="130"/>
      <c r="F41" s="130"/>
      <c r="G41" s="262"/>
      <c r="H41" s="262"/>
      <c r="I41" s="102"/>
      <c r="J41" s="252"/>
      <c r="K41" s="257"/>
      <c r="M41" s="267"/>
    </row>
    <row r="42" spans="1:13" s="81" customFormat="1" x14ac:dyDescent="0.2">
      <c r="A42" s="497" t="s">
        <v>220</v>
      </c>
      <c r="B42" s="498"/>
      <c r="C42" s="155"/>
      <c r="D42" s="130"/>
      <c r="E42" s="130">
        <v>63960</v>
      </c>
      <c r="F42" s="130"/>
      <c r="G42" s="262"/>
      <c r="H42" s="262"/>
      <c r="I42" s="102"/>
      <c r="J42" s="252"/>
      <c r="K42" s="257"/>
      <c r="M42" s="267"/>
    </row>
    <row r="43" spans="1:13" s="81" customFormat="1" x14ac:dyDescent="0.2">
      <c r="A43" s="497" t="s">
        <v>221</v>
      </c>
      <c r="B43" s="498"/>
      <c r="C43" s="155"/>
      <c r="D43" s="130"/>
      <c r="E43" s="130"/>
      <c r="F43" s="130"/>
      <c r="G43" s="262">
        <v>18354</v>
      </c>
      <c r="H43" s="262"/>
      <c r="I43" s="116"/>
      <c r="J43" s="252"/>
      <c r="K43" s="257"/>
      <c r="M43" s="267"/>
    </row>
    <row r="44" spans="1:13" s="218" customFormat="1" x14ac:dyDescent="0.2">
      <c r="A44" s="497" t="s">
        <v>222</v>
      </c>
      <c r="B44" s="498"/>
      <c r="C44" s="155"/>
      <c r="D44" s="130"/>
      <c r="E44" s="130"/>
      <c r="F44" s="130"/>
      <c r="G44" s="262">
        <v>15927.5</v>
      </c>
      <c r="H44" s="262"/>
      <c r="I44" s="160"/>
      <c r="J44" s="252"/>
      <c r="K44" s="257"/>
      <c r="M44" s="267"/>
    </row>
    <row r="45" spans="1:13" s="218" customFormat="1" x14ac:dyDescent="0.2">
      <c r="A45" s="497" t="s">
        <v>223</v>
      </c>
      <c r="B45" s="498"/>
      <c r="C45" s="155"/>
      <c r="D45" s="130"/>
      <c r="E45" s="130"/>
      <c r="F45" s="130"/>
      <c r="G45" s="262">
        <v>21620</v>
      </c>
      <c r="H45" s="262"/>
      <c r="I45" s="160"/>
      <c r="J45" s="252"/>
      <c r="K45" s="257"/>
      <c r="M45" s="267"/>
    </row>
    <row r="46" spans="1:13" s="223" customFormat="1" x14ac:dyDescent="0.2">
      <c r="A46" s="497" t="s">
        <v>224</v>
      </c>
      <c r="B46" s="498"/>
      <c r="C46" s="155"/>
      <c r="D46" s="130"/>
      <c r="E46" s="130"/>
      <c r="F46" s="130"/>
      <c r="G46" s="262">
        <v>21735</v>
      </c>
      <c r="H46" s="262"/>
      <c r="I46" s="102"/>
      <c r="J46" s="252"/>
      <c r="K46" s="257"/>
      <c r="M46" s="267"/>
    </row>
    <row r="47" spans="1:13" s="224" customFormat="1" x14ac:dyDescent="0.2">
      <c r="A47" s="497" t="s">
        <v>225</v>
      </c>
      <c r="B47" s="498"/>
      <c r="C47" s="155">
        <v>460</v>
      </c>
      <c r="D47" s="130"/>
      <c r="E47" s="130"/>
      <c r="F47" s="130"/>
      <c r="G47" s="262"/>
      <c r="H47" s="262"/>
      <c r="I47" s="102"/>
      <c r="J47" s="252"/>
      <c r="K47" s="257"/>
      <c r="M47" s="267"/>
    </row>
    <row r="48" spans="1:13" s="224" customFormat="1" x14ac:dyDescent="0.2">
      <c r="A48" s="497" t="s">
        <v>226</v>
      </c>
      <c r="B48" s="498"/>
      <c r="C48" s="155">
        <v>460</v>
      </c>
      <c r="D48" s="130"/>
      <c r="E48" s="130"/>
      <c r="F48" s="130"/>
      <c r="G48" s="262"/>
      <c r="H48" s="262"/>
      <c r="I48" s="102"/>
      <c r="J48" s="252"/>
      <c r="K48" s="257"/>
      <c r="M48" s="267"/>
    </row>
    <row r="49" spans="1:16" s="228" customFormat="1" ht="13.5" thickBot="1" x14ac:dyDescent="0.25">
      <c r="A49" s="491" t="s">
        <v>227</v>
      </c>
      <c r="B49" s="492"/>
      <c r="C49" s="225">
        <v>3105</v>
      </c>
      <c r="D49" s="226"/>
      <c r="E49" s="226"/>
      <c r="F49" s="226"/>
      <c r="G49" s="263"/>
      <c r="H49" s="263"/>
      <c r="I49" s="190"/>
      <c r="J49" s="252"/>
      <c r="K49" s="257"/>
      <c r="M49" s="267"/>
    </row>
    <row r="50" spans="1:16" ht="13.5" thickBot="1" x14ac:dyDescent="0.25">
      <c r="C50" s="131">
        <f t="shared" ref="C50:I50" si="0">SUM(C35:C49)</f>
        <v>4025</v>
      </c>
      <c r="D50" s="132">
        <f t="shared" si="0"/>
        <v>2415</v>
      </c>
      <c r="E50" s="132">
        <f t="shared" si="0"/>
        <v>98520</v>
      </c>
      <c r="F50" s="132">
        <f t="shared" si="0"/>
        <v>10005</v>
      </c>
      <c r="G50" s="132">
        <f t="shared" si="0"/>
        <v>77636.5</v>
      </c>
      <c r="H50" s="132">
        <f t="shared" si="0"/>
        <v>5175</v>
      </c>
      <c r="I50" s="114">
        <f t="shared" si="0"/>
        <v>17250</v>
      </c>
      <c r="J50" s="431">
        <f>SUM(C50:I50)</f>
        <v>215026.5</v>
      </c>
      <c r="K50" s="432"/>
      <c r="L50"/>
      <c r="P50"/>
    </row>
    <row r="51" spans="1:16" x14ac:dyDescent="0.2">
      <c r="C51" s="189"/>
      <c r="D51" s="189"/>
      <c r="E51" s="189"/>
      <c r="F51" s="1"/>
      <c r="H51" s="1"/>
      <c r="I51" s="259"/>
      <c r="J51" s="260"/>
      <c r="K51" s="257"/>
      <c r="L51"/>
      <c r="N51" s="81"/>
      <c r="P51"/>
    </row>
    <row r="52" spans="1:16" s="193" customFormat="1" ht="11.25" x14ac:dyDescent="0.2">
      <c r="A52" s="202"/>
      <c r="B52" s="202"/>
      <c r="C52" s="208" t="s">
        <v>62</v>
      </c>
      <c r="D52" s="275"/>
      <c r="E52" s="208" t="s">
        <v>62</v>
      </c>
      <c r="F52" s="275"/>
      <c r="G52" s="208" t="s">
        <v>62</v>
      </c>
      <c r="H52" s="359"/>
      <c r="I52" s="208" t="s">
        <v>62</v>
      </c>
      <c r="J52" s="493">
        <f>SUM(C52:I52)</f>
        <v>0</v>
      </c>
      <c r="K52" s="493"/>
      <c r="M52" s="271"/>
      <c r="N52" s="202"/>
    </row>
    <row r="53" spans="1:16" s="193" customFormat="1" x14ac:dyDescent="0.2">
      <c r="A53" s="202"/>
      <c r="B53" s="202"/>
      <c r="C53" s="360"/>
      <c r="D53" s="361"/>
      <c r="E53" s="359"/>
      <c r="F53" s="275"/>
      <c r="G53" s="208" t="s">
        <v>62</v>
      </c>
      <c r="H53" s="359"/>
      <c r="I53" s="208" t="s">
        <v>62</v>
      </c>
      <c r="J53" s="493">
        <f>SUM(C53:I53)</f>
        <v>0</v>
      </c>
      <c r="K53" s="493"/>
      <c r="M53" s="274"/>
    </row>
    <row r="54" spans="1:16" s="193" customFormat="1" ht="11.25" x14ac:dyDescent="0.2">
      <c r="A54" s="202"/>
      <c r="B54" s="202"/>
      <c r="C54" s="275"/>
      <c r="D54" s="275">
        <f>D50</f>
        <v>2415</v>
      </c>
      <c r="E54" s="275"/>
      <c r="F54" s="208" t="s">
        <v>62</v>
      </c>
      <c r="G54" s="275"/>
      <c r="H54" s="208" t="s">
        <v>62</v>
      </c>
      <c r="I54" s="275"/>
      <c r="J54" s="494">
        <f>SUM(C54:I54)</f>
        <v>2415</v>
      </c>
      <c r="K54" s="494"/>
      <c r="M54" s="274"/>
    </row>
    <row r="55" spans="1:16" s="193" customFormat="1" ht="11.25" x14ac:dyDescent="0.2">
      <c r="A55" s="202"/>
      <c r="B55" s="202"/>
      <c r="C55" s="359"/>
      <c r="D55" s="359"/>
      <c r="E55" s="361"/>
      <c r="F55" s="361"/>
      <c r="G55" s="361"/>
      <c r="H55" s="361"/>
      <c r="I55" s="361"/>
      <c r="K55" s="493">
        <f>SUM(J52:K54)</f>
        <v>2415</v>
      </c>
      <c r="L55" s="493"/>
      <c r="M55" s="274"/>
    </row>
    <row r="56" spans="1:16" x14ac:dyDescent="0.2">
      <c r="E56"/>
      <c r="F56" s="193"/>
      <c r="G56" s="193"/>
      <c r="H56"/>
      <c r="I56"/>
      <c r="K56" s="81"/>
      <c r="P56"/>
    </row>
    <row r="57" spans="1:16" x14ac:dyDescent="0.2">
      <c r="D57" s="1"/>
      <c r="E57"/>
      <c r="F57"/>
      <c r="G57" s="204"/>
      <c r="H57"/>
      <c r="I57" s="81"/>
      <c r="J57" s="253"/>
      <c r="K57" s="257"/>
      <c r="L57" s="266"/>
      <c r="M57"/>
      <c r="P57"/>
    </row>
    <row r="58" spans="1:16" x14ac:dyDescent="0.2">
      <c r="F58" s="92"/>
      <c r="H58"/>
      <c r="I58"/>
      <c r="K58" s="255"/>
      <c r="L58" s="266"/>
      <c r="M58"/>
      <c r="N58" s="81"/>
      <c r="P58"/>
    </row>
  </sheetData>
  <mergeCells count="44">
    <mergeCell ref="A5:A6"/>
    <mergeCell ref="G5:G6"/>
    <mergeCell ref="A28:B28"/>
    <mergeCell ref="A38:B38"/>
    <mergeCell ref="M29:N29"/>
    <mergeCell ref="M30:N30"/>
    <mergeCell ref="A15:A16"/>
    <mergeCell ref="G15:G16"/>
    <mergeCell ref="A10:A11"/>
    <mergeCell ref="G10:G11"/>
    <mergeCell ref="A12:A14"/>
    <mergeCell ref="G12:G14"/>
    <mergeCell ref="A17:A18"/>
    <mergeCell ref="A19:A27"/>
    <mergeCell ref="G19:G27"/>
    <mergeCell ref="A39:B39"/>
    <mergeCell ref="A47:B47"/>
    <mergeCell ref="A48:B48"/>
    <mergeCell ref="A35:B35"/>
    <mergeCell ref="A34:B34"/>
    <mergeCell ref="A37:B37"/>
    <mergeCell ref="A36:B36"/>
    <mergeCell ref="A46:B46"/>
    <mergeCell ref="A40:B40"/>
    <mergeCell ref="A41:B41"/>
    <mergeCell ref="A42:B42"/>
    <mergeCell ref="A45:B45"/>
    <mergeCell ref="A43:B43"/>
    <mergeCell ref="A44:B44"/>
    <mergeCell ref="H4:J4"/>
    <mergeCell ref="C3:D3"/>
    <mergeCell ref="E3:F3"/>
    <mergeCell ref="I31:J31"/>
    <mergeCell ref="G28:J29"/>
    <mergeCell ref="C29:D29"/>
    <mergeCell ref="E29:F29"/>
    <mergeCell ref="H30:I30"/>
    <mergeCell ref="G17:G18"/>
    <mergeCell ref="A49:B49"/>
    <mergeCell ref="K55:L55"/>
    <mergeCell ref="J50:K50"/>
    <mergeCell ref="J53:K53"/>
    <mergeCell ref="J54:K54"/>
    <mergeCell ref="J52:K52"/>
  </mergeCells>
  <printOptions horizontalCentered="1"/>
  <pageMargins left="0.15748031496062992" right="0.15748031496062992" top="0.15748031496062992" bottom="0.35433070866141736" header="0.31496062992125984" footer="0.31496062992125984"/>
  <pageSetup paperSize="9" orientation="portrait" cellComments="asDisplayed" verticalDpi="300" r:id="rId1"/>
  <headerFooter alignWithMargins="0">
    <oddFooter>&amp;C&amp;"Arial,Italic"&amp;9-  AGRIGEL (PTY) Ltd.  -&amp;R&amp;8Print Date: &amp;"Arial,Bold"&amp;D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3"/>
  <sheetViews>
    <sheetView zoomScaleNormal="100" workbookViewId="0">
      <pane ySplit="4" topLeftCell="A5" activePane="bottomLeft" state="frozenSplit"/>
      <selection pane="bottomLeft" activeCell="F1" sqref="F1"/>
    </sheetView>
  </sheetViews>
  <sheetFormatPr defaultRowHeight="12.75" x14ac:dyDescent="0.2"/>
  <cols>
    <col min="1" max="1" width="2.42578125" style="165" customWidth="1"/>
    <col min="2" max="2" width="7.140625" style="71" customWidth="1"/>
    <col min="3" max="6" width="10.7109375" style="120" customWidth="1"/>
    <col min="7" max="7" width="10.7109375" style="1" customWidth="1"/>
    <col min="8" max="8" width="10.7109375" style="92" customWidth="1"/>
    <col min="9" max="9" width="10.7109375" style="1" customWidth="1"/>
    <col min="10" max="11" width="10.7109375" customWidth="1"/>
    <col min="12" max="12" width="11" style="362" bestFit="1" customWidth="1"/>
    <col min="13" max="13" width="10.7109375" style="266" customWidth="1"/>
    <col min="14" max="15" width="10.7109375" customWidth="1"/>
    <col min="16" max="16" width="13.140625" style="362" customWidth="1"/>
    <col min="17" max="17" width="10.7109375" customWidth="1"/>
    <col min="18" max="18" width="14.140625" customWidth="1"/>
    <col min="19" max="19" width="13.28515625" customWidth="1"/>
    <col min="20" max="20" width="13.7109375" customWidth="1"/>
    <col min="21" max="21" width="13.140625" customWidth="1"/>
  </cols>
  <sheetData>
    <row r="1" spans="1:16" ht="15" x14ac:dyDescent="0.25">
      <c r="A1" s="39" t="s">
        <v>249</v>
      </c>
      <c r="C1" s="119"/>
    </row>
    <row r="2" spans="1:16" ht="5.25" customHeight="1" thickBot="1" x14ac:dyDescent="0.25">
      <c r="A2" s="186"/>
      <c r="B2" s="145"/>
      <c r="C2" s="121"/>
      <c r="D2" s="122"/>
      <c r="E2" s="122"/>
      <c r="F2" s="122"/>
      <c r="G2" s="206"/>
      <c r="H2" s="206"/>
      <c r="I2" s="96"/>
      <c r="O2" s="362"/>
      <c r="P2"/>
    </row>
    <row r="3" spans="1:16" ht="17.25" customHeight="1" x14ac:dyDescent="0.2">
      <c r="A3" s="186"/>
      <c r="B3" s="145"/>
      <c r="C3" s="474" t="s">
        <v>34</v>
      </c>
      <c r="D3" s="475"/>
      <c r="E3" s="474" t="s">
        <v>33</v>
      </c>
      <c r="F3" s="475"/>
      <c r="G3" s="96"/>
      <c r="H3"/>
      <c r="I3"/>
      <c r="M3" s="267"/>
      <c r="P3"/>
    </row>
    <row r="4" spans="1:16" ht="13.5" customHeight="1" thickBot="1" x14ac:dyDescent="0.25">
      <c r="A4" s="159" t="s">
        <v>6</v>
      </c>
      <c r="B4" s="85" t="s">
        <v>10</v>
      </c>
      <c r="C4" s="123" t="s">
        <v>7</v>
      </c>
      <c r="D4" s="124" t="s">
        <v>8</v>
      </c>
      <c r="E4" s="123" t="s">
        <v>37</v>
      </c>
      <c r="F4" s="125" t="s">
        <v>8</v>
      </c>
      <c r="G4" s="363" t="s">
        <v>0</v>
      </c>
      <c r="H4" s="441" t="s">
        <v>11</v>
      </c>
      <c r="I4" s="441"/>
      <c r="J4" s="441"/>
      <c r="M4" s="267"/>
      <c r="P4"/>
    </row>
    <row r="5" spans="1:16" x14ac:dyDescent="0.2">
      <c r="A5" s="367"/>
      <c r="B5" s="251"/>
      <c r="C5" s="168"/>
      <c r="D5" s="95"/>
      <c r="E5" s="345"/>
      <c r="F5" s="346"/>
      <c r="G5" s="368"/>
      <c r="H5" s="30"/>
      <c r="I5" s="31"/>
      <c r="J5" s="32"/>
      <c r="K5" s="133"/>
      <c r="L5" s="256"/>
      <c r="M5" s="268"/>
      <c r="N5" s="194"/>
      <c r="O5" s="34"/>
      <c r="P5"/>
    </row>
    <row r="6" spans="1:16" s="80" customFormat="1" x14ac:dyDescent="0.2">
      <c r="A6" s="246" t="s">
        <v>251</v>
      </c>
      <c r="B6" s="251" t="s">
        <v>250</v>
      </c>
      <c r="C6" s="57"/>
      <c r="D6" s="58">
        <v>7521</v>
      </c>
      <c r="E6" s="57"/>
      <c r="F6" s="58"/>
      <c r="G6" s="281">
        <f>SUM(C6:F6)</f>
        <v>7521</v>
      </c>
      <c r="H6" s="30" t="s">
        <v>68</v>
      </c>
      <c r="I6" s="31"/>
      <c r="J6" s="32"/>
      <c r="K6" s="133" t="s">
        <v>41</v>
      </c>
      <c r="L6" s="256" t="s">
        <v>47</v>
      </c>
      <c r="M6" s="268"/>
      <c r="N6" s="248"/>
    </row>
    <row r="7" spans="1:16" x14ac:dyDescent="0.2">
      <c r="A7" s="419" t="s">
        <v>185</v>
      </c>
      <c r="B7" s="135" t="s">
        <v>252</v>
      </c>
      <c r="C7" s="171">
        <v>1380</v>
      </c>
      <c r="D7" s="144"/>
      <c r="E7" s="161"/>
      <c r="F7" s="143"/>
      <c r="G7" s="422">
        <f>SUM(C7:F15)</f>
        <v>89907</v>
      </c>
      <c r="H7" s="213" t="s">
        <v>108</v>
      </c>
      <c r="I7" s="31"/>
      <c r="J7" s="212"/>
      <c r="K7" s="133"/>
      <c r="L7" s="256"/>
      <c r="M7" s="268"/>
      <c r="N7" s="179"/>
      <c r="P7"/>
    </row>
    <row r="8" spans="1:16" x14ac:dyDescent="0.2">
      <c r="A8" s="420"/>
      <c r="B8" s="135" t="s">
        <v>254</v>
      </c>
      <c r="C8" s="239"/>
      <c r="D8" s="117"/>
      <c r="E8" s="118">
        <v>7222</v>
      </c>
      <c r="F8" s="116"/>
      <c r="G8" s="423"/>
      <c r="H8" s="213" t="s">
        <v>253</v>
      </c>
      <c r="I8" s="31"/>
      <c r="J8" s="212"/>
      <c r="K8" s="133" t="s">
        <v>48</v>
      </c>
      <c r="L8" s="256">
        <v>44355</v>
      </c>
      <c r="M8" s="268"/>
      <c r="N8" s="179"/>
      <c r="P8"/>
    </row>
    <row r="9" spans="1:16" x14ac:dyDescent="0.2">
      <c r="A9" s="420"/>
      <c r="B9" s="135" t="s">
        <v>255</v>
      </c>
      <c r="C9" s="347"/>
      <c r="D9" s="144"/>
      <c r="E9" s="161">
        <v>11408</v>
      </c>
      <c r="F9" s="143"/>
      <c r="G9" s="423"/>
      <c r="H9" s="213" t="s">
        <v>256</v>
      </c>
      <c r="I9" s="31"/>
      <c r="J9" s="212"/>
      <c r="K9" s="133"/>
      <c r="L9" s="105"/>
      <c r="M9" s="268"/>
      <c r="P9"/>
    </row>
    <row r="10" spans="1:16" x14ac:dyDescent="0.2">
      <c r="A10" s="420"/>
      <c r="B10" s="135" t="s">
        <v>257</v>
      </c>
      <c r="C10" s="89"/>
      <c r="D10" s="83"/>
      <c r="E10" s="57"/>
      <c r="F10" s="84">
        <v>6072</v>
      </c>
      <c r="G10" s="423"/>
      <c r="H10" s="219" t="s">
        <v>258</v>
      </c>
      <c r="I10" s="184"/>
      <c r="J10" s="220"/>
      <c r="K10" s="133" t="s">
        <v>41</v>
      </c>
      <c r="L10" s="105"/>
      <c r="M10" s="268"/>
      <c r="N10" s="139"/>
      <c r="P10"/>
    </row>
    <row r="11" spans="1:16" x14ac:dyDescent="0.2">
      <c r="A11" s="420"/>
      <c r="B11" s="135" t="s">
        <v>260</v>
      </c>
      <c r="C11" s="89"/>
      <c r="D11" s="83"/>
      <c r="E11" s="57">
        <v>26013</v>
      </c>
      <c r="F11" s="84"/>
      <c r="G11" s="423"/>
      <c r="H11" s="219" t="s">
        <v>261</v>
      </c>
      <c r="I11" s="184"/>
      <c r="J11" s="220"/>
      <c r="K11" s="133"/>
      <c r="L11" s="105"/>
      <c r="M11" s="268"/>
      <c r="P11"/>
    </row>
    <row r="12" spans="1:16" x14ac:dyDescent="0.2">
      <c r="A12" s="420"/>
      <c r="B12" s="135" t="s">
        <v>262</v>
      </c>
      <c r="C12" s="89"/>
      <c r="D12" s="83"/>
      <c r="E12" s="57">
        <v>6831</v>
      </c>
      <c r="F12" s="84"/>
      <c r="G12" s="423"/>
      <c r="H12" s="219" t="s">
        <v>263</v>
      </c>
      <c r="I12" s="184"/>
      <c r="J12" s="220"/>
      <c r="K12" s="133" t="s">
        <v>48</v>
      </c>
      <c r="L12" s="105">
        <v>44376</v>
      </c>
      <c r="M12" s="268"/>
      <c r="P12"/>
    </row>
    <row r="13" spans="1:16" x14ac:dyDescent="0.2">
      <c r="A13" s="420"/>
      <c r="B13" s="135" t="s">
        <v>264</v>
      </c>
      <c r="C13" s="57"/>
      <c r="D13" s="83"/>
      <c r="E13" s="57">
        <v>6072</v>
      </c>
      <c r="F13" s="84"/>
      <c r="G13" s="423"/>
      <c r="H13" s="219" t="s">
        <v>265</v>
      </c>
      <c r="I13" s="184"/>
      <c r="J13" s="220"/>
      <c r="K13" s="133" t="s">
        <v>48</v>
      </c>
      <c r="L13" s="105">
        <v>44359</v>
      </c>
      <c r="M13" s="268"/>
      <c r="P13"/>
    </row>
    <row r="14" spans="1:16" x14ac:dyDescent="0.2">
      <c r="A14" s="420"/>
      <c r="B14" s="135" t="s">
        <v>266</v>
      </c>
      <c r="C14" s="55">
        <v>13110</v>
      </c>
      <c r="D14" s="86"/>
      <c r="E14" s="55"/>
      <c r="F14" s="87"/>
      <c r="G14" s="423"/>
      <c r="H14" s="219" t="s">
        <v>271</v>
      </c>
      <c r="I14" s="184"/>
      <c r="J14" s="220"/>
      <c r="K14" s="133" t="s">
        <v>48</v>
      </c>
      <c r="L14" s="105">
        <v>44399</v>
      </c>
      <c r="M14" s="268"/>
      <c r="N14" s="34"/>
      <c r="P14"/>
    </row>
    <row r="15" spans="1:16" x14ac:dyDescent="0.2">
      <c r="A15" s="421"/>
      <c r="B15" s="135" t="s">
        <v>267</v>
      </c>
      <c r="C15" s="55">
        <v>11799</v>
      </c>
      <c r="D15" s="86"/>
      <c r="E15" s="55"/>
      <c r="F15" s="87"/>
      <c r="G15" s="424"/>
      <c r="H15" s="219" t="s">
        <v>270</v>
      </c>
      <c r="I15" s="184"/>
      <c r="J15" s="220"/>
      <c r="K15" s="133" t="s">
        <v>48</v>
      </c>
      <c r="L15" s="105">
        <v>44383</v>
      </c>
      <c r="M15" s="272"/>
      <c r="P15"/>
    </row>
    <row r="16" spans="1:16" x14ac:dyDescent="0.2">
      <c r="A16" s="506" t="s">
        <v>269</v>
      </c>
      <c r="B16" s="135" t="s">
        <v>268</v>
      </c>
      <c r="C16" s="97"/>
      <c r="D16" s="86">
        <v>6900</v>
      </c>
      <c r="E16" s="97"/>
      <c r="F16" s="87"/>
      <c r="G16" s="422">
        <f>SUM(C16:F18)</f>
        <v>14145</v>
      </c>
      <c r="H16" s="219" t="s">
        <v>68</v>
      </c>
      <c r="I16" s="184"/>
      <c r="J16" s="220"/>
      <c r="K16" s="133" t="s">
        <v>41</v>
      </c>
      <c r="L16" s="105"/>
      <c r="M16" s="268"/>
      <c r="P16"/>
    </row>
    <row r="17" spans="1:16" x14ac:dyDescent="0.2">
      <c r="A17" s="510"/>
      <c r="B17" s="135" t="s">
        <v>272</v>
      </c>
      <c r="C17" s="57"/>
      <c r="D17" s="83">
        <v>3220</v>
      </c>
      <c r="E17" s="57"/>
      <c r="F17" s="84"/>
      <c r="G17" s="423"/>
      <c r="H17" s="219" t="s">
        <v>274</v>
      </c>
      <c r="I17" s="184"/>
      <c r="J17" s="220"/>
      <c r="K17" s="133" t="s">
        <v>41</v>
      </c>
      <c r="L17" s="104"/>
      <c r="M17" s="268"/>
      <c r="P17"/>
    </row>
    <row r="18" spans="1:16" x14ac:dyDescent="0.2">
      <c r="A18" s="507"/>
      <c r="B18" s="72" t="s">
        <v>273</v>
      </c>
      <c r="C18" s="57"/>
      <c r="D18" s="83">
        <v>4025</v>
      </c>
      <c r="E18" s="57"/>
      <c r="F18" s="58"/>
      <c r="G18" s="424"/>
      <c r="H18" s="213" t="s">
        <v>274</v>
      </c>
      <c r="I18" s="31"/>
      <c r="J18" s="212"/>
      <c r="K18" s="133" t="s">
        <v>41</v>
      </c>
      <c r="L18" s="104"/>
      <c r="M18" s="269"/>
      <c r="O18" s="103"/>
      <c r="P18"/>
    </row>
    <row r="19" spans="1:16" x14ac:dyDescent="0.2">
      <c r="A19" s="506" t="s">
        <v>50</v>
      </c>
      <c r="B19" s="241" t="s">
        <v>275</v>
      </c>
      <c r="C19" s="57">
        <v>5750</v>
      </c>
      <c r="D19" s="86"/>
      <c r="E19" s="55"/>
      <c r="F19" s="56"/>
      <c r="G19" s="281">
        <f t="shared" ref="G19:G37" si="0">SUM(C19:F19)</f>
        <v>5750</v>
      </c>
      <c r="H19" s="213" t="s">
        <v>276</v>
      </c>
      <c r="I19" s="31"/>
      <c r="J19" s="212"/>
      <c r="K19" s="133" t="s">
        <v>48</v>
      </c>
      <c r="L19" s="104">
        <v>44354</v>
      </c>
      <c r="M19" s="272"/>
      <c r="O19" s="103"/>
      <c r="P19"/>
    </row>
    <row r="20" spans="1:16" x14ac:dyDescent="0.2">
      <c r="A20" s="507"/>
      <c r="B20" s="241" t="s">
        <v>277</v>
      </c>
      <c r="C20" s="57">
        <v>5750</v>
      </c>
      <c r="D20" s="86"/>
      <c r="E20" s="55"/>
      <c r="F20" s="56"/>
      <c r="G20" s="281">
        <f t="shared" si="0"/>
        <v>5750</v>
      </c>
      <c r="H20" s="213" t="s">
        <v>276</v>
      </c>
      <c r="I20" s="31"/>
      <c r="J20" s="212"/>
      <c r="K20" s="133" t="s">
        <v>48</v>
      </c>
      <c r="L20" s="104">
        <v>44354</v>
      </c>
      <c r="M20" s="269"/>
      <c r="O20" s="103"/>
      <c r="P20"/>
    </row>
    <row r="21" spans="1:16" x14ac:dyDescent="0.2">
      <c r="A21" s="369" t="s">
        <v>139</v>
      </c>
      <c r="B21" s="241" t="s">
        <v>282</v>
      </c>
      <c r="C21" s="57"/>
      <c r="D21" s="86">
        <v>15870</v>
      </c>
      <c r="E21" s="55"/>
      <c r="F21" s="56"/>
      <c r="G21" s="281">
        <f t="shared" si="0"/>
        <v>15870</v>
      </c>
      <c r="H21" s="213" t="s">
        <v>289</v>
      </c>
      <c r="I21" s="31"/>
      <c r="J21" s="212"/>
      <c r="K21" s="133" t="s">
        <v>41</v>
      </c>
      <c r="L21" s="104"/>
      <c r="M21" s="269"/>
      <c r="O21" s="103"/>
      <c r="P21"/>
    </row>
    <row r="22" spans="1:16" x14ac:dyDescent="0.2">
      <c r="A22" s="506" t="s">
        <v>55</v>
      </c>
      <c r="B22" s="241" t="s">
        <v>279</v>
      </c>
      <c r="C22" s="57"/>
      <c r="D22" s="86">
        <v>2300</v>
      </c>
      <c r="E22" s="55"/>
      <c r="F22" s="56"/>
      <c r="G22" s="422">
        <f>SUM(C22:F25)</f>
        <v>60662.5</v>
      </c>
      <c r="H22" s="213" t="s">
        <v>280</v>
      </c>
      <c r="I22" s="31"/>
      <c r="J22" s="212"/>
      <c r="K22" s="133" t="s">
        <v>41</v>
      </c>
      <c r="L22" s="256"/>
      <c r="M22" s="269"/>
      <c r="O22" s="103"/>
      <c r="P22"/>
    </row>
    <row r="23" spans="1:16" x14ac:dyDescent="0.2">
      <c r="A23" s="510"/>
      <c r="B23" s="241" t="s">
        <v>283</v>
      </c>
      <c r="C23" s="57"/>
      <c r="D23" s="86">
        <v>21574</v>
      </c>
      <c r="E23" s="55"/>
      <c r="F23" s="56"/>
      <c r="G23" s="423"/>
      <c r="H23" s="213" t="s">
        <v>289</v>
      </c>
      <c r="I23" s="31"/>
      <c r="J23" s="212"/>
      <c r="K23" s="133" t="s">
        <v>41</v>
      </c>
      <c r="L23" s="256"/>
      <c r="M23" s="269"/>
      <c r="O23" s="103"/>
      <c r="P23"/>
    </row>
    <row r="24" spans="1:16" x14ac:dyDescent="0.2">
      <c r="A24" s="510"/>
      <c r="B24" s="241" t="s">
        <v>284</v>
      </c>
      <c r="C24" s="57"/>
      <c r="D24" s="86">
        <v>21608.5</v>
      </c>
      <c r="E24" s="55"/>
      <c r="F24" s="56"/>
      <c r="G24" s="423"/>
      <c r="H24" s="213" t="s">
        <v>289</v>
      </c>
      <c r="I24" s="31"/>
      <c r="J24" s="212"/>
      <c r="K24" s="133" t="s">
        <v>41</v>
      </c>
      <c r="L24" s="256"/>
      <c r="M24" s="269"/>
      <c r="O24" s="103"/>
      <c r="P24"/>
    </row>
    <row r="25" spans="1:16" x14ac:dyDescent="0.2">
      <c r="A25" s="507"/>
      <c r="B25" s="374" t="s">
        <v>285</v>
      </c>
      <c r="C25" s="89"/>
      <c r="D25" s="86">
        <v>15180</v>
      </c>
      <c r="E25" s="55"/>
      <c r="F25" s="56"/>
      <c r="G25" s="424"/>
      <c r="H25" s="213" t="s">
        <v>46</v>
      </c>
      <c r="I25" s="31"/>
      <c r="J25" s="212"/>
      <c r="K25" s="133" t="s">
        <v>41</v>
      </c>
      <c r="L25" s="256"/>
      <c r="M25" s="269"/>
      <c r="O25" s="103"/>
      <c r="P25"/>
    </row>
    <row r="26" spans="1:16" x14ac:dyDescent="0.2">
      <c r="A26" s="514" t="s">
        <v>57</v>
      </c>
      <c r="B26" s="374" t="s">
        <v>286</v>
      </c>
      <c r="C26" s="89"/>
      <c r="D26" s="86">
        <v>8625</v>
      </c>
      <c r="E26" s="55"/>
      <c r="F26" s="56"/>
      <c r="G26" s="422">
        <f>SUM(C26:F27)</f>
        <v>34385</v>
      </c>
      <c r="H26" s="213" t="s">
        <v>49</v>
      </c>
      <c r="I26" s="31"/>
      <c r="J26" s="212"/>
      <c r="K26" s="133" t="s">
        <v>41</v>
      </c>
      <c r="L26" s="256"/>
      <c r="M26" s="269"/>
      <c r="O26" s="103"/>
      <c r="P26"/>
    </row>
    <row r="27" spans="1:16" x14ac:dyDescent="0.2">
      <c r="A27" s="515"/>
      <c r="B27" s="374" t="s">
        <v>287</v>
      </c>
      <c r="C27" s="89"/>
      <c r="D27" s="86"/>
      <c r="E27" s="55">
        <v>25760</v>
      </c>
      <c r="F27" s="56"/>
      <c r="G27" s="424"/>
      <c r="H27" s="213" t="s">
        <v>288</v>
      </c>
      <c r="I27" s="31"/>
      <c r="J27" s="212"/>
      <c r="K27" s="133" t="s">
        <v>48</v>
      </c>
      <c r="L27" s="256">
        <v>44368</v>
      </c>
      <c r="M27" s="269"/>
      <c r="O27" s="103"/>
      <c r="P27"/>
    </row>
    <row r="28" spans="1:16" x14ac:dyDescent="0.2">
      <c r="A28" s="506" t="s">
        <v>290</v>
      </c>
      <c r="B28" s="380" t="s">
        <v>291</v>
      </c>
      <c r="C28" s="89"/>
      <c r="D28" s="86">
        <v>6900</v>
      </c>
      <c r="E28" s="55"/>
      <c r="F28" s="56"/>
      <c r="G28" s="422">
        <f>SUM(C28:F29)</f>
        <v>31970</v>
      </c>
      <c r="H28" s="213" t="s">
        <v>292</v>
      </c>
      <c r="I28" s="31"/>
      <c r="J28" s="212"/>
      <c r="K28" s="133" t="s">
        <v>41</v>
      </c>
      <c r="L28" s="256"/>
      <c r="M28" s="269"/>
      <c r="O28" s="103"/>
      <c r="P28"/>
    </row>
    <row r="29" spans="1:16" x14ac:dyDescent="0.2">
      <c r="A29" s="507"/>
      <c r="B29" s="241" t="s">
        <v>296</v>
      </c>
      <c r="C29" s="89"/>
      <c r="D29" s="86">
        <v>25070</v>
      </c>
      <c r="E29" s="55"/>
      <c r="F29" s="56"/>
      <c r="G29" s="424"/>
      <c r="H29" s="213" t="s">
        <v>294</v>
      </c>
      <c r="I29" s="31"/>
      <c r="J29" s="212"/>
      <c r="K29" s="133" t="s">
        <v>41</v>
      </c>
      <c r="L29" s="256"/>
      <c r="M29" s="269"/>
      <c r="O29" s="103"/>
      <c r="P29"/>
    </row>
    <row r="30" spans="1:16" x14ac:dyDescent="0.2">
      <c r="A30" s="506" t="s">
        <v>170</v>
      </c>
      <c r="B30" s="381" t="s">
        <v>297</v>
      </c>
      <c r="C30" s="57">
        <v>2944</v>
      </c>
      <c r="D30" s="86"/>
      <c r="E30" s="55"/>
      <c r="F30" s="56"/>
      <c r="G30" s="422">
        <f>SUM(C30:F31)</f>
        <v>6336.5</v>
      </c>
      <c r="H30" s="213" t="s">
        <v>298</v>
      </c>
      <c r="I30" s="31"/>
      <c r="J30" s="212"/>
      <c r="K30" s="133" t="s">
        <v>48</v>
      </c>
      <c r="L30" s="256">
        <v>44370</v>
      </c>
      <c r="M30" s="269"/>
      <c r="O30" s="103"/>
      <c r="P30"/>
    </row>
    <row r="31" spans="1:16" x14ac:dyDescent="0.2">
      <c r="A31" s="507"/>
      <c r="B31" s="388" t="s">
        <v>305</v>
      </c>
      <c r="C31" s="57">
        <v>3392.5</v>
      </c>
      <c r="D31" s="86"/>
      <c r="E31" s="55"/>
      <c r="F31" s="56"/>
      <c r="G31" s="424"/>
      <c r="H31" s="213" t="s">
        <v>108</v>
      </c>
      <c r="I31" s="31"/>
      <c r="J31" s="212"/>
      <c r="K31" s="133" t="s">
        <v>48</v>
      </c>
      <c r="L31" s="256">
        <v>44372</v>
      </c>
      <c r="M31" s="269"/>
      <c r="O31" s="103"/>
      <c r="P31"/>
    </row>
    <row r="32" spans="1:16" x14ac:dyDescent="0.2">
      <c r="A32" s="506" t="s">
        <v>175</v>
      </c>
      <c r="B32" s="388" t="s">
        <v>299</v>
      </c>
      <c r="C32" s="57"/>
      <c r="D32" s="86">
        <v>1955</v>
      </c>
      <c r="E32" s="55"/>
      <c r="F32" s="56"/>
      <c r="G32" s="422">
        <f>SUM(C32:F33)</f>
        <v>5520</v>
      </c>
      <c r="H32" s="213" t="s">
        <v>46</v>
      </c>
      <c r="I32" s="31"/>
      <c r="J32" s="212"/>
      <c r="K32" s="133" t="s">
        <v>41</v>
      </c>
      <c r="L32" s="256"/>
      <c r="M32" s="269"/>
      <c r="O32" s="103"/>
      <c r="P32"/>
    </row>
    <row r="33" spans="1:17" x14ac:dyDescent="0.2">
      <c r="A33" s="507"/>
      <c r="B33" s="388" t="s">
        <v>300</v>
      </c>
      <c r="C33" s="57"/>
      <c r="D33" s="86">
        <v>3565</v>
      </c>
      <c r="E33" s="55"/>
      <c r="F33" s="56"/>
      <c r="G33" s="424"/>
      <c r="H33" s="213" t="s">
        <v>301</v>
      </c>
      <c r="I33" s="31"/>
      <c r="J33" s="212"/>
      <c r="K33" s="133" t="s">
        <v>41</v>
      </c>
      <c r="L33" s="256"/>
      <c r="M33" s="269"/>
      <c r="O33" s="103"/>
      <c r="P33"/>
    </row>
    <row r="34" spans="1:17" x14ac:dyDescent="0.2">
      <c r="A34" s="519" t="s">
        <v>182</v>
      </c>
      <c r="B34" s="394" t="s">
        <v>302</v>
      </c>
      <c r="C34" s="57"/>
      <c r="D34" s="86">
        <v>25714</v>
      </c>
      <c r="E34" s="55"/>
      <c r="F34" s="56"/>
      <c r="G34" s="422">
        <f>SUM(C34:F37)</f>
        <v>94656.5</v>
      </c>
      <c r="H34" s="213" t="s">
        <v>289</v>
      </c>
      <c r="I34" s="31"/>
      <c r="J34" s="212"/>
      <c r="K34" s="133" t="s">
        <v>41</v>
      </c>
      <c r="L34" s="389"/>
      <c r="M34" s="273"/>
      <c r="O34" s="103"/>
      <c r="P34"/>
    </row>
    <row r="35" spans="1:17" x14ac:dyDescent="0.2">
      <c r="A35" s="369"/>
      <c r="B35" s="394" t="s">
        <v>303</v>
      </c>
      <c r="C35" s="57"/>
      <c r="D35" s="86">
        <v>16387.5</v>
      </c>
      <c r="E35" s="55"/>
      <c r="F35" s="56"/>
      <c r="G35" s="423"/>
      <c r="H35" s="213" t="s">
        <v>289</v>
      </c>
      <c r="I35" s="31"/>
      <c r="J35" s="212"/>
      <c r="K35" s="133" t="s">
        <v>41</v>
      </c>
      <c r="L35" s="389"/>
      <c r="M35" s="273"/>
      <c r="O35" s="103"/>
      <c r="P35"/>
    </row>
    <row r="36" spans="1:17" x14ac:dyDescent="0.2">
      <c r="A36" s="370"/>
      <c r="B36" s="394" t="s">
        <v>304</v>
      </c>
      <c r="C36" s="57"/>
      <c r="D36" s="86">
        <v>16215</v>
      </c>
      <c r="E36" s="55"/>
      <c r="F36" s="56"/>
      <c r="G36" s="423"/>
      <c r="H36" s="213" t="s">
        <v>289</v>
      </c>
      <c r="I36" s="31"/>
      <c r="J36" s="212"/>
      <c r="K36" s="133" t="s">
        <v>41</v>
      </c>
      <c r="L36" s="389"/>
      <c r="M36" s="273"/>
      <c r="O36" s="103"/>
      <c r="P36"/>
    </row>
    <row r="37" spans="1:17" ht="13.5" thickBot="1" x14ac:dyDescent="0.25">
      <c r="A37" s="370"/>
      <c r="B37" s="241" t="s">
        <v>345</v>
      </c>
      <c r="C37" s="57"/>
      <c r="D37" s="86"/>
      <c r="E37" s="55">
        <v>36340</v>
      </c>
      <c r="F37" s="56"/>
      <c r="G37" s="424"/>
      <c r="H37" s="213" t="s">
        <v>346</v>
      </c>
      <c r="I37" s="31"/>
      <c r="J37" s="212"/>
      <c r="K37" s="133" t="s">
        <v>48</v>
      </c>
      <c r="L37" s="362">
        <v>44391</v>
      </c>
      <c r="M37" s="273"/>
      <c r="O37" s="103"/>
      <c r="P37"/>
    </row>
    <row r="38" spans="1:17" s="12" customFormat="1" ht="14.25" customHeight="1" thickTop="1" thickBot="1" x14ac:dyDescent="0.25">
      <c r="A38" s="462"/>
      <c r="B38" s="504"/>
      <c r="C38" s="126">
        <f>SUM(C5:C37)</f>
        <v>44125.5</v>
      </c>
      <c r="D38" s="221">
        <f>SUM(D5:D37)</f>
        <v>202630</v>
      </c>
      <c r="E38" s="126">
        <f>SUM(E5:E37)</f>
        <v>119646</v>
      </c>
      <c r="F38" s="126">
        <f>SUM(F5:F37)</f>
        <v>6072</v>
      </c>
      <c r="G38" s="445">
        <f>SUM(G5:G37)</f>
        <v>372473.5</v>
      </c>
      <c r="H38" s="445"/>
      <c r="I38" s="445"/>
      <c r="J38" s="445"/>
      <c r="K38" s="62"/>
      <c r="L38" s="371">
        <f>D38+F38</f>
        <v>208702</v>
      </c>
      <c r="M38" s="270"/>
      <c r="O38" s="149"/>
    </row>
    <row r="39" spans="1:17" s="12" customFormat="1" ht="15" customHeight="1" x14ac:dyDescent="0.2">
      <c r="A39" s="186"/>
      <c r="B39" s="73"/>
      <c r="C39" s="489">
        <f>SUM(C38:D38)</f>
        <v>246755.5</v>
      </c>
      <c r="D39" s="490"/>
      <c r="E39" s="489">
        <f>SUM(E38:F38)</f>
        <v>125718</v>
      </c>
      <c r="F39" s="490"/>
      <c r="G39" s="445"/>
      <c r="H39" s="445"/>
      <c r="I39" s="445"/>
      <c r="J39" s="445"/>
      <c r="K39" s="62"/>
      <c r="L39" s="371">
        <f>C38+E38</f>
        <v>163771.5</v>
      </c>
      <c r="M39" s="439">
        <f>SUM(C5:F37)</f>
        <v>372473.5</v>
      </c>
      <c r="N39" s="505"/>
      <c r="O39" s="149"/>
    </row>
    <row r="40" spans="1:17" x14ac:dyDescent="0.2">
      <c r="G40" s="181"/>
      <c r="H40" s="496">
        <f>SUM(C39:F39)</f>
        <v>372473.5</v>
      </c>
      <c r="I40" s="496"/>
      <c r="L40" s="372">
        <f>SUM(L38:L39)</f>
        <v>372473.5</v>
      </c>
      <c r="M40" s="429"/>
      <c r="N40" s="495"/>
      <c r="P40"/>
    </row>
    <row r="41" spans="1:17" ht="15" x14ac:dyDescent="0.2">
      <c r="A41" s="61" t="s">
        <v>9</v>
      </c>
      <c r="G41" s="92"/>
      <c r="H41" s="1"/>
      <c r="I41" s="429"/>
      <c r="J41" s="495"/>
      <c r="O41" s="362"/>
      <c r="P41"/>
    </row>
    <row r="42" spans="1:17" s="362" customFormat="1" ht="7.5" customHeight="1" x14ac:dyDescent="0.2">
      <c r="A42" s="4"/>
      <c r="B42" s="71"/>
      <c r="C42" s="120"/>
      <c r="D42" s="120"/>
      <c r="E42" s="120"/>
      <c r="F42" s="120"/>
      <c r="G42" s="1"/>
      <c r="H42" s="92"/>
      <c r="I42" s="1"/>
      <c r="J42"/>
      <c r="K42"/>
      <c r="M42" s="266"/>
      <c r="N42"/>
      <c r="O42"/>
      <c r="Q42"/>
    </row>
    <row r="43" spans="1:17" s="362" customFormat="1" ht="17.25" customHeight="1" thickBot="1" x14ac:dyDescent="0.25">
      <c r="A43" s="100"/>
      <c r="B43" s="101" t="s">
        <v>34</v>
      </c>
      <c r="C43" s="120"/>
      <c r="D43" s="92"/>
      <c r="E43" s="92"/>
      <c r="F43"/>
      <c r="G43"/>
      <c r="H43"/>
      <c r="I43"/>
      <c r="J43"/>
      <c r="M43" s="266"/>
    </row>
    <row r="44" spans="1:17" s="362" customFormat="1" ht="13.5" thickBot="1" x14ac:dyDescent="0.25">
      <c r="A44" s="459"/>
      <c r="B44" s="460"/>
      <c r="C44" s="238" t="s">
        <v>281</v>
      </c>
      <c r="D44" s="153" t="s">
        <v>120</v>
      </c>
      <c r="E44" s="153" t="s">
        <v>54</v>
      </c>
      <c r="F44" s="153" t="s">
        <v>117</v>
      </c>
      <c r="G44" s="153" t="s">
        <v>259</v>
      </c>
      <c r="H44" s="153" t="s">
        <v>52</v>
      </c>
      <c r="I44" s="153" t="s">
        <v>53</v>
      </c>
      <c r="J44" s="201" t="s">
        <v>51</v>
      </c>
      <c r="K44" s="201" t="s">
        <v>293</v>
      </c>
      <c r="L44" s="387" t="s">
        <v>295</v>
      </c>
      <c r="N44" s="257"/>
      <c r="P44" s="267"/>
    </row>
    <row r="45" spans="1:17" s="362" customFormat="1" x14ac:dyDescent="0.2">
      <c r="A45" s="415" t="s">
        <v>250</v>
      </c>
      <c r="B45" s="416"/>
      <c r="C45" s="154"/>
      <c r="D45" s="128"/>
      <c r="E45" s="128">
        <v>7521</v>
      </c>
      <c r="F45" s="128"/>
      <c r="G45" s="128"/>
      <c r="H45" s="261"/>
      <c r="I45" s="261"/>
      <c r="J45" s="261"/>
      <c r="K45" s="128"/>
      <c r="L45" s="383"/>
      <c r="N45" s="257"/>
      <c r="P45" s="267"/>
    </row>
    <row r="46" spans="1:17" s="362" customFormat="1" x14ac:dyDescent="0.2">
      <c r="A46" s="499" t="s">
        <v>257</v>
      </c>
      <c r="B46" s="500"/>
      <c r="C46" s="161"/>
      <c r="D46" s="129"/>
      <c r="E46" s="254"/>
      <c r="F46" s="254"/>
      <c r="G46" s="254">
        <v>6072</v>
      </c>
      <c r="H46" s="144"/>
      <c r="I46" s="144"/>
      <c r="J46" s="144"/>
      <c r="K46" s="254"/>
      <c r="L46" s="384"/>
      <c r="N46" s="257"/>
      <c r="P46" s="267"/>
    </row>
    <row r="47" spans="1:17" s="362" customFormat="1" x14ac:dyDescent="0.2">
      <c r="A47" s="497" t="s">
        <v>268</v>
      </c>
      <c r="B47" s="498"/>
      <c r="C47" s="161"/>
      <c r="D47" s="254"/>
      <c r="E47" s="254">
        <v>6900</v>
      </c>
      <c r="F47" s="254"/>
      <c r="G47" s="254"/>
      <c r="H47" s="144"/>
      <c r="I47" s="144"/>
      <c r="J47" s="144"/>
      <c r="K47" s="254"/>
      <c r="L47" s="384"/>
      <c r="N47" s="257"/>
      <c r="P47" s="267"/>
    </row>
    <row r="48" spans="1:17" s="362" customFormat="1" x14ac:dyDescent="0.2">
      <c r="A48" s="512" t="s">
        <v>272</v>
      </c>
      <c r="B48" s="513"/>
      <c r="C48" s="118"/>
      <c r="D48" s="129">
        <v>3220</v>
      </c>
      <c r="E48" s="129"/>
      <c r="F48" s="129"/>
      <c r="G48" s="129"/>
      <c r="H48" s="117"/>
      <c r="I48" s="117"/>
      <c r="J48" s="117"/>
      <c r="K48" s="129"/>
      <c r="L48" s="280"/>
      <c r="N48" s="257"/>
      <c r="P48" s="267"/>
    </row>
    <row r="49" spans="1:16" s="362" customFormat="1" x14ac:dyDescent="0.2">
      <c r="A49" s="512" t="s">
        <v>273</v>
      </c>
      <c r="B49" s="513"/>
      <c r="C49" s="118"/>
      <c r="D49" s="129">
        <v>4025</v>
      </c>
      <c r="E49" s="129"/>
      <c r="F49" s="129"/>
      <c r="G49" s="129"/>
      <c r="H49" s="117"/>
      <c r="I49" s="117"/>
      <c r="J49" s="83"/>
      <c r="K49" s="59"/>
      <c r="L49" s="63"/>
      <c r="N49" s="257"/>
      <c r="P49" s="267"/>
    </row>
    <row r="50" spans="1:16" s="378" customFormat="1" x14ac:dyDescent="0.2">
      <c r="A50" s="497" t="s">
        <v>282</v>
      </c>
      <c r="B50" s="498"/>
      <c r="C50" s="118"/>
      <c r="D50" s="129"/>
      <c r="E50" s="129"/>
      <c r="F50" s="129"/>
      <c r="G50" s="130"/>
      <c r="H50" s="262"/>
      <c r="I50" s="262">
        <v>15870</v>
      </c>
      <c r="J50" s="83"/>
      <c r="K50" s="59"/>
      <c r="L50" s="63"/>
      <c r="N50" s="257"/>
      <c r="P50" s="267"/>
    </row>
    <row r="51" spans="1:16" s="362" customFormat="1" x14ac:dyDescent="0.2">
      <c r="A51" s="497" t="s">
        <v>279</v>
      </c>
      <c r="B51" s="498"/>
      <c r="C51" s="118">
        <v>2300</v>
      </c>
      <c r="D51" s="129"/>
      <c r="E51" s="129"/>
      <c r="F51" s="129"/>
      <c r="G51" s="130"/>
      <c r="H51" s="262"/>
      <c r="I51" s="262"/>
      <c r="J51" s="83"/>
      <c r="K51" s="59"/>
      <c r="L51" s="63"/>
      <c r="N51" s="257"/>
      <c r="P51" s="267"/>
    </row>
    <row r="52" spans="1:16" s="373" customFormat="1" x14ac:dyDescent="0.2">
      <c r="A52" s="497" t="s">
        <v>283</v>
      </c>
      <c r="B52" s="498"/>
      <c r="C52" s="155"/>
      <c r="D52" s="130"/>
      <c r="E52" s="130"/>
      <c r="F52" s="130"/>
      <c r="G52" s="130"/>
      <c r="H52" s="262"/>
      <c r="I52" s="262">
        <v>21574</v>
      </c>
      <c r="J52" s="112"/>
      <c r="K52" s="115"/>
      <c r="L52" s="211"/>
      <c r="N52" s="257"/>
      <c r="P52" s="267"/>
    </row>
    <row r="53" spans="1:16" s="373" customFormat="1" x14ac:dyDescent="0.2">
      <c r="A53" s="497" t="s">
        <v>284</v>
      </c>
      <c r="B53" s="498"/>
      <c r="C53" s="155"/>
      <c r="D53" s="130"/>
      <c r="E53" s="130"/>
      <c r="F53" s="130"/>
      <c r="G53" s="130"/>
      <c r="H53" s="262"/>
      <c r="I53" s="262">
        <v>21608.5</v>
      </c>
      <c r="J53" s="112"/>
      <c r="K53" s="115"/>
      <c r="L53" s="211"/>
      <c r="N53" s="257"/>
      <c r="P53" s="267"/>
    </row>
    <row r="54" spans="1:16" s="362" customFormat="1" x14ac:dyDescent="0.2">
      <c r="A54" s="497" t="s">
        <v>285</v>
      </c>
      <c r="B54" s="498"/>
      <c r="C54" s="155"/>
      <c r="D54" s="130"/>
      <c r="E54" s="130"/>
      <c r="F54" s="130"/>
      <c r="G54" s="130"/>
      <c r="H54" s="262">
        <v>15180</v>
      </c>
      <c r="I54" s="262"/>
      <c r="J54" s="112"/>
      <c r="K54" s="115"/>
      <c r="L54" s="211"/>
      <c r="N54" s="257"/>
      <c r="P54" s="267"/>
    </row>
    <row r="55" spans="1:16" s="362" customFormat="1" x14ac:dyDescent="0.2">
      <c r="A55" s="497" t="s">
        <v>286</v>
      </c>
      <c r="B55" s="498"/>
      <c r="C55" s="155"/>
      <c r="D55" s="130"/>
      <c r="E55" s="130"/>
      <c r="F55" s="130"/>
      <c r="G55" s="130"/>
      <c r="H55" s="262"/>
      <c r="I55" s="262"/>
      <c r="J55" s="112">
        <v>8625</v>
      </c>
      <c r="K55" s="115"/>
      <c r="L55" s="211"/>
      <c r="N55" s="257"/>
      <c r="P55" s="267"/>
    </row>
    <row r="56" spans="1:16" s="362" customFormat="1" x14ac:dyDescent="0.2">
      <c r="A56" s="497" t="s">
        <v>291</v>
      </c>
      <c r="B56" s="498"/>
      <c r="C56" s="155"/>
      <c r="D56" s="130"/>
      <c r="E56" s="130"/>
      <c r="F56" s="130"/>
      <c r="G56" s="130"/>
      <c r="H56" s="262"/>
      <c r="I56" s="262"/>
      <c r="J56" s="117"/>
      <c r="K56" s="129">
        <v>6900</v>
      </c>
      <c r="L56" s="280"/>
      <c r="N56" s="257"/>
      <c r="P56" s="267"/>
    </row>
    <row r="57" spans="1:16" s="362" customFormat="1" x14ac:dyDescent="0.2">
      <c r="A57" s="497" t="s">
        <v>296</v>
      </c>
      <c r="B57" s="498"/>
      <c r="C57" s="155"/>
      <c r="D57" s="130"/>
      <c r="E57" s="130"/>
      <c r="F57" s="130"/>
      <c r="G57" s="130"/>
      <c r="H57" s="262"/>
      <c r="I57" s="262"/>
      <c r="J57" s="262"/>
      <c r="K57" s="130"/>
      <c r="L57" s="385">
        <v>25070</v>
      </c>
      <c r="N57" s="257"/>
      <c r="P57" s="267"/>
    </row>
    <row r="58" spans="1:16" s="362" customFormat="1" x14ac:dyDescent="0.2">
      <c r="A58" s="497"/>
      <c r="B58" s="498"/>
      <c r="C58" s="155"/>
      <c r="D58" s="130"/>
      <c r="E58" s="130"/>
      <c r="F58" s="130"/>
      <c r="G58" s="130"/>
      <c r="H58" s="262"/>
      <c r="I58" s="262"/>
      <c r="J58" s="262"/>
      <c r="K58" s="130"/>
      <c r="L58" s="385"/>
      <c r="N58" s="257"/>
      <c r="P58" s="267"/>
    </row>
    <row r="59" spans="1:16" s="362" customFormat="1" x14ac:dyDescent="0.2">
      <c r="A59" s="497" t="s">
        <v>299</v>
      </c>
      <c r="B59" s="498"/>
      <c r="C59" s="155"/>
      <c r="D59" s="130"/>
      <c r="E59" s="130"/>
      <c r="F59" s="130"/>
      <c r="G59" s="130"/>
      <c r="H59" s="262">
        <v>1955</v>
      </c>
      <c r="I59" s="262"/>
      <c r="J59" s="112"/>
      <c r="K59" s="115"/>
      <c r="L59" s="211"/>
      <c r="N59" s="257"/>
      <c r="P59" s="267"/>
    </row>
    <row r="60" spans="1:16" s="362" customFormat="1" x14ac:dyDescent="0.2">
      <c r="A60" s="497" t="s">
        <v>300</v>
      </c>
      <c r="B60" s="498"/>
      <c r="C60" s="155"/>
      <c r="D60" s="130"/>
      <c r="E60" s="130"/>
      <c r="F60" s="130">
        <v>3565</v>
      </c>
      <c r="G60" s="130"/>
      <c r="H60" s="262"/>
      <c r="I60" s="262"/>
      <c r="J60" s="112"/>
      <c r="K60" s="115"/>
      <c r="L60" s="211"/>
      <c r="N60" s="257"/>
      <c r="P60" s="267"/>
    </row>
    <row r="61" spans="1:16" s="389" customFormat="1" x14ac:dyDescent="0.2">
      <c r="A61" s="497" t="s">
        <v>302</v>
      </c>
      <c r="B61" s="498"/>
      <c r="C61" s="155"/>
      <c r="D61" s="130"/>
      <c r="E61" s="130"/>
      <c r="F61" s="130"/>
      <c r="G61" s="130"/>
      <c r="H61" s="262"/>
      <c r="I61" s="262">
        <v>25714</v>
      </c>
      <c r="J61" s="112"/>
      <c r="K61" s="115"/>
      <c r="L61" s="211"/>
      <c r="N61" s="257"/>
      <c r="P61" s="267"/>
    </row>
    <row r="62" spans="1:16" s="389" customFormat="1" x14ac:dyDescent="0.2">
      <c r="A62" s="497" t="s">
        <v>303</v>
      </c>
      <c r="B62" s="498"/>
      <c r="C62" s="155"/>
      <c r="D62" s="130"/>
      <c r="E62" s="130"/>
      <c r="F62" s="130"/>
      <c r="G62" s="130"/>
      <c r="H62" s="262"/>
      <c r="I62" s="262">
        <v>16387.5</v>
      </c>
      <c r="J62" s="112"/>
      <c r="K62" s="115"/>
      <c r="L62" s="211"/>
      <c r="N62" s="257"/>
      <c r="P62" s="267"/>
    </row>
    <row r="63" spans="1:16" s="362" customFormat="1" x14ac:dyDescent="0.2">
      <c r="A63" s="497" t="s">
        <v>304</v>
      </c>
      <c r="B63" s="498"/>
      <c r="C63" s="155"/>
      <c r="D63" s="130"/>
      <c r="E63" s="130"/>
      <c r="F63" s="130"/>
      <c r="G63" s="130"/>
      <c r="H63" s="262"/>
      <c r="I63" s="262">
        <v>16215</v>
      </c>
      <c r="J63" s="112"/>
      <c r="K63" s="115"/>
      <c r="L63" s="211"/>
      <c r="N63" s="257"/>
      <c r="P63" s="267"/>
    </row>
    <row r="64" spans="1:16" s="362" customFormat="1" ht="13.5" thickBot="1" x14ac:dyDescent="0.25">
      <c r="A64" s="491"/>
      <c r="B64" s="492"/>
      <c r="C64" s="225"/>
      <c r="D64" s="226"/>
      <c r="E64" s="226"/>
      <c r="F64" s="226"/>
      <c r="G64" s="226"/>
      <c r="H64" s="263"/>
      <c r="I64" s="263"/>
      <c r="J64" s="382"/>
      <c r="K64" s="167"/>
      <c r="L64" s="386"/>
      <c r="N64" s="257"/>
      <c r="P64" s="267"/>
    </row>
    <row r="65" spans="1:17" ht="13.5" thickBot="1" x14ac:dyDescent="0.25">
      <c r="C65" s="131">
        <f t="shared" ref="C65:L65" si="1">SUM(C45:C64)</f>
        <v>2300</v>
      </c>
      <c r="D65" s="132">
        <f t="shared" si="1"/>
        <v>7245</v>
      </c>
      <c r="E65" s="132">
        <f t="shared" si="1"/>
        <v>14421</v>
      </c>
      <c r="F65" s="132">
        <f t="shared" ref="F65" si="2">SUM(F45:F64)</f>
        <v>3565</v>
      </c>
      <c r="G65" s="132">
        <f t="shared" si="1"/>
        <v>6072</v>
      </c>
      <c r="H65" s="132">
        <f t="shared" si="1"/>
        <v>17135</v>
      </c>
      <c r="I65" s="132">
        <f t="shared" si="1"/>
        <v>117369</v>
      </c>
      <c r="J65" s="114">
        <f t="shared" ref="J65:K65" si="3">SUM(J45:J64)</f>
        <v>8625</v>
      </c>
      <c r="K65" s="114">
        <f t="shared" si="3"/>
        <v>6900</v>
      </c>
      <c r="L65" s="114">
        <f t="shared" si="1"/>
        <v>25070</v>
      </c>
      <c r="M65" s="431">
        <f>SUM(C65:L65)</f>
        <v>208702</v>
      </c>
      <c r="N65" s="432"/>
      <c r="P65" s="266"/>
    </row>
    <row r="66" spans="1:17" x14ac:dyDescent="0.2">
      <c r="C66" s="189"/>
      <c r="D66" s="189"/>
      <c r="E66" s="189"/>
      <c r="F66" s="189"/>
      <c r="H66" s="1"/>
      <c r="J66" s="259"/>
      <c r="K66" s="259"/>
      <c r="L66" s="259"/>
      <c r="M66" s="260"/>
      <c r="N66" s="257"/>
      <c r="P66" s="266"/>
      <c r="Q66" s="362"/>
    </row>
    <row r="67" spans="1:17" s="193" customFormat="1" ht="11.25" x14ac:dyDescent="0.2">
      <c r="A67" s="364"/>
      <c r="B67" s="364"/>
      <c r="C67" s="275">
        <f>C65</f>
        <v>2300</v>
      </c>
      <c r="D67" s="275"/>
      <c r="E67" s="208" t="s">
        <v>62</v>
      </c>
      <c r="F67" s="275">
        <f>F65</f>
        <v>3565</v>
      </c>
      <c r="G67" s="275"/>
      <c r="H67" s="275"/>
      <c r="I67" s="275">
        <f>I65-I65*0.025</f>
        <v>114434.77499999999</v>
      </c>
      <c r="J67" s="275">
        <f>J65-J65*0.025</f>
        <v>8409.375</v>
      </c>
      <c r="K67" s="275"/>
      <c r="L67" s="275"/>
      <c r="M67" s="493">
        <f>SUM(C67:L67)</f>
        <v>128709.15</v>
      </c>
      <c r="N67" s="493"/>
      <c r="P67" s="271"/>
      <c r="Q67" s="364"/>
    </row>
    <row r="68" spans="1:17" s="193" customFormat="1" x14ac:dyDescent="0.2">
      <c r="A68" s="364"/>
      <c r="B68" s="364"/>
      <c r="C68" s="360"/>
      <c r="D68" s="361"/>
      <c r="E68" s="208" t="s">
        <v>62</v>
      </c>
      <c r="F68" s="359"/>
      <c r="G68" s="275"/>
      <c r="H68" s="275"/>
      <c r="I68" s="275">
        <f>I65-I67</f>
        <v>2934.2250000000058</v>
      </c>
      <c r="J68" s="275">
        <f>J65-J67</f>
        <v>215.625</v>
      </c>
      <c r="K68" s="275"/>
      <c r="L68" s="275"/>
      <c r="M68" s="493">
        <f>SUM(C68:L68)</f>
        <v>3149.8500000000058</v>
      </c>
      <c r="N68" s="493"/>
      <c r="P68" s="274"/>
    </row>
    <row r="69" spans="1:17" s="193" customFormat="1" ht="11.25" x14ac:dyDescent="0.2">
      <c r="A69" s="364"/>
      <c r="B69" s="364"/>
      <c r="C69" s="275"/>
      <c r="D69" s="275">
        <f>D65</f>
        <v>7245</v>
      </c>
      <c r="E69" s="275"/>
      <c r="F69" s="275"/>
      <c r="G69" s="275">
        <f>G65</f>
        <v>6072</v>
      </c>
      <c r="H69" s="275">
        <f>H65</f>
        <v>17135</v>
      </c>
      <c r="I69" s="275"/>
      <c r="J69" s="275"/>
      <c r="K69" s="275">
        <f t="shared" ref="K69:L69" si="4">K65</f>
        <v>6900</v>
      </c>
      <c r="L69" s="275">
        <f t="shared" si="4"/>
        <v>25070</v>
      </c>
      <c r="M69" s="494">
        <f>SUM(C69:L69)</f>
        <v>62422</v>
      </c>
      <c r="N69" s="494"/>
      <c r="P69" s="274"/>
    </row>
    <row r="70" spans="1:17" s="193" customFormat="1" ht="11.25" x14ac:dyDescent="0.2">
      <c r="A70" s="364"/>
      <c r="B70" s="364"/>
      <c r="C70" s="359"/>
      <c r="D70" s="359"/>
      <c r="E70" s="361"/>
      <c r="F70" s="361"/>
      <c r="G70" s="361"/>
      <c r="H70" s="361"/>
      <c r="I70" s="361"/>
      <c r="J70" s="361"/>
      <c r="K70" s="361"/>
      <c r="L70" s="361"/>
      <c r="N70" s="493">
        <f>SUM(M67:N69)</f>
        <v>194281</v>
      </c>
      <c r="O70" s="493"/>
      <c r="P70" s="274"/>
    </row>
    <row r="71" spans="1:17" x14ac:dyDescent="0.2">
      <c r="E71"/>
      <c r="F71"/>
      <c r="G71" s="193"/>
      <c r="H71" s="193"/>
      <c r="I71"/>
      <c r="L71"/>
      <c r="M71" s="362"/>
      <c r="N71" s="362"/>
      <c r="O71" s="266"/>
      <c r="P71"/>
    </row>
    <row r="72" spans="1:17" x14ac:dyDescent="0.2">
      <c r="D72" s="1"/>
      <c r="E72"/>
      <c r="F72"/>
      <c r="G72" s="229"/>
      <c r="H72"/>
      <c r="I72" s="362"/>
      <c r="J72" s="379"/>
      <c r="K72" s="365"/>
      <c r="L72" s="257"/>
      <c r="P72"/>
    </row>
    <row r="73" spans="1:17" x14ac:dyDescent="0.2">
      <c r="F73" s="92"/>
      <c r="H73"/>
      <c r="I73"/>
      <c r="K73" s="362"/>
      <c r="L73" s="266"/>
      <c r="M73"/>
      <c r="N73" s="362"/>
      <c r="P73"/>
    </row>
  </sheetData>
  <mergeCells count="53">
    <mergeCell ref="G34:G37"/>
    <mergeCell ref="A32:A33"/>
    <mergeCell ref="G32:G33"/>
    <mergeCell ref="A28:A29"/>
    <mergeCell ref="G28:G29"/>
    <mergeCell ref="C3:D3"/>
    <mergeCell ref="E3:F3"/>
    <mergeCell ref="A26:A27"/>
    <mergeCell ref="G26:G27"/>
    <mergeCell ref="A22:A25"/>
    <mergeCell ref="G22:G25"/>
    <mergeCell ref="A19:A20"/>
    <mergeCell ref="A30:A31"/>
    <mergeCell ref="G30:G31"/>
    <mergeCell ref="H4:J4"/>
    <mergeCell ref="G7:G15"/>
    <mergeCell ref="A7:A15"/>
    <mergeCell ref="A16:A18"/>
    <mergeCell ref="G16:G18"/>
    <mergeCell ref="A45:B45"/>
    <mergeCell ref="A52:B52"/>
    <mergeCell ref="A53:B53"/>
    <mergeCell ref="A38:B38"/>
    <mergeCell ref="G38:J39"/>
    <mergeCell ref="C39:D39"/>
    <mergeCell ref="E39:F39"/>
    <mergeCell ref="M39:N39"/>
    <mergeCell ref="H40:I40"/>
    <mergeCell ref="M40:N40"/>
    <mergeCell ref="I41:J41"/>
    <mergeCell ref="A44:B44"/>
    <mergeCell ref="A59:B59"/>
    <mergeCell ref="N70:O70"/>
    <mergeCell ref="A63:B63"/>
    <mergeCell ref="A64:B64"/>
    <mergeCell ref="M65:N65"/>
    <mergeCell ref="M67:N67"/>
    <mergeCell ref="M68:N68"/>
    <mergeCell ref="M69:N69"/>
    <mergeCell ref="A61:B61"/>
    <mergeCell ref="A62:B62"/>
    <mergeCell ref="A60:B60"/>
    <mergeCell ref="A46:B46"/>
    <mergeCell ref="A47:B47"/>
    <mergeCell ref="A48:B48"/>
    <mergeCell ref="A49:B49"/>
    <mergeCell ref="A51:B51"/>
    <mergeCell ref="A54:B54"/>
    <mergeCell ref="A55:B55"/>
    <mergeCell ref="A50:B50"/>
    <mergeCell ref="A56:B56"/>
    <mergeCell ref="A57:B57"/>
    <mergeCell ref="A58:B58"/>
  </mergeCells>
  <printOptions horizontalCentered="1"/>
  <pageMargins left="0.15748031496062992" right="0.15748031496062992" top="0.15748031496062992" bottom="0.35433070866141736" header="0.31496062992125984" footer="0.31496062992125984"/>
  <pageSetup paperSize="9" orientation="portrait" cellComments="asDisplayed" verticalDpi="300" r:id="rId1"/>
  <headerFooter alignWithMargins="0">
    <oddFooter>&amp;C&amp;"Arial,Italic"&amp;9-  AGRIGEL (PTY) Ltd.  -&amp;R&amp;8Print Date: &amp;"Arial,Bold"&amp;D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2"/>
  <sheetViews>
    <sheetView tabSelected="1" workbookViewId="0">
      <selection activeCell="E1" sqref="E1"/>
    </sheetView>
  </sheetViews>
  <sheetFormatPr defaultRowHeight="12.75" x14ac:dyDescent="0.2"/>
  <cols>
    <col min="1" max="1" width="3.42578125" style="165" customWidth="1"/>
    <col min="2" max="2" width="7.140625" style="71" customWidth="1"/>
    <col min="3" max="6" width="10.7109375" style="120" customWidth="1"/>
    <col min="7" max="7" width="10.7109375" style="1" customWidth="1"/>
    <col min="8" max="8" width="10.7109375" style="92" customWidth="1"/>
    <col min="9" max="9" width="10.7109375" style="1" customWidth="1"/>
    <col min="10" max="11" width="10.7109375" customWidth="1"/>
    <col min="12" max="12" width="11" style="389" bestFit="1" customWidth="1"/>
    <col min="13" max="13" width="10.7109375" style="266" customWidth="1"/>
    <col min="14" max="15" width="10.7109375" customWidth="1"/>
    <col min="16" max="16" width="13.140625" style="389" customWidth="1"/>
    <col min="17" max="17" width="10.7109375" customWidth="1"/>
    <col min="18" max="18" width="14.140625" customWidth="1"/>
    <col min="19" max="19" width="13.28515625" customWidth="1"/>
    <col min="20" max="20" width="13.7109375" customWidth="1"/>
    <col min="21" max="21" width="13.140625" customWidth="1"/>
  </cols>
  <sheetData>
    <row r="1" spans="1:16" ht="15" x14ac:dyDescent="0.25">
      <c r="A1" s="39" t="s">
        <v>306</v>
      </c>
      <c r="C1" s="119"/>
    </row>
    <row r="2" spans="1:16" ht="5.25" customHeight="1" thickBot="1" x14ac:dyDescent="0.25">
      <c r="A2" s="186"/>
      <c r="B2" s="145"/>
      <c r="C2" s="121"/>
      <c r="D2" s="122"/>
      <c r="E2" s="122"/>
      <c r="F2" s="122"/>
      <c r="G2" s="206"/>
      <c r="H2" s="206"/>
      <c r="I2" s="96"/>
      <c r="O2" s="389"/>
      <c r="P2"/>
    </row>
    <row r="3" spans="1:16" ht="17.25" customHeight="1" x14ac:dyDescent="0.2">
      <c r="A3" s="186"/>
      <c r="B3" s="145"/>
      <c r="C3" s="474" t="s">
        <v>34</v>
      </c>
      <c r="D3" s="475"/>
      <c r="E3" s="474" t="s">
        <v>33</v>
      </c>
      <c r="F3" s="475"/>
      <c r="G3" s="96"/>
      <c r="H3"/>
      <c r="I3"/>
      <c r="M3" s="267"/>
      <c r="P3"/>
    </row>
    <row r="4" spans="1:16" ht="13.5" customHeight="1" thickBot="1" x14ac:dyDescent="0.25">
      <c r="A4" s="159" t="s">
        <v>6</v>
      </c>
      <c r="B4" s="85" t="s">
        <v>10</v>
      </c>
      <c r="C4" s="123" t="s">
        <v>7</v>
      </c>
      <c r="D4" s="124" t="s">
        <v>8</v>
      </c>
      <c r="E4" s="123" t="s">
        <v>37</v>
      </c>
      <c r="F4" s="125" t="s">
        <v>8</v>
      </c>
      <c r="G4" s="390" t="s">
        <v>0</v>
      </c>
      <c r="H4" s="441" t="s">
        <v>11</v>
      </c>
      <c r="I4" s="441"/>
      <c r="J4" s="441"/>
      <c r="M4" s="267"/>
      <c r="P4"/>
    </row>
    <row r="5" spans="1:16" x14ac:dyDescent="0.2">
      <c r="A5" s="501" t="s">
        <v>307</v>
      </c>
      <c r="B5" s="395" t="s">
        <v>308</v>
      </c>
      <c r="C5" s="168"/>
      <c r="D5" s="95">
        <v>10465</v>
      </c>
      <c r="E5" s="345"/>
      <c r="F5" s="346"/>
      <c r="G5" s="518">
        <f>SUM(C5:F6)</f>
        <v>31165</v>
      </c>
      <c r="H5" s="30" t="s">
        <v>309</v>
      </c>
      <c r="I5" s="31"/>
      <c r="J5" s="32"/>
      <c r="K5" s="133" t="s">
        <v>8</v>
      </c>
      <c r="L5" s="256"/>
      <c r="M5" s="268"/>
      <c r="N5" s="194"/>
      <c r="O5" s="34"/>
      <c r="P5"/>
    </row>
    <row r="6" spans="1:16" s="80" customFormat="1" x14ac:dyDescent="0.2">
      <c r="A6" s="421"/>
      <c r="B6" s="395" t="s">
        <v>310</v>
      </c>
      <c r="C6" s="57">
        <v>20700</v>
      </c>
      <c r="D6" s="58"/>
      <c r="E6" s="57"/>
      <c r="F6" s="58"/>
      <c r="G6" s="424"/>
      <c r="H6" s="30" t="s">
        <v>311</v>
      </c>
      <c r="I6" s="31"/>
      <c r="J6" s="32"/>
      <c r="K6" s="133"/>
      <c r="L6" s="256"/>
      <c r="M6" s="268"/>
      <c r="N6" s="248"/>
    </row>
    <row r="7" spans="1:16" x14ac:dyDescent="0.2">
      <c r="A7" s="398" t="s">
        <v>312</v>
      </c>
      <c r="B7" s="135" t="s">
        <v>313</v>
      </c>
      <c r="C7" s="171"/>
      <c r="D7" s="144">
        <v>4600</v>
      </c>
      <c r="E7" s="161"/>
      <c r="F7" s="143"/>
      <c r="G7" s="396">
        <f>SUM(C7:F7)</f>
        <v>4600</v>
      </c>
      <c r="H7" s="213" t="s">
        <v>314</v>
      </c>
      <c r="I7" s="31"/>
      <c r="J7" s="212"/>
      <c r="K7" s="133" t="s">
        <v>8</v>
      </c>
      <c r="L7" s="256"/>
      <c r="M7" s="268"/>
      <c r="N7" s="179"/>
      <c r="P7"/>
    </row>
    <row r="8" spans="1:16" x14ac:dyDescent="0.2">
      <c r="A8" s="397" t="s">
        <v>315</v>
      </c>
      <c r="B8" s="135" t="s">
        <v>316</v>
      </c>
      <c r="C8" s="239"/>
      <c r="D8" s="117">
        <v>5520</v>
      </c>
      <c r="E8" s="118"/>
      <c r="F8" s="116"/>
      <c r="G8" s="396">
        <f>SUM(C8:F8)</f>
        <v>5520</v>
      </c>
      <c r="H8" s="213" t="s">
        <v>314</v>
      </c>
      <c r="I8" s="31"/>
      <c r="J8" s="212"/>
      <c r="K8" s="133" t="s">
        <v>8</v>
      </c>
      <c r="L8" s="256"/>
      <c r="M8" s="268"/>
      <c r="N8" s="179"/>
      <c r="P8"/>
    </row>
    <row r="9" spans="1:16" x14ac:dyDescent="0.2">
      <c r="A9" s="420" t="s">
        <v>317</v>
      </c>
      <c r="B9" s="135" t="s">
        <v>318</v>
      </c>
      <c r="C9" s="347"/>
      <c r="D9" s="144">
        <v>30877.5</v>
      </c>
      <c r="E9" s="161"/>
      <c r="F9" s="143"/>
      <c r="G9" s="423">
        <f>SUM(C9:F18)</f>
        <v>51278.5</v>
      </c>
      <c r="H9" s="213" t="s">
        <v>319</v>
      </c>
      <c r="I9" s="31"/>
      <c r="J9" s="212"/>
      <c r="K9" s="133" t="s">
        <v>8</v>
      </c>
      <c r="L9" s="105"/>
      <c r="M9" s="268"/>
      <c r="P9"/>
    </row>
    <row r="10" spans="1:16" x14ac:dyDescent="0.2">
      <c r="A10" s="420"/>
      <c r="B10" s="135" t="s">
        <v>320</v>
      </c>
      <c r="C10" s="89"/>
      <c r="D10" s="83">
        <v>5336</v>
      </c>
      <c r="E10" s="57"/>
      <c r="F10" s="84"/>
      <c r="G10" s="423"/>
      <c r="H10" s="219" t="s">
        <v>319</v>
      </c>
      <c r="I10" s="184"/>
      <c r="J10" s="220"/>
      <c r="K10" s="133" t="s">
        <v>8</v>
      </c>
      <c r="L10" s="105"/>
      <c r="M10" s="268"/>
      <c r="N10" s="139"/>
      <c r="P10"/>
    </row>
    <row r="11" spans="1:16" x14ac:dyDescent="0.2">
      <c r="A11" s="420"/>
      <c r="B11" s="135" t="s">
        <v>333</v>
      </c>
      <c r="C11" s="57">
        <v>3392.5</v>
      </c>
      <c r="D11" s="83"/>
      <c r="E11" s="57"/>
      <c r="F11" s="84"/>
      <c r="G11" s="423"/>
      <c r="H11" s="219" t="s">
        <v>328</v>
      </c>
      <c r="I11" s="184"/>
      <c r="J11" s="220"/>
      <c r="K11" s="133"/>
      <c r="L11" s="105"/>
      <c r="M11" s="268"/>
      <c r="P11"/>
    </row>
    <row r="12" spans="1:16" x14ac:dyDescent="0.2">
      <c r="A12" s="420"/>
      <c r="B12" s="135" t="s">
        <v>321</v>
      </c>
      <c r="C12" s="57">
        <v>3277.5</v>
      </c>
      <c r="D12" s="83"/>
      <c r="E12" s="57"/>
      <c r="F12" s="84"/>
      <c r="G12" s="423"/>
      <c r="H12" s="219" t="s">
        <v>328</v>
      </c>
      <c r="I12" s="184"/>
      <c r="J12" s="220"/>
      <c r="K12" s="133" t="s">
        <v>334</v>
      </c>
      <c r="L12" s="105">
        <v>44386</v>
      </c>
      <c r="M12" s="268"/>
      <c r="P12"/>
    </row>
    <row r="13" spans="1:16" x14ac:dyDescent="0.2">
      <c r="A13" s="420"/>
      <c r="B13" s="135" t="s">
        <v>322</v>
      </c>
      <c r="C13" s="55"/>
      <c r="D13" s="86">
        <v>2300</v>
      </c>
      <c r="E13" s="55"/>
      <c r="F13" s="87"/>
      <c r="G13" s="423"/>
      <c r="H13" s="219" t="s">
        <v>329</v>
      </c>
      <c r="I13" s="184"/>
      <c r="J13" s="220"/>
      <c r="K13" s="133" t="s">
        <v>8</v>
      </c>
      <c r="L13" s="105"/>
      <c r="M13" s="268"/>
      <c r="N13" s="34"/>
      <c r="P13"/>
    </row>
    <row r="14" spans="1:16" x14ac:dyDescent="0.2">
      <c r="A14" s="420"/>
      <c r="B14" s="135" t="s">
        <v>323</v>
      </c>
      <c r="C14" s="55"/>
      <c r="D14" s="86">
        <v>747.5</v>
      </c>
      <c r="E14" s="55"/>
      <c r="F14" s="87"/>
      <c r="G14" s="423"/>
      <c r="H14" s="219" t="s">
        <v>329</v>
      </c>
      <c r="I14" s="184"/>
      <c r="J14" s="220"/>
      <c r="K14" s="133" t="s">
        <v>8</v>
      </c>
      <c r="L14" s="105"/>
      <c r="M14" s="272"/>
      <c r="P14"/>
    </row>
    <row r="15" spans="1:16" x14ac:dyDescent="0.2">
      <c r="A15" s="420"/>
      <c r="B15" s="135" t="s">
        <v>324</v>
      </c>
      <c r="C15" s="97"/>
      <c r="D15" s="86">
        <v>747.5</v>
      </c>
      <c r="E15" s="97"/>
      <c r="F15" s="87"/>
      <c r="G15" s="423"/>
      <c r="H15" s="219" t="s">
        <v>329</v>
      </c>
      <c r="I15" s="184"/>
      <c r="J15" s="220"/>
      <c r="K15" s="133" t="s">
        <v>8</v>
      </c>
      <c r="L15" s="105"/>
      <c r="M15" s="268"/>
      <c r="P15"/>
    </row>
    <row r="16" spans="1:16" x14ac:dyDescent="0.2">
      <c r="A16" s="420"/>
      <c r="B16" s="135" t="s">
        <v>325</v>
      </c>
      <c r="C16" s="57"/>
      <c r="D16" s="83">
        <v>1840</v>
      </c>
      <c r="E16" s="57"/>
      <c r="F16" s="84"/>
      <c r="G16" s="423"/>
      <c r="H16" s="219" t="s">
        <v>329</v>
      </c>
      <c r="I16" s="184"/>
      <c r="J16" s="220"/>
      <c r="K16" s="133" t="s">
        <v>8</v>
      </c>
      <c r="L16" s="104"/>
      <c r="M16" s="268"/>
      <c r="P16"/>
    </row>
    <row r="17" spans="1:16" x14ac:dyDescent="0.2">
      <c r="A17" s="420"/>
      <c r="B17" s="72" t="s">
        <v>326</v>
      </c>
      <c r="C17" s="57"/>
      <c r="D17" s="83">
        <v>1380</v>
      </c>
      <c r="E17" s="57"/>
      <c r="F17" s="58"/>
      <c r="G17" s="423"/>
      <c r="H17" s="213" t="s">
        <v>329</v>
      </c>
      <c r="I17" s="31"/>
      <c r="J17" s="212"/>
      <c r="K17" s="133" t="s">
        <v>8</v>
      </c>
      <c r="L17" s="104"/>
      <c r="M17" s="269"/>
      <c r="O17" s="103"/>
      <c r="P17"/>
    </row>
    <row r="18" spans="1:16" x14ac:dyDescent="0.2">
      <c r="A18" s="420"/>
      <c r="B18" s="394" t="s">
        <v>327</v>
      </c>
      <c r="C18" s="57"/>
      <c r="D18" s="86">
        <v>1380</v>
      </c>
      <c r="E18" s="55"/>
      <c r="F18" s="56"/>
      <c r="G18" s="424"/>
      <c r="H18" s="213" t="s">
        <v>329</v>
      </c>
      <c r="I18" s="31"/>
      <c r="J18" s="212"/>
      <c r="K18" s="133" t="s">
        <v>8</v>
      </c>
      <c r="L18" s="104"/>
      <c r="M18" s="272"/>
      <c r="O18" s="103"/>
      <c r="P18"/>
    </row>
    <row r="19" spans="1:16" x14ac:dyDescent="0.2">
      <c r="A19" s="510" t="s">
        <v>131</v>
      </c>
      <c r="B19" s="394" t="s">
        <v>331</v>
      </c>
      <c r="C19" s="57"/>
      <c r="D19" s="86"/>
      <c r="E19" s="55"/>
      <c r="F19" s="56">
        <v>2553</v>
      </c>
      <c r="G19" s="422">
        <f>SUM(C19:F20)</f>
        <v>81604</v>
      </c>
      <c r="H19" s="213" t="s">
        <v>330</v>
      </c>
      <c r="I19" s="31"/>
      <c r="J19" s="212"/>
      <c r="K19" s="133" t="s">
        <v>8</v>
      </c>
      <c r="L19" s="104"/>
      <c r="M19" s="269"/>
      <c r="O19" s="103"/>
      <c r="P19"/>
    </row>
    <row r="20" spans="1:16" x14ac:dyDescent="0.2">
      <c r="A20" s="510"/>
      <c r="B20" s="399" t="s">
        <v>338</v>
      </c>
      <c r="C20" s="57"/>
      <c r="D20" s="86"/>
      <c r="E20" s="55">
        <v>79051</v>
      </c>
      <c r="F20" s="56"/>
      <c r="G20" s="424"/>
      <c r="H20" s="213" t="s">
        <v>336</v>
      </c>
      <c r="I20" s="31"/>
      <c r="J20" s="212"/>
      <c r="K20" s="133"/>
      <c r="L20" s="256"/>
      <c r="M20" s="269"/>
      <c r="O20" s="103"/>
      <c r="P20"/>
    </row>
    <row r="21" spans="1:16" x14ac:dyDescent="0.2">
      <c r="A21" s="510" t="s">
        <v>212</v>
      </c>
      <c r="B21" s="394" t="s">
        <v>335</v>
      </c>
      <c r="C21" s="57">
        <v>7029.72</v>
      </c>
      <c r="D21" s="86"/>
      <c r="E21" s="55"/>
      <c r="F21" s="56"/>
      <c r="G21" s="422">
        <f>SUM(C21:F24)</f>
        <v>41472.22</v>
      </c>
      <c r="H21" s="213" t="s">
        <v>328</v>
      </c>
      <c r="I21" s="31"/>
      <c r="J21" s="212"/>
      <c r="K21" s="133" t="s">
        <v>334</v>
      </c>
      <c r="L21" s="104">
        <v>44393</v>
      </c>
      <c r="M21" s="269"/>
      <c r="O21" s="103"/>
      <c r="P21"/>
    </row>
    <row r="22" spans="1:16" x14ac:dyDescent="0.2">
      <c r="A22" s="510"/>
      <c r="B22" s="399" t="s">
        <v>340</v>
      </c>
      <c r="C22" s="57"/>
      <c r="D22" s="86">
        <v>460</v>
      </c>
      <c r="E22" s="55"/>
      <c r="F22" s="56"/>
      <c r="G22" s="423"/>
      <c r="H22" s="213" t="s">
        <v>329</v>
      </c>
      <c r="I22" s="31"/>
      <c r="J22" s="212"/>
      <c r="K22" s="133"/>
      <c r="L22" s="256"/>
      <c r="M22" s="269"/>
      <c r="O22" s="103"/>
      <c r="P22"/>
    </row>
    <row r="23" spans="1:16" x14ac:dyDescent="0.2">
      <c r="A23" s="510"/>
      <c r="B23" s="399" t="s">
        <v>341</v>
      </c>
      <c r="C23" s="57"/>
      <c r="D23" s="86">
        <v>3105</v>
      </c>
      <c r="E23" s="55"/>
      <c r="F23" s="56"/>
      <c r="G23" s="423"/>
      <c r="H23" s="213" t="s">
        <v>329</v>
      </c>
      <c r="I23" s="31"/>
      <c r="J23" s="212"/>
      <c r="K23" s="133"/>
      <c r="L23" s="256"/>
      <c r="M23" s="269"/>
      <c r="O23" s="103"/>
      <c r="P23"/>
    </row>
    <row r="24" spans="1:16" x14ac:dyDescent="0.2">
      <c r="A24" s="507"/>
      <c r="B24" s="399" t="s">
        <v>342</v>
      </c>
      <c r="C24" s="89"/>
      <c r="D24" s="86">
        <v>30877.5</v>
      </c>
      <c r="E24" s="55"/>
      <c r="F24" s="56"/>
      <c r="G24" s="424"/>
      <c r="H24" s="213" t="s">
        <v>319</v>
      </c>
      <c r="I24" s="31"/>
      <c r="J24" s="212"/>
      <c r="K24" s="133"/>
      <c r="L24" s="256"/>
      <c r="M24" s="269"/>
      <c r="O24" s="103"/>
      <c r="P24"/>
    </row>
    <row r="25" spans="1:16" x14ac:dyDescent="0.2">
      <c r="A25" s="400" t="s">
        <v>151</v>
      </c>
      <c r="B25" s="394" t="s">
        <v>337</v>
      </c>
      <c r="C25" s="57">
        <v>1357</v>
      </c>
      <c r="D25" s="86"/>
      <c r="E25" s="55"/>
      <c r="F25" s="56"/>
      <c r="G25" s="422">
        <f>SUM(C25:F26)</f>
        <v>17376.5</v>
      </c>
      <c r="H25" s="213" t="s">
        <v>339</v>
      </c>
      <c r="I25" s="31"/>
      <c r="J25" s="212"/>
      <c r="K25" s="133" t="s">
        <v>334</v>
      </c>
      <c r="L25" s="256">
        <v>44397</v>
      </c>
      <c r="M25" s="269"/>
      <c r="O25" s="103"/>
      <c r="P25"/>
    </row>
    <row r="26" spans="1:16" x14ac:dyDescent="0.2">
      <c r="A26" s="401" t="s">
        <v>290</v>
      </c>
      <c r="B26" s="394" t="s">
        <v>343</v>
      </c>
      <c r="C26" s="89"/>
      <c r="D26" s="86">
        <v>16019.5</v>
      </c>
      <c r="E26" s="55"/>
      <c r="F26" s="56"/>
      <c r="G26" s="424"/>
      <c r="H26" s="213" t="s">
        <v>319</v>
      </c>
      <c r="I26" s="31"/>
      <c r="J26" s="212"/>
      <c r="K26" s="133"/>
      <c r="L26" s="256"/>
      <c r="M26" s="269"/>
      <c r="O26" s="103"/>
      <c r="P26"/>
    </row>
    <row r="27" spans="1:16" x14ac:dyDescent="0.2">
      <c r="A27" s="519" t="s">
        <v>170</v>
      </c>
      <c r="B27" s="394" t="s">
        <v>344</v>
      </c>
      <c r="C27" s="89"/>
      <c r="D27" s="86">
        <v>5520</v>
      </c>
      <c r="E27" s="55"/>
      <c r="F27" s="56"/>
      <c r="G27" s="520">
        <f>SUM(C27:F28)</f>
        <v>5520</v>
      </c>
      <c r="H27" s="213" t="s">
        <v>314</v>
      </c>
      <c r="I27" s="31"/>
      <c r="J27" s="212"/>
      <c r="K27" s="133"/>
      <c r="L27" s="256"/>
      <c r="M27" s="269"/>
      <c r="O27" s="103"/>
      <c r="P27"/>
    </row>
    <row r="28" spans="1:16" x14ac:dyDescent="0.2">
      <c r="A28" s="370"/>
      <c r="B28" s="394"/>
      <c r="C28" s="89"/>
      <c r="D28" s="86"/>
      <c r="E28" s="55"/>
      <c r="F28" s="56"/>
      <c r="G28" s="288"/>
      <c r="H28" s="213"/>
      <c r="I28" s="31"/>
      <c r="J28" s="212"/>
      <c r="K28" s="133"/>
      <c r="L28" s="256"/>
      <c r="M28" s="269"/>
      <c r="O28" s="103"/>
      <c r="P28"/>
    </row>
    <row r="29" spans="1:16" x14ac:dyDescent="0.2">
      <c r="A29" s="393"/>
      <c r="B29" s="394"/>
      <c r="C29" s="57"/>
      <c r="D29" s="86"/>
      <c r="E29" s="55"/>
      <c r="F29" s="56"/>
      <c r="G29" s="281">
        <f t="shared" ref="G29:G36" si="0">SUM(C29:F29)</f>
        <v>0</v>
      </c>
      <c r="H29" s="213"/>
      <c r="I29" s="31"/>
      <c r="J29" s="212"/>
      <c r="K29" s="133"/>
      <c r="L29" s="256"/>
      <c r="M29" s="269"/>
      <c r="O29" s="103"/>
      <c r="P29"/>
    </row>
    <row r="30" spans="1:16" x14ac:dyDescent="0.2">
      <c r="A30" s="393"/>
      <c r="B30" s="394"/>
      <c r="C30" s="57"/>
      <c r="D30" s="86"/>
      <c r="E30" s="55"/>
      <c r="F30" s="56"/>
      <c r="G30" s="281"/>
      <c r="H30" s="213"/>
      <c r="I30" s="31"/>
      <c r="J30" s="212"/>
      <c r="K30" s="133"/>
      <c r="L30" s="256"/>
      <c r="M30" s="269"/>
      <c r="O30" s="103"/>
      <c r="P30"/>
    </row>
    <row r="31" spans="1:16" x14ac:dyDescent="0.2">
      <c r="A31" s="506"/>
      <c r="B31" s="394"/>
      <c r="C31" s="57"/>
      <c r="D31" s="86"/>
      <c r="E31" s="55"/>
      <c r="F31" s="56"/>
      <c r="G31" s="422">
        <f>SUM(C31:F32)</f>
        <v>0</v>
      </c>
      <c r="H31" s="213"/>
      <c r="I31" s="31"/>
      <c r="J31" s="212"/>
      <c r="K31" s="133"/>
      <c r="L31" s="256"/>
      <c r="M31" s="269"/>
      <c r="O31" s="103"/>
      <c r="P31"/>
    </row>
    <row r="32" spans="1:16" x14ac:dyDescent="0.2">
      <c r="A32" s="507"/>
      <c r="B32" s="394"/>
      <c r="C32" s="57"/>
      <c r="D32" s="86"/>
      <c r="E32" s="55"/>
      <c r="F32" s="56"/>
      <c r="G32" s="424"/>
      <c r="H32" s="213"/>
      <c r="I32" s="31"/>
      <c r="J32" s="212"/>
      <c r="K32" s="133"/>
      <c r="L32" s="256"/>
      <c r="M32" s="269"/>
      <c r="O32" s="103"/>
      <c r="P32"/>
    </row>
    <row r="33" spans="1:17" x14ac:dyDescent="0.2">
      <c r="A33" s="506"/>
      <c r="B33" s="394"/>
      <c r="C33" s="57"/>
      <c r="D33" s="86"/>
      <c r="E33" s="55"/>
      <c r="F33" s="56"/>
      <c r="G33" s="422">
        <f>SUM(C33:F35)</f>
        <v>0</v>
      </c>
      <c r="H33" s="213"/>
      <c r="I33" s="31"/>
      <c r="J33" s="212"/>
      <c r="K33" s="133"/>
      <c r="M33" s="273"/>
      <c r="O33" s="103"/>
      <c r="P33"/>
    </row>
    <row r="34" spans="1:17" x14ac:dyDescent="0.2">
      <c r="A34" s="510"/>
      <c r="B34" s="394"/>
      <c r="C34" s="57"/>
      <c r="D34" s="86"/>
      <c r="E34" s="55"/>
      <c r="F34" s="56"/>
      <c r="G34" s="423"/>
      <c r="H34" s="213"/>
      <c r="I34" s="31"/>
      <c r="J34" s="212"/>
      <c r="K34" s="133"/>
      <c r="M34" s="273"/>
      <c r="O34" s="103"/>
      <c r="P34"/>
    </row>
    <row r="35" spans="1:17" x14ac:dyDescent="0.2">
      <c r="A35" s="507"/>
      <c r="B35" s="394"/>
      <c r="C35" s="57"/>
      <c r="D35" s="86"/>
      <c r="E35" s="55"/>
      <c r="F35" s="56"/>
      <c r="G35" s="424"/>
      <c r="H35" s="213"/>
      <c r="I35" s="31"/>
      <c r="J35" s="212"/>
      <c r="K35" s="133"/>
      <c r="M35" s="273"/>
      <c r="O35" s="103"/>
      <c r="P35"/>
    </row>
    <row r="36" spans="1:17" ht="13.5" thickBot="1" x14ac:dyDescent="0.25">
      <c r="A36" s="370"/>
      <c r="B36" s="394"/>
      <c r="C36" s="57"/>
      <c r="D36" s="86"/>
      <c r="E36" s="55"/>
      <c r="F36" s="56"/>
      <c r="G36" s="281">
        <f t="shared" si="0"/>
        <v>0</v>
      </c>
      <c r="H36" s="213"/>
      <c r="I36" s="31"/>
      <c r="J36" s="212"/>
      <c r="K36" s="133"/>
      <c r="M36" s="273"/>
      <c r="O36" s="103"/>
      <c r="P36"/>
    </row>
    <row r="37" spans="1:17" s="12" customFormat="1" ht="14.25" customHeight="1" thickTop="1" thickBot="1" x14ac:dyDescent="0.25">
      <c r="A37" s="462"/>
      <c r="B37" s="504"/>
      <c r="C37" s="126">
        <f>SUM(C5:C36)</f>
        <v>35756.720000000001</v>
      </c>
      <c r="D37" s="221">
        <f>SUM(D5:D36)</f>
        <v>121175.5</v>
      </c>
      <c r="E37" s="126">
        <f>SUM(E5:E36)</f>
        <v>79051</v>
      </c>
      <c r="F37" s="126">
        <f>SUM(F5:F36)</f>
        <v>2553</v>
      </c>
      <c r="G37" s="445">
        <f>SUM(G5:G36)</f>
        <v>238536.22</v>
      </c>
      <c r="H37" s="445"/>
      <c r="I37" s="445"/>
      <c r="J37" s="445"/>
      <c r="K37" s="62"/>
      <c r="L37" s="371">
        <f>D37+F37</f>
        <v>123728.5</v>
      </c>
      <c r="M37" s="270"/>
      <c r="O37" s="149"/>
    </row>
    <row r="38" spans="1:17" s="12" customFormat="1" ht="15" customHeight="1" x14ac:dyDescent="0.2">
      <c r="A38" s="186"/>
      <c r="B38" s="73"/>
      <c r="C38" s="489">
        <f>SUM(C37:D37)</f>
        <v>156932.22</v>
      </c>
      <c r="D38" s="490"/>
      <c r="E38" s="489">
        <f>SUM(E37:F37)</f>
        <v>81604</v>
      </c>
      <c r="F38" s="490"/>
      <c r="G38" s="445"/>
      <c r="H38" s="445"/>
      <c r="I38" s="445"/>
      <c r="J38" s="445"/>
      <c r="K38" s="62"/>
      <c r="L38" s="371">
        <f>C37+E37</f>
        <v>114807.72</v>
      </c>
      <c r="M38" s="439">
        <f>SUM(C5:F36)</f>
        <v>238536.22</v>
      </c>
      <c r="N38" s="505"/>
      <c r="O38" s="149"/>
    </row>
    <row r="39" spans="1:17" x14ac:dyDescent="0.2">
      <c r="G39" s="181"/>
      <c r="H39" s="496">
        <f>SUM(C38:F38)</f>
        <v>238536.22</v>
      </c>
      <c r="I39" s="496"/>
      <c r="L39" s="372">
        <f>SUM(L37:L38)</f>
        <v>238536.22</v>
      </c>
      <c r="M39" s="429"/>
      <c r="N39" s="495"/>
      <c r="P39"/>
    </row>
    <row r="40" spans="1:17" ht="15" x14ac:dyDescent="0.2">
      <c r="A40" s="61" t="s">
        <v>9</v>
      </c>
      <c r="G40" s="92"/>
      <c r="H40" s="1"/>
      <c r="I40" s="429"/>
      <c r="J40" s="495"/>
      <c r="O40" s="389"/>
      <c r="P40"/>
    </row>
    <row r="41" spans="1:17" s="389" customFormat="1" ht="7.5" customHeight="1" x14ac:dyDescent="0.2">
      <c r="A41" s="4"/>
      <c r="B41" s="71"/>
      <c r="C41" s="120"/>
      <c r="D41" s="120"/>
      <c r="E41" s="120"/>
      <c r="F41" s="120"/>
      <c r="G41" s="1"/>
      <c r="H41" s="92"/>
      <c r="I41" s="1"/>
      <c r="J41"/>
      <c r="K41"/>
      <c r="M41" s="266"/>
      <c r="N41"/>
      <c r="O41"/>
      <c r="Q41"/>
    </row>
    <row r="42" spans="1:17" s="389" customFormat="1" ht="17.25" customHeight="1" thickBot="1" x14ac:dyDescent="0.25">
      <c r="A42" s="100"/>
      <c r="B42" s="101" t="s">
        <v>34</v>
      </c>
      <c r="C42" s="120"/>
      <c r="D42" s="92"/>
      <c r="E42" s="92"/>
      <c r="F42"/>
      <c r="G42"/>
      <c r="H42"/>
      <c r="I42"/>
      <c r="J42"/>
      <c r="M42" s="266"/>
    </row>
    <row r="43" spans="1:17" s="389" customFormat="1" ht="13.5" thickBot="1" x14ac:dyDescent="0.25">
      <c r="A43" s="459"/>
      <c r="B43" s="460"/>
      <c r="C43" s="238" t="s">
        <v>281</v>
      </c>
      <c r="D43" s="153" t="s">
        <v>140</v>
      </c>
      <c r="E43" s="153" t="s">
        <v>120</v>
      </c>
      <c r="F43" s="153" t="s">
        <v>54</v>
      </c>
      <c r="G43" s="153" t="s">
        <v>117</v>
      </c>
      <c r="H43" s="153" t="s">
        <v>259</v>
      </c>
      <c r="I43" s="153" t="s">
        <v>52</v>
      </c>
      <c r="J43" s="153" t="s">
        <v>53</v>
      </c>
      <c r="K43" s="201" t="s">
        <v>51</v>
      </c>
      <c r="L43" s="201" t="s">
        <v>293</v>
      </c>
      <c r="M43" s="387" t="s">
        <v>295</v>
      </c>
      <c r="O43" s="257"/>
      <c r="Q43" s="267"/>
    </row>
    <row r="44" spans="1:17" s="389" customFormat="1" x14ac:dyDescent="0.2">
      <c r="A44" s="415" t="s">
        <v>308</v>
      </c>
      <c r="B44" s="416"/>
      <c r="C44" s="154"/>
      <c r="D44" s="128">
        <v>10465</v>
      </c>
      <c r="E44" s="128"/>
      <c r="F44" s="128"/>
      <c r="G44" s="128"/>
      <c r="H44" s="128"/>
      <c r="I44" s="261"/>
      <c r="J44" s="261"/>
      <c r="K44" s="261"/>
      <c r="L44" s="128"/>
      <c r="M44" s="383"/>
      <c r="O44" s="257"/>
      <c r="Q44" s="267"/>
    </row>
    <row r="45" spans="1:17" s="389" customFormat="1" x14ac:dyDescent="0.2">
      <c r="A45" s="499" t="s">
        <v>313</v>
      </c>
      <c r="B45" s="500"/>
      <c r="C45" s="161"/>
      <c r="D45" s="254"/>
      <c r="E45" s="129">
        <v>4600</v>
      </c>
      <c r="F45" s="254"/>
      <c r="G45" s="254"/>
      <c r="H45" s="254"/>
      <c r="I45" s="144"/>
      <c r="J45" s="144"/>
      <c r="K45" s="144"/>
      <c r="L45" s="254"/>
      <c r="M45" s="384"/>
      <c r="O45" s="257"/>
      <c r="Q45" s="267"/>
    </row>
    <row r="46" spans="1:17" s="389" customFormat="1" x14ac:dyDescent="0.2">
      <c r="A46" s="497" t="s">
        <v>316</v>
      </c>
      <c r="B46" s="498"/>
      <c r="C46" s="161"/>
      <c r="D46" s="254"/>
      <c r="E46" s="254">
        <v>5520</v>
      </c>
      <c r="F46" s="254"/>
      <c r="G46" s="254"/>
      <c r="H46" s="254"/>
      <c r="I46" s="144"/>
      <c r="J46" s="144"/>
      <c r="K46" s="144"/>
      <c r="L46" s="254"/>
      <c r="M46" s="384"/>
      <c r="O46" s="257"/>
      <c r="Q46" s="267"/>
    </row>
    <row r="47" spans="1:17" s="389" customFormat="1" x14ac:dyDescent="0.2">
      <c r="A47" s="512" t="s">
        <v>318</v>
      </c>
      <c r="B47" s="513"/>
      <c r="C47" s="118"/>
      <c r="D47" s="129"/>
      <c r="E47" s="129"/>
      <c r="F47" s="129">
        <v>30877.5</v>
      </c>
      <c r="G47" s="129"/>
      <c r="H47" s="129"/>
      <c r="I47" s="117"/>
      <c r="J47" s="117"/>
      <c r="K47" s="117"/>
      <c r="L47" s="129"/>
      <c r="M47" s="280"/>
      <c r="O47" s="257"/>
      <c r="Q47" s="267"/>
    </row>
    <row r="48" spans="1:17" s="389" customFormat="1" x14ac:dyDescent="0.2">
      <c r="A48" s="512" t="s">
        <v>320</v>
      </c>
      <c r="B48" s="513"/>
      <c r="C48" s="118"/>
      <c r="D48" s="129"/>
      <c r="E48" s="129"/>
      <c r="F48" s="129">
        <v>5336</v>
      </c>
      <c r="G48" s="129"/>
      <c r="H48" s="129"/>
      <c r="I48" s="117"/>
      <c r="J48" s="117"/>
      <c r="K48" s="83"/>
      <c r="L48" s="59"/>
      <c r="M48" s="63"/>
      <c r="O48" s="257"/>
      <c r="Q48" s="267"/>
    </row>
    <row r="49" spans="1:17" s="389" customFormat="1" x14ac:dyDescent="0.2">
      <c r="A49" s="516"/>
      <c r="B49" s="517"/>
      <c r="C49" s="118"/>
      <c r="D49" s="129"/>
      <c r="E49" s="129"/>
      <c r="F49" s="129"/>
      <c r="G49" s="129"/>
      <c r="H49" s="130"/>
      <c r="I49" s="262"/>
      <c r="J49" s="262"/>
      <c r="K49" s="83"/>
      <c r="L49" s="59"/>
      <c r="M49" s="63"/>
      <c r="O49" s="257"/>
      <c r="Q49" s="267"/>
    </row>
    <row r="50" spans="1:17" s="389" customFormat="1" x14ac:dyDescent="0.2">
      <c r="A50" s="516" t="s">
        <v>322</v>
      </c>
      <c r="B50" s="517"/>
      <c r="C50" s="118">
        <v>2300</v>
      </c>
      <c r="D50" s="129"/>
      <c r="E50" s="129"/>
      <c r="F50" s="129"/>
      <c r="G50" s="129"/>
      <c r="H50" s="130"/>
      <c r="I50" s="262"/>
      <c r="J50" s="262"/>
      <c r="K50" s="83"/>
      <c r="L50" s="59"/>
      <c r="M50" s="63"/>
      <c r="O50" s="257"/>
      <c r="Q50" s="267"/>
    </row>
    <row r="51" spans="1:17" s="389" customFormat="1" x14ac:dyDescent="0.2">
      <c r="A51" s="516" t="s">
        <v>323</v>
      </c>
      <c r="B51" s="517"/>
      <c r="C51" s="155">
        <v>747.5</v>
      </c>
      <c r="D51" s="130"/>
      <c r="E51" s="130"/>
      <c r="F51" s="130"/>
      <c r="G51" s="130"/>
      <c r="H51" s="130"/>
      <c r="I51" s="262"/>
      <c r="J51" s="262"/>
      <c r="K51" s="112"/>
      <c r="L51" s="115"/>
      <c r="M51" s="211"/>
      <c r="O51" s="257"/>
      <c r="Q51" s="267"/>
    </row>
    <row r="52" spans="1:17" s="389" customFormat="1" x14ac:dyDescent="0.2">
      <c r="A52" s="516" t="s">
        <v>324</v>
      </c>
      <c r="B52" s="517"/>
      <c r="C52" s="155">
        <v>747.5</v>
      </c>
      <c r="D52" s="130"/>
      <c r="E52" s="130"/>
      <c r="F52" s="130"/>
      <c r="G52" s="130"/>
      <c r="H52" s="130"/>
      <c r="I52" s="262"/>
      <c r="J52" s="262"/>
      <c r="K52" s="112"/>
      <c r="L52" s="115"/>
      <c r="M52" s="211"/>
      <c r="O52" s="257"/>
      <c r="Q52" s="267"/>
    </row>
    <row r="53" spans="1:17" s="389" customFormat="1" x14ac:dyDescent="0.2">
      <c r="A53" s="516" t="s">
        <v>325</v>
      </c>
      <c r="B53" s="517"/>
      <c r="C53" s="155">
        <v>1840</v>
      </c>
      <c r="D53" s="130"/>
      <c r="E53" s="130"/>
      <c r="F53" s="130"/>
      <c r="G53" s="130"/>
      <c r="H53" s="130"/>
      <c r="I53" s="262"/>
      <c r="J53" s="262"/>
      <c r="K53" s="112"/>
      <c r="L53" s="115"/>
      <c r="M53" s="211"/>
      <c r="O53" s="257"/>
      <c r="Q53" s="267"/>
    </row>
    <row r="54" spans="1:17" s="389" customFormat="1" x14ac:dyDescent="0.2">
      <c r="A54" s="516" t="s">
        <v>326</v>
      </c>
      <c r="B54" s="517"/>
      <c r="C54" s="155">
        <v>1380</v>
      </c>
      <c r="D54" s="130"/>
      <c r="E54" s="130"/>
      <c r="F54" s="130"/>
      <c r="G54" s="130"/>
      <c r="H54" s="130"/>
      <c r="I54" s="262"/>
      <c r="J54" s="262"/>
      <c r="K54" s="112"/>
      <c r="L54" s="115"/>
      <c r="M54" s="211"/>
      <c r="O54" s="257"/>
      <c r="Q54" s="267"/>
    </row>
    <row r="55" spans="1:17" s="389" customFormat="1" x14ac:dyDescent="0.2">
      <c r="A55" s="497" t="s">
        <v>327</v>
      </c>
      <c r="B55" s="498"/>
      <c r="C55" s="155">
        <v>1380</v>
      </c>
      <c r="D55" s="130"/>
      <c r="E55" s="130"/>
      <c r="F55" s="130"/>
      <c r="G55" s="130"/>
      <c r="H55" s="130"/>
      <c r="I55" s="262"/>
      <c r="J55" s="262"/>
      <c r="K55" s="117"/>
      <c r="L55" s="129"/>
      <c r="M55" s="280"/>
      <c r="O55" s="257"/>
      <c r="Q55" s="267"/>
    </row>
    <row r="56" spans="1:17" s="389" customFormat="1" x14ac:dyDescent="0.2">
      <c r="A56" s="497" t="s">
        <v>340</v>
      </c>
      <c r="B56" s="498"/>
      <c r="C56" s="155">
        <v>460</v>
      </c>
      <c r="D56" s="130"/>
      <c r="E56" s="130"/>
      <c r="F56" s="130"/>
      <c r="G56" s="130"/>
      <c r="H56" s="130"/>
      <c r="I56" s="262"/>
      <c r="J56" s="262"/>
      <c r="K56" s="262"/>
      <c r="L56" s="130"/>
      <c r="M56" s="385"/>
      <c r="O56" s="257"/>
      <c r="Q56" s="267"/>
    </row>
    <row r="57" spans="1:17" s="389" customFormat="1" x14ac:dyDescent="0.2">
      <c r="A57" s="497" t="s">
        <v>341</v>
      </c>
      <c r="B57" s="498"/>
      <c r="C57" s="155">
        <v>3105</v>
      </c>
      <c r="D57" s="130"/>
      <c r="E57" s="130"/>
      <c r="F57" s="130"/>
      <c r="G57" s="130"/>
      <c r="H57" s="130"/>
      <c r="I57" s="262"/>
      <c r="J57" s="262"/>
      <c r="K57" s="262"/>
      <c r="L57" s="130"/>
      <c r="M57" s="385"/>
      <c r="O57" s="257"/>
      <c r="Q57" s="267"/>
    </row>
    <row r="58" spans="1:17" s="389" customFormat="1" x14ac:dyDescent="0.2">
      <c r="A58" s="497" t="s">
        <v>342</v>
      </c>
      <c r="B58" s="498"/>
      <c r="C58" s="155"/>
      <c r="D58" s="130"/>
      <c r="E58" s="130"/>
      <c r="F58" s="130">
        <v>30877.5</v>
      </c>
      <c r="G58" s="130"/>
      <c r="H58" s="130"/>
      <c r="I58" s="262"/>
      <c r="J58" s="262"/>
      <c r="K58" s="112"/>
      <c r="L58" s="115"/>
      <c r="M58" s="211"/>
      <c r="O58" s="257"/>
      <c r="Q58" s="267"/>
    </row>
    <row r="59" spans="1:17" s="389" customFormat="1" x14ac:dyDescent="0.2">
      <c r="A59" s="497" t="s">
        <v>343</v>
      </c>
      <c r="B59" s="498"/>
      <c r="C59" s="155"/>
      <c r="D59" s="130"/>
      <c r="E59" s="130"/>
      <c r="F59" s="130">
        <v>16019.5</v>
      </c>
      <c r="G59" s="130"/>
      <c r="H59" s="130"/>
      <c r="I59" s="262"/>
      <c r="J59" s="262"/>
      <c r="K59" s="112"/>
      <c r="L59" s="115"/>
      <c r="M59" s="211"/>
      <c r="O59" s="257"/>
      <c r="Q59" s="267"/>
    </row>
    <row r="60" spans="1:17" s="389" customFormat="1" x14ac:dyDescent="0.2">
      <c r="A60" s="497" t="s">
        <v>344</v>
      </c>
      <c r="B60" s="498"/>
      <c r="C60" s="155"/>
      <c r="D60" s="130"/>
      <c r="E60" s="130">
        <v>5520</v>
      </c>
      <c r="F60" s="130"/>
      <c r="G60" s="130"/>
      <c r="H60" s="130"/>
      <c r="I60" s="262"/>
      <c r="J60" s="262"/>
      <c r="K60" s="112"/>
      <c r="L60" s="115"/>
      <c r="M60" s="211"/>
      <c r="O60" s="257"/>
      <c r="Q60" s="267"/>
    </row>
    <row r="61" spans="1:17" s="389" customFormat="1" x14ac:dyDescent="0.2">
      <c r="A61" s="497"/>
      <c r="B61" s="498"/>
      <c r="C61" s="155"/>
      <c r="D61" s="130"/>
      <c r="E61" s="130"/>
      <c r="F61" s="130"/>
      <c r="G61" s="130"/>
      <c r="H61" s="130"/>
      <c r="I61" s="262"/>
      <c r="J61" s="262"/>
      <c r="K61" s="112"/>
      <c r="L61" s="115"/>
      <c r="M61" s="211"/>
      <c r="O61" s="257"/>
      <c r="Q61" s="267"/>
    </row>
    <row r="62" spans="1:17" s="389" customFormat="1" x14ac:dyDescent="0.2">
      <c r="A62" s="497"/>
      <c r="B62" s="498"/>
      <c r="C62" s="155"/>
      <c r="D62" s="130"/>
      <c r="E62" s="130"/>
      <c r="F62" s="130"/>
      <c r="G62" s="130"/>
      <c r="H62" s="130"/>
      <c r="I62" s="262"/>
      <c r="J62" s="262"/>
      <c r="K62" s="112"/>
      <c r="L62" s="115"/>
      <c r="M62" s="211"/>
      <c r="O62" s="257"/>
      <c r="Q62" s="267"/>
    </row>
    <row r="63" spans="1:17" s="389" customFormat="1" ht="13.5" thickBot="1" x14ac:dyDescent="0.25">
      <c r="A63" s="491"/>
      <c r="B63" s="492"/>
      <c r="C63" s="225"/>
      <c r="D63" s="226"/>
      <c r="E63" s="226"/>
      <c r="F63" s="226"/>
      <c r="G63" s="226"/>
      <c r="H63" s="226"/>
      <c r="I63" s="263"/>
      <c r="J63" s="263"/>
      <c r="K63" s="382"/>
      <c r="L63" s="167"/>
      <c r="M63" s="386"/>
      <c r="O63" s="257"/>
      <c r="Q63" s="267"/>
    </row>
    <row r="64" spans="1:17" ht="13.5" thickBot="1" x14ac:dyDescent="0.25">
      <c r="C64" s="131">
        <f t="shared" ref="C64:M64" si="1">SUM(C44:C63)</f>
        <v>11960</v>
      </c>
      <c r="D64" s="132">
        <f t="shared" ref="D64" si="2">SUM(D44:D63)</f>
        <v>10465</v>
      </c>
      <c r="E64" s="132">
        <f t="shared" si="1"/>
        <v>15640</v>
      </c>
      <c r="F64" s="132">
        <f t="shared" si="1"/>
        <v>83110.5</v>
      </c>
      <c r="G64" s="132">
        <f t="shared" si="1"/>
        <v>0</v>
      </c>
      <c r="H64" s="132">
        <f t="shared" si="1"/>
        <v>0</v>
      </c>
      <c r="I64" s="132">
        <f t="shared" si="1"/>
        <v>0</v>
      </c>
      <c r="J64" s="132">
        <f t="shared" si="1"/>
        <v>0</v>
      </c>
      <c r="K64" s="114">
        <f t="shared" si="1"/>
        <v>0</v>
      </c>
      <c r="L64" s="114">
        <f t="shared" si="1"/>
        <v>0</v>
      </c>
      <c r="M64" s="114">
        <f t="shared" si="1"/>
        <v>0</v>
      </c>
      <c r="N64" s="431">
        <f>SUM(C64:M64)</f>
        <v>121175.5</v>
      </c>
      <c r="O64" s="432"/>
      <c r="P64"/>
      <c r="Q64" s="266"/>
    </row>
    <row r="65" spans="1:18" x14ac:dyDescent="0.2">
      <c r="C65" s="189"/>
      <c r="D65" s="189"/>
      <c r="E65" s="189"/>
      <c r="F65" s="189"/>
      <c r="G65" s="189"/>
      <c r="H65" s="1"/>
      <c r="J65" s="1"/>
      <c r="K65" s="259"/>
      <c r="L65" s="259"/>
      <c r="M65" s="259"/>
      <c r="N65" s="260"/>
      <c r="O65" s="257"/>
      <c r="P65"/>
      <c r="Q65" s="266"/>
      <c r="R65" s="389"/>
    </row>
    <row r="66" spans="1:18" s="193" customFormat="1" ht="11.25" x14ac:dyDescent="0.2">
      <c r="A66" s="391"/>
      <c r="B66" s="391"/>
      <c r="C66" s="275">
        <f>C64</f>
        <v>11960</v>
      </c>
      <c r="D66" s="275">
        <f>D64</f>
        <v>10465</v>
      </c>
      <c r="E66" s="275"/>
      <c r="F66" s="275">
        <f>F64-F64*0.025</f>
        <v>81032.737500000003</v>
      </c>
      <c r="G66" s="275">
        <f>G64</f>
        <v>0</v>
      </c>
      <c r="H66" s="275"/>
      <c r="I66" s="275"/>
      <c r="J66" s="275">
        <f>J64-J64*0.025</f>
        <v>0</v>
      </c>
      <c r="K66" s="275">
        <f>K64-K64*0.025</f>
        <v>0</v>
      </c>
      <c r="L66" s="275"/>
      <c r="M66" s="275"/>
      <c r="N66" s="493">
        <f>SUM(C66:M66)</f>
        <v>103457.7375</v>
      </c>
      <c r="O66" s="493"/>
      <c r="Q66" s="271"/>
      <c r="R66" s="391"/>
    </row>
    <row r="67" spans="1:18" s="193" customFormat="1" x14ac:dyDescent="0.2">
      <c r="A67" s="391"/>
      <c r="B67" s="391"/>
      <c r="C67" s="360"/>
      <c r="D67" s="359"/>
      <c r="E67" s="361"/>
      <c r="F67" s="275">
        <f>F64-F66</f>
        <v>2077.7624999999971</v>
      </c>
      <c r="G67" s="359"/>
      <c r="H67" s="275"/>
      <c r="I67" s="275"/>
      <c r="J67" s="275">
        <f>J64-J66</f>
        <v>0</v>
      </c>
      <c r="K67" s="275">
        <f>K64-K66</f>
        <v>0</v>
      </c>
      <c r="L67" s="275"/>
      <c r="M67" s="275"/>
      <c r="N67" s="493">
        <f>SUM(C67:M67)</f>
        <v>2077.7624999999971</v>
      </c>
      <c r="O67" s="493"/>
      <c r="Q67" s="274"/>
    </row>
    <row r="68" spans="1:18" s="193" customFormat="1" ht="11.25" x14ac:dyDescent="0.2">
      <c r="A68" s="391"/>
      <c r="B68" s="391"/>
      <c r="C68" s="275"/>
      <c r="D68" s="275"/>
      <c r="E68" s="275">
        <f>E64</f>
        <v>15640</v>
      </c>
      <c r="F68" s="275"/>
      <c r="G68" s="275"/>
      <c r="H68" s="275">
        <f>H64</f>
        <v>0</v>
      </c>
      <c r="I68" s="275">
        <f>I64</f>
        <v>0</v>
      </c>
      <c r="J68" s="275"/>
      <c r="K68" s="275"/>
      <c r="L68" s="275">
        <f t="shared" ref="L68:M68" si="3">L64</f>
        <v>0</v>
      </c>
      <c r="M68" s="275">
        <f t="shared" si="3"/>
        <v>0</v>
      </c>
      <c r="N68" s="494">
        <f>SUM(C68:M68)</f>
        <v>15640</v>
      </c>
      <c r="O68" s="494"/>
      <c r="Q68" s="274"/>
    </row>
    <row r="69" spans="1:18" s="193" customFormat="1" ht="11.25" x14ac:dyDescent="0.2">
      <c r="A69" s="391"/>
      <c r="B69" s="391"/>
      <c r="C69" s="359"/>
      <c r="D69" s="361"/>
      <c r="E69" s="359"/>
      <c r="F69" s="361"/>
      <c r="G69" s="361"/>
      <c r="H69" s="361"/>
      <c r="I69" s="361"/>
      <c r="J69" s="361"/>
      <c r="K69" s="361"/>
      <c r="L69" s="361"/>
      <c r="M69" s="361"/>
      <c r="O69" s="493">
        <f>SUM(N66:O68)</f>
        <v>121175.5</v>
      </c>
      <c r="P69" s="493"/>
      <c r="Q69" s="274"/>
    </row>
    <row r="70" spans="1:18" x14ac:dyDescent="0.2">
      <c r="D70"/>
      <c r="F70" t="s">
        <v>332</v>
      </c>
      <c r="G70"/>
      <c r="H70" s="193"/>
      <c r="I70" s="193"/>
      <c r="L70"/>
      <c r="M70"/>
      <c r="N70" s="389"/>
      <c r="O70" s="389"/>
      <c r="P70" s="266"/>
    </row>
    <row r="71" spans="1:18" x14ac:dyDescent="0.2">
      <c r="D71" s="1"/>
      <c r="E71"/>
      <c r="F71"/>
      <c r="G71" s="229"/>
      <c r="H71"/>
      <c r="I71" s="389"/>
      <c r="J71" s="392"/>
      <c r="K71" s="392"/>
      <c r="L71" s="257"/>
      <c r="P71"/>
    </row>
    <row r="72" spans="1:18" x14ac:dyDescent="0.2">
      <c r="F72" s="92"/>
      <c r="H72"/>
      <c r="I72"/>
      <c r="K72" s="389"/>
      <c r="L72" s="266"/>
      <c r="M72"/>
      <c r="N72" s="389"/>
      <c r="P72"/>
    </row>
  </sheetData>
  <mergeCells count="50">
    <mergeCell ref="C3:D3"/>
    <mergeCell ref="E3:F3"/>
    <mergeCell ref="H4:J4"/>
    <mergeCell ref="A5:A6"/>
    <mergeCell ref="G5:G6"/>
    <mergeCell ref="G25:G26"/>
    <mergeCell ref="A9:A18"/>
    <mergeCell ref="G9:G18"/>
    <mergeCell ref="A19:A20"/>
    <mergeCell ref="G19:G20"/>
    <mergeCell ref="A21:A24"/>
    <mergeCell ref="G21:G24"/>
    <mergeCell ref="A44:B44"/>
    <mergeCell ref="A31:A32"/>
    <mergeCell ref="G31:G32"/>
    <mergeCell ref="A33:A35"/>
    <mergeCell ref="G33:G35"/>
    <mergeCell ref="A37:B37"/>
    <mergeCell ref="G37:J38"/>
    <mergeCell ref="C38:D38"/>
    <mergeCell ref="E38:F38"/>
    <mergeCell ref="M38:N38"/>
    <mergeCell ref="H39:I39"/>
    <mergeCell ref="M39:N39"/>
    <mergeCell ref="I40:J40"/>
    <mergeCell ref="A43:B43"/>
    <mergeCell ref="A56:B56"/>
    <mergeCell ref="A45:B45"/>
    <mergeCell ref="A46:B46"/>
    <mergeCell ref="A47:B47"/>
    <mergeCell ref="A48:B48"/>
    <mergeCell ref="A49:B49"/>
    <mergeCell ref="A50:B50"/>
    <mergeCell ref="A51:B51"/>
    <mergeCell ref="A52:B52"/>
    <mergeCell ref="A53:B53"/>
    <mergeCell ref="A54:B54"/>
    <mergeCell ref="A55:B55"/>
    <mergeCell ref="O69:P69"/>
    <mergeCell ref="A57:B57"/>
    <mergeCell ref="A58:B58"/>
    <mergeCell ref="A59:B59"/>
    <mergeCell ref="A60:B60"/>
    <mergeCell ref="A61:B61"/>
    <mergeCell ref="A62:B62"/>
    <mergeCell ref="A63:B63"/>
    <mergeCell ref="N64:O64"/>
    <mergeCell ref="N66:O66"/>
    <mergeCell ref="N67:O67"/>
    <mergeCell ref="N68:O6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8</vt:i4>
      </vt:variant>
    </vt:vector>
  </HeadingPairs>
  <TitlesOfParts>
    <vt:vector size="14" baseType="lpstr">
      <vt:lpstr>2020</vt:lpstr>
      <vt:lpstr>MARCH '21</vt:lpstr>
      <vt:lpstr>APRIL '21</vt:lpstr>
      <vt:lpstr>MAY '21</vt:lpstr>
      <vt:lpstr>JUNE '21</vt:lpstr>
      <vt:lpstr>JULY '21</vt:lpstr>
      <vt:lpstr>'APRIL ''21'!Print_Area</vt:lpstr>
      <vt:lpstr>'JUNE ''21'!Print_Area</vt:lpstr>
      <vt:lpstr>'MARCH ''21'!Print_Area</vt:lpstr>
      <vt:lpstr>'MAY ''21'!Print_Area</vt:lpstr>
      <vt:lpstr>'APRIL ''21'!Print_Titles</vt:lpstr>
      <vt:lpstr>'JUNE ''21'!Print_Titles</vt:lpstr>
      <vt:lpstr>'MARCH ''21'!Print_Titles</vt:lpstr>
      <vt:lpstr>'MAY ''21'!Print_Titles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Geldenhuys</dc:creator>
  <cp:lastModifiedBy>Nicole Geldenhuys</cp:lastModifiedBy>
  <cp:lastPrinted>2020-10-28T13:22:51Z</cp:lastPrinted>
  <dcterms:created xsi:type="dcterms:W3CDTF">2005-05-19T15:03:49Z</dcterms:created>
  <dcterms:modified xsi:type="dcterms:W3CDTF">2021-07-23T12:49:24Z</dcterms:modified>
</cp:coreProperties>
</file>