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885" yWindow="2010" windowWidth="9975" windowHeight="9150" tabRatio="946" activeTab="11"/>
  </bookViews>
  <sheets>
    <sheet name="2020" sheetId="1" r:id="rId1"/>
    <sheet name="MARCH '20" sheetId="37" r:id="rId2"/>
    <sheet name="APRIL '20" sheetId="38" r:id="rId3"/>
    <sheet name="MAY '20" sheetId="39" r:id="rId4"/>
    <sheet name="JUNE '20" sheetId="40" r:id="rId5"/>
    <sheet name="JULY '20" sheetId="41" r:id="rId6"/>
    <sheet name="AUGUST '20" sheetId="42" r:id="rId7"/>
    <sheet name="SEPTEMBER '20" sheetId="43" r:id="rId8"/>
    <sheet name="OCTOBER '20" sheetId="44" r:id="rId9"/>
    <sheet name="NOVEMBER '20" sheetId="45" r:id="rId10"/>
    <sheet name="DECEMBER '20" sheetId="46" r:id="rId11"/>
    <sheet name="JANUARY '21" sheetId="47" r:id="rId12"/>
    <sheet name="FEBRUARY '21" sheetId="48" r:id="rId13"/>
  </sheets>
  <externalReferences>
    <externalReference r:id="rId14"/>
    <externalReference r:id="rId15"/>
  </externalReferences>
  <definedNames>
    <definedName name="_xlnm.Print_Area" localSheetId="2">'APRIL ''20'!$A$1:$M$8</definedName>
    <definedName name="_xlnm.Print_Area" localSheetId="6">'AUGUST ''20'!$A$1:$M$37</definedName>
    <definedName name="_xlnm.Print_Area" localSheetId="10">'DECEMBER ''20'!$A$1:$N$34</definedName>
    <definedName name="_xlnm.Print_Area" localSheetId="12">'FEBRUARY ''21'!$A$1:$N$46</definedName>
    <definedName name="_xlnm.Print_Area" localSheetId="11">'JANUARY ''21'!$A$1:$N$34</definedName>
    <definedName name="_xlnm.Print_Area" localSheetId="5">'JULY ''20'!$A$1:$M$46</definedName>
    <definedName name="_xlnm.Print_Area" localSheetId="4">'JUNE ''20'!$A$1:$M$36</definedName>
    <definedName name="_xlnm.Print_Area" localSheetId="1">'MARCH ''20'!$A$1:$J$36</definedName>
    <definedName name="_xlnm.Print_Area" localSheetId="3">'MAY ''20'!$A$1:$M$79</definedName>
    <definedName name="_xlnm.Print_Area" localSheetId="9">'NOVEMBER ''20'!$A$1:$N$52</definedName>
    <definedName name="_xlnm.Print_Area" localSheetId="8">'OCTOBER ''20'!$A$1:$N$63</definedName>
    <definedName name="_xlnm.Print_Area" localSheetId="7">'SEPTEMBER ''20'!$A$1:$M$61</definedName>
    <definedName name="_xlnm.Print_Titles" localSheetId="2">'APRIL ''20'!$1:$4</definedName>
    <definedName name="_xlnm.Print_Titles" localSheetId="6">'AUGUST ''20'!$1:$4</definedName>
    <definedName name="_xlnm.Print_Titles" localSheetId="10">'DECEMBER ''20'!$1:$4</definedName>
    <definedName name="_xlnm.Print_Titles" localSheetId="12">'FEBRUARY ''21'!$1:$4</definedName>
    <definedName name="_xlnm.Print_Titles" localSheetId="11">'JANUARY ''21'!$1:$4</definedName>
    <definedName name="_xlnm.Print_Titles" localSheetId="5">'JULY ''20'!$1:$4</definedName>
    <definedName name="_xlnm.Print_Titles" localSheetId="4">'JUNE ''20'!$1:$4</definedName>
    <definedName name="_xlnm.Print_Titles" localSheetId="1">'MARCH ''20'!$1:$4</definedName>
    <definedName name="_xlnm.Print_Titles" localSheetId="3">'MAY ''20'!$1:$4</definedName>
    <definedName name="_xlnm.Print_Titles" localSheetId="9">'NOVEMBER ''20'!$1:$4</definedName>
    <definedName name="_xlnm.Print_Titles" localSheetId="8">'OCTOBER ''20'!$1:$4</definedName>
    <definedName name="_xlnm.Print_Titles" localSheetId="7">'SEPTEMBER ''20'!$1:$4</definedName>
  </definedNames>
  <calcPr calcId="145621"/>
</workbook>
</file>

<file path=xl/calcChain.xml><?xml version="1.0" encoding="utf-8"?>
<calcChain xmlns="http://schemas.openxmlformats.org/spreadsheetml/2006/main">
  <c r="G5" i="48" l="1"/>
  <c r="G41" i="48" l="1"/>
  <c r="G39" i="48"/>
  <c r="G33" i="48"/>
  <c r="G29" i="48"/>
  <c r="G22" i="48"/>
  <c r="G20" i="48"/>
  <c r="L45" i="48"/>
  <c r="N22" i="45" l="1"/>
  <c r="G5" i="46"/>
  <c r="G41" i="44" l="1"/>
  <c r="G19" i="48"/>
  <c r="P5" i="46" l="1"/>
  <c r="Q5" i="46" s="1"/>
  <c r="M5" i="46"/>
  <c r="G5" i="44"/>
  <c r="G48" i="44" l="1"/>
  <c r="N52" i="45"/>
  <c r="D71" i="48" l="1"/>
  <c r="G44" i="48"/>
  <c r="G32" i="48"/>
  <c r="G31" i="48"/>
  <c r="J74" i="48"/>
  <c r="H71" i="48"/>
  <c r="H75" i="48" s="1"/>
  <c r="G71" i="48"/>
  <c r="F71" i="48"/>
  <c r="F73" i="48" s="1"/>
  <c r="E71" i="48"/>
  <c r="C71" i="48"/>
  <c r="F45" i="48"/>
  <c r="J70" i="48" s="1"/>
  <c r="E45" i="48"/>
  <c r="D45" i="48"/>
  <c r="C45" i="48"/>
  <c r="O26" i="48"/>
  <c r="G45" i="48" l="1"/>
  <c r="J75" i="48"/>
  <c r="J71" i="48"/>
  <c r="J73" i="48"/>
  <c r="E46" i="48"/>
  <c r="C46" i="48"/>
  <c r="G60" i="47"/>
  <c r="D58" i="47"/>
  <c r="G8" i="47"/>
  <c r="G5" i="47"/>
  <c r="G13" i="47"/>
  <c r="G20" i="47"/>
  <c r="G28" i="47"/>
  <c r="R76" i="48" l="1"/>
  <c r="G21" i="46" l="1"/>
  <c r="J59" i="47" l="1"/>
  <c r="H56" i="47"/>
  <c r="G56" i="47"/>
  <c r="F56" i="47"/>
  <c r="E56" i="47"/>
  <c r="E60" i="47" s="1"/>
  <c r="D56" i="47"/>
  <c r="C56" i="47"/>
  <c r="L33" i="47"/>
  <c r="F33" i="47"/>
  <c r="J55" i="47" s="1"/>
  <c r="E33" i="47"/>
  <c r="D33" i="47"/>
  <c r="C33" i="47"/>
  <c r="O14" i="47"/>
  <c r="G33" i="47"/>
  <c r="E63" i="46"/>
  <c r="D63" i="46"/>
  <c r="E34" i="47" l="1"/>
  <c r="J60" i="47"/>
  <c r="J58" i="47"/>
  <c r="J56" i="47"/>
  <c r="C34" i="47"/>
  <c r="G29" i="46"/>
  <c r="G22" i="46"/>
  <c r="G59" i="46"/>
  <c r="G61" i="46" s="1"/>
  <c r="Q61" i="47" l="1"/>
  <c r="N20" i="46" l="1"/>
  <c r="G19" i="46" l="1"/>
  <c r="G14" i="46" l="1"/>
  <c r="G13" i="46"/>
  <c r="G14" i="45" l="1"/>
  <c r="G11" i="46" l="1"/>
  <c r="G9" i="46" l="1"/>
  <c r="O45" i="45" l="1"/>
  <c r="K63" i="46" l="1"/>
  <c r="K62" i="46"/>
  <c r="I59" i="46"/>
  <c r="I61" i="46" s="1"/>
  <c r="H59" i="46"/>
  <c r="F59" i="46"/>
  <c r="E59" i="46"/>
  <c r="D59" i="46"/>
  <c r="C59" i="46"/>
  <c r="C61" i="46" s="1"/>
  <c r="L33" i="46"/>
  <c r="F33" i="46"/>
  <c r="K58" i="46" s="1"/>
  <c r="E33" i="46"/>
  <c r="D33" i="46"/>
  <c r="K55" i="46" s="1"/>
  <c r="C33" i="46"/>
  <c r="O17" i="46"/>
  <c r="K61" i="46" l="1"/>
  <c r="R64" i="46"/>
  <c r="K59" i="46"/>
  <c r="C34" i="46"/>
  <c r="L55" i="46"/>
  <c r="G33" i="46"/>
  <c r="E34" i="46"/>
  <c r="G45" i="45" l="1"/>
  <c r="E77" i="45" l="1"/>
  <c r="G44" i="45"/>
  <c r="G38" i="45" l="1"/>
  <c r="G29" i="45"/>
  <c r="G31" i="45"/>
  <c r="G36" i="45" l="1"/>
  <c r="H42" i="43" l="1"/>
  <c r="N7" i="44"/>
  <c r="H26" i="43" l="1"/>
  <c r="N61" i="43"/>
  <c r="O13" i="45" l="1"/>
  <c r="G27" i="45" l="1"/>
  <c r="H77" i="45"/>
  <c r="L98" i="44" l="1"/>
  <c r="L99" i="44"/>
  <c r="G26" i="45" l="1"/>
  <c r="G25" i="45" l="1"/>
  <c r="G20" i="45" l="1"/>
  <c r="G19" i="45" l="1"/>
  <c r="G15" i="45" l="1"/>
  <c r="G13" i="45" l="1"/>
  <c r="G12" i="45" l="1"/>
  <c r="G7" i="45"/>
  <c r="G5" i="45" l="1"/>
  <c r="G51" i="45" s="1"/>
  <c r="L82" i="45"/>
  <c r="L81" i="45"/>
  <c r="L80" i="45"/>
  <c r="J77" i="45"/>
  <c r="I77" i="45"/>
  <c r="G77" i="45"/>
  <c r="F77" i="45"/>
  <c r="D77" i="45"/>
  <c r="C77" i="45"/>
  <c r="L51" i="45"/>
  <c r="F51" i="45"/>
  <c r="L77" i="45" s="1"/>
  <c r="E51" i="45"/>
  <c r="D51" i="45"/>
  <c r="L72" i="45" s="1"/>
  <c r="C51" i="45"/>
  <c r="P83" i="45" l="1"/>
  <c r="M72" i="45"/>
  <c r="L78" i="45"/>
  <c r="C52" i="45"/>
  <c r="E52" i="45"/>
  <c r="G61" i="44"/>
  <c r="G57" i="44" l="1"/>
  <c r="G54" i="44" l="1"/>
  <c r="G96" i="44" l="1"/>
  <c r="G52" i="44"/>
  <c r="G42" i="44" l="1"/>
  <c r="G39" i="44" l="1"/>
  <c r="G38" i="44" l="1"/>
  <c r="G29" i="44" l="1"/>
  <c r="G26" i="44" l="1"/>
  <c r="O24" i="44" l="1"/>
  <c r="G23" i="44" l="1"/>
  <c r="G22" i="44" l="1"/>
  <c r="G14" i="44" l="1"/>
  <c r="G13" i="44" l="1"/>
  <c r="J96" i="44" l="1"/>
  <c r="I96" i="44"/>
  <c r="I100" i="44" s="1"/>
  <c r="H96" i="44"/>
  <c r="F96" i="44"/>
  <c r="E96" i="44"/>
  <c r="E100" i="44" s="1"/>
  <c r="D96" i="44"/>
  <c r="C96" i="44"/>
  <c r="L62" i="44"/>
  <c r="F62" i="44"/>
  <c r="L95" i="44" s="1"/>
  <c r="E62" i="44"/>
  <c r="D62" i="44"/>
  <c r="L94" i="44" s="1"/>
  <c r="C62" i="44"/>
  <c r="L100" i="44" l="1"/>
  <c r="L101" i="44" s="1"/>
  <c r="M94" i="44"/>
  <c r="L96" i="44"/>
  <c r="E63" i="44"/>
  <c r="G62" i="44"/>
  <c r="C63" i="44"/>
  <c r="P101" i="44" l="1"/>
  <c r="H45" i="43"/>
  <c r="H59" i="43" l="1"/>
  <c r="H58" i="43" l="1"/>
  <c r="H56" i="43" l="1"/>
  <c r="D92" i="43" l="1"/>
  <c r="D96" i="43" s="1"/>
  <c r="H38" i="43" l="1"/>
  <c r="H37" i="43" l="1"/>
  <c r="H35" i="43" l="1"/>
  <c r="H32" i="43" l="1"/>
  <c r="H30" i="43" l="1"/>
  <c r="F72" i="40" l="1"/>
  <c r="E92" i="43" l="1"/>
  <c r="H21" i="43" l="1"/>
  <c r="H20" i="43" l="1"/>
  <c r="H13" i="43" l="1"/>
  <c r="H8" i="43" l="1"/>
  <c r="H6" i="43" l="1"/>
  <c r="H5" i="43" l="1"/>
  <c r="F92" i="43" l="1"/>
  <c r="G92" i="43"/>
  <c r="H92" i="43"/>
  <c r="I92" i="43"/>
  <c r="L95" i="43"/>
  <c r="L94" i="43"/>
  <c r="K92" i="43"/>
  <c r="J92" i="43"/>
  <c r="J96" i="43" s="1"/>
  <c r="L96" i="43" s="1"/>
  <c r="C92" i="43"/>
  <c r="L60" i="43"/>
  <c r="G60" i="43"/>
  <c r="F60" i="43"/>
  <c r="E60" i="43"/>
  <c r="D60" i="43"/>
  <c r="C60" i="43"/>
  <c r="H60" i="43"/>
  <c r="L92" i="43" l="1"/>
  <c r="C61" i="43"/>
  <c r="P97" i="43"/>
  <c r="E61" i="43"/>
  <c r="H26" i="42" l="1"/>
  <c r="H5" i="42" l="1"/>
  <c r="H8" i="42"/>
  <c r="H13" i="42"/>
  <c r="H16" i="42"/>
  <c r="H20" i="42"/>
  <c r="L36" i="42"/>
  <c r="C36" i="42"/>
  <c r="G36" i="42" l="1"/>
  <c r="F36" i="42"/>
  <c r="E36" i="42"/>
  <c r="D36" i="42"/>
  <c r="H19" i="42" l="1"/>
  <c r="H12" i="42" l="1"/>
  <c r="H11" i="42"/>
  <c r="H36" i="42" l="1"/>
  <c r="F59" i="42"/>
  <c r="E55" i="42"/>
  <c r="D55" i="42"/>
  <c r="C55" i="42"/>
  <c r="F57" i="42" l="1"/>
  <c r="C37" i="42"/>
  <c r="E37" i="42"/>
  <c r="F55" i="42"/>
  <c r="F58" i="42" l="1"/>
  <c r="J60" i="42" s="1"/>
  <c r="H44" i="41"/>
  <c r="H39" i="41" l="1"/>
  <c r="H37" i="41" l="1"/>
  <c r="H36" i="41" l="1"/>
  <c r="D64" i="41" l="1"/>
  <c r="H34" i="41"/>
  <c r="H64" i="41" l="1"/>
  <c r="H33" i="41" l="1"/>
  <c r="Q76" i="39" l="1"/>
  <c r="H25" i="40"/>
  <c r="N65" i="39"/>
  <c r="H11" i="40"/>
  <c r="N63" i="39"/>
  <c r="O66" i="39"/>
  <c r="H8" i="40"/>
  <c r="H7" i="40"/>
  <c r="H5" i="40"/>
  <c r="O52" i="39"/>
  <c r="N51" i="39"/>
  <c r="N50" i="39"/>
  <c r="G5" i="38"/>
  <c r="N80" i="39"/>
  <c r="N47" i="41" l="1"/>
  <c r="N36" i="40"/>
  <c r="H34" i="40"/>
  <c r="D35" i="40"/>
  <c r="C35" i="40"/>
  <c r="H32" i="41"/>
  <c r="H27" i="41" l="1"/>
  <c r="H25" i="41" l="1"/>
  <c r="H7" i="39" l="1"/>
  <c r="H18" i="39" l="1"/>
  <c r="G32" i="37"/>
  <c r="H5" i="38"/>
  <c r="H7" i="38" s="1"/>
  <c r="F7" i="38"/>
  <c r="E7" i="38"/>
  <c r="D7" i="38"/>
  <c r="C7" i="38"/>
  <c r="G12" i="37"/>
  <c r="G35" i="40" l="1"/>
  <c r="F35" i="40"/>
  <c r="E35" i="40"/>
  <c r="H24" i="41" l="1"/>
  <c r="H22" i="41" l="1"/>
  <c r="H18" i="41" l="1"/>
  <c r="H15" i="41" l="1"/>
  <c r="H17" i="41"/>
  <c r="H12" i="41" l="1"/>
  <c r="H11" i="41" l="1"/>
  <c r="H10" i="41" l="1"/>
  <c r="H5" i="41" l="1"/>
  <c r="I64" i="41" l="1"/>
  <c r="J68" i="41" s="1"/>
  <c r="G64" i="41"/>
  <c r="F64" i="41"/>
  <c r="E64" i="41"/>
  <c r="C64" i="41"/>
  <c r="N46" i="41"/>
  <c r="G45" i="41"/>
  <c r="F45" i="41"/>
  <c r="E45" i="41"/>
  <c r="D45" i="41"/>
  <c r="C45" i="41"/>
  <c r="E46" i="41" l="1"/>
  <c r="J64" i="41"/>
  <c r="H45" i="41"/>
  <c r="C46" i="41"/>
  <c r="J67" i="41" l="1"/>
  <c r="J66" i="41"/>
  <c r="H29" i="40"/>
  <c r="K68" i="40"/>
  <c r="K69" i="41" l="1"/>
  <c r="K105" i="39"/>
  <c r="H27" i="40" l="1"/>
  <c r="G68" i="40" l="1"/>
  <c r="I68" i="40" l="1"/>
  <c r="H22" i="40" l="1"/>
  <c r="H20" i="40" l="1"/>
  <c r="H17" i="40" l="1"/>
  <c r="H14" i="40" l="1"/>
  <c r="N44" i="39" l="1"/>
  <c r="N41" i="39"/>
  <c r="N31" i="39"/>
  <c r="N35" i="39"/>
  <c r="N39" i="39"/>
  <c r="H35" i="40" l="1"/>
  <c r="L68" i="40" l="1"/>
  <c r="J68" i="40"/>
  <c r="H68" i="40"/>
  <c r="F68" i="40"/>
  <c r="E68" i="40"/>
  <c r="N74" i="40" s="1"/>
  <c r="D68" i="40"/>
  <c r="C68" i="40"/>
  <c r="M72" i="40" l="1"/>
  <c r="M70" i="40"/>
  <c r="C36" i="40"/>
  <c r="E36" i="40"/>
  <c r="M68" i="40"/>
  <c r="H41" i="39"/>
  <c r="M71" i="40" l="1"/>
  <c r="N73" i="40" s="1"/>
  <c r="N75" i="40" s="1"/>
  <c r="D78" i="39"/>
  <c r="I80" i="39" s="1"/>
  <c r="H40" i="39" l="1"/>
  <c r="O45" i="37" l="1"/>
  <c r="O44" i="37"/>
  <c r="O43" i="37"/>
  <c r="O42" i="37"/>
  <c r="H39" i="39" l="1"/>
  <c r="H38" i="39" l="1"/>
  <c r="H37" i="39" l="1"/>
  <c r="H33" i="39" l="1"/>
  <c r="I103" i="39" l="1"/>
  <c r="H44" i="39" l="1"/>
  <c r="N79" i="39"/>
  <c r="G78" i="39"/>
  <c r="H31" i="39"/>
  <c r="E103" i="39" l="1"/>
  <c r="F103" i="39"/>
  <c r="H24" i="39"/>
  <c r="H23" i="39" l="1"/>
  <c r="H8" i="39" l="1"/>
  <c r="H13" i="39" l="1"/>
  <c r="H15" i="39"/>
  <c r="H5" i="39" l="1"/>
  <c r="H78" i="39" s="1"/>
  <c r="J37" i="37" l="1"/>
  <c r="K36" i="37"/>
  <c r="G34" i="37" l="1"/>
  <c r="G29" i="37" l="1"/>
  <c r="N28" i="37" l="1"/>
  <c r="G25" i="37"/>
  <c r="G22" i="37" l="1"/>
  <c r="G20" i="37" l="1"/>
  <c r="G19" i="37" l="1"/>
  <c r="G63" i="37" l="1"/>
  <c r="G16" i="37"/>
  <c r="G13" i="37" l="1"/>
  <c r="G11" i="37" l="1"/>
  <c r="G9" i="37"/>
  <c r="G5" i="37" l="1"/>
  <c r="M7" i="38" l="1"/>
  <c r="C78" i="39" l="1"/>
  <c r="O48" i="37" l="1"/>
  <c r="C103" i="39"/>
  <c r="D35" i="37" l="1"/>
  <c r="O41" i="37" s="1"/>
  <c r="O46" i="37" s="1"/>
  <c r="O47" i="37" s="1"/>
  <c r="O49" i="37" s="1"/>
  <c r="K63" i="37"/>
  <c r="D63" i="37"/>
  <c r="J63" i="37" l="1"/>
  <c r="F35" i="37" l="1"/>
  <c r="E35" i="37"/>
  <c r="C35" i="37"/>
  <c r="G35" i="37"/>
  <c r="D103" i="39" l="1"/>
  <c r="G103" i="39" l="1"/>
  <c r="E78" i="39" l="1"/>
  <c r="E63" i="37" l="1"/>
  <c r="I63" i="37" l="1"/>
  <c r="F63" i="37" l="1"/>
  <c r="L67" i="37" s="1"/>
  <c r="H63" i="37" l="1"/>
  <c r="G5" i="1" l="1"/>
  <c r="F5" i="1"/>
  <c r="E5" i="1"/>
  <c r="D5" i="1" l="1"/>
  <c r="I5" i="1" s="1"/>
  <c r="E11" i="1" l="1"/>
  <c r="O7" i="38" l="1"/>
  <c r="D12" i="1" l="1"/>
  <c r="E12" i="1"/>
  <c r="F12" i="1"/>
  <c r="G12" i="1"/>
  <c r="F11" i="1" l="1"/>
  <c r="I14" i="1" l="1"/>
  <c r="G10" i="1" l="1"/>
  <c r="F10" i="1"/>
  <c r="E10" i="1"/>
  <c r="D10" i="1" l="1"/>
  <c r="I10" i="1" s="1"/>
  <c r="H103" i="39" l="1"/>
  <c r="F78" i="39" l="1"/>
  <c r="F7" i="1"/>
  <c r="D7" i="1"/>
  <c r="G7" i="1" l="1"/>
  <c r="E7" i="1"/>
  <c r="I7" i="1" l="1"/>
  <c r="G6" i="1"/>
  <c r="F6" i="1"/>
  <c r="E6" i="1"/>
  <c r="D6" i="1" l="1"/>
  <c r="I6" i="1" s="1"/>
  <c r="C63" i="37" l="1"/>
  <c r="L63" i="37" l="1"/>
  <c r="L65" i="37"/>
  <c r="C36" i="37"/>
  <c r="E36" i="37"/>
  <c r="L66" i="37" l="1"/>
  <c r="L68" i="37" s="1"/>
  <c r="I16" i="1" l="1"/>
  <c r="I12" i="1" l="1"/>
  <c r="G9" i="1" l="1"/>
  <c r="F9" i="1"/>
  <c r="D9" i="1"/>
  <c r="E9" i="1" l="1"/>
  <c r="I9" i="1" s="1"/>
  <c r="J103" i="39" l="1"/>
  <c r="K103" i="39" s="1"/>
  <c r="K106" i="39" l="1"/>
  <c r="K107" i="39"/>
  <c r="C79" i="39"/>
  <c r="E79" i="39"/>
  <c r="L108" i="39" l="1"/>
  <c r="C8" i="38" l="1"/>
  <c r="E8" i="38"/>
  <c r="K9" i="38" l="1"/>
  <c r="I15" i="1" l="1"/>
  <c r="J14" i="1" l="1"/>
  <c r="K14" i="1" s="1"/>
  <c r="I13" i="1" l="1"/>
  <c r="J12" i="1" l="1"/>
  <c r="K12" i="1" s="1"/>
  <c r="G11" i="1" l="1"/>
  <c r="D11" i="1"/>
  <c r="I11" i="1" l="1"/>
  <c r="J10" i="1" l="1"/>
  <c r="K10" i="1" l="1"/>
  <c r="G8" i="1" l="1"/>
  <c r="F8" i="1" l="1"/>
  <c r="E8" i="1"/>
  <c r="D8" i="1"/>
  <c r="H18" i="1" l="1"/>
  <c r="I8" i="1" l="1"/>
  <c r="J8" i="1" s="1"/>
  <c r="K8" i="1" s="1"/>
  <c r="J6" i="1" l="1"/>
  <c r="K6" i="1" s="1"/>
  <c r="F17" i="1" l="1"/>
  <c r="G17" i="1" l="1"/>
  <c r="D17" i="1"/>
  <c r="E17" i="1" l="1"/>
  <c r="D18" i="1" s="1"/>
  <c r="F18" i="1"/>
  <c r="J18" i="1" l="1"/>
  <c r="I17" i="1"/>
  <c r="K5" i="1"/>
  <c r="J19" i="1"/>
</calcChain>
</file>

<file path=xl/sharedStrings.xml><?xml version="1.0" encoding="utf-8"?>
<sst xmlns="http://schemas.openxmlformats.org/spreadsheetml/2006/main" count="2322" uniqueCount="804">
  <si>
    <t>TOTAL</t>
  </si>
  <si>
    <t>MARCH</t>
  </si>
  <si>
    <t>APRIL</t>
  </si>
  <si>
    <t>JUNE</t>
  </si>
  <si>
    <t>JULY</t>
  </si>
  <si>
    <t>MAY</t>
  </si>
  <si>
    <t>DAY</t>
  </si>
  <si>
    <t>CASH</t>
  </si>
  <si>
    <t>ACCOUNT</t>
  </si>
  <si>
    <t>TOTALS FOR EACH ACCOUNT HOLDER</t>
  </si>
  <si>
    <t>INV</t>
  </si>
  <si>
    <t>CUSTOMER</t>
  </si>
  <si>
    <t>AUGUST</t>
  </si>
  <si>
    <t>SEPTEMBER</t>
  </si>
  <si>
    <t>OCTOBER</t>
  </si>
  <si>
    <t>NOVEMBER</t>
  </si>
  <si>
    <t>DECEMBER</t>
  </si>
  <si>
    <t>JANUARY</t>
  </si>
  <si>
    <t>FEBRUARY</t>
  </si>
  <si>
    <t>YEAR</t>
  </si>
  <si>
    <t>CASH SALES</t>
  </si>
  <si>
    <t>ACCOUNT SALES</t>
  </si>
  <si>
    <t>TOTAL SALES</t>
  </si>
  <si>
    <t xml:space="preserve"> </t>
  </si>
  <si>
    <t>SUMMARY:</t>
  </si>
  <si>
    <t>TOTAL INVOICED SALES:</t>
  </si>
  <si>
    <t>AVERAGE  CASH SALES:</t>
  </si>
  <si>
    <t>TOTAL CASH SALES:</t>
  </si>
  <si>
    <t>TOTAL ACCOUNT SALES:</t>
  </si>
  <si>
    <t>AVERAGE ACCOUNT SALES:</t>
  </si>
  <si>
    <t>HIGHEST MONTH SALES:</t>
  </si>
  <si>
    <t>AVERAGE MONTHLY SALES:</t>
  </si>
  <si>
    <t>LOWEST MONTH SALES</t>
  </si>
  <si>
    <t>AGRIGEL</t>
  </si>
  <si>
    <t>PREMAC</t>
  </si>
  <si>
    <t>MONTH</t>
  </si>
  <si>
    <t>CASH FARMERS</t>
  </si>
  <si>
    <t>FARMERS</t>
  </si>
  <si>
    <t>VAT PURPOSES</t>
  </si>
  <si>
    <t>VAT</t>
  </si>
  <si>
    <t>INFANTMED /             NCG CAM</t>
  </si>
  <si>
    <t>Account</t>
  </si>
  <si>
    <t>TOTAL INVOICED SALES FOR 2017 FINANCIAL YEAR</t>
  </si>
  <si>
    <t>30 Days:</t>
  </si>
  <si>
    <t>+ 30 Days:</t>
  </si>
  <si>
    <t>Discount:</t>
  </si>
  <si>
    <t>Ferobrake</t>
  </si>
  <si>
    <t>PI3517</t>
  </si>
  <si>
    <t>TOTAL INVOICES - MAY 2020</t>
  </si>
  <si>
    <t>TOTAL INVOICES - APRIL 2020</t>
  </si>
  <si>
    <t>TOTAL INVOICES - MARCH 2020</t>
  </si>
  <si>
    <t>03</t>
  </si>
  <si>
    <t>PI3520</t>
  </si>
  <si>
    <t>PI3521</t>
  </si>
  <si>
    <t>Thembelihle Equipment - THE01</t>
  </si>
  <si>
    <t>Ventserve - VEN01</t>
  </si>
  <si>
    <t>-</t>
  </si>
  <si>
    <t>Equipment Parts Africa</t>
  </si>
  <si>
    <t>PI3522</t>
  </si>
  <si>
    <t>PI3523</t>
  </si>
  <si>
    <t>PI3524</t>
  </si>
  <si>
    <t>PI3525</t>
  </si>
  <si>
    <t>09</t>
  </si>
  <si>
    <t>Paid EFT</t>
  </si>
  <si>
    <t>Dosco Hydraulics (MP) - DOS01</t>
  </si>
  <si>
    <t>Vryheid Cranes - VRY01</t>
  </si>
  <si>
    <t>11</t>
  </si>
  <si>
    <t>VRY01</t>
  </si>
  <si>
    <t>VEN01</t>
  </si>
  <si>
    <t>THE01</t>
  </si>
  <si>
    <t>SAN01</t>
  </si>
  <si>
    <t>DOS01</t>
  </si>
  <si>
    <t>12</t>
  </si>
  <si>
    <t>AI3527</t>
  </si>
  <si>
    <t>Marius Erwee</t>
  </si>
  <si>
    <t>JPL Odendaal</t>
  </si>
  <si>
    <t>To Pay</t>
  </si>
  <si>
    <t>AI3526</t>
  </si>
  <si>
    <t>PI3528</t>
  </si>
  <si>
    <t>PI3529</t>
  </si>
  <si>
    <t>16</t>
  </si>
  <si>
    <t>Commercial Shearing - COM01</t>
  </si>
  <si>
    <t>COM01</t>
  </si>
  <si>
    <t>PI3530</t>
  </si>
  <si>
    <t>Equipment Parts and Engines - EPE01</t>
  </si>
  <si>
    <t>EPE01</t>
  </si>
  <si>
    <t>PI3531</t>
  </si>
  <si>
    <t>PI3532</t>
  </si>
  <si>
    <t>PI3533</t>
  </si>
  <si>
    <t>PI3534</t>
  </si>
  <si>
    <t>17</t>
  </si>
  <si>
    <t>J.A. Engineering Works - JAE01</t>
  </si>
  <si>
    <t>Bell Equipment Group Services - BEL01</t>
  </si>
  <si>
    <t>Joy Global - JOY01</t>
  </si>
  <si>
    <t>BEL01</t>
  </si>
  <si>
    <t>JAE01</t>
  </si>
  <si>
    <t>PI3535</t>
  </si>
  <si>
    <t>18</t>
  </si>
  <si>
    <t>Elshaddai Mining</t>
  </si>
  <si>
    <t>20</t>
  </si>
  <si>
    <t>PI3536</t>
  </si>
  <si>
    <t>PI3537</t>
  </si>
  <si>
    <t>PI3538</t>
  </si>
  <si>
    <t>23</t>
  </si>
  <si>
    <t>PI3539</t>
  </si>
  <si>
    <t>Discovery Drilling</t>
  </si>
  <si>
    <t>Vector Engineering</t>
  </si>
  <si>
    <t>PI3540</t>
  </si>
  <si>
    <t>Received pop</t>
  </si>
  <si>
    <t>Paid Yoco</t>
  </si>
  <si>
    <t>Malele / Dick</t>
  </si>
  <si>
    <t>PI3541</t>
  </si>
  <si>
    <t>Sandvik Mining RSA - SAN01</t>
  </si>
  <si>
    <t>24</t>
  </si>
  <si>
    <t>PI3542</t>
  </si>
  <si>
    <t>PI3543</t>
  </si>
  <si>
    <t>PI3544</t>
  </si>
  <si>
    <t>Eximis Technology &amp; Trading</t>
  </si>
  <si>
    <t>PI3545</t>
  </si>
  <si>
    <t>PI3546</t>
  </si>
  <si>
    <t>25</t>
  </si>
  <si>
    <t>PI3547</t>
  </si>
  <si>
    <t>Jaco Jordaan Boerdery</t>
  </si>
  <si>
    <t>Proforma</t>
  </si>
  <si>
    <t>AI3548</t>
  </si>
  <si>
    <t>PI3549</t>
  </si>
  <si>
    <t>26</t>
  </si>
  <si>
    <t>01</t>
  </si>
  <si>
    <t>04</t>
  </si>
  <si>
    <t>PI3550</t>
  </si>
  <si>
    <t>PI3551</t>
  </si>
  <si>
    <t>ü</t>
  </si>
  <si>
    <t>PI3552</t>
  </si>
  <si>
    <t>PI3553</t>
  </si>
  <si>
    <t>PI3554</t>
  </si>
  <si>
    <t>PI3555</t>
  </si>
  <si>
    <t>PI3556</t>
  </si>
  <si>
    <t>PI3557</t>
  </si>
  <si>
    <t>PI3558</t>
  </si>
  <si>
    <t>PI3559</t>
  </si>
  <si>
    <t>PI3560</t>
  </si>
  <si>
    <t>PI3561</t>
  </si>
  <si>
    <t>PI3562</t>
  </si>
  <si>
    <t>PI3563</t>
  </si>
  <si>
    <t>PI3564</t>
  </si>
  <si>
    <t>PI3565</t>
  </si>
  <si>
    <t>13</t>
  </si>
  <si>
    <t>JOY01</t>
  </si>
  <si>
    <t>PI3566</t>
  </si>
  <si>
    <t>FACE SHIELD</t>
  </si>
  <si>
    <t>07</t>
  </si>
  <si>
    <t>Universal Clips</t>
  </si>
  <si>
    <t>Mancamane Trading</t>
  </si>
  <si>
    <t>Hydraulic &amp; Haulage</t>
  </si>
  <si>
    <t>Hamilton Advisory</t>
  </si>
  <si>
    <t>MJ Groenewald</t>
  </si>
  <si>
    <t>05</t>
  </si>
  <si>
    <t>Agritun</t>
  </si>
  <si>
    <t>Ground Water Practitioners</t>
  </si>
  <si>
    <t>Ivo Zambetti</t>
  </si>
  <si>
    <t>Delmas Apteek</t>
  </si>
  <si>
    <t>KPL Die Casting</t>
  </si>
  <si>
    <t>PI3567</t>
  </si>
  <si>
    <t>Klawer flyt</t>
  </si>
  <si>
    <t>John Dore Flooring</t>
  </si>
  <si>
    <t>15</t>
  </si>
  <si>
    <t>PI3568</t>
  </si>
  <si>
    <t>Bell Equipment - BEL01</t>
  </si>
  <si>
    <t>R Scott</t>
  </si>
  <si>
    <t>PI3569</t>
  </si>
  <si>
    <t>PI3570</t>
  </si>
  <si>
    <t>PI3572</t>
  </si>
  <si>
    <t>PI3573</t>
  </si>
  <si>
    <t>PI3571</t>
  </si>
  <si>
    <t>Dosco Hydraulics MP - DOS01</t>
  </si>
  <si>
    <t>PI3574</t>
  </si>
  <si>
    <t>PI3575</t>
  </si>
  <si>
    <t>Alexander Venske</t>
  </si>
  <si>
    <t>PI3576</t>
  </si>
  <si>
    <t>PI3577</t>
  </si>
  <si>
    <t>PI3578</t>
  </si>
  <si>
    <t>19</t>
  </si>
  <si>
    <t>CarboCloud Mining (William Brodrick)</t>
  </si>
  <si>
    <t>Electrosales - Consignment</t>
  </si>
  <si>
    <t>Magmos Hardware</t>
  </si>
  <si>
    <t>Cash Sales on Face Shields</t>
  </si>
  <si>
    <t>Petty Cash</t>
  </si>
  <si>
    <t>PI3579</t>
  </si>
  <si>
    <t>PI3580</t>
  </si>
  <si>
    <t>PI3581</t>
  </si>
  <si>
    <t>PI3582</t>
  </si>
  <si>
    <t>PI3583</t>
  </si>
  <si>
    <t>21</t>
  </si>
  <si>
    <t>Paid cash</t>
  </si>
  <si>
    <t>PI3584</t>
  </si>
  <si>
    <t>22</t>
  </si>
  <si>
    <t>Redwing Mining Supplies</t>
  </si>
  <si>
    <t>PI3585</t>
  </si>
  <si>
    <t>May</t>
  </si>
  <si>
    <t>%</t>
  </si>
  <si>
    <t>PI3586</t>
  </si>
  <si>
    <t>27</t>
  </si>
  <si>
    <t>PI3587</t>
  </si>
  <si>
    <t>28</t>
  </si>
  <si>
    <t>Annamarie Acton</t>
  </si>
  <si>
    <t>PA Roux</t>
  </si>
  <si>
    <t>PI3588</t>
  </si>
  <si>
    <t>PI3589</t>
  </si>
  <si>
    <t>PI3590</t>
  </si>
  <si>
    <t>29</t>
  </si>
  <si>
    <t>TOTAL INVOICES - JUNE 2020</t>
  </si>
  <si>
    <t>PI3591</t>
  </si>
  <si>
    <t>PI3592</t>
  </si>
  <si>
    <t>PI3593</t>
  </si>
  <si>
    <t>PI3594</t>
  </si>
  <si>
    <t>Thelma Ruiters</t>
  </si>
  <si>
    <t>France Glass</t>
  </si>
  <si>
    <t>Ella Overgoor</t>
  </si>
  <si>
    <t>Luthfia Pathan</t>
  </si>
  <si>
    <t>Volker Bohm</t>
  </si>
  <si>
    <t>Sanmarie Deyzel</t>
  </si>
  <si>
    <t>PI3595</t>
  </si>
  <si>
    <t>PI3596</t>
  </si>
  <si>
    <t>PI3597</t>
  </si>
  <si>
    <t>Davkon Industrial</t>
  </si>
  <si>
    <t>Susan Verster</t>
  </si>
  <si>
    <t>PI3598</t>
  </si>
  <si>
    <t>02</t>
  </si>
  <si>
    <t>L Chipadza</t>
  </si>
  <si>
    <t>PI3599</t>
  </si>
  <si>
    <t>PI3600</t>
  </si>
  <si>
    <t>BHS Sales - BHS</t>
  </si>
  <si>
    <t>PI3601</t>
  </si>
  <si>
    <t>BHS01</t>
  </si>
  <si>
    <t>PI3602</t>
  </si>
  <si>
    <t>PI3603</t>
  </si>
  <si>
    <t>Postnet Delmas</t>
  </si>
  <si>
    <t>Amanda Simpson</t>
  </si>
  <si>
    <t>PI3604</t>
  </si>
  <si>
    <t>Santa Fourie</t>
  </si>
  <si>
    <t>PI3605</t>
  </si>
  <si>
    <t>PI3606</t>
  </si>
  <si>
    <t>CarboCloud Mining</t>
  </si>
  <si>
    <t>PI3607</t>
  </si>
  <si>
    <t>08</t>
  </si>
  <si>
    <t>PI3608</t>
  </si>
  <si>
    <t>PI3610</t>
  </si>
  <si>
    <t>PI3609</t>
  </si>
  <si>
    <t>PI3611</t>
  </si>
  <si>
    <t>Hydrapower Hydraulics - HYD01</t>
  </si>
  <si>
    <t>PI3612</t>
  </si>
  <si>
    <t>HYD01</t>
  </si>
  <si>
    <t>PI3613</t>
  </si>
  <si>
    <t>PI3614</t>
  </si>
  <si>
    <t>Smiley Kids / Elsie Labuschagne</t>
  </si>
  <si>
    <t>PI3615</t>
  </si>
  <si>
    <t>PI3616</t>
  </si>
  <si>
    <t>PI3617</t>
  </si>
  <si>
    <t>PI3618</t>
  </si>
  <si>
    <t>PI3619</t>
  </si>
  <si>
    <t>PI3620</t>
  </si>
  <si>
    <t>Leon Daniel Geldenhuys</t>
  </si>
  <si>
    <t>PI3621</t>
  </si>
  <si>
    <t>PI3622</t>
  </si>
  <si>
    <t>PI3623</t>
  </si>
  <si>
    <t>PI3624</t>
  </si>
  <si>
    <t>Electrosales</t>
  </si>
  <si>
    <t>PI3625</t>
  </si>
  <si>
    <t>PI3626</t>
  </si>
  <si>
    <t>PI3627</t>
  </si>
  <si>
    <t>PI3628</t>
  </si>
  <si>
    <t>PI3629</t>
  </si>
  <si>
    <t>PI3630</t>
  </si>
  <si>
    <t>Coalseam Hydraulics &amp; Mining</t>
  </si>
  <si>
    <t>PI3631</t>
  </si>
  <si>
    <t>delivered 2020/06/18</t>
  </si>
  <si>
    <t xml:space="preserve">El Shaddai </t>
  </si>
  <si>
    <t>PI3632</t>
  </si>
  <si>
    <t>PI3633</t>
  </si>
  <si>
    <t>Powerforce Hydraulics</t>
  </si>
  <si>
    <t>Anthony Bell</t>
  </si>
  <si>
    <t>PI3634</t>
  </si>
  <si>
    <t>Never received goods</t>
  </si>
  <si>
    <t>PI3635</t>
  </si>
  <si>
    <t>POW01</t>
  </si>
  <si>
    <t>Angie Crous</t>
  </si>
  <si>
    <t>PI3638</t>
  </si>
  <si>
    <t>PI3636</t>
  </si>
  <si>
    <t>PI3637</t>
  </si>
  <si>
    <t>Rock Mining Machines</t>
  </si>
  <si>
    <t>Equipment Parts &amp; Engines - EPE01</t>
  </si>
  <si>
    <t>Johannes Nandise</t>
  </si>
  <si>
    <t>PI3639</t>
  </si>
  <si>
    <t>PI3640</t>
  </si>
  <si>
    <t>Hydstar Engineering - HYD02</t>
  </si>
  <si>
    <t>HYD02</t>
  </si>
  <si>
    <t>Total Face shields</t>
  </si>
  <si>
    <t>PI3641</t>
  </si>
  <si>
    <t>PI3642</t>
  </si>
  <si>
    <t>Ultra Spares - ULT01</t>
  </si>
  <si>
    <t>ULT01</t>
  </si>
  <si>
    <t>PI3643</t>
  </si>
  <si>
    <t>PI3644</t>
  </si>
  <si>
    <t>PI3645</t>
  </si>
  <si>
    <t>PI3646</t>
  </si>
  <si>
    <t>Minolta Witbank</t>
  </si>
  <si>
    <t>MWP Solutions</t>
  </si>
  <si>
    <t>PI3647</t>
  </si>
  <si>
    <t>PI3648</t>
  </si>
  <si>
    <t>PI3649</t>
  </si>
  <si>
    <t>PI3650</t>
  </si>
  <si>
    <t>30</t>
  </si>
  <si>
    <t>TOTAL INVOICES - JULY 2020</t>
  </si>
  <si>
    <t>PI3651</t>
  </si>
  <si>
    <t>C Jansen</t>
  </si>
  <si>
    <t>PI3652</t>
  </si>
  <si>
    <t>PI3653</t>
  </si>
  <si>
    <t>Maloma Colliery - MAL01</t>
  </si>
  <si>
    <t>MAL01</t>
  </si>
  <si>
    <t>PI3654</t>
  </si>
  <si>
    <t>PI3655</t>
  </si>
  <si>
    <t>PI3656</t>
  </si>
  <si>
    <t>PI3657</t>
  </si>
  <si>
    <t>Elize Armstrong</t>
  </si>
  <si>
    <t>Two Tomahawks Spur</t>
  </si>
  <si>
    <t>PI3658</t>
  </si>
  <si>
    <t>Nonhlanhla Dambuza</t>
  </si>
  <si>
    <t>PI3659</t>
  </si>
  <si>
    <t>PI3660</t>
  </si>
  <si>
    <t>06</t>
  </si>
  <si>
    <t>AI3661</t>
  </si>
  <si>
    <t>Knapdaar Van Zyl Trust</t>
  </si>
  <si>
    <t>Dot B Clothing Manufacturers</t>
  </si>
  <si>
    <t>PI3662</t>
  </si>
  <si>
    <t>Cecelia Katasie</t>
  </si>
  <si>
    <t>PI3663</t>
  </si>
  <si>
    <t>PI3664</t>
  </si>
  <si>
    <t>Coalseam Hydraulics</t>
  </si>
  <si>
    <t>PI3665</t>
  </si>
  <si>
    <t>Juliana Geldenhuys</t>
  </si>
  <si>
    <t>PI3666</t>
  </si>
  <si>
    <t>PI3667</t>
  </si>
  <si>
    <t>PI3668</t>
  </si>
  <si>
    <t>PI3669</t>
  </si>
  <si>
    <t>Sne Mkhize</t>
  </si>
  <si>
    <t>PI3670</t>
  </si>
  <si>
    <t>EHD Components 2005 (PTY) Ltd</t>
  </si>
  <si>
    <t>PI3672</t>
  </si>
  <si>
    <t>PI3671</t>
  </si>
  <si>
    <t>Enright Tool &amp; Die Services</t>
  </si>
  <si>
    <t>Offset against recon / Hytrel parts</t>
  </si>
  <si>
    <t>PI3673</t>
  </si>
  <si>
    <t>PI3675</t>
  </si>
  <si>
    <t>PI3676</t>
  </si>
  <si>
    <t>PI3674</t>
  </si>
  <si>
    <t>Ferobrake Witbank</t>
  </si>
  <si>
    <t>Not sent yet</t>
  </si>
  <si>
    <t>PI3677</t>
  </si>
  <si>
    <t>PI3678</t>
  </si>
  <si>
    <t>PI3679</t>
  </si>
  <si>
    <t>PI3680</t>
  </si>
  <si>
    <t>ElShaddai Mining</t>
  </si>
  <si>
    <t>VAT Period</t>
  </si>
  <si>
    <t>PI3681</t>
  </si>
  <si>
    <t>PI3682</t>
  </si>
  <si>
    <t>PI3683</t>
  </si>
  <si>
    <t>PI3684</t>
  </si>
  <si>
    <t>PI3685</t>
  </si>
  <si>
    <t>MFTN Boerdery</t>
  </si>
  <si>
    <t>PI3686</t>
  </si>
  <si>
    <t>PI3687</t>
  </si>
  <si>
    <t>PI3688</t>
  </si>
  <si>
    <t>Purest Taste</t>
  </si>
  <si>
    <t>AI3689</t>
  </si>
  <si>
    <t>PI3690</t>
  </si>
  <si>
    <t>PI3691</t>
  </si>
  <si>
    <t>PI3692</t>
  </si>
  <si>
    <t>Givemore</t>
  </si>
  <si>
    <t>PI3693</t>
  </si>
  <si>
    <t>Coal Fields Engineering</t>
  </si>
  <si>
    <t>PI3694</t>
  </si>
  <si>
    <t>AI3695</t>
  </si>
  <si>
    <t>TOTAL INVOICES - AUGUST 2020</t>
  </si>
  <si>
    <t>Offset against AP</t>
  </si>
  <si>
    <t>AI3696</t>
  </si>
  <si>
    <t>AI3697</t>
  </si>
  <si>
    <t>PI3698</t>
  </si>
  <si>
    <t>Udumo T/A Pro-elect</t>
  </si>
  <si>
    <t>JWJ Smith</t>
  </si>
  <si>
    <t>Celsum / Johan Jonker</t>
  </si>
  <si>
    <t>Void</t>
  </si>
  <si>
    <t>AI3699</t>
  </si>
  <si>
    <t>Danie Venter</t>
  </si>
  <si>
    <t>PI3701</t>
  </si>
  <si>
    <t>PI3702</t>
  </si>
  <si>
    <t>VKB Landbou Reitz</t>
  </si>
  <si>
    <t>14</t>
  </si>
  <si>
    <t>AI3700</t>
  </si>
  <si>
    <t>Stutela Landgoed / Danie Oosthuizen</t>
  </si>
  <si>
    <t>Paid YOCO</t>
  </si>
  <si>
    <t>PI3703</t>
  </si>
  <si>
    <t>AI3706</t>
  </si>
  <si>
    <t>AI3705</t>
  </si>
  <si>
    <t>Werkcorp 74</t>
  </si>
  <si>
    <t>not sent yet</t>
  </si>
  <si>
    <t>Sonskyn Handel</t>
  </si>
  <si>
    <t>AI3707</t>
  </si>
  <si>
    <t>PI3708</t>
  </si>
  <si>
    <t>PI3709</t>
  </si>
  <si>
    <t>PI3710</t>
  </si>
  <si>
    <t>CP Potgieter</t>
  </si>
  <si>
    <t>VOID</t>
  </si>
  <si>
    <t>G Roos</t>
  </si>
  <si>
    <t>PI3711</t>
  </si>
  <si>
    <t>PI3712</t>
  </si>
  <si>
    <t>AI3713</t>
  </si>
  <si>
    <t>EHD Components</t>
  </si>
  <si>
    <t>PI3714</t>
  </si>
  <si>
    <t>PI3715</t>
  </si>
  <si>
    <t>PI3716</t>
  </si>
  <si>
    <t>PI3717</t>
  </si>
  <si>
    <t>PI3718</t>
  </si>
  <si>
    <t>PI3719</t>
  </si>
  <si>
    <t>PI3720</t>
  </si>
  <si>
    <t>31</t>
  </si>
  <si>
    <t>PI3721</t>
  </si>
  <si>
    <t>PI3722</t>
  </si>
  <si>
    <t>PI3723</t>
  </si>
  <si>
    <t>TOTAL INVOICES - SEPTEMBER 2020</t>
  </si>
  <si>
    <t>Other</t>
  </si>
  <si>
    <t>PI3724</t>
  </si>
  <si>
    <t>PI3725</t>
  </si>
  <si>
    <t>PI3726</t>
  </si>
  <si>
    <t>PI3727</t>
  </si>
  <si>
    <t>PI3728</t>
  </si>
  <si>
    <t>PI3729</t>
  </si>
  <si>
    <t>PI3730</t>
  </si>
  <si>
    <t>PI3731</t>
  </si>
  <si>
    <t>PI3732</t>
  </si>
  <si>
    <t>PI3733</t>
  </si>
  <si>
    <t>PI3734</t>
  </si>
  <si>
    <t>PI3736</t>
  </si>
  <si>
    <t>PI3735</t>
  </si>
  <si>
    <t>PI3737</t>
  </si>
  <si>
    <t>JJ Planned Maintenance Services</t>
  </si>
  <si>
    <t>JMS Boerdery</t>
  </si>
  <si>
    <t>Credit note</t>
  </si>
  <si>
    <t>AI3738</t>
  </si>
  <si>
    <t>AI3739</t>
  </si>
  <si>
    <t>AI3741</t>
  </si>
  <si>
    <t>FCC Boerdery</t>
  </si>
  <si>
    <t>Hubulk</t>
  </si>
  <si>
    <t>AI3740</t>
  </si>
  <si>
    <t>10</t>
  </si>
  <si>
    <t>LP Stols</t>
  </si>
  <si>
    <t>AI3742</t>
  </si>
  <si>
    <t>PI3743</t>
  </si>
  <si>
    <t>PI3744</t>
  </si>
  <si>
    <t>PI3745</t>
  </si>
  <si>
    <t>AI3746</t>
  </si>
  <si>
    <t>Welbez Beleggings / Peet Bezudenhout</t>
  </si>
  <si>
    <t>PI3747</t>
  </si>
  <si>
    <t>PI3748</t>
  </si>
  <si>
    <t>PI3749</t>
  </si>
  <si>
    <t>AI3750</t>
  </si>
  <si>
    <t>Paid deposit</t>
  </si>
  <si>
    <t>PI3751</t>
  </si>
  <si>
    <t>PI3752</t>
  </si>
  <si>
    <t>AI3753</t>
  </si>
  <si>
    <t>AI3754</t>
  </si>
  <si>
    <t>AI3755</t>
  </si>
  <si>
    <t>Jan Boshoff Boerdery</t>
  </si>
  <si>
    <t>HJP Boerdery</t>
  </si>
  <si>
    <t>PI3756</t>
  </si>
  <si>
    <t>PI3757</t>
  </si>
  <si>
    <t>JC Plastic (NCG CAM)</t>
  </si>
  <si>
    <t>Dongle stolen</t>
  </si>
  <si>
    <t>AI3759</t>
  </si>
  <si>
    <t>Combined Sales</t>
  </si>
  <si>
    <t>AI3758</t>
  </si>
  <si>
    <t>PI3760</t>
  </si>
  <si>
    <t>TracPart Mining Supplies</t>
  </si>
  <si>
    <t>PI3761</t>
  </si>
  <si>
    <t>PI3762</t>
  </si>
  <si>
    <t>PI3763</t>
  </si>
  <si>
    <t>AI3764</t>
  </si>
  <si>
    <t>AI3765</t>
  </si>
  <si>
    <t>NJ Bierman</t>
  </si>
  <si>
    <t>AI3766</t>
  </si>
  <si>
    <t>DBZ Diesel Parts - DBZ01</t>
  </si>
  <si>
    <t>PI3767</t>
  </si>
  <si>
    <t>PI3768</t>
  </si>
  <si>
    <t>DBZ01</t>
  </si>
  <si>
    <t>delivered to A vd Berg</t>
  </si>
  <si>
    <t>AI3769</t>
  </si>
  <si>
    <t>AI3770</t>
  </si>
  <si>
    <t>AI3771</t>
  </si>
  <si>
    <t>AI3772</t>
  </si>
  <si>
    <t>AI3773</t>
  </si>
  <si>
    <t>AI3774</t>
  </si>
  <si>
    <t>AI3775</t>
  </si>
  <si>
    <t>Dreyer Van Wyk Boerdery</t>
  </si>
  <si>
    <t>Henry</t>
  </si>
  <si>
    <t>FCF Farming</t>
  </si>
  <si>
    <t>D Portwig / Cloverfield</t>
  </si>
  <si>
    <t>JJJ Van Rooyen</t>
  </si>
  <si>
    <t>Varsfontein Boerdery / Cloete Odendaal</t>
  </si>
  <si>
    <t>ZCS Boerdery / Cobus Malan</t>
  </si>
  <si>
    <t>AL Fivaz</t>
  </si>
  <si>
    <t>AC Viljoen / Rudi</t>
  </si>
  <si>
    <t>AI3776</t>
  </si>
  <si>
    <t>AI3777</t>
  </si>
  <si>
    <t>Cobus Van Coller</t>
  </si>
  <si>
    <t>AI3778</t>
  </si>
  <si>
    <t>AI3779</t>
  </si>
  <si>
    <t>AI3780</t>
  </si>
  <si>
    <t>DH Botha</t>
  </si>
  <si>
    <t>Valoworx</t>
  </si>
  <si>
    <t>AI3781</t>
  </si>
  <si>
    <t>Vierfontein Boerdery</t>
  </si>
  <si>
    <t>AI3782</t>
  </si>
  <si>
    <t>AI3783</t>
  </si>
  <si>
    <t>Celsum 1102 / Johan Jonker</t>
  </si>
  <si>
    <t>TOTAL INVOICES - OCTOBER 2020</t>
  </si>
  <si>
    <t>AI3786</t>
  </si>
  <si>
    <t>AI3787</t>
  </si>
  <si>
    <t>MFTN Boerdery / Piet van Zyl</t>
  </si>
  <si>
    <t>AI3788</t>
  </si>
  <si>
    <t>AI3789</t>
  </si>
  <si>
    <t>AI3790</t>
  </si>
  <si>
    <t>Andre vd Berg</t>
  </si>
  <si>
    <t>Paul Swarts</t>
  </si>
  <si>
    <t>Hendrik van Wyk</t>
  </si>
  <si>
    <t>MP De Jager</t>
  </si>
  <si>
    <t>Leon</t>
  </si>
  <si>
    <t>AI3791</t>
  </si>
  <si>
    <t>Sonskyn Kunsmis</t>
  </si>
  <si>
    <t>R Strydom</t>
  </si>
  <si>
    <t>AI3792</t>
  </si>
  <si>
    <t>AI3793</t>
  </si>
  <si>
    <t>AI3794</t>
  </si>
  <si>
    <t>Omnia Fertilizer - Delmas</t>
  </si>
  <si>
    <t>PI3795</t>
  </si>
  <si>
    <t>PI3796</t>
  </si>
  <si>
    <t>Luwil Agri</t>
  </si>
  <si>
    <t>AI3797</t>
  </si>
  <si>
    <t>PI3798</t>
  </si>
  <si>
    <t>AI3799</t>
  </si>
  <si>
    <t>Coalseam Hydrailcs</t>
  </si>
  <si>
    <t>PI3800</t>
  </si>
  <si>
    <t>70 Lids and nuts - Purest Taste</t>
  </si>
  <si>
    <t>PI3801</t>
  </si>
  <si>
    <t>PI3802</t>
  </si>
  <si>
    <t>PI3805</t>
  </si>
  <si>
    <t>AI3806</t>
  </si>
  <si>
    <t>NJ van Zyl Boerdery / Willie Marais</t>
  </si>
  <si>
    <t>AI3807</t>
  </si>
  <si>
    <t>pd 2020/10/13</t>
  </si>
  <si>
    <t>AI3808</t>
  </si>
  <si>
    <t>Vancol / Kobus van Coller</t>
  </si>
  <si>
    <t>AI3809</t>
  </si>
  <si>
    <t>PI3810</t>
  </si>
  <si>
    <t>PI3811</t>
  </si>
  <si>
    <t>PI3812</t>
  </si>
  <si>
    <t>AI3817</t>
  </si>
  <si>
    <t>PI3813</t>
  </si>
  <si>
    <t>PI3814</t>
  </si>
  <si>
    <t>PI3815</t>
  </si>
  <si>
    <t>PI3816</t>
  </si>
  <si>
    <t>AI3818</t>
  </si>
  <si>
    <t>NWK Bpk</t>
  </si>
  <si>
    <t>PI3820</t>
  </si>
  <si>
    <t>PI3821</t>
  </si>
  <si>
    <t>PI3822</t>
  </si>
  <si>
    <t>AI3823</t>
  </si>
  <si>
    <t>AI3824</t>
  </si>
  <si>
    <t>AI3825</t>
  </si>
  <si>
    <t>AI3826</t>
  </si>
  <si>
    <t>AI3827</t>
  </si>
  <si>
    <t>AI3828</t>
  </si>
  <si>
    <t>AI3829</t>
  </si>
  <si>
    <t>Syferfontein Boerdery / Sarel Viviers</t>
  </si>
  <si>
    <t>JJ Grey</t>
  </si>
  <si>
    <t>Frans Mostert</t>
  </si>
  <si>
    <t>Mieniane Boerdery / Jacques Engelbrecht</t>
  </si>
  <si>
    <t>AI3831</t>
  </si>
  <si>
    <t>AI3832</t>
  </si>
  <si>
    <t>AI3833</t>
  </si>
  <si>
    <t>Uys Broers Boerdery</t>
  </si>
  <si>
    <t>Taba Boerdery</t>
  </si>
  <si>
    <t>AI3834</t>
  </si>
  <si>
    <t>AI3835</t>
  </si>
  <si>
    <t>Scheepers / Cropvest</t>
  </si>
  <si>
    <t>AI3836</t>
  </si>
  <si>
    <t>AI3837</t>
  </si>
  <si>
    <t>JMS Boerdery / Theo vd Westhuizen</t>
  </si>
  <si>
    <t>Present Perfect Inv / Carel Smith / Vaalbank</t>
  </si>
  <si>
    <t>AI3838</t>
  </si>
  <si>
    <t>AI3839</t>
  </si>
  <si>
    <t>Jacarieka Trust / MJL Van Rooyen</t>
  </si>
  <si>
    <t>PI3841</t>
  </si>
  <si>
    <t>PI3842</t>
  </si>
  <si>
    <t>PI3843</t>
  </si>
  <si>
    <t>PI3844</t>
  </si>
  <si>
    <t>PI3848</t>
  </si>
  <si>
    <t>AI3847</t>
  </si>
  <si>
    <t>Sonskyn Handel - SON01</t>
  </si>
  <si>
    <t>SON01</t>
  </si>
  <si>
    <t>AI3849</t>
  </si>
  <si>
    <t>AI3850</t>
  </si>
  <si>
    <t>AI3851</t>
  </si>
  <si>
    <t>Tharina Boerdery</t>
  </si>
  <si>
    <t>AJ Naude</t>
  </si>
  <si>
    <t>PI3852</t>
  </si>
  <si>
    <t>PI3853</t>
  </si>
  <si>
    <t>PI3854</t>
  </si>
  <si>
    <t>PI3855</t>
  </si>
  <si>
    <t>PI3856</t>
  </si>
  <si>
    <t>TOTAL INVOICES - NOVEMBER 2020</t>
  </si>
  <si>
    <t>AI3857</t>
  </si>
  <si>
    <t>AI3588</t>
  </si>
  <si>
    <t>AI3589</t>
  </si>
  <si>
    <t>FA Pieterse</t>
  </si>
  <si>
    <t>Arizona Trust / W Kotzer</t>
  </si>
  <si>
    <t>PI3860</t>
  </si>
  <si>
    <t>Dirk Kruger / Fundispec</t>
  </si>
  <si>
    <t>AI3862</t>
  </si>
  <si>
    <t>AI3861</t>
  </si>
  <si>
    <t>AI3863</t>
  </si>
  <si>
    <t>Vaalbank Boerdery / Present Perfect Inv</t>
  </si>
  <si>
    <t>PI3864</t>
  </si>
  <si>
    <t>PI3865</t>
  </si>
  <si>
    <t>Elgin Flameproofing</t>
  </si>
  <si>
    <t>Rudi Liebenberg</t>
  </si>
  <si>
    <t>AI3866</t>
  </si>
  <si>
    <t>AI3867</t>
  </si>
  <si>
    <t>AI3868</t>
  </si>
  <si>
    <t>AI3870</t>
  </si>
  <si>
    <t>Daerwee Boerdery</t>
  </si>
  <si>
    <t>Vesuvius Boerdery / BD Naude</t>
  </si>
  <si>
    <t>Theuns Bouwer</t>
  </si>
  <si>
    <t>FA van der Merwe</t>
  </si>
  <si>
    <t>AI3874</t>
  </si>
  <si>
    <t>AI3877</t>
  </si>
  <si>
    <t>JA Kruger</t>
  </si>
  <si>
    <t>AI3875</t>
  </si>
  <si>
    <t>AI3876</t>
  </si>
  <si>
    <t>AI3878</t>
  </si>
  <si>
    <t>AI3879</t>
  </si>
  <si>
    <t>GJJ Van Aarde</t>
  </si>
  <si>
    <t>AI3880</t>
  </si>
  <si>
    <t>AI3881</t>
  </si>
  <si>
    <t>PI3882</t>
  </si>
  <si>
    <t>PI3883</t>
  </si>
  <si>
    <t>AI3882</t>
  </si>
  <si>
    <t>Willie v Niekerk / Belofde Boerdery</t>
  </si>
  <si>
    <t>AI3884</t>
  </si>
  <si>
    <t>Leroc Boerdery / Morne Verster</t>
  </si>
  <si>
    <t>AI3885</t>
  </si>
  <si>
    <t>AI3886</t>
  </si>
  <si>
    <t>emailed 17/11</t>
  </si>
  <si>
    <t>AI3887</t>
  </si>
  <si>
    <t>Tractor Field Services</t>
  </si>
  <si>
    <t>AI3888</t>
  </si>
  <si>
    <t xml:space="preserve">JJ Planned Maintenance Services </t>
  </si>
  <si>
    <t>PI3889</t>
  </si>
  <si>
    <t>AI3890</t>
  </si>
  <si>
    <t>AI3891</t>
  </si>
  <si>
    <t>Gooi Mielies Boerdery / Desmond Pienaar</t>
  </si>
  <si>
    <t>PI3892</t>
  </si>
  <si>
    <t>PI3893</t>
  </si>
  <si>
    <t>PI3894</t>
  </si>
  <si>
    <t>PI3895</t>
  </si>
  <si>
    <t>PI3896</t>
  </si>
  <si>
    <t>Petty cash sales</t>
  </si>
  <si>
    <t>Received cash</t>
  </si>
  <si>
    <t>PI3897</t>
  </si>
  <si>
    <t>PI3898</t>
  </si>
  <si>
    <t>PI3899</t>
  </si>
  <si>
    <t>PI3900</t>
  </si>
  <si>
    <t>PI3901</t>
  </si>
  <si>
    <t>PI3902</t>
  </si>
  <si>
    <t>PI3903</t>
  </si>
  <si>
    <t>AI3904</t>
  </si>
  <si>
    <t>PI3905</t>
  </si>
  <si>
    <t>Execudrone</t>
  </si>
  <si>
    <t>PI3907</t>
  </si>
  <si>
    <t>Emailed 11/30</t>
  </si>
  <si>
    <t>Vierfontein Boerdery / O Muller</t>
  </si>
  <si>
    <t>AI3908</t>
  </si>
  <si>
    <t>EP Muller</t>
  </si>
  <si>
    <t>AI3909</t>
  </si>
  <si>
    <t>smsed 11/30</t>
  </si>
  <si>
    <t>Durimgh Technical Services - DUR01</t>
  </si>
  <si>
    <t>PI3910</t>
  </si>
  <si>
    <t>TOTAL INVOICES - DECEMBER 2020</t>
  </si>
  <si>
    <t>AI3912</t>
  </si>
  <si>
    <t>DUR01</t>
  </si>
  <si>
    <t>PI3913</t>
  </si>
  <si>
    <t>PI3914</t>
  </si>
  <si>
    <t>PI3915</t>
  </si>
  <si>
    <t>PI3916</t>
  </si>
  <si>
    <t>PI3917</t>
  </si>
  <si>
    <t>PI3918</t>
  </si>
  <si>
    <t>AI3919</t>
  </si>
  <si>
    <t xml:space="preserve">witsan - Emailed 07/12 </t>
  </si>
  <si>
    <t>Emailed 07/12</t>
  </si>
  <si>
    <t>smsed 07/12</t>
  </si>
  <si>
    <t>PI3921</t>
  </si>
  <si>
    <t>PI3922</t>
  </si>
  <si>
    <t>AI3920</t>
  </si>
  <si>
    <t>PI3923</t>
  </si>
  <si>
    <t>PI3924</t>
  </si>
  <si>
    <t>PI3925</t>
  </si>
  <si>
    <t>Phumula Mining</t>
  </si>
  <si>
    <t>MD Kruger</t>
  </si>
  <si>
    <t>AI3927</t>
  </si>
  <si>
    <t>Belofde Boerdery / Willie van Niekerk</t>
  </si>
  <si>
    <t>PI3928</t>
  </si>
  <si>
    <t>PI3930</t>
  </si>
  <si>
    <t>PI3931</t>
  </si>
  <si>
    <t>PI3932</t>
  </si>
  <si>
    <t>PI3933</t>
  </si>
  <si>
    <t>PI3934</t>
  </si>
  <si>
    <t>PI3935</t>
  </si>
  <si>
    <t>PI3936</t>
  </si>
  <si>
    <t>PI3938</t>
  </si>
  <si>
    <t>PI3939</t>
  </si>
  <si>
    <t>PI3940</t>
  </si>
  <si>
    <t>PI3941</t>
  </si>
  <si>
    <t>Credit</t>
  </si>
  <si>
    <t>PI3929</t>
  </si>
  <si>
    <t>TOTAL INVOICES - JANUARY 2021</t>
  </si>
  <si>
    <t>PI3942</t>
  </si>
  <si>
    <t>Elgin Flameproof</t>
  </si>
  <si>
    <t>PI3943</t>
  </si>
  <si>
    <t>Redwing Mining</t>
  </si>
  <si>
    <t>PI3944</t>
  </si>
  <si>
    <t>PI3945</t>
  </si>
  <si>
    <t>PI3946</t>
  </si>
  <si>
    <t>PI3947</t>
  </si>
  <si>
    <t>PI3948</t>
  </si>
  <si>
    <t>PI3949</t>
  </si>
  <si>
    <t>PI3950</t>
  </si>
  <si>
    <t>PI3951</t>
  </si>
  <si>
    <t>PI3952</t>
  </si>
  <si>
    <t>PI3953</t>
  </si>
  <si>
    <t>JA Engineering - JAE01</t>
  </si>
  <si>
    <t>PI3954</t>
  </si>
  <si>
    <t>PI3955</t>
  </si>
  <si>
    <t>PI3957</t>
  </si>
  <si>
    <t>The Supply Guys</t>
  </si>
  <si>
    <t>PI3958</t>
  </si>
  <si>
    <t>PI3959</t>
  </si>
  <si>
    <t>PI3960</t>
  </si>
  <si>
    <t>PI3961</t>
  </si>
  <si>
    <t>PI3962</t>
  </si>
  <si>
    <t>PI3963</t>
  </si>
  <si>
    <t>PI3964</t>
  </si>
  <si>
    <t>Hydrapowe r Hydraulics - HYD01</t>
  </si>
  <si>
    <t>PI3965</t>
  </si>
  <si>
    <t>PI3966</t>
  </si>
  <si>
    <t>VHS Tech Services</t>
  </si>
  <si>
    <t>PI3967</t>
  </si>
  <si>
    <t>PI3968</t>
  </si>
  <si>
    <t>PI3969</t>
  </si>
  <si>
    <t>PI3970</t>
  </si>
  <si>
    <t>TOTAL INVOICES - FEBRUARY 2021</t>
  </si>
  <si>
    <t>PI3972</t>
  </si>
  <si>
    <t>PI3973</t>
  </si>
  <si>
    <t>PI3974</t>
  </si>
  <si>
    <t>PI3976</t>
  </si>
  <si>
    <t>PI3977</t>
  </si>
  <si>
    <t>PI3978</t>
  </si>
  <si>
    <t>PI3979</t>
  </si>
  <si>
    <t>PI3980</t>
  </si>
  <si>
    <t>PI3981</t>
  </si>
  <si>
    <t>PI3982</t>
  </si>
  <si>
    <t>PI3983</t>
  </si>
  <si>
    <t>PI3984</t>
  </si>
  <si>
    <t>PI3985</t>
  </si>
  <si>
    <t>PI3987</t>
  </si>
  <si>
    <t>PI3988</t>
  </si>
  <si>
    <t>PI3989</t>
  </si>
  <si>
    <t>PI3990</t>
  </si>
  <si>
    <t>Hydrapower Hydraulics Ballito</t>
  </si>
  <si>
    <t>Tracpart Mining Supplies</t>
  </si>
  <si>
    <t>Joncor Trust</t>
  </si>
  <si>
    <t xml:space="preserve">Techno Power </t>
  </si>
  <si>
    <t>PI3991</t>
  </si>
  <si>
    <t>PI3992</t>
  </si>
  <si>
    <t>PI3993</t>
  </si>
  <si>
    <t>PI3996</t>
  </si>
  <si>
    <t>PI3994</t>
  </si>
  <si>
    <t>PI3995</t>
  </si>
  <si>
    <t>Credited</t>
  </si>
  <si>
    <t>PI4077</t>
  </si>
  <si>
    <t>Credit Note</t>
  </si>
  <si>
    <t>Never delivered</t>
  </si>
  <si>
    <t>PI4085</t>
  </si>
  <si>
    <t>Syferbult Dairies</t>
  </si>
  <si>
    <t>PI4097</t>
  </si>
  <si>
    <t>Belofde Boerdery</t>
  </si>
  <si>
    <t>C/O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</si>
</sst>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R&quot;\ #,##0.00;[Red]&quot;R&quot;\ \-#,##0.00"/>
    <numFmt numFmtId="44" formatCode="_ &quot;R&quot;\ * #,##0.00_ ;_ &quot;R&quot;\ * \-#,##0.00_ ;_ &quot;R&quot;\ * &quot;-&quot;??_ ;_ @_ "/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&quot;R&quot;\ #,##0.00"/>
    <numFmt numFmtId="167" formatCode="&quot;R&quot;#,##0.00"/>
  </numFmts>
  <fonts count="3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b/>
      <i/>
      <sz val="14"/>
      <name val="Arial"/>
      <family val="2"/>
    </font>
    <font>
      <b/>
      <i/>
      <sz val="9"/>
      <name val="Arial"/>
      <family val="2"/>
    </font>
    <font>
      <b/>
      <i/>
      <u/>
      <sz val="11"/>
      <name val="Arial"/>
      <family val="2"/>
    </font>
    <font>
      <sz val="8.5"/>
      <color rgb="FF00B050"/>
      <name val="Arial"/>
      <family val="2"/>
    </font>
    <font>
      <i/>
      <sz val="10"/>
      <color theme="8" tint="-0.249977111117893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color rgb="FF0070C0"/>
      <name val="Arial"/>
      <family val="2"/>
    </font>
    <font>
      <sz val="9"/>
      <color rgb="FFFF0000"/>
      <name val="Arial"/>
      <family val="2"/>
    </font>
    <font>
      <sz val="10"/>
      <name val="Wingdings"/>
      <charset val="2"/>
    </font>
    <font>
      <sz val="10"/>
      <color rgb="FFFF0000"/>
      <name val="Wingdings"/>
      <charset val="2"/>
    </font>
    <font>
      <sz val="8"/>
      <color rgb="FFFF0000"/>
      <name val="Arial"/>
      <family val="2"/>
    </font>
    <font>
      <i/>
      <sz val="8"/>
      <name val="Arial"/>
      <family val="2"/>
    </font>
    <font>
      <sz val="8"/>
      <color rgb="FFFF0000"/>
      <name val="Wingdings"/>
      <charset val="2"/>
    </font>
    <font>
      <sz val="8"/>
      <color rgb="FFFF0000"/>
      <name val="Calibri"/>
      <family val="2"/>
      <scheme val="minor"/>
    </font>
    <font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5" fontId="24" fillId="0" borderId="0" applyFont="0" applyFill="0" applyBorder="0" applyAlignment="0" applyProtection="0"/>
  </cellStyleXfs>
  <cellXfs count="673">
    <xf numFmtId="0" fontId="0" fillId="0" borderId="0" xfId="0"/>
    <xf numFmtId="44" fontId="1" fillId="0" borderId="0" xfId="1"/>
    <xf numFmtId="49" fontId="2" fillId="0" borderId="0" xfId="0" applyNumberFormat="1" applyFont="1" applyAlignment="1">
      <alignment horizontal="center"/>
    </xf>
    <xf numFmtId="44" fontId="1" fillId="0" borderId="0" xfId="1" applyAlignment="1">
      <alignment horizontal="center"/>
    </xf>
    <xf numFmtId="49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4" fontId="4" fillId="0" borderId="0" xfId="0" applyNumberFormat="1" applyFont="1"/>
    <xf numFmtId="44" fontId="5" fillId="0" borderId="0" xfId="1" applyFont="1" applyBorder="1"/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0" xfId="0" applyFont="1"/>
    <xf numFmtId="44" fontId="5" fillId="0" borderId="0" xfId="0" applyNumberFormat="1" applyFont="1" applyBorder="1"/>
    <xf numFmtId="0" fontId="0" fillId="0" borderId="29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4" fontId="0" fillId="0" borderId="0" xfId="0" applyNumberFormat="1" applyAlignment="1">
      <alignment horizontal="center" vertical="center"/>
    </xf>
    <xf numFmtId="44" fontId="2" fillId="0" borderId="0" xfId="1" applyFont="1" applyFill="1" applyBorder="1" applyAlignment="1">
      <alignment horizontal="right" vertical="center"/>
    </xf>
    <xf numFmtId="44" fontId="2" fillId="0" borderId="0" xfId="1" applyFont="1" applyBorder="1" applyAlignment="1">
      <alignment vertical="center"/>
    </xf>
    <xf numFmtId="44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44" fontId="0" fillId="0" borderId="0" xfId="0" applyNumberForma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0" fillId="0" borderId="29" xfId="0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3" xfId="0" applyFont="1" applyBorder="1" applyAlignment="1"/>
    <xf numFmtId="0" fontId="4" fillId="0" borderId="6" xfId="0" applyFont="1" applyBorder="1" applyAlignment="1"/>
    <xf numFmtId="49" fontId="2" fillId="0" borderId="21" xfId="0" applyNumberFormat="1" applyFont="1" applyBorder="1" applyAlignment="1">
      <alignment horizontal="center"/>
    </xf>
    <xf numFmtId="0" fontId="9" fillId="0" borderId="0" xfId="0" applyFont="1"/>
    <xf numFmtId="0" fontId="1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1" fillId="0" borderId="0" xfId="0" applyNumberFormat="1" applyFont="1" applyAlignment="1">
      <alignment horizontal="left"/>
    </xf>
    <xf numFmtId="0" fontId="0" fillId="0" borderId="25" xfId="0" applyBorder="1" applyAlignment="1">
      <alignment horizontal="center" vertical="center"/>
    </xf>
    <xf numFmtId="44" fontId="0" fillId="0" borderId="9" xfId="1" applyFont="1" applyBorder="1" applyAlignment="1">
      <alignment horizontal="right" vertical="center"/>
    </xf>
    <xf numFmtId="44" fontId="0" fillId="0" borderId="8" xfId="1" applyFont="1" applyBorder="1" applyAlignment="1">
      <alignment horizontal="right" vertical="center"/>
    </xf>
    <xf numFmtId="44" fontId="0" fillId="0" borderId="20" xfId="1" applyFont="1" applyBorder="1" applyAlignment="1">
      <alignment horizontal="right" vertical="center"/>
    </xf>
    <xf numFmtId="44" fontId="0" fillId="0" borderId="30" xfId="1" applyFont="1" applyBorder="1" applyAlignment="1">
      <alignment horizontal="right" vertical="center"/>
    </xf>
    <xf numFmtId="44" fontId="0" fillId="0" borderId="28" xfId="1" applyFont="1" applyBorder="1" applyAlignment="1">
      <alignment vertical="center"/>
    </xf>
    <xf numFmtId="0" fontId="2" fillId="0" borderId="48" xfId="0" applyFont="1" applyBorder="1" applyAlignment="1">
      <alignment horizontal="center" vertical="center"/>
    </xf>
    <xf numFmtId="0" fontId="0" fillId="0" borderId="41" xfId="0" applyNumberFormat="1" applyBorder="1" applyAlignment="1">
      <alignment horizontal="center" vertical="center"/>
    </xf>
    <xf numFmtId="44" fontId="2" fillId="0" borderId="18" xfId="1" applyFont="1" applyFill="1" applyBorder="1" applyAlignment="1">
      <alignment horizontal="right" vertical="center"/>
    </xf>
    <xf numFmtId="44" fontId="2" fillId="0" borderId="15" xfId="1" applyFont="1" applyFill="1" applyBorder="1" applyAlignment="1">
      <alignment horizontal="right" vertical="center"/>
    </xf>
    <xf numFmtId="44" fontId="0" fillId="0" borderId="26" xfId="1" applyFont="1" applyBorder="1" applyAlignment="1">
      <alignment horizontal="right" vertical="center"/>
    </xf>
    <xf numFmtId="44" fontId="0" fillId="0" borderId="19" xfId="1" applyFont="1" applyBorder="1" applyAlignment="1">
      <alignment horizontal="right" vertical="center"/>
    </xf>
    <xf numFmtId="44" fontId="8" fillId="0" borderId="27" xfId="1" applyFont="1" applyBorder="1" applyAlignment="1">
      <alignment horizontal="center" vertical="center"/>
    </xf>
    <xf numFmtId="44" fontId="8" fillId="0" borderId="31" xfId="1" applyFont="1" applyBorder="1" applyAlignment="1">
      <alignment horizontal="center" vertical="center"/>
    </xf>
    <xf numFmtId="44" fontId="14" fillId="0" borderId="50" xfId="1" applyFont="1" applyBorder="1" applyAlignment="1">
      <alignment vertical="center"/>
    </xf>
    <xf numFmtId="44" fontId="13" fillId="0" borderId="20" xfId="1" applyFont="1" applyBorder="1" applyAlignment="1">
      <alignment vertical="center"/>
    </xf>
    <xf numFmtId="44" fontId="13" fillId="0" borderId="30" xfId="1" applyFont="1" applyBorder="1" applyAlignment="1">
      <alignment vertical="center"/>
    </xf>
    <xf numFmtId="44" fontId="13" fillId="0" borderId="9" xfId="1" applyFont="1" applyBorder="1" applyAlignment="1">
      <alignment vertical="center"/>
    </xf>
    <xf numFmtId="44" fontId="13" fillId="0" borderId="8" xfId="1" applyFont="1" applyBorder="1" applyAlignment="1">
      <alignment vertical="center"/>
    </xf>
    <xf numFmtId="44" fontId="13" fillId="0" borderId="1" xfId="1" applyFont="1" applyBorder="1" applyAlignment="1">
      <alignment vertical="center"/>
    </xf>
    <xf numFmtId="44" fontId="13" fillId="0" borderId="7" xfId="1" applyFont="1" applyBorder="1" applyAlignment="1">
      <alignment vertical="center"/>
    </xf>
    <xf numFmtId="49" fontId="11" fillId="0" borderId="0" xfId="0" applyNumberFormat="1" applyFont="1" applyAlignment="1">
      <alignment horizontal="left" vertical="center"/>
    </xf>
    <xf numFmtId="166" fontId="6" fillId="0" borderId="0" xfId="0" applyNumberFormat="1" applyFont="1"/>
    <xf numFmtId="44" fontId="13" fillId="0" borderId="6" xfId="1" applyFont="1" applyBorder="1" applyAlignment="1">
      <alignment vertical="center"/>
    </xf>
    <xf numFmtId="44" fontId="13" fillId="0" borderId="11" xfId="1" applyFont="1" applyBorder="1" applyAlignment="1">
      <alignment horizontal="center"/>
    </xf>
    <xf numFmtId="44" fontId="13" fillId="0" borderId="52" xfId="1" applyFont="1" applyBorder="1" applyAlignment="1">
      <alignment horizontal="center"/>
    </xf>
    <xf numFmtId="44" fontId="13" fillId="0" borderId="9" xfId="1" applyFont="1" applyBorder="1" applyAlignment="1">
      <alignment horizontal="center"/>
    </xf>
    <xf numFmtId="44" fontId="13" fillId="0" borderId="6" xfId="1" applyFont="1" applyBorder="1" applyAlignment="1">
      <alignment horizontal="center"/>
    </xf>
    <xf numFmtId="44" fontId="13" fillId="0" borderId="18" xfId="1" applyFont="1" applyBorder="1"/>
    <xf numFmtId="44" fontId="13" fillId="0" borderId="31" xfId="1" applyFont="1" applyBorder="1"/>
    <xf numFmtId="49" fontId="8" fillId="0" borderId="29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1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4" fontId="2" fillId="0" borderId="48" xfId="1" applyFont="1" applyBorder="1" applyAlignment="1">
      <alignment vertical="center"/>
    </xf>
    <xf numFmtId="44" fontId="0" fillId="0" borderId="43" xfId="1" applyFont="1" applyBorder="1" applyAlignment="1">
      <alignment horizontal="right" vertical="center"/>
    </xf>
    <xf numFmtId="44" fontId="0" fillId="0" borderId="24" xfId="1" applyFont="1" applyBorder="1" applyAlignment="1">
      <alignment horizontal="right" vertical="center"/>
    </xf>
    <xf numFmtId="166" fontId="16" fillId="0" borderId="56" xfId="1" applyNumberFormat="1" applyFont="1" applyFill="1" applyBorder="1" applyAlignment="1">
      <alignment horizontal="center" vertical="center"/>
    </xf>
    <xf numFmtId="44" fontId="13" fillId="0" borderId="14" xfId="1" applyFont="1" applyBorder="1" applyAlignment="1">
      <alignment horizontal="center"/>
    </xf>
    <xf numFmtId="44" fontId="13" fillId="0" borderId="57" xfId="1" applyFont="1" applyBorder="1" applyAlignment="1">
      <alignment horizontal="center"/>
    </xf>
    <xf numFmtId="0" fontId="1" fillId="0" borderId="0" xfId="0" applyFont="1"/>
    <xf numFmtId="16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vertical="center"/>
    </xf>
    <xf numFmtId="44" fontId="13" fillId="0" borderId="25" xfId="1" applyFont="1" applyBorder="1" applyAlignment="1">
      <alignment vertical="center"/>
    </xf>
    <xf numFmtId="44" fontId="13" fillId="0" borderId="34" xfId="1" applyFont="1" applyBorder="1" applyAlignment="1">
      <alignment vertical="center"/>
    </xf>
    <xf numFmtId="0" fontId="5" fillId="0" borderId="31" xfId="0" applyFont="1" applyBorder="1" applyAlignment="1">
      <alignment horizontal="center"/>
    </xf>
    <xf numFmtId="49" fontId="4" fillId="0" borderId="3" xfId="0" applyNumberFormat="1" applyFont="1" applyBorder="1" applyAlignment="1">
      <alignment vertical="center"/>
    </xf>
    <xf numFmtId="44" fontId="13" fillId="0" borderId="41" xfId="1" applyFont="1" applyBorder="1" applyAlignment="1">
      <alignment vertical="center"/>
    </xf>
    <xf numFmtId="44" fontId="13" fillId="0" borderId="45" xfId="1" applyFont="1" applyBorder="1" applyAlignment="1">
      <alignment vertical="center"/>
    </xf>
    <xf numFmtId="44" fontId="13" fillId="0" borderId="62" xfId="1" applyFont="1" applyBorder="1"/>
    <xf numFmtId="44" fontId="20" fillId="0" borderId="9" xfId="1" applyFont="1" applyBorder="1" applyAlignment="1">
      <alignment vertical="center"/>
    </xf>
    <xf numFmtId="44" fontId="14" fillId="0" borderId="9" xfId="1" applyFont="1" applyBorder="1" applyAlignment="1">
      <alignment vertical="center"/>
    </xf>
    <xf numFmtId="0" fontId="21" fillId="0" borderId="63" xfId="0" applyFont="1" applyBorder="1" applyAlignment="1">
      <alignment vertical="center"/>
    </xf>
    <xf numFmtId="44" fontId="1" fillId="0" borderId="0" xfId="1" applyFont="1"/>
    <xf numFmtId="0" fontId="4" fillId="0" borderId="41" xfId="0" applyFont="1" applyBorder="1" applyAlignment="1">
      <alignment horizontal="left"/>
    </xf>
    <xf numFmtId="44" fontId="13" fillId="0" borderId="16" xfId="1" applyFont="1" applyBorder="1" applyAlignment="1">
      <alignment horizontal="center"/>
    </xf>
    <xf numFmtId="44" fontId="13" fillId="0" borderId="64" xfId="1" applyFont="1" applyBorder="1" applyAlignment="1">
      <alignment vertical="center"/>
    </xf>
    <xf numFmtId="0" fontId="0" fillId="0" borderId="0" xfId="0" applyBorder="1"/>
    <xf numFmtId="44" fontId="20" fillId="0" borderId="20" xfId="1" applyFont="1" applyBorder="1" applyAlignment="1">
      <alignment vertical="center"/>
    </xf>
    <xf numFmtId="166" fontId="0" fillId="0" borderId="0" xfId="0" applyNumberFormat="1"/>
    <xf numFmtId="44" fontId="13" fillId="0" borderId="66" xfId="1" applyFont="1" applyBorder="1" applyAlignment="1">
      <alignment vertical="center"/>
    </xf>
    <xf numFmtId="0" fontId="15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vertical="top"/>
    </xf>
    <xf numFmtId="44" fontId="13" fillId="0" borderId="65" xfId="1" applyFont="1" applyBorder="1" applyAlignment="1">
      <alignment vertical="center"/>
    </xf>
    <xf numFmtId="44" fontId="0" fillId="0" borderId="0" xfId="0" applyNumberFormat="1"/>
    <xf numFmtId="16" fontId="1" fillId="0" borderId="0" xfId="0" applyNumberFormat="1" applyFon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167" fontId="0" fillId="0" borderId="0" xfId="0" applyNumberFormat="1"/>
    <xf numFmtId="0" fontId="21" fillId="0" borderId="6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67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23" fillId="0" borderId="0" xfId="0" applyNumberFormat="1" applyFont="1"/>
    <xf numFmtId="44" fontId="13" fillId="0" borderId="61" xfId="1" applyFont="1" applyBorder="1" applyAlignment="1">
      <alignment vertical="center"/>
    </xf>
    <xf numFmtId="44" fontId="2" fillId="0" borderId="17" xfId="1" applyFont="1" applyBorder="1" applyAlignment="1">
      <alignment horizontal="center"/>
    </xf>
    <xf numFmtId="44" fontId="13" fillId="0" borderId="15" xfId="1" applyFont="1" applyBorder="1"/>
    <xf numFmtId="44" fontId="13" fillId="0" borderId="10" xfId="1" applyFont="1" applyBorder="1" applyAlignment="1">
      <alignment vertical="center"/>
    </xf>
    <xf numFmtId="44" fontId="13" fillId="0" borderId="8" xfId="1" applyFont="1" applyFill="1" applyBorder="1" applyAlignment="1">
      <alignment vertical="center"/>
    </xf>
    <xf numFmtId="44" fontId="13" fillId="0" borderId="25" xfId="1" applyFont="1" applyFill="1" applyBorder="1" applyAlignment="1">
      <alignment vertical="center"/>
    </xf>
    <xf numFmtId="44" fontId="13" fillId="0" borderId="9" xfId="1" applyFont="1" applyFill="1" applyBorder="1" applyAlignment="1">
      <alignment vertical="center"/>
    </xf>
    <xf numFmtId="44" fontId="1" fillId="0" borderId="0" xfId="1" applyFill="1" applyAlignment="1">
      <alignment horizontal="center"/>
    </xf>
    <xf numFmtId="44" fontId="1" fillId="0" borderId="0" xfId="1" applyFill="1"/>
    <xf numFmtId="44" fontId="1" fillId="0" borderId="0" xfId="1" applyFill="1" applyBorder="1" applyAlignment="1">
      <alignment horizontal="center"/>
    </xf>
    <xf numFmtId="44" fontId="1" fillId="0" borderId="0" xfId="1" applyFill="1" applyBorder="1"/>
    <xf numFmtId="44" fontId="8" fillId="0" borderId="27" xfId="1" applyFont="1" applyFill="1" applyBorder="1" applyAlignment="1">
      <alignment horizontal="center" vertical="center"/>
    </xf>
    <xf numFmtId="44" fontId="8" fillId="0" borderId="29" xfId="1" applyFont="1" applyFill="1" applyBorder="1" applyAlignment="1">
      <alignment horizontal="center" vertical="center"/>
    </xf>
    <xf numFmtId="44" fontId="8" fillId="0" borderId="31" xfId="1" applyFont="1" applyFill="1" applyBorder="1" applyAlignment="1">
      <alignment horizontal="center" vertical="center"/>
    </xf>
    <xf numFmtId="44" fontId="14" fillId="0" borderId="53" xfId="1" applyFont="1" applyFill="1" applyBorder="1" applyAlignment="1">
      <alignment vertical="center"/>
    </xf>
    <xf numFmtId="44" fontId="5" fillId="0" borderId="0" xfId="1" applyFont="1" applyFill="1" applyBorder="1"/>
    <xf numFmtId="44" fontId="13" fillId="0" borderId="7" xfId="1" applyFont="1" applyFill="1" applyBorder="1" applyAlignment="1">
      <alignment vertical="center"/>
    </xf>
    <xf numFmtId="44" fontId="13" fillId="0" borderId="1" xfId="1" applyFont="1" applyFill="1" applyBorder="1" applyAlignment="1">
      <alignment vertical="center"/>
    </xf>
    <xf numFmtId="44" fontId="13" fillId="0" borderId="10" xfId="1" applyFont="1" applyFill="1" applyBorder="1" applyAlignment="1">
      <alignment vertical="center"/>
    </xf>
    <xf numFmtId="44" fontId="13" fillId="0" borderId="18" xfId="1" applyFont="1" applyFill="1" applyBorder="1"/>
    <xf numFmtId="44" fontId="13" fillId="0" borderId="62" xfId="1" applyFont="1" applyFill="1" applyBorder="1"/>
    <xf numFmtId="0" fontId="1" fillId="0" borderId="0" xfId="0" applyFont="1" applyFill="1" applyBorder="1"/>
    <xf numFmtId="49" fontId="2" fillId="0" borderId="51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4" fontId="7" fillId="0" borderId="0" xfId="0" applyNumberFormat="1" applyFont="1" applyBorder="1"/>
    <xf numFmtId="0" fontId="7" fillId="0" borderId="0" xfId="0" applyFont="1" applyBorder="1"/>
    <xf numFmtId="0" fontId="0" fillId="0" borderId="0" xfId="0" applyAlignment="1">
      <alignment horizontal="left" indent="1"/>
    </xf>
    <xf numFmtId="0" fontId="9" fillId="0" borderId="0" xfId="0" applyFont="1" applyAlignment="1">
      <alignment horizontal="left" indent="1"/>
    </xf>
    <xf numFmtId="49" fontId="0" fillId="0" borderId="0" xfId="0" applyNumberFormat="1" applyAlignment="1">
      <alignment horizontal="center"/>
    </xf>
    <xf numFmtId="0" fontId="5" fillId="0" borderId="29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4" fontId="13" fillId="0" borderId="30" xfId="1" applyFont="1" applyFill="1" applyBorder="1" applyAlignment="1">
      <alignment vertical="center"/>
    </xf>
    <xf numFmtId="44" fontId="13" fillId="0" borderId="41" xfId="1" applyFont="1" applyFill="1" applyBorder="1" applyAlignment="1">
      <alignment vertical="center"/>
    </xf>
    <xf numFmtId="0" fontId="4" fillId="0" borderId="0" xfId="0" applyFont="1" applyBorder="1" applyAlignment="1">
      <alignment horizontal="center"/>
    </xf>
    <xf numFmtId="44" fontId="13" fillId="0" borderId="68" xfId="1" applyFont="1" applyBorder="1" applyAlignment="1">
      <alignment vertical="center"/>
    </xf>
    <xf numFmtId="44" fontId="25" fillId="0" borderId="0" xfId="0" applyNumberFormat="1" applyFont="1" applyAlignment="1">
      <alignment vertical="center"/>
    </xf>
    <xf numFmtId="165" fontId="25" fillId="0" borderId="0" xfId="2" applyFont="1" applyAlignment="1">
      <alignment vertical="center"/>
    </xf>
    <xf numFmtId="164" fontId="7" fillId="0" borderId="0" xfId="0" applyNumberFormat="1" applyFont="1"/>
    <xf numFmtId="0" fontId="5" fillId="0" borderId="29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4" fontId="13" fillId="0" borderId="33" xfId="1" applyFont="1" applyBorder="1" applyAlignment="1">
      <alignment vertical="center"/>
    </xf>
    <xf numFmtId="44" fontId="2" fillId="0" borderId="22" xfId="1" applyFont="1" applyFill="1" applyBorder="1" applyAlignment="1">
      <alignment horizontal="center"/>
    </xf>
    <xf numFmtId="44" fontId="13" fillId="0" borderId="11" xfId="1" applyFont="1" applyFill="1" applyBorder="1" applyAlignment="1">
      <alignment vertical="center"/>
    </xf>
    <xf numFmtId="44" fontId="13" fillId="0" borderId="13" xfId="1" applyFont="1" applyFill="1" applyBorder="1" applyAlignment="1">
      <alignment vertical="center"/>
    </xf>
    <xf numFmtId="44" fontId="14" fillId="0" borderId="20" xfId="1" applyFont="1" applyBorder="1" applyAlignment="1">
      <alignment vertical="center"/>
    </xf>
    <xf numFmtId="44" fontId="9" fillId="0" borderId="0" xfId="0" applyNumberFormat="1" applyFont="1"/>
    <xf numFmtId="44" fontId="13" fillId="0" borderId="13" xfId="1" applyFont="1" applyBorder="1" applyAlignment="1">
      <alignment vertical="center"/>
    </xf>
    <xf numFmtId="0" fontId="4" fillId="0" borderId="30" xfId="0" applyFont="1" applyBorder="1" applyAlignment="1">
      <alignment horizontal="center"/>
    </xf>
    <xf numFmtId="49" fontId="8" fillId="0" borderId="29" xfId="0" applyNumberFormat="1" applyFont="1" applyBorder="1" applyAlignment="1">
      <alignment horizontal="center"/>
    </xf>
    <xf numFmtId="44" fontId="13" fillId="0" borderId="65" xfId="1" applyFont="1" applyFill="1" applyBorder="1" applyAlignment="1">
      <alignment vertical="center"/>
    </xf>
    <xf numFmtId="44" fontId="13" fillId="0" borderId="20" xfId="1" applyFont="1" applyFill="1" applyBorder="1" applyAlignment="1">
      <alignment vertical="center"/>
    </xf>
    <xf numFmtId="44" fontId="14" fillId="0" borderId="28" xfId="1" applyFont="1" applyFill="1" applyBorder="1" applyAlignment="1">
      <alignment vertical="center"/>
    </xf>
    <xf numFmtId="44" fontId="13" fillId="0" borderId="28" xfId="1" applyFont="1" applyBorder="1" applyAlignment="1">
      <alignment vertical="center"/>
    </xf>
    <xf numFmtId="44" fontId="13" fillId="0" borderId="13" xfId="1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4" fontId="13" fillId="0" borderId="58" xfId="1" applyFont="1" applyBorder="1" applyAlignment="1">
      <alignment vertical="center"/>
    </xf>
    <xf numFmtId="44" fontId="20" fillId="0" borderId="13" xfId="1" applyFont="1" applyBorder="1" applyAlignment="1">
      <alignment vertical="center"/>
    </xf>
    <xf numFmtId="44" fontId="13" fillId="0" borderId="49" xfId="1" applyFont="1" applyBorder="1" applyAlignment="1">
      <alignment vertical="center"/>
    </xf>
    <xf numFmtId="44" fontId="20" fillId="0" borderId="49" xfId="1" applyFont="1" applyBorder="1" applyAlignment="1">
      <alignment vertical="center"/>
    </xf>
    <xf numFmtId="44" fontId="14" fillId="0" borderId="49" xfId="1" applyFont="1" applyBorder="1" applyAlignment="1">
      <alignment vertical="center"/>
    </xf>
    <xf numFmtId="44" fontId="13" fillId="0" borderId="69" xfId="1" applyFont="1" applyBorder="1" applyAlignment="1">
      <alignment vertical="center"/>
    </xf>
    <xf numFmtId="44" fontId="20" fillId="0" borderId="49" xfId="1" applyFont="1" applyFill="1" applyBorder="1" applyAlignment="1">
      <alignment vertical="center"/>
    </xf>
    <xf numFmtId="44" fontId="13" fillId="0" borderId="64" xfId="1" applyFont="1" applyFill="1" applyBorder="1" applyAlignment="1">
      <alignment vertical="center"/>
    </xf>
    <xf numFmtId="44" fontId="13" fillId="0" borderId="49" xfId="1" applyFont="1" applyFill="1" applyBorder="1" applyAlignment="1">
      <alignment vertical="center"/>
    </xf>
    <xf numFmtId="44" fontId="20" fillId="0" borderId="28" xfId="1" applyFont="1" applyBorder="1" applyAlignment="1">
      <alignment vertical="center"/>
    </xf>
    <xf numFmtId="44" fontId="13" fillId="0" borderId="44" xfId="1" applyFont="1" applyFill="1" applyBorder="1" applyAlignment="1">
      <alignment vertical="center"/>
    </xf>
    <xf numFmtId="44" fontId="2" fillId="0" borderId="42" xfId="1" applyFont="1" applyBorder="1" applyAlignment="1">
      <alignment horizontal="center"/>
    </xf>
    <xf numFmtId="44" fontId="13" fillId="0" borderId="36" xfId="1" applyFont="1" applyBorder="1" applyAlignment="1">
      <alignment vertical="center"/>
    </xf>
    <xf numFmtId="16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/>
    <xf numFmtId="44" fontId="2" fillId="0" borderId="0" xfId="1" applyFont="1" applyBorder="1"/>
    <xf numFmtId="44" fontId="13" fillId="0" borderId="39" xfId="1" applyFont="1" applyBorder="1" applyAlignment="1">
      <alignment vertical="center"/>
    </xf>
    <xf numFmtId="44" fontId="13" fillId="0" borderId="3" xfId="1" applyFont="1" applyBorder="1" applyAlignment="1">
      <alignment vertical="center"/>
    </xf>
    <xf numFmtId="0" fontId="9" fillId="0" borderId="0" xfId="0" applyFont="1" applyBorder="1" applyAlignment="1">
      <alignment horizontal="left" indent="1"/>
    </xf>
    <xf numFmtId="44" fontId="8" fillId="0" borderId="0" xfId="1" applyFont="1" applyBorder="1" applyAlignment="1">
      <alignment horizontal="center" wrapText="1"/>
    </xf>
    <xf numFmtId="44" fontId="9" fillId="0" borderId="0" xfId="1" applyFont="1" applyAlignment="1">
      <alignment horizontal="right"/>
    </xf>
    <xf numFmtId="44" fontId="0" fillId="0" borderId="73" xfId="1" applyFont="1" applyBorder="1" applyAlignment="1">
      <alignment horizontal="right" vertical="center"/>
    </xf>
    <xf numFmtId="44" fontId="13" fillId="0" borderId="0" xfId="1" applyFont="1" applyBorder="1" applyAlignment="1">
      <alignment vertical="center"/>
    </xf>
    <xf numFmtId="0" fontId="4" fillId="0" borderId="40" xfId="0" applyFont="1" applyBorder="1" applyAlignment="1"/>
    <xf numFmtId="44" fontId="13" fillId="0" borderId="20" xfId="1" applyFont="1" applyBorder="1" applyAlignment="1">
      <alignment horizontal="center"/>
    </xf>
    <xf numFmtId="44" fontId="13" fillId="0" borderId="2" xfId="1" applyFont="1" applyBorder="1" applyAlignment="1">
      <alignment vertical="center"/>
    </xf>
    <xf numFmtId="49" fontId="2" fillId="0" borderId="0" xfId="0" applyNumberFormat="1" applyFont="1" applyBorder="1" applyAlignment="1">
      <alignment horizontal="center"/>
    </xf>
    <xf numFmtId="44" fontId="1" fillId="0" borderId="0" xfId="1" applyFont="1" applyBorder="1" applyAlignment="1">
      <alignment horizontal="center"/>
    </xf>
    <xf numFmtId="44" fontId="1" fillId="0" borderId="0" xfId="1" applyFont="1" applyBorder="1"/>
    <xf numFmtId="0" fontId="27" fillId="0" borderId="0" xfId="0" applyFont="1" applyAlignment="1">
      <alignment horizontal="center"/>
    </xf>
    <xf numFmtId="44" fontId="13" fillId="0" borderId="59" xfId="1" applyFont="1" applyBorder="1" applyAlignment="1">
      <alignment vertical="center"/>
    </xf>
    <xf numFmtId="44" fontId="1" fillId="0" borderId="9" xfId="1" applyFont="1" applyBorder="1" applyAlignment="1">
      <alignment horizontal="right" vertical="center"/>
    </xf>
    <xf numFmtId="49" fontId="6" fillId="0" borderId="0" xfId="0" applyNumberFormat="1" applyFont="1" applyAlignment="1">
      <alignment horizontal="center"/>
    </xf>
    <xf numFmtId="44" fontId="6" fillId="0" borderId="0" xfId="1" applyFont="1"/>
    <xf numFmtId="0" fontId="6" fillId="0" borderId="0" xfId="0" applyFont="1"/>
    <xf numFmtId="16" fontId="6" fillId="0" borderId="0" xfId="0" applyNumberFormat="1" applyFont="1" applyAlignment="1">
      <alignment horizontal="center"/>
    </xf>
    <xf numFmtId="44" fontId="6" fillId="0" borderId="0" xfId="1" applyFont="1" applyFill="1"/>
    <xf numFmtId="44" fontId="6" fillId="0" borderId="0" xfId="0" applyNumberFormat="1" applyFont="1" applyBorder="1"/>
    <xf numFmtId="0" fontId="6" fillId="0" borderId="0" xfId="0" applyFont="1" applyBorder="1"/>
    <xf numFmtId="44" fontId="14" fillId="0" borderId="20" xfId="1" applyFont="1" applyFill="1" applyBorder="1" applyAlignment="1">
      <alignment vertical="center"/>
    </xf>
    <xf numFmtId="49" fontId="6" fillId="0" borderId="0" xfId="0" applyNumberFormat="1" applyFont="1" applyBorder="1" applyAlignment="1">
      <alignment horizontal="center"/>
    </xf>
    <xf numFmtId="44" fontId="28" fillId="0" borderId="0" xfId="1" applyFont="1" applyFill="1" applyAlignment="1">
      <alignment horizontal="center" vertical="center"/>
    </xf>
    <xf numFmtId="44" fontId="2" fillId="0" borderId="5" xfId="1" applyFont="1" applyBorder="1" applyAlignment="1">
      <alignment horizontal="center"/>
    </xf>
    <xf numFmtId="44" fontId="6" fillId="0" borderId="0" xfId="1" applyFont="1" applyAlignment="1">
      <alignment horizontal="center"/>
    </xf>
    <xf numFmtId="44" fontId="13" fillId="0" borderId="12" xfId="1" applyFont="1" applyFill="1" applyBorder="1" applyAlignment="1">
      <alignment vertical="center"/>
    </xf>
    <xf numFmtId="44" fontId="6" fillId="0" borderId="0" xfId="0" applyNumberFormat="1" applyFont="1"/>
    <xf numFmtId="0" fontId="30" fillId="0" borderId="0" xfId="0" applyFont="1"/>
    <xf numFmtId="44" fontId="8" fillId="0" borderId="0" xfId="1" applyFont="1" applyBorder="1" applyAlignment="1">
      <alignment horizontal="center" wrapText="1"/>
    </xf>
    <xf numFmtId="44" fontId="1" fillId="0" borderId="30" xfId="1" applyFont="1" applyBorder="1" applyAlignment="1">
      <alignment horizontal="right" vertical="center"/>
    </xf>
    <xf numFmtId="44" fontId="31" fillId="0" borderId="0" xfId="1" applyFont="1" applyAlignment="1">
      <alignment horizontal="center"/>
    </xf>
    <xf numFmtId="0" fontId="30" fillId="0" borderId="69" xfId="0" applyFont="1" applyBorder="1" applyAlignment="1">
      <alignment horizontal="right"/>
    </xf>
    <xf numFmtId="0" fontId="6" fillId="0" borderId="0" xfId="0" applyFont="1" applyAlignment="1">
      <alignment horizontal="left" indent="1"/>
    </xf>
    <xf numFmtId="44" fontId="14" fillId="0" borderId="13" xfId="1" applyFont="1" applyBorder="1" applyAlignment="1">
      <alignment vertical="center"/>
    </xf>
    <xf numFmtId="44" fontId="13" fillId="0" borderId="16" xfId="1" applyFont="1" applyBorder="1" applyAlignment="1">
      <alignment vertical="center"/>
    </xf>
    <xf numFmtId="0" fontId="4" fillId="0" borderId="34" xfId="0" applyFont="1" applyBorder="1" applyAlignment="1"/>
    <xf numFmtId="0" fontId="4" fillId="0" borderId="35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38" xfId="0" applyFont="1" applyBorder="1" applyAlignment="1"/>
    <xf numFmtId="0" fontId="4" fillId="0" borderId="39" xfId="0" applyFont="1" applyBorder="1" applyAlignment="1"/>
    <xf numFmtId="0" fontId="6" fillId="0" borderId="0" xfId="0" applyFont="1" applyAlignment="1">
      <alignment horizontal="center"/>
    </xf>
    <xf numFmtId="49" fontId="30" fillId="0" borderId="69" xfId="0" applyNumberFormat="1" applyFont="1" applyBorder="1" applyAlignment="1">
      <alignment horizontal="right"/>
    </xf>
    <xf numFmtId="0" fontId="30" fillId="0" borderId="69" xfId="0" quotePrefix="1" applyFont="1" applyBorder="1" applyAlignment="1">
      <alignment horizontal="right"/>
    </xf>
    <xf numFmtId="16" fontId="0" fillId="0" borderId="0" xfId="0" applyNumberFormat="1" applyAlignment="1">
      <alignment horizontal="center"/>
    </xf>
    <xf numFmtId="0" fontId="4" fillId="0" borderId="72" xfId="0" applyFont="1" applyBorder="1" applyAlignment="1">
      <alignment vertical="center"/>
    </xf>
    <xf numFmtId="0" fontId="4" fillId="0" borderId="68" xfId="0" applyFont="1" applyBorder="1" applyAlignment="1"/>
    <xf numFmtId="44" fontId="14" fillId="0" borderId="70" xfId="1" applyFont="1" applyFill="1" applyBorder="1" applyAlignment="1">
      <alignment vertical="center"/>
    </xf>
    <xf numFmtId="44" fontId="14" fillId="0" borderId="9" xfId="1" applyFont="1" applyFill="1" applyBorder="1" applyAlignment="1">
      <alignment vertic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4" fontId="13" fillId="0" borderId="14" xfId="1" applyFont="1" applyFill="1" applyBorder="1" applyAlignment="1">
      <alignment vertical="center"/>
    </xf>
    <xf numFmtId="44" fontId="13" fillId="0" borderId="58" xfId="1" applyFont="1" applyFill="1" applyBorder="1" applyAlignment="1">
      <alignment vertical="center"/>
    </xf>
    <xf numFmtId="44" fontId="8" fillId="0" borderId="0" xfId="1" applyFont="1" applyBorder="1" applyAlignment="1">
      <alignment horizontal="center" wrapText="1"/>
    </xf>
    <xf numFmtId="44" fontId="29" fillId="0" borderId="0" xfId="1" applyFont="1" applyAlignment="1">
      <alignment horizontal="center"/>
    </xf>
    <xf numFmtId="0" fontId="4" fillId="0" borderId="40" xfId="0" applyFont="1" applyBorder="1" applyAlignment="1">
      <alignment horizontal="center"/>
    </xf>
    <xf numFmtId="44" fontId="13" fillId="0" borderId="57" xfId="1" applyFont="1" applyBorder="1" applyAlignment="1">
      <alignment vertic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4" fontId="6" fillId="0" borderId="0" xfId="0" applyNumberFormat="1" applyFont="1"/>
    <xf numFmtId="16" fontId="6" fillId="0" borderId="0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4" fontId="13" fillId="0" borderId="28" xfId="1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1" fillId="0" borderId="0" xfId="0" quotePrefix="1" applyNumberFormat="1" applyFont="1" applyBorder="1" applyAlignment="1">
      <alignment horizontal="center"/>
    </xf>
    <xf numFmtId="44" fontId="2" fillId="0" borderId="47" xfId="1" applyFont="1" applyFill="1" applyBorder="1" applyAlignment="1">
      <alignment horizontal="center"/>
    </xf>
    <xf numFmtId="44" fontId="20" fillId="0" borderId="35" xfId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25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4" fillId="0" borderId="34" xfId="0" applyFont="1" applyBorder="1" applyAlignment="1">
      <alignment horizontal="center"/>
    </xf>
    <xf numFmtId="44" fontId="13" fillId="0" borderId="56" xfId="0" applyNumberFormat="1" applyFont="1" applyBorder="1" applyAlignment="1"/>
    <xf numFmtId="44" fontId="6" fillId="0" borderId="71" xfId="1" applyFont="1" applyBorder="1" applyAlignment="1"/>
    <xf numFmtId="44" fontId="6" fillId="0" borderId="55" xfId="1" applyFont="1" applyBorder="1" applyAlignment="1"/>
    <xf numFmtId="166" fontId="6" fillId="0" borderId="0" xfId="0" applyNumberFormat="1" applyFont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9" fontId="4" fillId="0" borderId="6" xfId="0" applyNumberFormat="1" applyFont="1" applyBorder="1" applyAlignment="1">
      <alignment vertical="center"/>
    </xf>
    <xf numFmtId="49" fontId="6" fillId="0" borderId="1" xfId="0" applyNumberFormat="1" applyFont="1" applyBorder="1" applyAlignment="1">
      <alignment vertical="center"/>
    </xf>
    <xf numFmtId="0" fontId="4" fillId="0" borderId="34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16" fontId="6" fillId="0" borderId="0" xfId="0" applyNumberFormat="1" applyFont="1" applyBorder="1" applyAlignment="1">
      <alignment horizontal="center"/>
    </xf>
    <xf numFmtId="0" fontId="30" fillId="0" borderId="0" xfId="0" applyFont="1" applyAlignment="1">
      <alignment horizontal="left" indent="1"/>
    </xf>
    <xf numFmtId="165" fontId="6" fillId="0" borderId="0" xfId="2" applyFont="1" applyAlignment="1">
      <alignment horizontal="left" indent="1"/>
    </xf>
    <xf numFmtId="16" fontId="0" fillId="0" borderId="0" xfId="0" applyNumberFormat="1" applyAlignment="1">
      <alignment horizontal="center"/>
    </xf>
    <xf numFmtId="0" fontId="4" fillId="0" borderId="3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7" fontId="29" fillId="0" borderId="0" xfId="0" applyNumberFormat="1" applyFont="1"/>
    <xf numFmtId="49" fontId="4" fillId="0" borderId="3" xfId="0" applyNumberFormat="1" applyFont="1" applyBorder="1" applyAlignment="1">
      <alignment horizontal="center" vertic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13" fillId="0" borderId="3" xfId="1" applyFont="1" applyFill="1" applyBorder="1" applyAlignment="1">
      <alignment vertical="center"/>
    </xf>
    <xf numFmtId="166" fontId="2" fillId="0" borderId="0" xfId="1" applyNumberFormat="1" applyFont="1" applyFill="1" applyBorder="1" applyAlignment="1">
      <alignment horizontal="center"/>
    </xf>
    <xf numFmtId="44" fontId="13" fillId="0" borderId="24" xfId="1" applyFont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16" fontId="0" fillId="0" borderId="0" xfId="0" applyNumberFormat="1" applyAlignment="1">
      <alignment horizontal="center"/>
    </xf>
    <xf numFmtId="44" fontId="20" fillId="0" borderId="24" xfId="1" applyFont="1" applyBorder="1" applyAlignment="1">
      <alignment vertical="center"/>
    </xf>
    <xf numFmtId="44" fontId="20" fillId="0" borderId="24" xfId="1" applyFont="1" applyFill="1" applyBorder="1" applyAlignment="1">
      <alignment vertical="center"/>
    </xf>
    <xf numFmtId="16" fontId="1" fillId="0" borderId="0" xfId="0" applyNumberFormat="1" applyFont="1" applyAlignment="1">
      <alignment horizontal="center"/>
    </xf>
    <xf numFmtId="16" fontId="0" fillId="0" borderId="0" xfId="0" applyNumberFormat="1"/>
    <xf numFmtId="49" fontId="4" fillId="0" borderId="3" xfId="0" applyNumberFormat="1" applyFont="1" applyBorder="1" applyAlignment="1">
      <alignment horizontal="center" vertical="center"/>
    </xf>
    <xf numFmtId="16" fontId="0" fillId="0" borderId="0" xfId="0" applyNumberFormat="1" applyAlignment="1">
      <alignment horizontal="center"/>
    </xf>
    <xf numFmtId="14" fontId="0" fillId="0" borderId="0" xfId="0" applyNumberFormat="1" applyBorder="1" applyAlignment="1">
      <alignment horizontal="center"/>
    </xf>
    <xf numFmtId="166" fontId="18" fillId="0" borderId="0" xfId="0" applyNumberFormat="1" applyFont="1" applyBorder="1" applyAlignment="1"/>
    <xf numFmtId="166" fontId="18" fillId="0" borderId="0" xfId="0" applyNumberFormat="1" applyFont="1" applyAlignment="1"/>
    <xf numFmtId="44" fontId="13" fillId="0" borderId="23" xfId="1" applyFont="1" applyFill="1" applyBorder="1" applyAlignment="1">
      <alignment vertical="center"/>
    </xf>
    <xf numFmtId="44" fontId="13" fillId="0" borderId="61" xfId="1" applyFont="1" applyFill="1" applyBorder="1" applyAlignment="1">
      <alignment vertical="center"/>
    </xf>
    <xf numFmtId="44" fontId="13" fillId="0" borderId="75" xfId="1" applyFont="1" applyFill="1" applyBorder="1" applyAlignment="1">
      <alignment vertical="center"/>
    </xf>
    <xf numFmtId="49" fontId="4" fillId="0" borderId="3" xfId="0" applyNumberFormat="1" applyFont="1" applyBorder="1" applyAlignment="1">
      <alignment horizontal="center" vertical="center"/>
    </xf>
    <xf numFmtId="16" fontId="0" fillId="0" borderId="0" xfId="0" applyNumberFormat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16" fontId="0" fillId="0" borderId="0" xfId="0" applyNumberFormat="1" applyAlignment="1">
      <alignment horizontal="center"/>
    </xf>
    <xf numFmtId="16" fontId="0" fillId="0" borderId="1" xfId="0" applyNumberFormat="1" applyBorder="1" applyAlignment="1">
      <alignment horizontal="center"/>
    </xf>
    <xf numFmtId="44" fontId="14" fillId="0" borderId="24" xfId="1" applyFont="1" applyBorder="1" applyAlignment="1">
      <alignment vertical="center"/>
    </xf>
    <xf numFmtId="44" fontId="0" fillId="0" borderId="0" xfId="0" applyNumberFormat="1" applyBorder="1" applyAlignment="1">
      <alignment horizontal="center"/>
    </xf>
    <xf numFmtId="165" fontId="0" fillId="0" borderId="0" xfId="2" applyFont="1" applyBorder="1" applyAlignment="1">
      <alignment horizontal="center"/>
    </xf>
    <xf numFmtId="16" fontId="0" fillId="0" borderId="0" xfId="0" applyNumberFormat="1" applyAlignment="1">
      <alignment horizontal="center"/>
    </xf>
    <xf numFmtId="0" fontId="5" fillId="0" borderId="35" xfId="0" applyFont="1" applyBorder="1" applyAlignment="1">
      <alignment vertic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29" xfId="0" applyFont="1" applyBorder="1" applyAlignment="1">
      <alignment horizontal="center"/>
    </xf>
    <xf numFmtId="44" fontId="6" fillId="0" borderId="0" xfId="1" applyFont="1" applyAlignment="1">
      <alignment horizontal="center"/>
    </xf>
    <xf numFmtId="44" fontId="13" fillId="0" borderId="43" xfId="0" applyNumberFormat="1" applyFont="1" applyBorder="1" applyAlignment="1"/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NumberFormat="1"/>
    <xf numFmtId="0" fontId="0" fillId="0" borderId="0" xfId="0" applyNumberForma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6" fillId="0" borderId="0" xfId="1" applyNumberFormat="1" applyFont="1"/>
    <xf numFmtId="0" fontId="23" fillId="0" borderId="0" xfId="0" applyNumberFormat="1" applyFont="1" applyBorder="1" applyAlignment="1">
      <alignment horizontal="center"/>
    </xf>
    <xf numFmtId="0" fontId="23" fillId="0" borderId="0" xfId="2" applyNumberFormat="1" applyFont="1" applyBorder="1" applyAlignment="1">
      <alignment horizontal="center"/>
    </xf>
    <xf numFmtId="0" fontId="6" fillId="0" borderId="0" xfId="1" applyNumberFormat="1" applyFon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4" fontId="20" fillId="0" borderId="74" xfId="1" applyFont="1" applyBorder="1" applyAlignment="1">
      <alignment vertical="center"/>
    </xf>
    <xf numFmtId="166" fontId="0" fillId="0" borderId="0" xfId="2" applyNumberFormat="1" applyFont="1"/>
    <xf numFmtId="16" fontId="0" fillId="0" borderId="0" xfId="0" applyNumberFormat="1" applyAlignment="1">
      <alignment horizontal="center"/>
    </xf>
    <xf numFmtId="0" fontId="9" fillId="0" borderId="0" xfId="0" applyNumberFormat="1" applyFon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4" fontId="13" fillId="0" borderId="35" xfId="1" applyFont="1" applyBorder="1" applyAlignment="1">
      <alignment vertical="center"/>
    </xf>
    <xf numFmtId="16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44" fontId="2" fillId="0" borderId="76" xfId="1" applyFont="1" applyFill="1" applyBorder="1" applyAlignment="1">
      <alignment horizontal="center"/>
    </xf>
    <xf numFmtId="44" fontId="13" fillId="0" borderId="59" xfId="1" applyFont="1" applyFill="1" applyBorder="1" applyAlignment="1">
      <alignment vertical="center"/>
    </xf>
    <xf numFmtId="44" fontId="13" fillId="0" borderId="15" xfId="1" applyFont="1" applyFill="1" applyBorder="1"/>
    <xf numFmtId="44" fontId="32" fillId="0" borderId="0" xfId="1" applyFont="1" applyAlignment="1">
      <alignment horizontal="center"/>
    </xf>
    <xf numFmtId="0" fontId="5" fillId="0" borderId="33" xfId="0" applyFont="1" applyBorder="1" applyAlignment="1"/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29" xfId="0" applyFont="1" applyBorder="1" applyAlignment="1">
      <alignment horizontal="center"/>
    </xf>
    <xf numFmtId="44" fontId="6" fillId="0" borderId="0" xfId="1" applyFont="1" applyAlignment="1">
      <alignment horizontal="center"/>
    </xf>
    <xf numFmtId="49" fontId="4" fillId="0" borderId="10" xfId="0" applyNumberFormat="1" applyFont="1" applyBorder="1" applyAlignment="1">
      <alignment vertical="center"/>
    </xf>
    <xf numFmtId="49" fontId="4" fillId="0" borderId="32" xfId="0" applyNumberFormat="1" applyFont="1" applyBorder="1" applyAlignment="1">
      <alignment vertical="center"/>
    </xf>
    <xf numFmtId="44" fontId="13" fillId="0" borderId="71" xfId="0" applyNumberFormat="1" applyFont="1" applyBorder="1" applyAlignment="1"/>
    <xf numFmtId="49" fontId="4" fillId="0" borderId="1" xfId="0" applyNumberFormat="1" applyFont="1" applyBorder="1" applyAlignment="1">
      <alignment vertical="center"/>
    </xf>
    <xf numFmtId="44" fontId="13" fillId="0" borderId="24" xfId="0" applyNumberFormat="1" applyFont="1" applyBorder="1" applyAlignment="1"/>
    <xf numFmtId="0" fontId="0" fillId="0" borderId="0" xfId="0" applyAlignment="1">
      <alignment horizontal="center"/>
    </xf>
    <xf numFmtId="44" fontId="6" fillId="0" borderId="0" xfId="1" applyFont="1" applyAlignment="1">
      <alignment horizontal="center"/>
    </xf>
    <xf numFmtId="44" fontId="6" fillId="0" borderId="0" xfId="1" applyFont="1" applyFill="1" applyAlignment="1">
      <alignment horizontal="center"/>
    </xf>
    <xf numFmtId="49" fontId="4" fillId="0" borderId="28" xfId="0" applyNumberFormat="1" applyFont="1" applyBorder="1" applyAlignment="1">
      <alignment horizontal="center" vertical="center"/>
    </xf>
    <xf numFmtId="44" fontId="6" fillId="0" borderId="43" xfId="1" applyFont="1" applyBorder="1" applyAlignment="1">
      <alignment horizontal="center"/>
    </xf>
    <xf numFmtId="16" fontId="0" fillId="0" borderId="0" xfId="0" applyNumberFormat="1" applyAlignment="1">
      <alignment horizontal="center"/>
    </xf>
    <xf numFmtId="49" fontId="8" fillId="0" borderId="0" xfId="0" applyNumberFormat="1" applyFont="1" applyBorder="1" applyAlignment="1">
      <alignment horizontal="center"/>
    </xf>
    <xf numFmtId="44" fontId="20" fillId="0" borderId="43" xfId="1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4" fillId="0" borderId="2" xfId="0" applyFont="1" applyBorder="1" applyAlignment="1"/>
    <xf numFmtId="44" fontId="5" fillId="0" borderId="77" xfId="0" applyNumberFormat="1" applyFont="1" applyBorder="1" applyAlignment="1">
      <alignment horizontal="center"/>
    </xf>
    <xf numFmtId="0" fontId="2" fillId="0" borderId="32" xfId="0" applyFont="1" applyFill="1" applyBorder="1"/>
    <xf numFmtId="0" fontId="9" fillId="0" borderId="0" xfId="0" applyFont="1" applyFill="1" applyBorder="1"/>
    <xf numFmtId="0" fontId="33" fillId="0" borderId="0" xfId="0" applyNumberFormat="1" applyFont="1" applyBorder="1" applyAlignment="1">
      <alignment horizontal="center"/>
    </xf>
    <xf numFmtId="44" fontId="13" fillId="0" borderId="43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16" fontId="0" fillId="0" borderId="0" xfId="0" applyNumberFormat="1" applyAlignment="1">
      <alignment horizontal="center"/>
    </xf>
    <xf numFmtId="44" fontId="13" fillId="0" borderId="44" xfId="0" applyNumberFormat="1" applyFont="1" applyBorder="1" applyAlignment="1">
      <alignment horizontal="center"/>
    </xf>
    <xf numFmtId="44" fontId="13" fillId="0" borderId="24" xfId="0" applyNumberFormat="1" applyFont="1" applyBorder="1" applyAlignment="1">
      <alignment horizontal="center"/>
    </xf>
    <xf numFmtId="44" fontId="10" fillId="0" borderId="0" xfId="1" applyFont="1" applyFill="1" applyBorder="1" applyAlignment="1">
      <alignment horizontal="center"/>
    </xf>
    <xf numFmtId="44" fontId="13" fillId="0" borderId="0" xfId="1" applyFont="1" applyFill="1" applyBorder="1" applyAlignment="1">
      <alignment vertical="center"/>
    </xf>
    <xf numFmtId="44" fontId="14" fillId="0" borderId="0" xfId="1" applyFont="1" applyFill="1" applyBorder="1" applyAlignment="1">
      <alignment vertical="center"/>
    </xf>
    <xf numFmtId="44" fontId="13" fillId="0" borderId="77" xfId="1" applyFont="1" applyBorder="1" applyAlignment="1">
      <alignment vertical="center"/>
    </xf>
    <xf numFmtId="44" fontId="13" fillId="0" borderId="35" xfId="1" applyFont="1" applyFill="1" applyBorder="1" applyAlignment="1">
      <alignment vertical="center"/>
    </xf>
    <xf numFmtId="44" fontId="20" fillId="0" borderId="35" xfId="1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45" xfId="0" applyFont="1" applyBorder="1" applyAlignment="1"/>
    <xf numFmtId="0" fontId="33" fillId="0" borderId="0" xfId="0" applyFont="1" applyFill="1" applyBorder="1"/>
    <xf numFmtId="44" fontId="2" fillId="0" borderId="78" xfId="1" applyFont="1" applyFill="1" applyBorder="1" applyAlignment="1">
      <alignment horizontal="center"/>
    </xf>
    <xf numFmtId="44" fontId="13" fillId="0" borderId="52" xfId="1" applyFont="1" applyFill="1" applyBorder="1" applyAlignment="1">
      <alignment vertical="center"/>
    </xf>
    <xf numFmtId="44" fontId="13" fillId="0" borderId="28" xfId="1" applyFont="1" applyFill="1" applyBorder="1" applyAlignment="1">
      <alignment vertical="center"/>
    </xf>
    <xf numFmtId="44" fontId="13" fillId="0" borderId="6" xfId="1" applyFont="1" applyFill="1" applyBorder="1" applyAlignment="1">
      <alignment vertical="center"/>
    </xf>
    <xf numFmtId="44" fontId="13" fillId="0" borderId="16" xfId="1" applyFont="1" applyFill="1" applyBorder="1" applyAlignment="1">
      <alignment vertical="center"/>
    </xf>
    <xf numFmtId="44" fontId="13" fillId="0" borderId="57" xfId="1" applyFont="1" applyFill="1" applyBorder="1" applyAlignment="1">
      <alignment vertical="center"/>
    </xf>
    <xf numFmtId="0" fontId="0" fillId="0" borderId="0" xfId="0" applyAlignment="1">
      <alignment horizontal="center"/>
    </xf>
    <xf numFmtId="0" fontId="5" fillId="0" borderId="29" xfId="0" applyFont="1" applyBorder="1" applyAlignment="1">
      <alignment horizontal="center"/>
    </xf>
    <xf numFmtId="16" fontId="0" fillId="0" borderId="0" xfId="0" applyNumberFormat="1" applyAlignment="1">
      <alignment horizontal="center"/>
    </xf>
    <xf numFmtId="44" fontId="6" fillId="0" borderId="0" xfId="1" applyFont="1" applyAlignment="1">
      <alignment horizontal="center"/>
    </xf>
    <xf numFmtId="0" fontId="0" fillId="0" borderId="0" xfId="0" applyNumberFormat="1" applyAlignment="1">
      <alignment horizontal="center"/>
    </xf>
    <xf numFmtId="49" fontId="4" fillId="0" borderId="69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horizontal="center"/>
    </xf>
    <xf numFmtId="44" fontId="6" fillId="0" borderId="24" xfId="1" applyFont="1" applyBorder="1" applyAlignment="1"/>
    <xf numFmtId="44" fontId="13" fillId="0" borderId="79" xfId="1" applyFont="1" applyBorder="1" applyAlignment="1">
      <alignment vertical="center"/>
    </xf>
    <xf numFmtId="44" fontId="29" fillId="0" borderId="0" xfId="1" applyFont="1" applyFill="1"/>
    <xf numFmtId="0" fontId="9" fillId="0" borderId="0" xfId="0" applyNumberFormat="1" applyFont="1" applyBorder="1" applyAlignment="1">
      <alignment horizontal="left"/>
    </xf>
    <xf numFmtId="44" fontId="13" fillId="0" borderId="43" xfId="1" applyFont="1" applyBorder="1" applyAlignment="1">
      <alignment vertical="center"/>
    </xf>
    <xf numFmtId="16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29" xfId="0" applyFont="1" applyBorder="1" applyAlignment="1">
      <alignment horizontal="center"/>
    </xf>
    <xf numFmtId="16" fontId="0" fillId="0" borderId="0" xfId="0" applyNumberFormat="1" applyAlignment="1">
      <alignment horizontal="center"/>
    </xf>
    <xf numFmtId="44" fontId="6" fillId="0" borderId="0" xfId="1" applyFont="1" applyAlignment="1">
      <alignment horizontal="center"/>
    </xf>
    <xf numFmtId="0" fontId="0" fillId="0" borderId="0" xfId="0" applyNumberFormat="1" applyAlignment="1">
      <alignment horizontal="center"/>
    </xf>
    <xf numFmtId="16" fontId="1" fillId="0" borderId="3" xfId="0" applyNumberFormat="1" applyFont="1" applyBorder="1" applyAlignment="1">
      <alignment horizontal="center"/>
    </xf>
    <xf numFmtId="16" fontId="0" fillId="0" borderId="2" xfId="0" applyNumberFormat="1" applyBorder="1" applyAlignment="1">
      <alignment horizontal="center"/>
    </xf>
    <xf numFmtId="44" fontId="20" fillId="0" borderId="6" xfId="1" applyFont="1" applyBorder="1" applyAlignment="1">
      <alignment vertical="center"/>
    </xf>
    <xf numFmtId="49" fontId="4" fillId="0" borderId="51" xfId="0" applyNumberFormat="1" applyFont="1" applyBorder="1" applyAlignment="1">
      <alignment vertical="center"/>
    </xf>
    <xf numFmtId="44" fontId="13" fillId="0" borderId="54" xfId="0" applyNumberFormat="1" applyFont="1" applyBorder="1" applyAlignment="1"/>
    <xf numFmtId="44" fontId="13" fillId="0" borderId="80" xfId="1" applyFont="1" applyFill="1" applyBorder="1" applyAlignment="1">
      <alignment vertical="center"/>
    </xf>
    <xf numFmtId="44" fontId="13" fillId="0" borderId="2" xfId="1" applyFont="1" applyFill="1" applyBorder="1" applyAlignment="1">
      <alignment vertical="center"/>
    </xf>
    <xf numFmtId="44" fontId="13" fillId="0" borderId="33" xfId="1" applyFont="1" applyFill="1" applyBorder="1" applyAlignment="1">
      <alignment vertical="center"/>
    </xf>
    <xf numFmtId="44" fontId="13" fillId="0" borderId="40" xfId="1" applyFont="1" applyFill="1" applyBorder="1" applyAlignment="1">
      <alignment vertical="center"/>
    </xf>
    <xf numFmtId="44" fontId="13" fillId="0" borderId="38" xfId="1" applyFont="1" applyFill="1" applyBorder="1" applyAlignment="1">
      <alignment vertical="center"/>
    </xf>
    <xf numFmtId="44" fontId="13" fillId="0" borderId="77" xfId="1" applyFont="1" applyFill="1" applyBorder="1" applyAlignment="1">
      <alignment vertical="center"/>
    </xf>
    <xf numFmtId="44" fontId="13" fillId="0" borderId="72" xfId="1" applyFont="1" applyFill="1" applyBorder="1" applyAlignment="1">
      <alignment vertical="center"/>
    </xf>
    <xf numFmtId="44" fontId="13" fillId="0" borderId="37" xfId="1" applyFont="1" applyFill="1" applyBorder="1" applyAlignment="1">
      <alignment vertical="center"/>
    </xf>
    <xf numFmtId="44" fontId="13" fillId="0" borderId="27" xfId="1" applyFont="1" applyFill="1" applyBorder="1"/>
    <xf numFmtId="44" fontId="2" fillId="0" borderId="17" xfId="1" applyFont="1" applyFill="1" applyBorder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26" fillId="0" borderId="35" xfId="0" applyFont="1" applyBorder="1" applyAlignment="1">
      <alignment vertical="center"/>
    </xf>
    <xf numFmtId="44" fontId="13" fillId="0" borderId="44" xfId="1" applyFont="1" applyBorder="1" applyAlignment="1">
      <alignment vertical="center"/>
    </xf>
    <xf numFmtId="16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44" fontId="13" fillId="0" borderId="32" xfId="1" applyFont="1" applyBorder="1" applyAlignment="1">
      <alignment vertical="center"/>
    </xf>
    <xf numFmtId="16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6" fontId="1" fillId="0" borderId="4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left"/>
    </xf>
    <xf numFmtId="16" fontId="0" fillId="0" borderId="3" xfId="0" applyNumberFormat="1" applyBorder="1" applyAlignment="1">
      <alignment horizontal="center"/>
    </xf>
    <xf numFmtId="16" fontId="1" fillId="0" borderId="1" xfId="0" applyNumberFormat="1" applyFont="1" applyBorder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29" xfId="0" applyFont="1" applyBorder="1" applyAlignment="1">
      <alignment horizontal="center"/>
    </xf>
    <xf numFmtId="44" fontId="6" fillId="0" borderId="0" xfId="1" applyFont="1" applyAlignment="1">
      <alignment horizontal="center"/>
    </xf>
    <xf numFmtId="0" fontId="0" fillId="0" borderId="0" xfId="0" applyNumberFormat="1" applyAlignment="1">
      <alignment horizontal="center"/>
    </xf>
    <xf numFmtId="16" fontId="0" fillId="0" borderId="10" xfId="0" applyNumberFormat="1" applyBorder="1" applyAlignment="1">
      <alignment horizontal="center"/>
    </xf>
    <xf numFmtId="0" fontId="5" fillId="0" borderId="33" xfId="0" applyFont="1" applyBorder="1" applyAlignment="1">
      <alignment vertical="center"/>
    </xf>
    <xf numFmtId="44" fontId="14" fillId="0" borderId="6" xfId="1" applyFont="1" applyBorder="1" applyAlignment="1">
      <alignment vertical="center"/>
    </xf>
    <xf numFmtId="0" fontId="26" fillId="0" borderId="33" xfId="0" applyFont="1" applyBorder="1" applyAlignment="1">
      <alignment vertical="center"/>
    </xf>
    <xf numFmtId="16" fontId="1" fillId="0" borderId="2" xfId="0" applyNumberFormat="1" applyFont="1" applyBorder="1" applyAlignment="1">
      <alignment horizontal="center"/>
    </xf>
    <xf numFmtId="8" fontId="0" fillId="0" borderId="0" xfId="0" applyNumberFormat="1" applyBorder="1" applyAlignment="1">
      <alignment horizontal="center"/>
    </xf>
    <xf numFmtId="165" fontId="0" fillId="0" borderId="0" xfId="2" applyFont="1"/>
    <xf numFmtId="165" fontId="0" fillId="0" borderId="0" xfId="2" applyFont="1" applyBorder="1"/>
    <xf numFmtId="165" fontId="6" fillId="0" borderId="0" xfId="2" applyFont="1" applyBorder="1"/>
    <xf numFmtId="165" fontId="30" fillId="0" borderId="0" xfId="2" applyFont="1" applyBorder="1" applyAlignment="1">
      <alignment horizontal="left" indent="1"/>
    </xf>
    <xf numFmtId="165" fontId="7" fillId="0" borderId="0" xfId="2" applyFont="1"/>
    <xf numFmtId="165" fontId="0" fillId="0" borderId="0" xfId="2" applyFont="1" applyAlignment="1">
      <alignment horizontal="center"/>
    </xf>
    <xf numFmtId="165" fontId="6" fillId="0" borderId="0" xfId="2" applyFont="1"/>
    <xf numFmtId="165" fontId="6" fillId="0" borderId="0" xfId="2" applyFont="1" applyAlignment="1">
      <alignment horizontal="center"/>
    </xf>
    <xf numFmtId="16" fontId="0" fillId="0" borderId="40" xfId="0" applyNumberFormat="1" applyBorder="1" applyAlignment="1">
      <alignment horizontal="center"/>
    </xf>
    <xf numFmtId="44" fontId="2" fillId="0" borderId="21" xfId="1" applyFont="1" applyFill="1" applyBorder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4" fontId="2" fillId="0" borderId="0" xfId="1" applyFont="1" applyFill="1" applyBorder="1" applyAlignment="1">
      <alignment horizontal="center"/>
    </xf>
    <xf numFmtId="44" fontId="13" fillId="0" borderId="0" xfId="1" applyFont="1" applyFill="1" applyBorder="1"/>
    <xf numFmtId="44" fontId="29" fillId="0" borderId="0" xfId="1" applyFont="1"/>
    <xf numFmtId="16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44" fontId="20" fillId="0" borderId="41" xfId="1" applyFont="1" applyBorder="1" applyAlignment="1">
      <alignment vertical="center"/>
    </xf>
    <xf numFmtId="44" fontId="13" fillId="0" borderId="0" xfId="0" applyNumberFormat="1" applyFont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29" xfId="0" applyFont="1" applyBorder="1" applyAlignment="1">
      <alignment horizontal="center"/>
    </xf>
    <xf numFmtId="44" fontId="6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44" fontId="29" fillId="0" borderId="0" xfId="1" quotePrefix="1" applyFont="1" applyAlignment="1">
      <alignment horizontal="center"/>
    </xf>
    <xf numFmtId="44" fontId="2" fillId="0" borderId="81" xfId="1" applyFont="1" applyFill="1" applyBorder="1" applyAlignment="1">
      <alignment horizontal="center"/>
    </xf>
    <xf numFmtId="0" fontId="5" fillId="0" borderId="35" xfId="0" applyFont="1" applyBorder="1" applyAlignment="1">
      <alignment horizontal="left" vertical="center"/>
    </xf>
    <xf numFmtId="0" fontId="4" fillId="0" borderId="35" xfId="0" applyFont="1" applyFill="1" applyBorder="1" applyAlignment="1">
      <alignment vertical="center"/>
    </xf>
    <xf numFmtId="44" fontId="2" fillId="0" borderId="82" xfId="1" applyFont="1" applyFill="1" applyBorder="1" applyAlignment="1">
      <alignment horizontal="center"/>
    </xf>
    <xf numFmtId="49" fontId="4" fillId="0" borderId="10" xfId="0" applyNumberFormat="1" applyFont="1" applyBorder="1" applyAlignment="1">
      <alignment horizontal="center" vertical="center"/>
    </xf>
    <xf numFmtId="44" fontId="13" fillId="0" borderId="55" xfId="0" applyNumberFormat="1" applyFont="1" applyBorder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44" fontId="13" fillId="0" borderId="26" xfId="1" applyFont="1" applyFill="1" applyBorder="1" applyAlignment="1">
      <alignment vertical="center"/>
    </xf>
    <xf numFmtId="44" fontId="13" fillId="0" borderId="83" xfId="1" applyFont="1" applyFill="1" applyBorder="1" applyAlignment="1">
      <alignment vertical="center"/>
    </xf>
    <xf numFmtId="44" fontId="13" fillId="0" borderId="84" xfId="1" applyFont="1" applyFill="1" applyBorder="1" applyAlignment="1">
      <alignment vertical="center"/>
    </xf>
    <xf numFmtId="44" fontId="13" fillId="0" borderId="19" xfId="1" applyFont="1" applyFill="1" applyBorder="1" applyAlignment="1">
      <alignment vertical="center"/>
    </xf>
    <xf numFmtId="0" fontId="0" fillId="0" borderId="0" xfId="0" applyAlignment="1">
      <alignment horizontal="center"/>
    </xf>
    <xf numFmtId="0" fontId="5" fillId="0" borderId="29" xfId="0" applyFont="1" applyBorder="1" applyAlignment="1">
      <alignment horizontal="center"/>
    </xf>
    <xf numFmtId="1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4" fontId="6" fillId="0" borderId="0" xfId="1" applyFont="1" applyAlignment="1">
      <alignment horizontal="center"/>
    </xf>
    <xf numFmtId="0" fontId="0" fillId="0" borderId="0" xfId="0" applyNumberFormat="1" applyAlignment="1">
      <alignment horizontal="center"/>
    </xf>
    <xf numFmtId="0" fontId="34" fillId="0" borderId="0" xfId="0" applyNumberFormat="1" applyFont="1" applyBorder="1" applyAlignment="1">
      <alignment horizontal="center"/>
    </xf>
    <xf numFmtId="16" fontId="0" fillId="0" borderId="33" xfId="0" applyNumberFormat="1" applyBorder="1" applyAlignment="1">
      <alignment horizontal="center"/>
    </xf>
    <xf numFmtId="44" fontId="13" fillId="0" borderId="85" xfId="1" applyFont="1" applyBorder="1" applyAlignment="1">
      <alignment vertical="center"/>
    </xf>
    <xf numFmtId="16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44" fontId="13" fillId="0" borderId="43" xfId="0" applyNumberFormat="1" applyFont="1" applyBorder="1" applyAlignment="1">
      <alignment horizontal="center"/>
    </xf>
    <xf numFmtId="165" fontId="9" fillId="0" borderId="0" xfId="2" applyFont="1" applyBorder="1"/>
    <xf numFmtId="165" fontId="9" fillId="0" borderId="0" xfId="2" applyFont="1" applyBorder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49" fontId="4" fillId="0" borderId="32" xfId="0" applyNumberFormat="1" applyFont="1" applyBorder="1" applyAlignment="1">
      <alignment horizontal="center" vertical="center"/>
    </xf>
    <xf numFmtId="16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4" fillId="0" borderId="35" xfId="0" applyFont="1" applyBorder="1" applyAlignment="1">
      <alignment horizontal="left" vertical="center"/>
    </xf>
    <xf numFmtId="44" fontId="2" fillId="0" borderId="48" xfId="1" applyFont="1" applyFill="1" applyBorder="1" applyAlignment="1">
      <alignment horizontal="center"/>
    </xf>
    <xf numFmtId="44" fontId="13" fillId="0" borderId="36" xfId="1" applyFont="1" applyFill="1" applyBorder="1" applyAlignment="1">
      <alignment vertical="center"/>
    </xf>
    <xf numFmtId="44" fontId="13" fillId="0" borderId="45" xfId="1" applyFont="1" applyFill="1" applyBorder="1" applyAlignment="1">
      <alignment vertical="center"/>
    </xf>
    <xf numFmtId="44" fontId="13" fillId="0" borderId="34" xfId="1" applyFont="1" applyFill="1" applyBorder="1" applyAlignment="1">
      <alignment vertical="center"/>
    </xf>
    <xf numFmtId="44" fontId="13" fillId="0" borderId="68" xfId="1" applyFont="1" applyFill="1" applyBorder="1" applyAlignment="1">
      <alignment vertical="center"/>
    </xf>
    <xf numFmtId="44" fontId="13" fillId="0" borderId="86" xfId="1" applyFont="1" applyFill="1" applyBorder="1" applyAlignment="1">
      <alignment vertic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29" xfId="0" applyFont="1" applyBorder="1" applyAlignment="1">
      <alignment horizontal="center"/>
    </xf>
    <xf numFmtId="44" fontId="6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4" fillId="0" borderId="61" xfId="0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29" xfId="0" applyFont="1" applyBorder="1" applyAlignment="1">
      <alignment horizontal="center"/>
    </xf>
    <xf numFmtId="1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4" fontId="6" fillId="0" borderId="0" xfId="1" applyFont="1" applyAlignment="1">
      <alignment horizontal="center"/>
    </xf>
    <xf numFmtId="0" fontId="0" fillId="0" borderId="0" xfId="0" applyNumberFormat="1" applyAlignment="1">
      <alignment horizontal="center"/>
    </xf>
    <xf numFmtId="44" fontId="2" fillId="0" borderId="51" xfId="1" applyFont="1" applyFill="1" applyBorder="1" applyAlignment="1">
      <alignment horizontal="center"/>
    </xf>
    <xf numFmtId="44" fontId="13" fillId="0" borderId="87" xfId="1" applyFont="1" applyFill="1" applyBorder="1" applyAlignment="1">
      <alignment vertical="center"/>
    </xf>
    <xf numFmtId="44" fontId="13" fillId="0" borderId="55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77" xfId="0" applyFont="1" applyBorder="1" applyAlignment="1">
      <alignment vertical="center"/>
    </xf>
    <xf numFmtId="49" fontId="4" fillId="0" borderId="28" xfId="0" applyNumberFormat="1" applyFont="1" applyBorder="1" applyAlignment="1">
      <alignment horizontal="center" vertical="center"/>
    </xf>
    <xf numFmtId="44" fontId="13" fillId="0" borderId="71" xfId="0" applyNumberFormat="1" applyFont="1" applyBorder="1" applyAlignment="1">
      <alignment horizontal="center"/>
    </xf>
    <xf numFmtId="49" fontId="4" fillId="0" borderId="32" xfId="0" applyNumberFormat="1" applyFont="1" applyBorder="1" applyAlignment="1">
      <alignment horizontal="center" vertical="center"/>
    </xf>
    <xf numFmtId="0" fontId="4" fillId="0" borderId="75" xfId="0" applyFont="1" applyBorder="1" applyAlignment="1">
      <alignment horizontal="center"/>
    </xf>
    <xf numFmtId="44" fontId="20" fillId="0" borderId="14" xfId="1" applyFont="1" applyBorder="1" applyAlignment="1">
      <alignment vertical="center"/>
    </xf>
    <xf numFmtId="44" fontId="9" fillId="0" borderId="0" xfId="0" applyNumberFormat="1" applyFont="1" applyBorder="1" applyAlignment="1">
      <alignment horizontal="left"/>
    </xf>
    <xf numFmtId="44" fontId="13" fillId="0" borderId="71" xfId="1" applyFont="1" applyBorder="1" applyAlignment="1">
      <alignment vertical="center"/>
    </xf>
    <xf numFmtId="44" fontId="13" fillId="0" borderId="71" xfId="0" applyNumberFormat="1" applyFont="1" applyBorder="1" applyAlignment="1">
      <alignment horizontal="center"/>
    </xf>
    <xf numFmtId="16" fontId="0" fillId="0" borderId="32" xfId="0" applyNumberFormat="1" applyBorder="1" applyAlignment="1">
      <alignment horizontal="center"/>
    </xf>
    <xf numFmtId="44" fontId="6" fillId="0" borderId="0" xfId="0" applyNumberFormat="1" applyFont="1" applyBorder="1" applyAlignment="1">
      <alignment horizontal="center"/>
    </xf>
    <xf numFmtId="44" fontId="14" fillId="0" borderId="18" xfId="1" applyFont="1" applyBorder="1" applyAlignment="1">
      <alignment vertical="center"/>
    </xf>
    <xf numFmtId="166" fontId="16" fillId="0" borderId="46" xfId="1" applyNumberFormat="1" applyFont="1" applyFill="1" applyBorder="1" applyAlignment="1">
      <alignment horizontal="center" vertical="center"/>
    </xf>
    <xf numFmtId="166" fontId="16" fillId="0" borderId="48" xfId="1" applyNumberFormat="1" applyFont="1" applyFill="1" applyBorder="1" applyAlignment="1">
      <alignment horizontal="center" vertical="center"/>
    </xf>
    <xf numFmtId="44" fontId="21" fillId="0" borderId="61" xfId="0" applyNumberFormat="1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44" fontId="21" fillId="0" borderId="41" xfId="0" applyNumberFormat="1" applyFont="1" applyBorder="1" applyAlignment="1">
      <alignment horizontal="center" vertical="center"/>
    </xf>
    <xf numFmtId="166" fontId="21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wrapText="1"/>
    </xf>
    <xf numFmtId="0" fontId="18" fillId="0" borderId="56" xfId="0" applyFont="1" applyBorder="1" applyAlignment="1">
      <alignment horizontal="center" wrapText="1"/>
    </xf>
    <xf numFmtId="49" fontId="1" fillId="0" borderId="35" xfId="0" applyNumberFormat="1" applyFont="1" applyBorder="1" applyAlignment="1">
      <alignment horizontal="center"/>
    </xf>
    <xf numFmtId="49" fontId="0" fillId="0" borderId="33" xfId="0" applyNumberFormat="1" applyBorder="1" applyAlignment="1">
      <alignment horizontal="center"/>
    </xf>
    <xf numFmtId="44" fontId="6" fillId="0" borderId="55" xfId="1" applyFont="1" applyBorder="1" applyAlignment="1">
      <alignment horizontal="center"/>
    </xf>
    <xf numFmtId="44" fontId="6" fillId="0" borderId="71" xfId="1" applyFont="1" applyBorder="1" applyAlignment="1">
      <alignment horizontal="center"/>
    </xf>
    <xf numFmtId="44" fontId="6" fillId="0" borderId="43" xfId="1" applyFont="1" applyBorder="1" applyAlignment="1">
      <alignment horizontal="center"/>
    </xf>
    <xf numFmtId="49" fontId="4" fillId="0" borderId="16" xfId="0" applyNumberFormat="1" applyFont="1" applyBorder="1" applyAlignment="1">
      <alignment horizontal="center" vertical="center"/>
    </xf>
    <xf numFmtId="49" fontId="4" fillId="0" borderId="69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3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4" fontId="13" fillId="0" borderId="55" xfId="0" applyNumberFormat="1" applyFont="1" applyBorder="1" applyAlignment="1">
      <alignment horizontal="center"/>
    </xf>
    <xf numFmtId="44" fontId="13" fillId="0" borderId="71" xfId="0" applyNumberFormat="1" applyFont="1" applyBorder="1" applyAlignment="1">
      <alignment horizontal="center"/>
    </xf>
    <xf numFmtId="44" fontId="13" fillId="0" borderId="43" xfId="0" applyNumberFormat="1" applyFont="1" applyBorder="1" applyAlignment="1">
      <alignment horizont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/>
    </xf>
    <xf numFmtId="49" fontId="0" fillId="0" borderId="41" xfId="0" applyNumberForma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4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  <xf numFmtId="166" fontId="18" fillId="0" borderId="0" xfId="0" applyNumberFormat="1" applyFont="1" applyBorder="1" applyAlignment="1">
      <alignment horizontal="center"/>
    </xf>
    <xf numFmtId="166" fontId="18" fillId="0" borderId="0" xfId="0" applyNumberFormat="1" applyFont="1" applyAlignment="1">
      <alignment horizontal="center"/>
    </xf>
    <xf numFmtId="166" fontId="6" fillId="0" borderId="41" xfId="0" applyNumberFormat="1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166" fontId="6" fillId="0" borderId="64" xfId="0" applyNumberFormat="1" applyFont="1" applyBorder="1" applyAlignment="1">
      <alignment horizontal="center"/>
    </xf>
    <xf numFmtId="166" fontId="6" fillId="0" borderId="0" xfId="0" applyNumberFormat="1" applyFont="1" applyBorder="1" applyAlignment="1">
      <alignment horizontal="center"/>
    </xf>
    <xf numFmtId="49" fontId="1" fillId="0" borderId="37" xfId="0" applyNumberFormat="1" applyFont="1" applyBorder="1" applyAlignment="1">
      <alignment horizontal="center"/>
    </xf>
    <xf numFmtId="49" fontId="0" fillId="0" borderId="38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29" xfId="0" applyFont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44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166" fontId="19" fillId="0" borderId="0" xfId="0" applyNumberFormat="1" applyFont="1" applyBorder="1" applyAlignment="1">
      <alignment horizontal="left" vertical="center" indent="1"/>
    </xf>
    <xf numFmtId="166" fontId="19" fillId="0" borderId="40" xfId="0" applyNumberFormat="1" applyFont="1" applyBorder="1" applyAlignment="1">
      <alignment horizontal="left" vertical="center" indent="1"/>
    </xf>
    <xf numFmtId="166" fontId="19" fillId="0" borderId="64" xfId="0" applyNumberFormat="1" applyFont="1" applyBorder="1" applyAlignment="1">
      <alignment horizontal="left" vertical="center" indent="1"/>
    </xf>
    <xf numFmtId="44" fontId="26" fillId="0" borderId="0" xfId="0" applyNumberFormat="1" applyFont="1" applyAlignment="1">
      <alignment horizontal="center"/>
    </xf>
    <xf numFmtId="44" fontId="7" fillId="0" borderId="0" xfId="0" applyNumberFormat="1" applyFont="1" applyBorder="1" applyAlignment="1">
      <alignment horizontal="center"/>
    </xf>
    <xf numFmtId="44" fontId="13" fillId="0" borderId="54" xfId="1" applyFont="1" applyBorder="1" applyAlignment="1">
      <alignment horizontal="center"/>
    </xf>
    <xf numFmtId="44" fontId="13" fillId="0" borderId="71" xfId="1" applyFont="1" applyBorder="1" applyAlignment="1">
      <alignment horizontal="center"/>
    </xf>
    <xf numFmtId="44" fontId="13" fillId="0" borderId="43" xfId="1" applyFont="1" applyBorder="1" applyAlignment="1">
      <alignment horizontal="center"/>
    </xf>
    <xf numFmtId="44" fontId="13" fillId="0" borderId="55" xfId="1" applyFont="1" applyFill="1" applyBorder="1" applyAlignment="1">
      <alignment horizontal="center"/>
    </xf>
    <xf numFmtId="44" fontId="13" fillId="0" borderId="43" xfId="1" applyFont="1" applyFill="1" applyBorder="1" applyAlignment="1">
      <alignment horizontal="center"/>
    </xf>
    <xf numFmtId="44" fontId="10" fillId="0" borderId="47" xfId="1" applyFont="1" applyBorder="1" applyAlignment="1">
      <alignment horizontal="center"/>
    </xf>
    <xf numFmtId="44" fontId="10" fillId="0" borderId="42" xfId="1" applyFont="1" applyBorder="1" applyAlignment="1">
      <alignment horizontal="center"/>
    </xf>
    <xf numFmtId="49" fontId="0" fillId="0" borderId="60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4" fillId="0" borderId="51" xfId="0" applyNumberFormat="1" applyFont="1" applyBorder="1" applyAlignment="1">
      <alignment horizontal="center" vertical="center"/>
    </xf>
    <xf numFmtId="166" fontId="2" fillId="0" borderId="23" xfId="1" applyNumberFormat="1" applyFont="1" applyBorder="1" applyAlignment="1">
      <alignment horizontal="center"/>
    </xf>
    <xf numFmtId="166" fontId="2" fillId="0" borderId="52" xfId="1" applyNumberFormat="1" applyFont="1" applyBorder="1" applyAlignment="1">
      <alignment horizontal="center"/>
    </xf>
    <xf numFmtId="49" fontId="8" fillId="0" borderId="16" xfId="0" applyNumberFormat="1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/>
    </xf>
    <xf numFmtId="44" fontId="5" fillId="0" borderId="0" xfId="0" applyNumberFormat="1" applyFont="1" applyBorder="1" applyAlignment="1">
      <alignment horizontal="center"/>
    </xf>
    <xf numFmtId="166" fontId="7" fillId="0" borderId="0" xfId="0" applyNumberFormat="1" applyFont="1" applyAlignment="1">
      <alignment horizontal="center"/>
    </xf>
    <xf numFmtId="44" fontId="10" fillId="0" borderId="47" xfId="1" applyFont="1" applyFill="1" applyBorder="1" applyAlignment="1">
      <alignment horizontal="center"/>
    </xf>
    <xf numFmtId="44" fontId="10" fillId="0" borderId="42" xfId="1" applyFont="1" applyFill="1" applyBorder="1" applyAlignment="1">
      <alignment horizontal="center"/>
    </xf>
    <xf numFmtId="166" fontId="22" fillId="0" borderId="0" xfId="0" applyNumberFormat="1" applyFont="1" applyAlignment="1">
      <alignment horizontal="center"/>
    </xf>
    <xf numFmtId="166" fontId="2" fillId="0" borderId="41" xfId="1" applyNumberFormat="1" applyFont="1" applyFill="1" applyBorder="1" applyAlignment="1">
      <alignment horizontal="center"/>
    </xf>
    <xf numFmtId="166" fontId="2" fillId="0" borderId="28" xfId="1" applyNumberFormat="1" applyFont="1" applyFill="1" applyBorder="1" applyAlignment="1">
      <alignment horizontal="center"/>
    </xf>
    <xf numFmtId="166" fontId="2" fillId="0" borderId="23" xfId="1" applyNumberFormat="1" applyFont="1" applyFill="1" applyBorder="1" applyAlignment="1">
      <alignment horizontal="center"/>
    </xf>
    <xf numFmtId="166" fontId="2" fillId="0" borderId="52" xfId="1" applyNumberFormat="1" applyFont="1" applyFill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0" fillId="0" borderId="25" xfId="0" applyNumberFormat="1" applyBorder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49" fontId="1" fillId="0" borderId="38" xfId="0" applyNumberFormat="1" applyFont="1" applyBorder="1" applyAlignment="1">
      <alignment horizontal="center"/>
    </xf>
    <xf numFmtId="44" fontId="6" fillId="0" borderId="0" xfId="1" applyFont="1" applyAlignment="1">
      <alignment horizontal="center"/>
    </xf>
    <xf numFmtId="44" fontId="6" fillId="0" borderId="2" xfId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44" fontId="6" fillId="0" borderId="54" xfId="1" applyFont="1" applyBorder="1" applyAlignment="1">
      <alignment horizontal="center"/>
    </xf>
    <xf numFmtId="44" fontId="10" fillId="0" borderId="60" xfId="1" applyFont="1" applyFill="1" applyBorder="1" applyAlignment="1">
      <alignment horizontal="center" wrapText="1"/>
    </xf>
    <xf numFmtId="16" fontId="7" fillId="0" borderId="0" xfId="0" applyNumberFormat="1" applyFont="1" applyAlignment="1">
      <alignment horizontal="center"/>
    </xf>
    <xf numFmtId="49" fontId="1" fillId="0" borderId="49" xfId="0" applyNumberFormat="1" applyFont="1" applyBorder="1" applyAlignment="1">
      <alignment horizontal="center"/>
    </xf>
    <xf numFmtId="49" fontId="0" fillId="0" borderId="64" xfId="0" applyNumberFormat="1" applyBorder="1" applyAlignment="1">
      <alignment horizontal="center"/>
    </xf>
    <xf numFmtId="44" fontId="13" fillId="0" borderId="56" xfId="0" applyNumberFormat="1" applyFont="1" applyBorder="1" applyAlignment="1">
      <alignment horizontal="center"/>
    </xf>
    <xf numFmtId="49" fontId="2" fillId="0" borderId="68" xfId="0" applyNumberFormat="1" applyFont="1" applyBorder="1" applyAlignment="1">
      <alignment horizontal="center"/>
    </xf>
    <xf numFmtId="0" fontId="0" fillId="0" borderId="0" xfId="0" applyNumberFormat="1" applyAlignment="1">
      <alignment horizontal="center"/>
    </xf>
    <xf numFmtId="44" fontId="13" fillId="0" borderId="72" xfId="0" applyNumberFormat="1" applyFont="1" applyBorder="1" applyAlignment="1">
      <alignment horizontal="center"/>
    </xf>
    <xf numFmtId="44" fontId="13" fillId="0" borderId="60" xfId="0" applyNumberFormat="1" applyFont="1" applyBorder="1" applyAlignment="1">
      <alignment horizontal="center"/>
    </xf>
    <xf numFmtId="44" fontId="13" fillId="0" borderId="44" xfId="0" applyNumberFormat="1" applyFont="1" applyBorder="1" applyAlignment="1">
      <alignment horizontal="center"/>
    </xf>
    <xf numFmtId="44" fontId="10" fillId="0" borderId="27" xfId="1" applyFont="1" applyFill="1" applyBorder="1" applyAlignment="1">
      <alignment horizontal="center" wrapText="1"/>
    </xf>
    <xf numFmtId="49" fontId="1" fillId="0" borderId="14" xfId="0" applyNumberFormat="1" applyFont="1" applyBorder="1" applyAlignment="1">
      <alignment horizontal="center"/>
    </xf>
    <xf numFmtId="49" fontId="0" fillId="0" borderId="75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4" fontId="13" fillId="0" borderId="54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44" fontId="6" fillId="0" borderId="40" xfId="1" applyFont="1" applyBorder="1" applyAlignment="1">
      <alignment horizontal="center"/>
    </xf>
    <xf numFmtId="44" fontId="13" fillId="0" borderId="0" xfId="0" applyNumberFormat="1" applyFont="1" applyAlignment="1">
      <alignment horizontal="center" vertical="center"/>
    </xf>
    <xf numFmtId="16" fontId="13" fillId="0" borderId="0" xfId="0" applyNumberFormat="1" applyFont="1" applyAlignment="1">
      <alignment horizontal="center" vertical="center"/>
    </xf>
    <xf numFmtId="49" fontId="4" fillId="0" borderId="69" xfId="0" quotePrefix="1" applyNumberFormat="1" applyFont="1" applyBorder="1" applyAlignment="1">
      <alignment horizontal="center" vertical="center"/>
    </xf>
    <xf numFmtId="49" fontId="0" fillId="0" borderId="59" xfId="0" applyNumberFormat="1" applyBorder="1" applyAlignment="1">
      <alignment horizontal="center"/>
    </xf>
    <xf numFmtId="49" fontId="1" fillId="0" borderId="18" xfId="0" applyNumberFormat="1" applyFont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1" fillId="0" borderId="34" xfId="0" applyNumberFormat="1" applyFont="1" applyBorder="1" applyAlignment="1">
      <alignment horizontal="center"/>
    </xf>
    <xf numFmtId="49" fontId="1" fillId="0" borderId="39" xfId="0" applyNumberFormat="1" applyFont="1" applyBorder="1" applyAlignment="1">
      <alignment horizontal="center"/>
    </xf>
    <xf numFmtId="49" fontId="4" fillId="0" borderId="88" xfId="0" applyNumberFormat="1" applyFont="1" applyBorder="1" applyAlignment="1">
      <alignment horizontal="center" vertic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272322887349927E-2"/>
          <c:y val="1.6445027704870226E-2"/>
          <c:w val="0.8967637479050059"/>
          <c:h val="0.84515309330953425"/>
        </c:manualLayout>
      </c:layout>
      <c:lineChart>
        <c:grouping val="standard"/>
        <c:varyColors val="0"/>
        <c:ser>
          <c:idx val="0"/>
          <c:order val="0"/>
          <c:tx>
            <c:v>PREMAC Cash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'2020'!$C$5:$C$16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'2020'!$D$5:$D$16</c:f>
              <c:numCache>
                <c:formatCode>_("R"* #,##0.00_);_("R"* \(#,##0.00\);_("R"* "-"??_);_(@_)</c:formatCode>
                <c:ptCount val="12"/>
                <c:pt idx="0">
                  <c:v>81339.5</c:v>
                </c:pt>
                <c:pt idx="1">
                  <c:v>0</c:v>
                </c:pt>
                <c:pt idx="2">
                  <c:v>55775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</c:ser>
        <c:ser>
          <c:idx val="1"/>
          <c:order val="1"/>
          <c:tx>
            <c:v>PREMAC Accounts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'2020'!$C$5:$C$16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'2020'!$E$5:$E$16</c:f>
              <c:numCache>
                <c:formatCode>_("R"* #,##0.00_);_("R"* \(#,##0.00\);_("R"* "-"??_);_(@_)</c:formatCode>
                <c:ptCount val="12"/>
                <c:pt idx="0">
                  <c:v>190611.37000000002</c:v>
                </c:pt>
                <c:pt idx="1">
                  <c:v>0</c:v>
                </c:pt>
                <c:pt idx="2">
                  <c:v>52964.4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</c:ser>
        <c:ser>
          <c:idx val="2"/>
          <c:order val="2"/>
          <c:tx>
            <c:v>AGRIGEL Cash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'2020'!$C$5:$C$16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'2020'!$F$5:$F$16</c:f>
              <c:numCache>
                <c:formatCode>_("R"* #,##0.00_);_("R"* \(#,##0.00\);_("R"* "-"??_);_(@_)</c:formatCode>
                <c:ptCount val="12"/>
                <c:pt idx="0">
                  <c:v>21505</c:v>
                </c:pt>
                <c:pt idx="1">
                  <c:v>152490</c:v>
                </c:pt>
                <c:pt idx="2">
                  <c:v>7032.25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1"/>
        </c:ser>
        <c:ser>
          <c:idx val="3"/>
          <c:order val="3"/>
          <c:tx>
            <c:v>AGRIGEL Accounts</c:v>
          </c:tx>
          <c:cat>
            <c:strRef>
              <c:f>'2020'!$C$5:$C$16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'2020'!$G$5:$G$16</c:f>
              <c:numCache>
                <c:formatCode>_("R"* #,##0.00_);_("R"* \(#,##0.00\);_("R"*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InfantMed</c:v>
          </c:tx>
          <c:cat>
            <c:strRef>
              <c:f>'2020'!$C$5:$C$16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'2020'!$H$5:$H$16</c:f>
              <c:numCache>
                <c:formatCode>_("R"* #,##0.00_);_("R"* \(#,##0.00\);_("R"* "-"??_);_(@_)</c:formatCode>
                <c:ptCount val="12"/>
              </c:numCache>
            </c:numRef>
          </c:val>
          <c:smooth val="0"/>
        </c:ser>
        <c:ser>
          <c:idx val="5"/>
          <c:order val="5"/>
          <c:tx>
            <c:v>Total Sales</c:v>
          </c:tx>
          <c:cat>
            <c:strRef>
              <c:f>'2020'!$C$5:$C$16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'2020'!$I$5:$I$16</c:f>
              <c:numCache>
                <c:formatCode>_("R"* #,##0.00_);_("R"* \(#,##0.00\);_("R"* "-"??_);_(@_)</c:formatCode>
                <c:ptCount val="12"/>
                <c:pt idx="0">
                  <c:v>293455.87</c:v>
                </c:pt>
                <c:pt idx="1">
                  <c:v>152490</c:v>
                </c:pt>
                <c:pt idx="2">
                  <c:v>115771.65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</c:ser>
        <c:ser>
          <c:idx val="6"/>
          <c:order val="6"/>
          <c:cat>
            <c:strRef>
              <c:f>'2020'!$C$5:$C$16</c:f>
              <c:strCache>
                <c:ptCount val="12"/>
                <c:pt idx="0">
                  <c:v>MARCH</c:v>
                </c:pt>
                <c:pt idx="1">
                  <c:v>APRIL</c:v>
                </c:pt>
                <c:pt idx="2">
                  <c:v>MAY</c:v>
                </c:pt>
                <c:pt idx="3">
                  <c:v>JUNE</c:v>
                </c:pt>
                <c:pt idx="4">
                  <c:v>JULY</c:v>
                </c:pt>
                <c:pt idx="5">
                  <c:v>AUGUST</c:v>
                </c:pt>
                <c:pt idx="6">
                  <c:v>SEPTEMBER</c:v>
                </c:pt>
                <c:pt idx="7">
                  <c:v>OCTOBER</c:v>
                </c:pt>
                <c:pt idx="8">
                  <c:v>NOVEMBER</c:v>
                </c:pt>
                <c:pt idx="9">
                  <c:v>DECEMBER</c:v>
                </c:pt>
                <c:pt idx="10">
                  <c:v>JANUARY</c:v>
                </c:pt>
                <c:pt idx="11">
                  <c:v>FEBRUARY</c:v>
                </c:pt>
              </c:strCache>
            </c:strRef>
          </c:cat>
          <c:val>
            <c:numRef>
              <c:f>'2020'!$J$8:$J$9</c:f>
              <c:numCache>
                <c:formatCode>General</c:formatCode>
                <c:ptCount val="2"/>
                <c:pt idx="0" formatCode="_(&quot;R&quot;* #,##0.00_);_(&quot;R&quot;* \(#,##0.00\);_(&quot;R&quot;* &quot;-&quot;??_);_(@_)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686976"/>
        <c:axId val="110688512"/>
      </c:lineChart>
      <c:catAx>
        <c:axId val="11068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688512"/>
        <c:crosses val="autoZero"/>
        <c:auto val="1"/>
        <c:lblAlgn val="ctr"/>
        <c:lblOffset val="100"/>
        <c:noMultiLvlLbl val="0"/>
      </c:catAx>
      <c:valAx>
        <c:axId val="110688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&quot;R&quot;* #,##0.00_);_(&quot;R&quot;* \(#,##0.00\);_(&quot;R&quot;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686976"/>
        <c:crosses val="autoZero"/>
        <c:crossBetween val="between"/>
        <c:majorUnit val="25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027627570650055"/>
          <c:y val="0.95207527299828265"/>
          <c:w val="0.76972372429349945"/>
          <c:h val="2.935535497087254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verticalDpi="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190499</xdr:rowOff>
    </xdr:from>
    <xdr:to>
      <xdr:col>8</xdr:col>
      <xdr:colOff>1228725</xdr:colOff>
      <xdr:row>61</xdr:row>
      <xdr:rowOff>161924</xdr:rowOff>
    </xdr:to>
    <xdr:graphicFrame macro="">
      <xdr:nvGraphicFramePr>
        <xdr:cNvPr id="109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59</xdr:row>
      <xdr:rowOff>123825</xdr:rowOff>
    </xdr:from>
    <xdr:to>
      <xdr:col>2</xdr:col>
      <xdr:colOff>866775</xdr:colOff>
      <xdr:row>61</xdr:row>
      <xdr:rowOff>0</xdr:rowOff>
    </xdr:to>
    <xdr:sp macro="" textlink="">
      <xdr:nvSpPr>
        <xdr:cNvPr id="1030" name="Rectangle 6"/>
        <xdr:cNvSpPr>
          <a:spLocks noChangeArrowheads="1"/>
        </xdr:cNvSpPr>
      </xdr:nvSpPr>
      <xdr:spPr bwMode="auto">
        <a:xfrm>
          <a:off x="523875" y="9305925"/>
          <a:ext cx="1314450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0" tIns="22860" rIns="27432" bIns="22860" anchor="ctr" upright="1"/>
        <a:lstStyle/>
        <a:p>
          <a:pPr algn="r" rtl="0">
            <a:defRPr sz="1000"/>
          </a:pPr>
          <a:r>
            <a:rPr lang="en-ZA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Monthly Target</a:t>
          </a:r>
        </a:p>
      </xdr:txBody>
    </xdr:sp>
    <xdr:clientData/>
  </xdr:twoCellAnchor>
  <xdr:twoCellAnchor>
    <xdr:from>
      <xdr:col>1</xdr:col>
      <xdr:colOff>276225</xdr:colOff>
      <xdr:row>60</xdr:row>
      <xdr:rowOff>66675</xdr:rowOff>
    </xdr:from>
    <xdr:to>
      <xdr:col>1</xdr:col>
      <xdr:colOff>600075</xdr:colOff>
      <xdr:row>60</xdr:row>
      <xdr:rowOff>66675</xdr:rowOff>
    </xdr:to>
    <xdr:sp macro="" textlink="">
      <xdr:nvSpPr>
        <xdr:cNvPr id="1099" name="Line 5"/>
        <xdr:cNvSpPr>
          <a:spLocks noChangeShapeType="1"/>
        </xdr:cNvSpPr>
      </xdr:nvSpPr>
      <xdr:spPr bwMode="auto">
        <a:xfrm>
          <a:off x="628650" y="9439275"/>
          <a:ext cx="32385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round/>
          <a:headEnd type="oval" w="sm" len="sm"/>
          <a:tailEnd type="oval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419100</xdr:colOff>
      <xdr:row>41</xdr:row>
      <xdr:rowOff>76200</xdr:rowOff>
    </xdr:from>
    <xdr:to>
      <xdr:col>8</xdr:col>
      <xdr:colOff>1085850</xdr:colOff>
      <xdr:row>41</xdr:row>
      <xdr:rowOff>76200</xdr:rowOff>
    </xdr:to>
    <xdr:sp macro="" textlink="">
      <xdr:nvSpPr>
        <xdr:cNvPr id="1100" name="Line 7"/>
        <xdr:cNvSpPr>
          <a:spLocks noChangeShapeType="1"/>
        </xdr:cNvSpPr>
      </xdr:nvSpPr>
      <xdr:spPr bwMode="auto">
        <a:xfrm>
          <a:off x="771525" y="7734300"/>
          <a:ext cx="85725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FF00" mc:Ignorable="a14" a14:legacySpreadsheetColorIndex="13"/>
          </a:solidFill>
          <a:round/>
          <a:headEnd type="oval" w="sm" len="sm"/>
          <a:tailEnd type="oval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%20Sales%20-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ace%20Shield%20P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MARCH '19"/>
      <sheetName val="APRIL '19"/>
      <sheetName val="MAY '19"/>
      <sheetName val="JUNE '19"/>
      <sheetName val="JULY '19"/>
      <sheetName val="AUGUST '19"/>
      <sheetName val="SEPTEMBER '19"/>
      <sheetName val="OCTOBER '19"/>
      <sheetName val="NOVEMBER '19"/>
      <sheetName val="DECEMBER '19"/>
      <sheetName val="JANUARY '20"/>
      <sheetName val="FEBRUARY '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62">
          <cell r="D62">
            <v>204636.75</v>
          </cell>
        </row>
      </sheetData>
      <sheetData sheetId="10">
        <row r="45">
          <cell r="D45">
            <v>134458</v>
          </cell>
        </row>
      </sheetData>
      <sheetData sheetId="11">
        <row r="18">
          <cell r="D18">
            <v>195627.25</v>
          </cell>
        </row>
      </sheetData>
      <sheetData sheetId="12">
        <row r="5">
          <cell r="D5">
            <v>8625</v>
          </cell>
        </row>
        <row r="6">
          <cell r="D6">
            <v>1322.5</v>
          </cell>
        </row>
        <row r="7">
          <cell r="D7">
            <v>5175</v>
          </cell>
        </row>
        <row r="8">
          <cell r="C8">
            <v>12811</v>
          </cell>
        </row>
        <row r="9">
          <cell r="C9">
            <v>11500</v>
          </cell>
        </row>
        <row r="10">
          <cell r="D10">
            <v>5474</v>
          </cell>
        </row>
        <row r="11">
          <cell r="D11">
            <v>3680</v>
          </cell>
        </row>
        <row r="12">
          <cell r="C12">
            <v>2714</v>
          </cell>
        </row>
        <row r="13">
          <cell r="D13">
            <v>3668.5</v>
          </cell>
        </row>
        <row r="14">
          <cell r="C14">
            <v>6233</v>
          </cell>
        </row>
        <row r="15">
          <cell r="D15">
            <v>13696.5</v>
          </cell>
        </row>
        <row r="16">
          <cell r="D16">
            <v>1518</v>
          </cell>
        </row>
        <row r="17">
          <cell r="D17">
            <v>1380</v>
          </cell>
        </row>
        <row r="18">
          <cell r="D18">
            <v>1104</v>
          </cell>
        </row>
        <row r="19">
          <cell r="D19">
            <v>1725</v>
          </cell>
        </row>
        <row r="20">
          <cell r="D20">
            <v>14369.25</v>
          </cell>
        </row>
        <row r="21">
          <cell r="D21">
            <v>5290</v>
          </cell>
        </row>
        <row r="22">
          <cell r="D22">
            <v>11615</v>
          </cell>
        </row>
        <row r="23">
          <cell r="D23">
            <v>5968.5</v>
          </cell>
        </row>
        <row r="24">
          <cell r="D24">
            <v>4462</v>
          </cell>
        </row>
        <row r="25">
          <cell r="D25">
            <v>2047</v>
          </cell>
        </row>
        <row r="26">
          <cell r="E26">
            <v>13386</v>
          </cell>
        </row>
        <row r="27">
          <cell r="E27">
            <v>-14996</v>
          </cell>
        </row>
        <row r="28">
          <cell r="D28">
            <v>9200</v>
          </cell>
        </row>
        <row r="29">
          <cell r="D29">
            <v>3220</v>
          </cell>
        </row>
        <row r="30">
          <cell r="D30">
            <v>45856</v>
          </cell>
        </row>
        <row r="31">
          <cell r="D31">
            <v>24000</v>
          </cell>
        </row>
        <row r="32">
          <cell r="D32">
            <v>724.5</v>
          </cell>
        </row>
        <row r="33">
          <cell r="D33">
            <v>701.5</v>
          </cell>
        </row>
        <row r="34">
          <cell r="C34">
            <v>4071</v>
          </cell>
        </row>
        <row r="35">
          <cell r="C35">
            <v>2875</v>
          </cell>
        </row>
        <row r="36">
          <cell r="D36">
            <v>4105.5</v>
          </cell>
        </row>
        <row r="37">
          <cell r="E37">
            <v>9315</v>
          </cell>
        </row>
        <row r="38">
          <cell r="C38">
            <v>1725</v>
          </cell>
        </row>
        <row r="39">
          <cell r="C39">
            <v>-2760</v>
          </cell>
        </row>
        <row r="40">
          <cell r="D40">
            <v>178927.75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 '20 FS"/>
      <sheetName val="Xander"/>
    </sheetNames>
    <sheetDataSet>
      <sheetData sheetId="0" refreshError="1">
        <row r="76">
          <cell r="G76">
            <v>38016.47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72"/>
  <sheetViews>
    <sheetView zoomScaleNormal="100" workbookViewId="0">
      <selection activeCell="F19" sqref="F19"/>
    </sheetView>
  </sheetViews>
  <sheetFormatPr defaultColWidth="8.85546875" defaultRowHeight="12.75" x14ac:dyDescent="0.2"/>
  <cols>
    <col min="1" max="1" width="5.28515625" style="5" customWidth="1"/>
    <col min="2" max="2" width="9.28515625" style="6" customWidth="1"/>
    <col min="3" max="3" width="15.7109375" style="6" customWidth="1"/>
    <col min="4" max="9" width="18.7109375" style="6" customWidth="1"/>
    <col min="10" max="10" width="15.7109375" style="6" customWidth="1"/>
    <col min="11" max="11" width="12.28515625" style="6" customWidth="1"/>
    <col min="12" max="13" width="11.85546875" style="6" bestFit="1" customWidth="1"/>
    <col min="14" max="16384" width="8.85546875" style="6"/>
  </cols>
  <sheetData>
    <row r="1" spans="1:13" ht="15" x14ac:dyDescent="0.2">
      <c r="A1" s="560" t="s">
        <v>42</v>
      </c>
      <c r="B1" s="561"/>
      <c r="C1" s="561"/>
      <c r="D1" s="561"/>
      <c r="E1" s="561"/>
      <c r="F1" s="561"/>
      <c r="G1" s="561"/>
      <c r="H1" s="561"/>
      <c r="I1" s="561"/>
    </row>
    <row r="2" spans="1:13" ht="6.95" customHeight="1" thickBot="1" x14ac:dyDescent="0.25"/>
    <row r="3" spans="1:13" ht="12.75" customHeight="1" thickBot="1" x14ac:dyDescent="0.25">
      <c r="A3" s="36"/>
      <c r="D3" s="563" t="s">
        <v>34</v>
      </c>
      <c r="E3" s="564"/>
      <c r="F3" s="563" t="s">
        <v>33</v>
      </c>
      <c r="G3" s="564"/>
      <c r="H3" s="565" t="s">
        <v>40</v>
      </c>
    </row>
    <row r="4" spans="1:13" ht="13.5" thickBot="1" x14ac:dyDescent="0.25">
      <c r="A4" s="24"/>
      <c r="B4" s="15" t="s">
        <v>19</v>
      </c>
      <c r="C4" s="11" t="s">
        <v>35</v>
      </c>
      <c r="D4" s="15" t="s">
        <v>20</v>
      </c>
      <c r="E4" s="11" t="s">
        <v>21</v>
      </c>
      <c r="F4" s="15" t="s">
        <v>36</v>
      </c>
      <c r="G4" s="11" t="s">
        <v>21</v>
      </c>
      <c r="H4" s="566"/>
      <c r="I4" s="46" t="s">
        <v>22</v>
      </c>
      <c r="J4" s="92" t="s">
        <v>38</v>
      </c>
      <c r="K4" s="108" t="s">
        <v>39</v>
      </c>
    </row>
    <row r="5" spans="1:13" ht="15" customHeight="1" x14ac:dyDescent="0.2">
      <c r="A5" s="9">
        <v>1</v>
      </c>
      <c r="B5" s="38">
        <v>2016</v>
      </c>
      <c r="C5" s="47" t="s">
        <v>1</v>
      </c>
      <c r="D5" s="43">
        <f>'MARCH ''20'!C35</f>
        <v>81339.5</v>
      </c>
      <c r="E5" s="220">
        <f>'MARCH ''20'!D35</f>
        <v>190611.37000000002</v>
      </c>
      <c r="F5" s="43">
        <f>'MARCH ''20'!E35</f>
        <v>21505</v>
      </c>
      <c r="G5" s="44">
        <f>'MARCH ''20'!F35</f>
        <v>0</v>
      </c>
      <c r="H5" s="75"/>
      <c r="I5" s="45">
        <f>SUM(D5:H5)</f>
        <v>293455.87</v>
      </c>
      <c r="J5" s="149"/>
      <c r="K5" s="150">
        <f>J5/1.14*14%</f>
        <v>0</v>
      </c>
      <c r="L5" s="16"/>
    </row>
    <row r="6" spans="1:13" ht="15" customHeight="1" x14ac:dyDescent="0.2">
      <c r="A6" s="9">
        <v>2</v>
      </c>
      <c r="B6" s="38">
        <v>2016</v>
      </c>
      <c r="C6" s="40" t="s">
        <v>2</v>
      </c>
      <c r="D6" s="41">
        <f>'APRIL ''20'!C7</f>
        <v>0</v>
      </c>
      <c r="E6" s="42">
        <f>'APRIL ''20'!D7</f>
        <v>0</v>
      </c>
      <c r="F6" s="41">
        <f>'APRIL ''20'!E7</f>
        <v>152490</v>
      </c>
      <c r="G6" s="42">
        <f>'APRIL ''20'!F7</f>
        <v>0</v>
      </c>
      <c r="H6" s="76"/>
      <c r="I6" s="45">
        <f t="shared" ref="I6:I16" si="0">SUM(D6:H6)</f>
        <v>152490</v>
      </c>
      <c r="J6" s="556">
        <f>SUM(I6:I7)</f>
        <v>268261.65000000002</v>
      </c>
      <c r="K6" s="559">
        <f>J6/1.14*14%</f>
        <v>32944.413157894749</v>
      </c>
      <c r="L6" s="16"/>
      <c r="M6" s="17"/>
    </row>
    <row r="7" spans="1:13" ht="15" customHeight="1" x14ac:dyDescent="0.2">
      <c r="A7" s="9">
        <v>3</v>
      </c>
      <c r="B7" s="38">
        <v>2016</v>
      </c>
      <c r="C7" s="40" t="s">
        <v>5</v>
      </c>
      <c r="D7" s="203">
        <f>'MAY ''20'!C78</f>
        <v>55775</v>
      </c>
      <c r="E7" s="42">
        <f>'MAY ''20'!D78</f>
        <v>52964.4</v>
      </c>
      <c r="F7" s="41">
        <f>'MAY ''20'!E78</f>
        <v>7032.25</v>
      </c>
      <c r="G7" s="42">
        <f>'MAY ''20'!F78</f>
        <v>0</v>
      </c>
      <c r="H7" s="76"/>
      <c r="I7" s="45">
        <f t="shared" si="0"/>
        <v>115771.65</v>
      </c>
      <c r="J7" s="558"/>
      <c r="K7" s="559"/>
      <c r="L7" s="16"/>
      <c r="M7" s="21"/>
    </row>
    <row r="8" spans="1:13" ht="15" customHeight="1" x14ac:dyDescent="0.2">
      <c r="A8" s="9">
        <v>4</v>
      </c>
      <c r="B8" s="38">
        <v>2016</v>
      </c>
      <c r="C8" s="40" t="s">
        <v>3</v>
      </c>
      <c r="D8" s="41" t="e">
        <f>#REF!</f>
        <v>#REF!</v>
      </c>
      <c r="E8" s="42" t="e">
        <f>#REF!</f>
        <v>#REF!</v>
      </c>
      <c r="F8" s="41" t="e">
        <f>#REF!</f>
        <v>#REF!</v>
      </c>
      <c r="G8" s="42" t="e">
        <f>#REF!</f>
        <v>#REF!</v>
      </c>
      <c r="H8" s="76"/>
      <c r="I8" s="45" t="e">
        <f t="shared" si="0"/>
        <v>#REF!</v>
      </c>
      <c r="J8" s="556" t="e">
        <f>SUM(I8:I9)</f>
        <v>#REF!</v>
      </c>
      <c r="K8" s="559" t="e">
        <f>J8/1.14*14%</f>
        <v>#REF!</v>
      </c>
      <c r="L8" s="16"/>
      <c r="M8" s="111"/>
    </row>
    <row r="9" spans="1:13" ht="15" customHeight="1" x14ac:dyDescent="0.2">
      <c r="A9" s="9">
        <v>5</v>
      </c>
      <c r="B9" s="38">
        <v>2016</v>
      </c>
      <c r="C9" s="40" t="s">
        <v>4</v>
      </c>
      <c r="D9" s="41" t="e">
        <f>#REF!</f>
        <v>#REF!</v>
      </c>
      <c r="E9" s="42" t="e">
        <f>#REF!</f>
        <v>#REF!</v>
      </c>
      <c r="F9" s="41" t="e">
        <f>#REF!</f>
        <v>#REF!</v>
      </c>
      <c r="G9" s="42" t="e">
        <f>#REF!</f>
        <v>#REF!</v>
      </c>
      <c r="H9" s="76"/>
      <c r="I9" s="45" t="e">
        <f t="shared" si="0"/>
        <v>#REF!</v>
      </c>
      <c r="J9" s="557"/>
      <c r="K9" s="559"/>
      <c r="L9" s="16"/>
    </row>
    <row r="10" spans="1:13" ht="15" customHeight="1" x14ac:dyDescent="0.2">
      <c r="A10" s="9">
        <v>6</v>
      </c>
      <c r="B10" s="38">
        <v>2016</v>
      </c>
      <c r="C10" s="40" t="s">
        <v>12</v>
      </c>
      <c r="D10" s="41" t="e">
        <f>#REF!</f>
        <v>#REF!</v>
      </c>
      <c r="E10" s="42" t="e">
        <f>#REF!</f>
        <v>#REF!</v>
      </c>
      <c r="F10" s="41" t="e">
        <f>#REF!</f>
        <v>#REF!</v>
      </c>
      <c r="G10" s="42" t="e">
        <f>#REF!</f>
        <v>#REF!</v>
      </c>
      <c r="H10" s="76"/>
      <c r="I10" s="45" t="e">
        <f t="shared" si="0"/>
        <v>#REF!</v>
      </c>
      <c r="J10" s="556" t="e">
        <f>SUM(I10:I11)</f>
        <v>#REF!</v>
      </c>
      <c r="K10" s="559" t="e">
        <f>J10/1.14*14%</f>
        <v>#REF!</v>
      </c>
      <c r="L10" s="16"/>
      <c r="M10" s="109"/>
    </row>
    <row r="11" spans="1:13" ht="15" customHeight="1" x14ac:dyDescent="0.2">
      <c r="A11" s="9">
        <v>7</v>
      </c>
      <c r="B11" s="38">
        <v>2016</v>
      </c>
      <c r="C11" s="40" t="s">
        <v>13</v>
      </c>
      <c r="D11" s="41" t="e">
        <f>#REF!</f>
        <v>#REF!</v>
      </c>
      <c r="E11" s="42" t="e">
        <f>#REF!</f>
        <v>#REF!</v>
      </c>
      <c r="F11" s="41" t="e">
        <f>#REF!</f>
        <v>#REF!</v>
      </c>
      <c r="G11" s="42" t="e">
        <f>#REF!</f>
        <v>#REF!</v>
      </c>
      <c r="H11" s="76"/>
      <c r="I11" s="45" t="e">
        <f t="shared" si="0"/>
        <v>#REF!</v>
      </c>
      <c r="J11" s="557"/>
      <c r="K11" s="559"/>
      <c r="L11" s="16"/>
      <c r="M11" s="110"/>
    </row>
    <row r="12" spans="1:13" ht="15" customHeight="1" x14ac:dyDescent="0.2">
      <c r="A12" s="9">
        <v>8</v>
      </c>
      <c r="B12" s="38">
        <v>2016</v>
      </c>
      <c r="C12" s="40" t="s">
        <v>14</v>
      </c>
      <c r="D12" s="41" t="e">
        <f>#REF!</f>
        <v>#REF!</v>
      </c>
      <c r="E12" s="42" t="e">
        <f>#REF!</f>
        <v>#REF!</v>
      </c>
      <c r="F12" s="41" t="e">
        <f>#REF!</f>
        <v>#REF!</v>
      </c>
      <c r="G12" s="42" t="e">
        <f>#REF!</f>
        <v>#REF!</v>
      </c>
      <c r="H12" s="76"/>
      <c r="I12" s="45" t="e">
        <f t="shared" si="0"/>
        <v>#REF!</v>
      </c>
      <c r="J12" s="556" t="e">
        <f>SUM(I12:I13)</f>
        <v>#REF!</v>
      </c>
      <c r="K12" s="559" t="e">
        <f>J12/1.14*14%</f>
        <v>#REF!</v>
      </c>
      <c r="L12" s="16"/>
    </row>
    <row r="13" spans="1:13" ht="15" customHeight="1" x14ac:dyDescent="0.2">
      <c r="A13" s="9">
        <v>9</v>
      </c>
      <c r="B13" s="38">
        <v>2016</v>
      </c>
      <c r="C13" s="40" t="s">
        <v>15</v>
      </c>
      <c r="D13" s="41"/>
      <c r="E13" s="42"/>
      <c r="F13" s="41"/>
      <c r="G13" s="42"/>
      <c r="H13" s="76"/>
      <c r="I13" s="45">
        <f t="shared" si="0"/>
        <v>0</v>
      </c>
      <c r="J13" s="557"/>
      <c r="K13" s="559"/>
      <c r="L13" s="16"/>
    </row>
    <row r="14" spans="1:13" ht="15" customHeight="1" x14ac:dyDescent="0.2">
      <c r="A14" s="9">
        <v>10</v>
      </c>
      <c r="B14" s="38">
        <v>2016</v>
      </c>
      <c r="C14" s="40" t="s">
        <v>16</v>
      </c>
      <c r="D14" s="41"/>
      <c r="E14" s="42"/>
      <c r="F14" s="41"/>
      <c r="G14" s="42"/>
      <c r="H14" s="76"/>
      <c r="I14" s="45">
        <f t="shared" si="0"/>
        <v>0</v>
      </c>
      <c r="J14" s="556">
        <f>SUM(I14:I15)</f>
        <v>0</v>
      </c>
      <c r="K14" s="559">
        <f>J14/1.14*14%</f>
        <v>0</v>
      </c>
      <c r="L14" s="16"/>
    </row>
    <row r="15" spans="1:13" ht="15" customHeight="1" x14ac:dyDescent="0.2">
      <c r="A15" s="9">
        <v>11</v>
      </c>
      <c r="B15" s="9">
        <v>2017</v>
      </c>
      <c r="C15" s="40" t="s">
        <v>17</v>
      </c>
      <c r="D15" s="41"/>
      <c r="E15" s="42"/>
      <c r="F15" s="41"/>
      <c r="G15" s="42"/>
      <c r="H15" s="76"/>
      <c r="I15" s="45">
        <f t="shared" si="0"/>
        <v>0</v>
      </c>
      <c r="J15" s="557"/>
      <c r="K15" s="559"/>
      <c r="L15" s="16"/>
    </row>
    <row r="16" spans="1:13" ht="15" customHeight="1" thickBot="1" x14ac:dyDescent="0.25">
      <c r="A16" s="9">
        <v>12</v>
      </c>
      <c r="B16" s="9">
        <v>2017</v>
      </c>
      <c r="C16" s="40" t="s">
        <v>18</v>
      </c>
      <c r="D16" s="50"/>
      <c r="E16" s="51"/>
      <c r="F16" s="50"/>
      <c r="G16" s="51"/>
      <c r="H16" s="193"/>
      <c r="I16" s="45">
        <f t="shared" si="0"/>
        <v>0</v>
      </c>
      <c r="L16" s="16"/>
    </row>
    <row r="17" spans="1:12" ht="15" customHeight="1" thickTop="1" thickBot="1" x14ac:dyDescent="0.25">
      <c r="B17" s="562"/>
      <c r="C17" s="562"/>
      <c r="D17" s="48" t="e">
        <f t="shared" ref="D17:I17" si="1">SUM(D5:D16)</f>
        <v>#REF!</v>
      </c>
      <c r="E17" s="49" t="e">
        <f t="shared" si="1"/>
        <v>#REF!</v>
      </c>
      <c r="F17" s="48" t="e">
        <f t="shared" si="1"/>
        <v>#REF!</v>
      </c>
      <c r="G17" s="49" t="e">
        <f t="shared" si="1"/>
        <v>#REF!</v>
      </c>
      <c r="H17" s="49"/>
      <c r="I17" s="74" t="e">
        <f t="shared" si="1"/>
        <v>#REF!</v>
      </c>
      <c r="J17" s="18"/>
      <c r="L17" s="16"/>
    </row>
    <row r="18" spans="1:12" ht="15" customHeight="1" thickBot="1" x14ac:dyDescent="0.25">
      <c r="A18" s="36"/>
      <c r="B18" s="10"/>
      <c r="C18" s="10"/>
      <c r="D18" s="554" t="e">
        <f>SUM(D17:E17)</f>
        <v>#REF!</v>
      </c>
      <c r="E18" s="555"/>
      <c r="F18" s="554" t="e">
        <f>SUM(F17:G17)</f>
        <v>#REF!</v>
      </c>
      <c r="G18" s="555"/>
      <c r="H18" s="77">
        <f>H17</f>
        <v>0</v>
      </c>
      <c r="I18" s="20"/>
      <c r="J18" s="82" t="e">
        <f>SUM(D18:H18)</f>
        <v>#REF!</v>
      </c>
      <c r="L18" s="16"/>
    </row>
    <row r="19" spans="1:12" ht="15" customHeight="1" x14ac:dyDescent="0.2">
      <c r="A19" s="36"/>
      <c r="B19" s="10"/>
      <c r="C19" s="10"/>
      <c r="D19" s="19"/>
      <c r="E19" s="19"/>
      <c r="F19" s="19"/>
      <c r="G19" s="19"/>
      <c r="H19" s="19"/>
      <c r="I19" s="20"/>
      <c r="J19" s="37" t="e">
        <f>AVERAGE(I5:I10)</f>
        <v>#REF!</v>
      </c>
      <c r="L19" s="16"/>
    </row>
    <row r="20" spans="1:12" ht="15" customHeight="1" x14ac:dyDescent="0.2"/>
    <row r="21" spans="1:12" ht="15" customHeight="1" x14ac:dyDescent="0.2"/>
    <row r="22" spans="1:12" ht="15" customHeight="1" x14ac:dyDescent="0.2"/>
    <row r="23" spans="1:12" ht="15" customHeight="1" x14ac:dyDescent="0.2"/>
    <row r="24" spans="1:12" ht="15" customHeight="1" x14ac:dyDescent="0.2">
      <c r="A24" s="36"/>
    </row>
    <row r="25" spans="1:12" ht="15" customHeight="1" x14ac:dyDescent="0.2">
      <c r="A25" s="36"/>
    </row>
    <row r="26" spans="1:12" ht="15" customHeight="1" x14ac:dyDescent="0.2"/>
    <row r="27" spans="1:12" ht="15" customHeight="1" x14ac:dyDescent="0.2">
      <c r="L27" s="6" t="s">
        <v>23</v>
      </c>
    </row>
    <row r="28" spans="1:12" ht="15" customHeight="1" x14ac:dyDescent="0.2"/>
    <row r="29" spans="1:12" ht="15" customHeight="1" x14ac:dyDescent="0.2"/>
    <row r="30" spans="1:12" ht="15" customHeight="1" x14ac:dyDescent="0.2"/>
    <row r="31" spans="1:12" ht="15" customHeight="1" x14ac:dyDescent="0.2"/>
    <row r="32" spans="1:12" ht="15" customHeight="1" x14ac:dyDescent="0.2"/>
    <row r="33" spans="1:1" ht="15" customHeight="1" x14ac:dyDescent="0.2"/>
    <row r="34" spans="1:1" ht="15" customHeight="1" x14ac:dyDescent="0.2"/>
    <row r="35" spans="1:1" ht="15" customHeight="1" x14ac:dyDescent="0.2">
      <c r="A35" s="36"/>
    </row>
    <row r="36" spans="1:1" ht="15" customHeight="1" x14ac:dyDescent="0.2">
      <c r="A36" s="36"/>
    </row>
    <row r="37" spans="1:1" ht="15" customHeight="1" x14ac:dyDescent="0.2">
      <c r="A37" s="36"/>
    </row>
    <row r="38" spans="1:1" ht="15" customHeight="1" x14ac:dyDescent="0.2">
      <c r="A38" s="36"/>
    </row>
    <row r="39" spans="1:1" ht="15" customHeight="1" x14ac:dyDescent="0.2">
      <c r="A39" s="36"/>
    </row>
    <row r="40" spans="1:1" ht="15" customHeight="1" x14ac:dyDescent="0.2">
      <c r="A40" s="36"/>
    </row>
    <row r="41" spans="1:1" ht="15" customHeight="1" x14ac:dyDescent="0.2">
      <c r="A41" s="36"/>
    </row>
    <row r="42" spans="1:1" ht="15" customHeight="1" x14ac:dyDescent="0.2">
      <c r="A42" s="36"/>
    </row>
    <row r="43" spans="1:1" ht="15" customHeight="1" x14ac:dyDescent="0.2">
      <c r="A43" s="36"/>
    </row>
    <row r="44" spans="1:1" ht="15" customHeight="1" x14ac:dyDescent="0.2">
      <c r="A44" s="36"/>
    </row>
    <row r="45" spans="1:1" ht="15" customHeight="1" x14ac:dyDescent="0.2">
      <c r="A45" s="36"/>
    </row>
    <row r="46" spans="1:1" ht="15" customHeight="1" x14ac:dyDescent="0.2">
      <c r="A46" s="36"/>
    </row>
    <row r="47" spans="1:1" ht="15" customHeight="1" x14ac:dyDescent="0.2"/>
    <row r="48" spans="1:1" ht="15" customHeight="1" x14ac:dyDescent="0.2"/>
    <row r="49" spans="1:6" ht="15" customHeight="1" x14ac:dyDescent="0.2"/>
    <row r="50" spans="1:6" ht="15" customHeight="1" x14ac:dyDescent="0.2"/>
    <row r="51" spans="1:6" ht="15" customHeight="1" x14ac:dyDescent="0.2"/>
    <row r="52" spans="1:6" ht="15" customHeight="1" x14ac:dyDescent="0.2"/>
    <row r="53" spans="1:6" ht="15" customHeight="1" x14ac:dyDescent="0.2"/>
    <row r="54" spans="1:6" ht="15" customHeight="1" x14ac:dyDescent="0.2"/>
    <row r="55" spans="1:6" ht="15" customHeight="1" x14ac:dyDescent="0.2"/>
    <row r="56" spans="1:6" ht="15" customHeight="1" x14ac:dyDescent="0.2"/>
    <row r="57" spans="1:6" ht="15" customHeight="1" x14ac:dyDescent="0.2"/>
    <row r="58" spans="1:6" ht="15" customHeight="1" x14ac:dyDescent="0.2"/>
    <row r="59" spans="1:6" ht="15" customHeight="1" x14ac:dyDescent="0.2"/>
    <row r="60" spans="1:6" ht="15" customHeight="1" x14ac:dyDescent="0.2"/>
    <row r="61" spans="1:6" ht="15" customHeight="1" x14ac:dyDescent="0.2"/>
    <row r="62" spans="1:6" ht="15" customHeight="1" x14ac:dyDescent="0.2"/>
    <row r="63" spans="1:6" x14ac:dyDescent="0.2">
      <c r="A63" s="22" t="s">
        <v>24</v>
      </c>
    </row>
    <row r="64" spans="1:6" x14ac:dyDescent="0.2">
      <c r="B64" s="23" t="s">
        <v>25</v>
      </c>
      <c r="D64" s="21"/>
      <c r="E64" s="21"/>
      <c r="F64" s="21"/>
    </row>
    <row r="65" spans="1:9" x14ac:dyDescent="0.2">
      <c r="B65" s="23" t="s">
        <v>31</v>
      </c>
      <c r="D65" s="27"/>
      <c r="E65" s="27"/>
      <c r="F65" s="27"/>
    </row>
    <row r="66" spans="1:9" x14ac:dyDescent="0.2">
      <c r="B66" s="23" t="s">
        <v>27</v>
      </c>
      <c r="D66" s="21"/>
      <c r="E66" s="21"/>
      <c r="F66" s="21"/>
    </row>
    <row r="67" spans="1:9" x14ac:dyDescent="0.2">
      <c r="B67" s="23" t="s">
        <v>28</v>
      </c>
      <c r="D67" s="27"/>
      <c r="E67" s="27"/>
      <c r="F67" s="27"/>
    </row>
    <row r="68" spans="1:9" x14ac:dyDescent="0.2">
      <c r="B68" s="23" t="s">
        <v>26</v>
      </c>
      <c r="D68" s="21"/>
      <c r="E68" s="21"/>
      <c r="F68" s="21"/>
    </row>
    <row r="69" spans="1:9" x14ac:dyDescent="0.2">
      <c r="A69" s="24"/>
      <c r="B69" s="25" t="s">
        <v>29</v>
      </c>
      <c r="C69" s="26"/>
      <c r="D69" s="21"/>
      <c r="E69" s="21"/>
      <c r="F69" s="21"/>
      <c r="G69" s="26"/>
      <c r="H69" s="26"/>
      <c r="I69" s="26"/>
    </row>
    <row r="70" spans="1:9" x14ac:dyDescent="0.2">
      <c r="A70" s="24"/>
      <c r="B70" s="25" t="s">
        <v>30</v>
      </c>
      <c r="C70" s="26"/>
      <c r="D70" s="21"/>
      <c r="E70" s="21"/>
      <c r="F70" s="21"/>
      <c r="G70" s="35"/>
      <c r="H70" s="35"/>
      <c r="I70" s="26"/>
    </row>
    <row r="71" spans="1:9" x14ac:dyDescent="0.2">
      <c r="A71" s="24"/>
      <c r="B71" s="25" t="s">
        <v>32</v>
      </c>
      <c r="C71" s="26"/>
      <c r="D71" s="21"/>
      <c r="E71" s="21"/>
      <c r="F71" s="21"/>
      <c r="G71" s="35"/>
      <c r="H71" s="35"/>
      <c r="I71" s="26"/>
    </row>
    <row r="72" spans="1:9" ht="6.95" customHeight="1" thickBot="1" x14ac:dyDescent="0.25">
      <c r="A72" s="14"/>
      <c r="B72" s="28"/>
      <c r="C72" s="29"/>
      <c r="D72" s="29"/>
      <c r="E72" s="29"/>
      <c r="F72" s="29"/>
      <c r="G72" s="29"/>
      <c r="H72" s="29"/>
      <c r="I72" s="29"/>
    </row>
  </sheetData>
  <mergeCells count="17">
    <mergeCell ref="K6:K7"/>
    <mergeCell ref="K8:K9"/>
    <mergeCell ref="K10:K11"/>
    <mergeCell ref="A1:I1"/>
    <mergeCell ref="B17:C17"/>
    <mergeCell ref="D3:E3"/>
    <mergeCell ref="F3:G3"/>
    <mergeCell ref="H3:H4"/>
    <mergeCell ref="K12:K13"/>
    <mergeCell ref="J14:J15"/>
    <mergeCell ref="K14:K15"/>
    <mergeCell ref="D18:E18"/>
    <mergeCell ref="F18:G18"/>
    <mergeCell ref="J10:J11"/>
    <mergeCell ref="J8:J9"/>
    <mergeCell ref="J6:J7"/>
    <mergeCell ref="J12:J13"/>
  </mergeCells>
  <phoneticPr fontId="0" type="noConversion"/>
  <printOptions horizontalCentered="1" verticalCentered="1"/>
  <pageMargins left="0.23622047244094491" right="0.23622047244094491" top="0.55118110236220474" bottom="0.55118110236220474" header="0.31496062992125984" footer="0.31496062992125984"/>
  <pageSetup paperSize="9" orientation="portrait" horizontalDpi="300" verticalDpi="300" r:id="rId1"/>
  <headerFooter scaleWithDoc="0"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zoomScaleNormal="100" workbookViewId="0">
      <pane ySplit="4" topLeftCell="A5" activePane="bottomLeft" state="frozenSplit"/>
      <selection pane="bottomLeft" activeCell="N22" sqref="N22"/>
    </sheetView>
  </sheetViews>
  <sheetFormatPr defaultRowHeight="12.75" x14ac:dyDescent="0.2"/>
  <cols>
    <col min="1" max="1" width="2.42578125" style="170" customWidth="1"/>
    <col min="2" max="2" width="6.42578125" style="71" customWidth="1"/>
    <col min="3" max="7" width="10.7109375" style="121" customWidth="1"/>
    <col min="8" max="8" width="10.7109375" style="1" customWidth="1"/>
    <col min="9" max="9" width="10.7109375" style="93" customWidth="1"/>
    <col min="10" max="11" width="10.7109375" style="1" customWidth="1"/>
    <col min="12" max="13" width="10.7109375" customWidth="1"/>
    <col min="14" max="14" width="10.7109375" style="479" customWidth="1"/>
    <col min="15" max="15" width="12.85546875" style="329" customWidth="1"/>
    <col min="16" max="16" width="12.7109375" style="457" customWidth="1"/>
    <col min="17" max="17" width="10.7109375" customWidth="1"/>
    <col min="18" max="18" width="13.140625" style="479" customWidth="1"/>
    <col min="19" max="19" width="10.7109375" customWidth="1"/>
    <col min="20" max="20" width="14.140625" customWidth="1"/>
    <col min="21" max="21" width="13.28515625" customWidth="1"/>
    <col min="22" max="22" width="13.7109375" customWidth="1"/>
    <col min="23" max="23" width="13.140625" customWidth="1"/>
  </cols>
  <sheetData>
    <row r="1" spans="1:18" ht="15" x14ac:dyDescent="0.25">
      <c r="A1" s="39" t="s">
        <v>618</v>
      </c>
      <c r="C1" s="120"/>
    </row>
    <row r="2" spans="1:18" ht="5.25" customHeight="1" thickBot="1" x14ac:dyDescent="0.25">
      <c r="A2" s="198"/>
      <c r="B2" s="147"/>
      <c r="C2" s="122"/>
      <c r="D2" s="123"/>
      <c r="E2" s="123"/>
      <c r="F2" s="123"/>
      <c r="G2" s="123"/>
      <c r="H2" s="243"/>
      <c r="I2" s="243"/>
      <c r="J2" s="97"/>
      <c r="K2" s="97"/>
      <c r="Q2" s="479"/>
      <c r="R2"/>
    </row>
    <row r="3" spans="1:18" ht="17.25" customHeight="1" x14ac:dyDescent="0.2">
      <c r="A3" s="198"/>
      <c r="B3" s="147"/>
      <c r="C3" s="629" t="s">
        <v>34</v>
      </c>
      <c r="D3" s="630"/>
      <c r="E3" s="629" t="s">
        <v>33</v>
      </c>
      <c r="F3" s="630"/>
      <c r="G3" s="97"/>
      <c r="H3"/>
      <c r="I3"/>
      <c r="J3"/>
      <c r="K3"/>
      <c r="M3" s="479"/>
      <c r="N3" s="484"/>
      <c r="O3" s="457"/>
      <c r="P3"/>
      <c r="R3"/>
    </row>
    <row r="4" spans="1:18" ht="13.5" customHeight="1" thickBot="1" x14ac:dyDescent="0.25">
      <c r="A4" s="163" t="s">
        <v>6</v>
      </c>
      <c r="B4" s="85" t="s">
        <v>10</v>
      </c>
      <c r="C4" s="124" t="s">
        <v>7</v>
      </c>
      <c r="D4" s="125" t="s">
        <v>8</v>
      </c>
      <c r="E4" s="124" t="s">
        <v>37</v>
      </c>
      <c r="F4" s="126" t="s">
        <v>8</v>
      </c>
      <c r="G4" s="481" t="s">
        <v>0</v>
      </c>
      <c r="H4" s="602" t="s">
        <v>11</v>
      </c>
      <c r="I4" s="602"/>
      <c r="J4" s="602"/>
      <c r="K4" s="602"/>
      <c r="M4" s="479"/>
      <c r="N4" s="484"/>
      <c r="O4" s="457"/>
      <c r="P4"/>
      <c r="R4"/>
    </row>
    <row r="5" spans="1:18" x14ac:dyDescent="0.2">
      <c r="A5" s="621" t="s">
        <v>227</v>
      </c>
      <c r="B5" s="264" t="s">
        <v>619</v>
      </c>
      <c r="C5" s="57"/>
      <c r="D5" s="87"/>
      <c r="E5" s="98">
        <v>6727.5</v>
      </c>
      <c r="F5" s="87"/>
      <c r="G5" s="658">
        <f>SUM(C5:F6)</f>
        <v>9763.5</v>
      </c>
      <c r="H5" s="542" t="s">
        <v>622</v>
      </c>
      <c r="I5" s="31"/>
      <c r="J5" s="31"/>
      <c r="K5" s="226"/>
      <c r="L5" s="134" t="s">
        <v>63</v>
      </c>
      <c r="M5" s="105">
        <v>44137</v>
      </c>
      <c r="N5" s="332"/>
      <c r="O5" s="458"/>
      <c r="P5" s="104"/>
      <c r="R5"/>
    </row>
    <row r="6" spans="1:18" x14ac:dyDescent="0.2">
      <c r="A6" s="574"/>
      <c r="B6" s="264" t="s">
        <v>621</v>
      </c>
      <c r="C6" s="57"/>
      <c r="D6" s="96"/>
      <c r="E6" s="175">
        <v>3036</v>
      </c>
      <c r="F6" s="96"/>
      <c r="G6" s="580"/>
      <c r="H6" s="390" t="s">
        <v>306</v>
      </c>
      <c r="I6" s="31"/>
      <c r="J6" s="31"/>
      <c r="K6" s="226"/>
      <c r="L6" s="134" t="s">
        <v>63</v>
      </c>
      <c r="M6" s="105">
        <v>44139</v>
      </c>
      <c r="N6" s="331"/>
      <c r="O6" s="458"/>
      <c r="P6" s="104"/>
      <c r="Q6" s="104"/>
      <c r="R6"/>
    </row>
    <row r="7" spans="1:18" x14ac:dyDescent="0.2">
      <c r="A7" s="572" t="s">
        <v>51</v>
      </c>
      <c r="B7" s="264" t="s">
        <v>624</v>
      </c>
      <c r="C7" s="174"/>
      <c r="D7" s="83">
        <v>2415</v>
      </c>
      <c r="E7" s="91"/>
      <c r="F7" s="83"/>
      <c r="G7" s="578">
        <f>SUM(C7:F11)</f>
        <v>14453.25</v>
      </c>
      <c r="H7" s="30" t="s">
        <v>54</v>
      </c>
      <c r="I7" s="31"/>
      <c r="J7" s="31"/>
      <c r="K7" s="226"/>
      <c r="L7" s="134" t="s">
        <v>41</v>
      </c>
      <c r="M7" s="105" t="s">
        <v>56</v>
      </c>
      <c r="N7" s="331"/>
      <c r="O7" s="459"/>
      <c r="P7" s="34"/>
      <c r="R7"/>
    </row>
    <row r="8" spans="1:18" x14ac:dyDescent="0.2">
      <c r="A8" s="573"/>
      <c r="B8" s="264" t="s">
        <v>627</v>
      </c>
      <c r="C8" s="57"/>
      <c r="D8" s="87"/>
      <c r="E8" s="98">
        <v>1406.5</v>
      </c>
      <c r="F8" s="87"/>
      <c r="G8" s="579"/>
      <c r="H8" s="227" t="s">
        <v>625</v>
      </c>
      <c r="I8" s="31"/>
      <c r="J8" s="31"/>
      <c r="K8" s="226"/>
      <c r="L8" s="134" t="s">
        <v>63</v>
      </c>
      <c r="M8" s="106">
        <v>44145</v>
      </c>
      <c r="N8" s="332"/>
      <c r="O8" s="458"/>
      <c r="P8" s="104"/>
      <c r="R8"/>
    </row>
    <row r="9" spans="1:18" x14ac:dyDescent="0.2">
      <c r="A9" s="573"/>
      <c r="B9" s="264" t="s">
        <v>626</v>
      </c>
      <c r="C9" s="57"/>
      <c r="D9" s="87"/>
      <c r="E9" s="98">
        <v>189.75</v>
      </c>
      <c r="F9" s="87"/>
      <c r="G9" s="579"/>
      <c r="H9" s="227" t="s">
        <v>588</v>
      </c>
      <c r="I9" s="31"/>
      <c r="J9" s="31"/>
      <c r="K9" s="226"/>
      <c r="L9" s="134" t="s">
        <v>399</v>
      </c>
      <c r="M9" s="106">
        <v>44138</v>
      </c>
      <c r="N9" s="332"/>
      <c r="O9" s="458"/>
      <c r="P9" s="104"/>
      <c r="R9"/>
    </row>
    <row r="10" spans="1:18" x14ac:dyDescent="0.2">
      <c r="A10" s="573"/>
      <c r="B10" s="264" t="s">
        <v>628</v>
      </c>
      <c r="C10" s="57"/>
      <c r="D10" s="87"/>
      <c r="E10" s="98">
        <v>92</v>
      </c>
      <c r="F10" s="87"/>
      <c r="G10" s="579"/>
      <c r="H10" s="227" t="s">
        <v>629</v>
      </c>
      <c r="I10" s="31"/>
      <c r="J10" s="31"/>
      <c r="K10" s="226"/>
      <c r="L10" s="134" t="s">
        <v>63</v>
      </c>
      <c r="M10" s="106">
        <v>44140</v>
      </c>
      <c r="N10" s="332"/>
      <c r="O10" s="458"/>
      <c r="P10" s="104"/>
      <c r="R10"/>
    </row>
    <row r="11" spans="1:18" x14ac:dyDescent="0.2">
      <c r="A11" s="574"/>
      <c r="B11" s="264" t="s">
        <v>630</v>
      </c>
      <c r="C11" s="57"/>
      <c r="D11" s="87">
        <v>10350</v>
      </c>
      <c r="E11" s="55"/>
      <c r="F11" s="87"/>
      <c r="G11" s="580"/>
      <c r="H11" s="227" t="s">
        <v>55</v>
      </c>
      <c r="I11" s="31"/>
      <c r="J11" s="31"/>
      <c r="K11" s="226"/>
      <c r="L11" s="134" t="s">
        <v>41</v>
      </c>
      <c r="M11" s="105" t="s">
        <v>56</v>
      </c>
      <c r="N11" s="332"/>
      <c r="O11" s="458"/>
      <c r="P11" s="104"/>
      <c r="R11"/>
    </row>
    <row r="12" spans="1:18" x14ac:dyDescent="0.2">
      <c r="A12" s="362" t="s">
        <v>128</v>
      </c>
      <c r="B12" s="264" t="s">
        <v>631</v>
      </c>
      <c r="C12" s="57">
        <v>0</v>
      </c>
      <c r="D12" s="87"/>
      <c r="E12" s="55"/>
      <c r="F12" s="87"/>
      <c r="G12" s="363">
        <f>SUM(C12:F12)</f>
        <v>0</v>
      </c>
      <c r="H12" s="227" t="s">
        <v>632</v>
      </c>
      <c r="I12" s="31"/>
      <c r="J12" s="31"/>
      <c r="K12" s="226"/>
      <c r="L12" s="134" t="s">
        <v>123</v>
      </c>
      <c r="M12" s="106" t="s">
        <v>56</v>
      </c>
      <c r="N12" s="332"/>
      <c r="O12" s="458"/>
      <c r="P12" s="104"/>
      <c r="R12"/>
    </row>
    <row r="13" spans="1:18" x14ac:dyDescent="0.2">
      <c r="A13" s="541" t="s">
        <v>156</v>
      </c>
      <c r="B13" s="264" t="s">
        <v>634</v>
      </c>
      <c r="C13" s="57"/>
      <c r="D13" s="87"/>
      <c r="E13" s="98">
        <v>2415</v>
      </c>
      <c r="F13" s="87"/>
      <c r="G13" s="540">
        <f>SUM(C13:F13)</f>
        <v>2415</v>
      </c>
      <c r="H13" s="227" t="s">
        <v>633</v>
      </c>
      <c r="I13" s="31"/>
      <c r="J13" s="31"/>
      <c r="K13" s="226"/>
      <c r="L13" s="134" t="s">
        <v>63</v>
      </c>
      <c r="M13" s="105">
        <v>44155</v>
      </c>
      <c r="N13" s="332"/>
      <c r="O13" s="458">
        <f>E13+E18</f>
        <v>2859.5</v>
      </c>
      <c r="P13" s="104"/>
      <c r="R13"/>
    </row>
    <row r="14" spans="1:18" x14ac:dyDescent="0.2">
      <c r="A14" s="509" t="s">
        <v>329</v>
      </c>
      <c r="B14" s="264" t="s">
        <v>642</v>
      </c>
      <c r="C14" s="57"/>
      <c r="D14" s="87"/>
      <c r="E14" s="98">
        <v>544</v>
      </c>
      <c r="F14" s="87"/>
      <c r="G14" s="510">
        <f>SUM(C14:F14)</f>
        <v>544</v>
      </c>
      <c r="H14" s="227" t="s">
        <v>641</v>
      </c>
      <c r="I14" s="31"/>
      <c r="J14" s="31"/>
      <c r="K14" s="226"/>
      <c r="L14" s="134" t="s">
        <v>63</v>
      </c>
      <c r="M14" s="419">
        <v>44142</v>
      </c>
      <c r="N14" s="332"/>
      <c r="O14" s="458"/>
      <c r="P14" s="104"/>
      <c r="R14"/>
    </row>
    <row r="15" spans="1:18" x14ac:dyDescent="0.2">
      <c r="A15" s="581" t="s">
        <v>62</v>
      </c>
      <c r="B15" s="264" t="s">
        <v>645</v>
      </c>
      <c r="C15" s="57"/>
      <c r="D15" s="87"/>
      <c r="E15" s="159">
        <v>402.5</v>
      </c>
      <c r="F15" s="87"/>
      <c r="G15" s="578">
        <f>SUM(C15:F18)</f>
        <v>7934.5</v>
      </c>
      <c r="H15" s="319" t="s">
        <v>611</v>
      </c>
      <c r="I15" s="31"/>
      <c r="J15" s="31"/>
      <c r="K15" s="226"/>
      <c r="L15" s="134"/>
      <c r="M15" s="418"/>
      <c r="N15" s="332"/>
      <c r="O15" s="458"/>
      <c r="P15" s="104"/>
      <c r="R15"/>
    </row>
    <row r="16" spans="1:18" x14ac:dyDescent="0.2">
      <c r="A16" s="582"/>
      <c r="B16" s="264" t="s">
        <v>646</v>
      </c>
      <c r="C16" s="57"/>
      <c r="D16" s="87"/>
      <c r="E16" s="159">
        <v>4830</v>
      </c>
      <c r="F16" s="87"/>
      <c r="G16" s="579"/>
      <c r="H16" s="319" t="s">
        <v>644</v>
      </c>
      <c r="I16" s="31"/>
      <c r="J16" s="31"/>
      <c r="K16" s="226"/>
      <c r="L16" s="134"/>
      <c r="M16" s="445"/>
      <c r="N16" s="332"/>
      <c r="O16" s="511" t="s">
        <v>707</v>
      </c>
      <c r="P16" s="104"/>
      <c r="R16"/>
    </row>
    <row r="17" spans="1:18" x14ac:dyDescent="0.2">
      <c r="A17" s="582"/>
      <c r="B17" s="264" t="s">
        <v>643</v>
      </c>
      <c r="C17" s="57"/>
      <c r="D17" s="87"/>
      <c r="E17" s="159">
        <v>2257.5</v>
      </c>
      <c r="F17" s="87"/>
      <c r="G17" s="579"/>
      <c r="H17" s="319" t="s">
        <v>389</v>
      </c>
      <c r="I17" s="31"/>
      <c r="J17" s="31"/>
      <c r="K17" s="226"/>
      <c r="L17" s="134"/>
      <c r="M17" s="445"/>
      <c r="N17" s="332"/>
      <c r="O17" s="458"/>
      <c r="P17" s="104"/>
      <c r="R17"/>
    </row>
    <row r="18" spans="1:18" x14ac:dyDescent="0.2">
      <c r="A18" s="583"/>
      <c r="B18" s="264" t="s">
        <v>647</v>
      </c>
      <c r="C18" s="57"/>
      <c r="D18" s="87"/>
      <c r="E18" s="98">
        <v>444.5</v>
      </c>
      <c r="F18" s="87"/>
      <c r="G18" s="580"/>
      <c r="H18" s="227" t="s">
        <v>633</v>
      </c>
      <c r="I18" s="31"/>
      <c r="J18" s="31"/>
      <c r="K18" s="226"/>
      <c r="L18" s="134" t="s">
        <v>63</v>
      </c>
      <c r="M18" s="445">
        <v>44155</v>
      </c>
      <c r="N18" s="332"/>
      <c r="O18" s="458"/>
      <c r="P18" s="104"/>
      <c r="R18"/>
    </row>
    <row r="19" spans="1:18" x14ac:dyDescent="0.2">
      <c r="A19" s="86" t="s">
        <v>453</v>
      </c>
      <c r="B19" s="264" t="s">
        <v>648</v>
      </c>
      <c r="C19" s="57"/>
      <c r="D19" s="87"/>
      <c r="E19" s="98">
        <v>2127.5</v>
      </c>
      <c r="F19" s="87"/>
      <c r="G19" s="363">
        <f>SUM(C19:F19)</f>
        <v>2127.5</v>
      </c>
      <c r="H19" s="227" t="s">
        <v>410</v>
      </c>
      <c r="I19" s="31"/>
      <c r="J19" s="31"/>
      <c r="K19" s="226"/>
      <c r="L19" s="134" t="s">
        <v>63</v>
      </c>
      <c r="M19" s="105">
        <v>44147</v>
      </c>
      <c r="N19" s="332"/>
      <c r="O19" s="458"/>
      <c r="P19" s="104"/>
      <c r="R19"/>
    </row>
    <row r="20" spans="1:18" x14ac:dyDescent="0.2">
      <c r="A20" s="581" t="s">
        <v>66</v>
      </c>
      <c r="B20" s="264" t="s">
        <v>650</v>
      </c>
      <c r="C20" s="57"/>
      <c r="D20" s="87"/>
      <c r="E20" s="98">
        <v>906.5</v>
      </c>
      <c r="F20" s="87"/>
      <c r="G20" s="578">
        <f>SUM(C20:F24)</f>
        <v>23258.5</v>
      </c>
      <c r="H20" s="227" t="s">
        <v>649</v>
      </c>
      <c r="I20" s="31"/>
      <c r="J20" s="31"/>
      <c r="K20" s="226"/>
      <c r="L20" s="134" t="s">
        <v>63</v>
      </c>
      <c r="M20" s="106">
        <v>44147</v>
      </c>
      <c r="N20" s="332"/>
      <c r="O20" s="458"/>
      <c r="P20" s="104"/>
      <c r="R20"/>
    </row>
    <row r="21" spans="1:18" x14ac:dyDescent="0.2">
      <c r="A21" s="582"/>
      <c r="B21" s="264" t="s">
        <v>651</v>
      </c>
      <c r="C21" s="57"/>
      <c r="D21" s="87"/>
      <c r="E21" s="98">
        <v>13857.5</v>
      </c>
      <c r="F21" s="87"/>
      <c r="G21" s="579"/>
      <c r="H21" s="227" t="s">
        <v>478</v>
      </c>
      <c r="I21" s="31"/>
      <c r="J21" s="31"/>
      <c r="K21" s="226"/>
      <c r="L21" s="134" t="s">
        <v>63</v>
      </c>
      <c r="M21" s="419">
        <v>44146</v>
      </c>
      <c r="N21" s="332"/>
      <c r="O21" s="458"/>
      <c r="P21" s="104"/>
      <c r="R21"/>
    </row>
    <row r="22" spans="1:18" x14ac:dyDescent="0.2">
      <c r="A22" s="582"/>
      <c r="B22" s="264" t="s">
        <v>654</v>
      </c>
      <c r="C22" s="57"/>
      <c r="D22" s="87"/>
      <c r="E22" s="159">
        <v>237.5</v>
      </c>
      <c r="F22" s="87"/>
      <c r="G22" s="579"/>
      <c r="H22" s="319" t="s">
        <v>655</v>
      </c>
      <c r="I22" s="31"/>
      <c r="J22" s="31"/>
      <c r="K22" s="226"/>
      <c r="L22" s="134"/>
      <c r="M22" s="418"/>
      <c r="N22" s="552">
        <f>E22+'DECEMBER ''20'!E19</f>
        <v>9897.5</v>
      </c>
      <c r="O22" s="458"/>
      <c r="P22" s="104"/>
      <c r="R22"/>
    </row>
    <row r="23" spans="1:18" x14ac:dyDescent="0.2">
      <c r="A23" s="582"/>
      <c r="B23" s="264" t="s">
        <v>653</v>
      </c>
      <c r="C23" s="57"/>
      <c r="D23" s="87">
        <v>3335</v>
      </c>
      <c r="E23" s="159"/>
      <c r="F23" s="87"/>
      <c r="G23" s="579"/>
      <c r="H23" s="227" t="s">
        <v>81</v>
      </c>
      <c r="I23" s="31"/>
      <c r="J23" s="31"/>
      <c r="K23" s="226"/>
      <c r="L23" s="134" t="s">
        <v>41</v>
      </c>
      <c r="M23" s="105" t="s">
        <v>56</v>
      </c>
      <c r="N23" s="332"/>
      <c r="O23" s="458"/>
      <c r="P23" s="104"/>
      <c r="R23"/>
    </row>
    <row r="24" spans="1:18" x14ac:dyDescent="0.2">
      <c r="A24" s="583"/>
      <c r="B24" s="264" t="s">
        <v>656</v>
      </c>
      <c r="C24" s="57"/>
      <c r="D24" s="87"/>
      <c r="E24" s="98">
        <v>4922</v>
      </c>
      <c r="F24" s="87"/>
      <c r="G24" s="580"/>
      <c r="H24" s="227" t="s">
        <v>657</v>
      </c>
      <c r="I24" s="31"/>
      <c r="J24" s="31"/>
      <c r="K24" s="226"/>
      <c r="L24" s="134" t="s">
        <v>63</v>
      </c>
      <c r="M24" s="105">
        <v>44165</v>
      </c>
      <c r="N24" s="332"/>
      <c r="O24" s="458"/>
      <c r="P24" s="104"/>
      <c r="R24"/>
    </row>
    <row r="25" spans="1:18" x14ac:dyDescent="0.2">
      <c r="A25" s="360" t="s">
        <v>146</v>
      </c>
      <c r="B25" s="264" t="s">
        <v>658</v>
      </c>
      <c r="C25" s="57"/>
      <c r="D25" s="87"/>
      <c r="E25" s="98">
        <v>5002.5</v>
      </c>
      <c r="F25" s="87"/>
      <c r="G25" s="363">
        <f>SUM(C25:F25)</f>
        <v>5002.5</v>
      </c>
      <c r="H25" s="227" t="s">
        <v>559</v>
      </c>
      <c r="I25" s="31"/>
      <c r="J25" s="31"/>
      <c r="K25" s="226"/>
      <c r="L25" s="134" t="s">
        <v>63</v>
      </c>
      <c r="M25" s="105">
        <v>44151</v>
      </c>
      <c r="N25" s="332"/>
      <c r="O25" s="458"/>
      <c r="P25" s="104"/>
      <c r="R25"/>
    </row>
    <row r="26" spans="1:18" x14ac:dyDescent="0.2">
      <c r="A26" s="362" t="s">
        <v>80</v>
      </c>
      <c r="B26" s="264" t="s">
        <v>659</v>
      </c>
      <c r="C26" s="57"/>
      <c r="D26" s="87"/>
      <c r="E26" s="98">
        <v>889</v>
      </c>
      <c r="F26" s="87"/>
      <c r="G26" s="363">
        <f>SUM(C26:F26)</f>
        <v>889</v>
      </c>
      <c r="H26" s="227" t="s">
        <v>641</v>
      </c>
      <c r="I26" s="31"/>
      <c r="J26" s="31"/>
      <c r="K26" s="226"/>
      <c r="L26" s="134" t="s">
        <v>63</v>
      </c>
      <c r="M26" s="105">
        <v>44153</v>
      </c>
      <c r="N26" s="332"/>
      <c r="O26" s="458"/>
      <c r="P26" s="104"/>
      <c r="R26"/>
    </row>
    <row r="27" spans="1:18" x14ac:dyDescent="0.2">
      <c r="A27" s="581" t="s">
        <v>90</v>
      </c>
      <c r="B27" s="264" t="s">
        <v>661</v>
      </c>
      <c r="C27" s="57"/>
      <c r="D27" s="87"/>
      <c r="E27" s="159"/>
      <c r="F27" s="87">
        <v>3450</v>
      </c>
      <c r="G27" s="578">
        <f>SUM(C27:F28)</f>
        <v>21764.35</v>
      </c>
      <c r="H27" s="227" t="s">
        <v>606</v>
      </c>
      <c r="I27" s="31"/>
      <c r="J27" s="31"/>
      <c r="K27" s="226"/>
      <c r="L27" s="134" t="s">
        <v>41</v>
      </c>
      <c r="M27" s="105" t="s">
        <v>56</v>
      </c>
      <c r="N27" s="332"/>
      <c r="O27" s="458"/>
      <c r="P27" s="104"/>
      <c r="R27"/>
    </row>
    <row r="28" spans="1:18" x14ac:dyDescent="0.2">
      <c r="A28" s="583"/>
      <c r="B28" s="264" t="s">
        <v>663</v>
      </c>
      <c r="C28" s="57"/>
      <c r="D28" s="87"/>
      <c r="E28" s="98">
        <v>18314.349999999999</v>
      </c>
      <c r="F28" s="87"/>
      <c r="G28" s="580"/>
      <c r="H28" s="227" t="s">
        <v>662</v>
      </c>
      <c r="I28" s="31"/>
      <c r="J28" s="31"/>
      <c r="K28" s="226"/>
      <c r="L28" s="134" t="s">
        <v>63</v>
      </c>
      <c r="M28" s="105">
        <v>44152</v>
      </c>
      <c r="N28" s="332"/>
      <c r="O28" s="458"/>
      <c r="P28" s="104"/>
      <c r="R28"/>
    </row>
    <row r="29" spans="1:18" x14ac:dyDescent="0.2">
      <c r="A29" s="581" t="s">
        <v>97</v>
      </c>
      <c r="B29" s="264" t="s">
        <v>665</v>
      </c>
      <c r="C29" s="90">
        <v>2714</v>
      </c>
      <c r="D29" s="87"/>
      <c r="E29" s="159"/>
      <c r="F29" s="87"/>
      <c r="G29" s="578">
        <f>SUM(C29:F30)</f>
        <v>5761.5</v>
      </c>
      <c r="H29" s="227" t="s">
        <v>664</v>
      </c>
      <c r="I29" s="31"/>
      <c r="J29" s="31"/>
      <c r="K29" s="226"/>
      <c r="L29" s="134" t="s">
        <v>63</v>
      </c>
      <c r="M29" s="105">
        <v>44154</v>
      </c>
      <c r="N29" s="332"/>
      <c r="O29" s="458"/>
      <c r="P29" s="104"/>
      <c r="R29"/>
    </row>
    <row r="30" spans="1:18" x14ac:dyDescent="0.2">
      <c r="A30" s="583"/>
      <c r="B30" s="264" t="s">
        <v>666</v>
      </c>
      <c r="C30" s="57"/>
      <c r="D30" s="87"/>
      <c r="E30" s="98">
        <v>3047.5</v>
      </c>
      <c r="F30" s="87"/>
      <c r="G30" s="580"/>
      <c r="H30" s="227" t="s">
        <v>570</v>
      </c>
      <c r="I30" s="31"/>
      <c r="J30" s="31"/>
      <c r="K30" s="226"/>
      <c r="L30" s="134" t="s">
        <v>63</v>
      </c>
      <c r="M30" s="105">
        <v>44169</v>
      </c>
      <c r="N30" s="332"/>
      <c r="O30" s="458"/>
      <c r="P30" s="104"/>
      <c r="R30"/>
    </row>
    <row r="31" spans="1:18" x14ac:dyDescent="0.2">
      <c r="A31" s="581" t="s">
        <v>181</v>
      </c>
      <c r="B31" s="264" t="s">
        <v>667</v>
      </c>
      <c r="C31" s="57"/>
      <c r="D31" s="87"/>
      <c r="E31" s="98">
        <v>4830</v>
      </c>
      <c r="F31" s="87"/>
      <c r="G31" s="578">
        <f>SUM(C31:F35)</f>
        <v>30705</v>
      </c>
      <c r="H31" s="227" t="s">
        <v>668</v>
      </c>
      <c r="I31" s="31"/>
      <c r="J31" s="31"/>
      <c r="K31" s="226"/>
      <c r="L31" s="134" t="s">
        <v>109</v>
      </c>
      <c r="M31" s="105">
        <v>44154</v>
      </c>
      <c r="N31" s="332"/>
      <c r="O31" s="458"/>
      <c r="P31" s="104"/>
      <c r="R31"/>
    </row>
    <row r="32" spans="1:18" x14ac:dyDescent="0.2">
      <c r="A32" s="582"/>
      <c r="B32" s="264" t="s">
        <v>669</v>
      </c>
      <c r="C32" s="57"/>
      <c r="D32" s="87">
        <v>10350</v>
      </c>
      <c r="E32" s="159"/>
      <c r="F32" s="87"/>
      <c r="G32" s="579"/>
      <c r="H32" s="227" t="s">
        <v>55</v>
      </c>
      <c r="I32" s="31"/>
      <c r="J32" s="31"/>
      <c r="K32" s="226"/>
      <c r="L32" s="134" t="s">
        <v>41</v>
      </c>
      <c r="M32" s="105" t="s">
        <v>56</v>
      </c>
      <c r="N32" s="332"/>
      <c r="O32" s="458"/>
      <c r="P32" s="104"/>
      <c r="R32"/>
    </row>
    <row r="33" spans="1:18" x14ac:dyDescent="0.2">
      <c r="A33" s="582"/>
      <c r="B33" s="264" t="s">
        <v>670</v>
      </c>
      <c r="C33" s="57"/>
      <c r="D33" s="87">
        <v>5175</v>
      </c>
      <c r="E33" s="159"/>
      <c r="F33" s="87"/>
      <c r="G33" s="579"/>
      <c r="H33" s="227" t="s">
        <v>55</v>
      </c>
      <c r="I33" s="31"/>
      <c r="J33" s="31"/>
      <c r="K33" s="226"/>
      <c r="L33" s="134" t="s">
        <v>41</v>
      </c>
      <c r="M33" s="105" t="s">
        <v>56</v>
      </c>
      <c r="N33" s="332"/>
      <c r="O33" s="458"/>
      <c r="P33" s="104"/>
      <c r="R33"/>
    </row>
    <row r="34" spans="1:18" x14ac:dyDescent="0.2">
      <c r="A34" s="582"/>
      <c r="B34" s="264" t="s">
        <v>671</v>
      </c>
      <c r="C34" s="57"/>
      <c r="D34" s="87">
        <v>5175</v>
      </c>
      <c r="E34" s="159"/>
      <c r="F34" s="87"/>
      <c r="G34" s="579"/>
      <c r="H34" s="227" t="s">
        <v>55</v>
      </c>
      <c r="I34" s="31"/>
      <c r="J34" s="31"/>
      <c r="K34" s="226"/>
      <c r="L34" s="134" t="s">
        <v>41</v>
      </c>
      <c r="M34" s="105" t="s">
        <v>56</v>
      </c>
      <c r="N34" s="332"/>
      <c r="O34" s="458"/>
      <c r="P34" s="104"/>
      <c r="R34"/>
    </row>
    <row r="35" spans="1:18" x14ac:dyDescent="0.2">
      <c r="A35" s="583"/>
      <c r="B35" s="264" t="s">
        <v>672</v>
      </c>
      <c r="C35" s="57"/>
      <c r="D35" s="87">
        <v>5175</v>
      </c>
      <c r="E35" s="159"/>
      <c r="F35" s="87"/>
      <c r="G35" s="580"/>
      <c r="H35" s="227" t="s">
        <v>55</v>
      </c>
      <c r="I35" s="31"/>
      <c r="J35" s="31"/>
      <c r="K35" s="226"/>
      <c r="L35" s="134" t="s">
        <v>41</v>
      </c>
      <c r="M35" s="105" t="s">
        <v>56</v>
      </c>
      <c r="N35" s="332"/>
      <c r="O35" s="458"/>
      <c r="P35" s="104"/>
      <c r="R35"/>
    </row>
    <row r="36" spans="1:18" x14ac:dyDescent="0.2">
      <c r="A36" s="581" t="s">
        <v>113</v>
      </c>
      <c r="B36" s="264" t="s">
        <v>676</v>
      </c>
      <c r="C36" s="57"/>
      <c r="D36" s="87">
        <v>747.5</v>
      </c>
      <c r="E36" s="159"/>
      <c r="F36" s="87"/>
      <c r="G36" s="578">
        <f>SUM(C36:F37)</f>
        <v>10775.5</v>
      </c>
      <c r="H36" s="227" t="s">
        <v>167</v>
      </c>
      <c r="I36" s="31"/>
      <c r="J36" s="31"/>
      <c r="K36" s="226"/>
      <c r="L36" s="134" t="s">
        <v>41</v>
      </c>
      <c r="M36" s="105" t="s">
        <v>56</v>
      </c>
      <c r="N36" s="332"/>
      <c r="O36" s="458"/>
      <c r="P36" s="104"/>
      <c r="R36"/>
    </row>
    <row r="37" spans="1:18" x14ac:dyDescent="0.2">
      <c r="A37" s="583"/>
      <c r="B37" s="264" t="s">
        <v>677</v>
      </c>
      <c r="C37" s="57"/>
      <c r="D37" s="87">
        <v>10028</v>
      </c>
      <c r="E37" s="159"/>
      <c r="F37" s="87"/>
      <c r="G37" s="580"/>
      <c r="H37" s="227" t="s">
        <v>290</v>
      </c>
      <c r="I37" s="31"/>
      <c r="J37" s="31"/>
      <c r="K37" s="226"/>
      <c r="L37" s="134" t="s">
        <v>41</v>
      </c>
      <c r="M37" s="105" t="s">
        <v>56</v>
      </c>
      <c r="N37" s="332"/>
      <c r="O37" s="458"/>
      <c r="P37" s="104"/>
      <c r="R37"/>
    </row>
    <row r="38" spans="1:18" x14ac:dyDescent="0.2">
      <c r="A38" s="581" t="s">
        <v>120</v>
      </c>
      <c r="B38" s="264" t="s">
        <v>678</v>
      </c>
      <c r="C38" s="57"/>
      <c r="D38" s="87">
        <v>16583</v>
      </c>
      <c r="E38" s="159"/>
      <c r="F38" s="87"/>
      <c r="G38" s="578">
        <f>SUM(C38:F43)</f>
        <v>121483.8</v>
      </c>
      <c r="H38" s="227" t="s">
        <v>112</v>
      </c>
      <c r="I38" s="31"/>
      <c r="J38" s="31"/>
      <c r="K38" s="226"/>
      <c r="L38" s="134" t="s">
        <v>41</v>
      </c>
      <c r="M38" s="105" t="s">
        <v>56</v>
      </c>
      <c r="N38" s="332"/>
      <c r="O38" s="458"/>
      <c r="P38" s="104"/>
      <c r="R38"/>
    </row>
    <row r="39" spans="1:18" x14ac:dyDescent="0.2">
      <c r="A39" s="582"/>
      <c r="B39" s="264" t="s">
        <v>679</v>
      </c>
      <c r="C39" s="57"/>
      <c r="D39" s="87">
        <v>41057.300000000003</v>
      </c>
      <c r="E39" s="159"/>
      <c r="F39" s="87"/>
      <c r="G39" s="579"/>
      <c r="H39" s="227" t="s">
        <v>112</v>
      </c>
      <c r="I39" s="31"/>
      <c r="J39" s="31"/>
      <c r="K39" s="226"/>
      <c r="L39" s="134" t="s">
        <v>41</v>
      </c>
      <c r="M39" s="105" t="s">
        <v>56</v>
      </c>
      <c r="N39" s="332"/>
      <c r="O39" s="458"/>
      <c r="P39" s="104"/>
      <c r="R39"/>
    </row>
    <row r="40" spans="1:18" x14ac:dyDescent="0.2">
      <c r="A40" s="582"/>
      <c r="B40" s="264" t="s">
        <v>680</v>
      </c>
      <c r="C40" s="57"/>
      <c r="D40" s="87">
        <v>32947.5</v>
      </c>
      <c r="E40" s="159"/>
      <c r="F40" s="87"/>
      <c r="G40" s="579"/>
      <c r="H40" s="227" t="s">
        <v>112</v>
      </c>
      <c r="I40" s="31"/>
      <c r="J40" s="31"/>
      <c r="K40" s="226"/>
      <c r="L40" s="134" t="s">
        <v>41</v>
      </c>
      <c r="M40" s="105" t="s">
        <v>56</v>
      </c>
      <c r="N40" s="332"/>
      <c r="O40" s="458"/>
      <c r="P40" s="104"/>
      <c r="R40"/>
    </row>
    <row r="41" spans="1:18" x14ac:dyDescent="0.2">
      <c r="A41" s="582"/>
      <c r="B41" s="264" t="s">
        <v>681</v>
      </c>
      <c r="C41" s="57"/>
      <c r="D41" s="87">
        <v>14306</v>
      </c>
      <c r="E41" s="159"/>
      <c r="F41" s="87"/>
      <c r="G41" s="579"/>
      <c r="H41" s="227" t="s">
        <v>112</v>
      </c>
      <c r="I41" s="31"/>
      <c r="J41" s="31"/>
      <c r="K41" s="226"/>
      <c r="L41" s="134" t="s">
        <v>41</v>
      </c>
      <c r="M41" s="105" t="s">
        <v>56</v>
      </c>
      <c r="N41" s="332"/>
      <c r="O41" s="458"/>
      <c r="P41" s="104"/>
      <c r="R41"/>
    </row>
    <row r="42" spans="1:18" x14ac:dyDescent="0.2">
      <c r="A42" s="582"/>
      <c r="B42" s="264" t="s">
        <v>682</v>
      </c>
      <c r="C42" s="57"/>
      <c r="D42" s="87">
        <v>15755</v>
      </c>
      <c r="E42" s="159"/>
      <c r="F42" s="87"/>
      <c r="G42" s="579"/>
      <c r="H42" s="227" t="s">
        <v>112</v>
      </c>
      <c r="I42" s="31"/>
      <c r="J42" s="31"/>
      <c r="K42" s="226"/>
      <c r="L42" s="134" t="s">
        <v>41</v>
      </c>
      <c r="M42" s="105" t="s">
        <v>56</v>
      </c>
      <c r="N42" s="332"/>
      <c r="O42" s="458"/>
      <c r="P42" s="104"/>
      <c r="R42"/>
    </row>
    <row r="43" spans="1:18" x14ac:dyDescent="0.2">
      <c r="A43" s="583"/>
      <c r="B43" s="264" t="s">
        <v>683</v>
      </c>
      <c r="C43" s="57"/>
      <c r="D43" s="87"/>
      <c r="E43" s="98">
        <v>835</v>
      </c>
      <c r="F43" s="87"/>
      <c r="G43" s="580"/>
      <c r="H43" s="227" t="s">
        <v>640</v>
      </c>
      <c r="I43" s="31"/>
      <c r="J43" s="31"/>
      <c r="K43" s="226"/>
      <c r="L43" s="134" t="s">
        <v>63</v>
      </c>
      <c r="M43" s="105">
        <v>44168</v>
      </c>
      <c r="N43" s="332"/>
      <c r="O43" s="458"/>
      <c r="P43" s="104"/>
      <c r="R43"/>
    </row>
    <row r="44" spans="1:18" x14ac:dyDescent="0.2">
      <c r="A44" s="86" t="s">
        <v>126</v>
      </c>
      <c r="B44" s="264" t="s">
        <v>684</v>
      </c>
      <c r="C44" s="57"/>
      <c r="D44" s="87">
        <v>2415</v>
      </c>
      <c r="E44" s="159"/>
      <c r="F44" s="87"/>
      <c r="G44" s="324">
        <f>SUM(C44:F44)</f>
        <v>2415</v>
      </c>
      <c r="H44" s="227" t="s">
        <v>174</v>
      </c>
      <c r="I44" s="31"/>
      <c r="J44" s="31"/>
      <c r="K44" s="226"/>
      <c r="L44" s="134" t="s">
        <v>41</v>
      </c>
      <c r="M44" s="105" t="s">
        <v>56</v>
      </c>
      <c r="N44" s="332"/>
      <c r="O44" s="458"/>
      <c r="P44" s="104"/>
      <c r="R44"/>
    </row>
    <row r="45" spans="1:18" x14ac:dyDescent="0.2">
      <c r="A45" s="581" t="s">
        <v>311</v>
      </c>
      <c r="B45" s="264" t="s">
        <v>689</v>
      </c>
      <c r="C45" s="57"/>
      <c r="D45" s="87"/>
      <c r="E45" s="98">
        <v>5175</v>
      </c>
      <c r="F45" s="87"/>
      <c r="G45" s="578">
        <f>SUM(C45:F50)</f>
        <v>25794.5</v>
      </c>
      <c r="H45" s="227" t="s">
        <v>688</v>
      </c>
      <c r="I45" s="31"/>
      <c r="J45" s="31"/>
      <c r="K45" s="226"/>
      <c r="L45" s="134" t="s">
        <v>63</v>
      </c>
      <c r="M45" s="105">
        <v>44166</v>
      </c>
      <c r="N45" s="332"/>
      <c r="O45" s="458">
        <f>E45+'SEPTEMBER ''20'!E58</f>
        <v>23736</v>
      </c>
      <c r="P45" s="104"/>
      <c r="R45"/>
    </row>
    <row r="46" spans="1:18" x14ac:dyDescent="0.2">
      <c r="A46" s="582"/>
      <c r="B46" s="264" t="s">
        <v>691</v>
      </c>
      <c r="C46" s="57"/>
      <c r="D46" s="87"/>
      <c r="E46" s="98">
        <v>2415</v>
      </c>
      <c r="F46" s="87"/>
      <c r="G46" s="579"/>
      <c r="H46" s="227" t="s">
        <v>690</v>
      </c>
      <c r="I46" s="31"/>
      <c r="J46" s="31"/>
      <c r="K46" s="226"/>
      <c r="L46" s="134" t="s">
        <v>399</v>
      </c>
      <c r="M46" s="105">
        <v>44165</v>
      </c>
      <c r="N46" s="332"/>
      <c r="O46" s="458"/>
      <c r="P46" s="104"/>
      <c r="R46"/>
    </row>
    <row r="47" spans="1:18" x14ac:dyDescent="0.2">
      <c r="A47" s="582"/>
      <c r="B47" s="264" t="s">
        <v>700</v>
      </c>
      <c r="C47" s="57"/>
      <c r="D47" s="87">
        <v>4278</v>
      </c>
      <c r="E47" s="55"/>
      <c r="F47" s="87"/>
      <c r="G47" s="579"/>
      <c r="H47" s="227" t="s">
        <v>290</v>
      </c>
      <c r="I47" s="31"/>
      <c r="J47" s="31"/>
      <c r="K47" s="226"/>
      <c r="L47" s="134" t="s">
        <v>41</v>
      </c>
      <c r="M47" s="105" t="s">
        <v>56</v>
      </c>
      <c r="N47" s="332"/>
      <c r="O47" s="458"/>
      <c r="P47" s="104"/>
      <c r="R47"/>
    </row>
    <row r="48" spans="1:18" x14ac:dyDescent="0.2">
      <c r="A48" s="582"/>
      <c r="B48" s="264" t="s">
        <v>701</v>
      </c>
      <c r="C48" s="57"/>
      <c r="D48" s="87">
        <v>1380</v>
      </c>
      <c r="E48" s="55"/>
      <c r="F48" s="87"/>
      <c r="G48" s="579"/>
      <c r="H48" s="227" t="s">
        <v>290</v>
      </c>
      <c r="I48" s="31"/>
      <c r="J48" s="31"/>
      <c r="K48" s="226"/>
      <c r="L48" s="134" t="s">
        <v>41</v>
      </c>
      <c r="M48" s="105" t="s">
        <v>56</v>
      </c>
      <c r="N48" s="332"/>
      <c r="O48" s="458"/>
      <c r="P48" s="104"/>
      <c r="R48"/>
    </row>
    <row r="49" spans="1:19" x14ac:dyDescent="0.2">
      <c r="A49" s="582"/>
      <c r="B49" s="264" t="s">
        <v>702</v>
      </c>
      <c r="C49" s="91">
        <v>2829</v>
      </c>
      <c r="D49" s="87"/>
      <c r="E49" s="55"/>
      <c r="F49" s="87"/>
      <c r="G49" s="579"/>
      <c r="H49" s="319" t="s">
        <v>46</v>
      </c>
      <c r="I49" s="31"/>
      <c r="J49" s="31"/>
      <c r="K49" s="226"/>
      <c r="L49" s="134"/>
      <c r="M49" s="445"/>
      <c r="N49" s="332"/>
      <c r="O49" s="458"/>
      <c r="P49" s="104"/>
      <c r="R49"/>
    </row>
    <row r="50" spans="1:19" ht="13.5" thickBot="1" x14ac:dyDescent="0.25">
      <c r="A50" s="582"/>
      <c r="B50" s="264" t="s">
        <v>703</v>
      </c>
      <c r="C50" s="57"/>
      <c r="D50" s="87">
        <v>9717.5</v>
      </c>
      <c r="E50" s="55"/>
      <c r="F50" s="87"/>
      <c r="G50" s="580"/>
      <c r="H50" s="227" t="s">
        <v>81</v>
      </c>
      <c r="I50" s="31"/>
      <c r="J50" s="31"/>
      <c r="K50" s="226"/>
      <c r="L50" s="134" t="s">
        <v>41</v>
      </c>
      <c r="M50" s="105" t="s">
        <v>56</v>
      </c>
      <c r="N50" s="332"/>
      <c r="O50" s="458"/>
      <c r="P50" s="104"/>
      <c r="R50"/>
    </row>
    <row r="51" spans="1:19" s="12" customFormat="1" ht="14.25" customHeight="1" thickTop="1" thickBot="1" x14ac:dyDescent="0.25">
      <c r="A51" s="620"/>
      <c r="B51" s="649"/>
      <c r="C51" s="127">
        <f>SUM(C5:C50)</f>
        <v>5543</v>
      </c>
      <c r="D51" s="127">
        <f>SUM(D5:D50)</f>
        <v>191189.8</v>
      </c>
      <c r="E51" s="127">
        <f>SUM(E5:E50)</f>
        <v>84904.6</v>
      </c>
      <c r="F51" s="127">
        <f>SUM(F5:F50)</f>
        <v>3450</v>
      </c>
      <c r="G51" s="606">
        <f>SUM(G5:G50)</f>
        <v>285087.40000000002</v>
      </c>
      <c r="H51" s="606"/>
      <c r="I51" s="606"/>
      <c r="J51" s="606"/>
      <c r="K51" s="606"/>
      <c r="L51" s="62">
        <f>SUM(C5:F50)</f>
        <v>285087.40000000002</v>
      </c>
      <c r="M51" s="282"/>
      <c r="N51" s="405"/>
      <c r="O51" s="461"/>
      <c r="P51" s="151"/>
    </row>
    <row r="52" spans="1:19" s="12" customFormat="1" ht="15" customHeight="1" x14ac:dyDescent="0.2">
      <c r="A52" s="198"/>
      <c r="B52" s="73"/>
      <c r="C52" s="634">
        <f>SUM(C51:D51)</f>
        <v>196732.79999999999</v>
      </c>
      <c r="D52" s="635"/>
      <c r="E52" s="634">
        <f>SUM(E51:F51)</f>
        <v>88354.6</v>
      </c>
      <c r="F52" s="635"/>
      <c r="G52" s="606"/>
      <c r="H52" s="606"/>
      <c r="I52" s="606"/>
      <c r="J52" s="606"/>
      <c r="K52" s="606"/>
      <c r="L52" s="62"/>
      <c r="M52" s="207"/>
      <c r="N52" s="600">
        <f>SUM('OCTOBER ''20'!C5:F61,'NOVEMBER ''20'!C5:F50)</f>
        <v>653373.28</v>
      </c>
      <c r="O52" s="645"/>
      <c r="P52" s="151"/>
    </row>
    <row r="53" spans="1:19" x14ac:dyDescent="0.2">
      <c r="H53" s="192"/>
      <c r="I53" s="642"/>
      <c r="J53" s="642"/>
      <c r="K53" s="483"/>
      <c r="N53" s="300"/>
      <c r="O53" s="589"/>
      <c r="P53" s="599"/>
      <c r="R53"/>
    </row>
    <row r="54" spans="1:19" ht="15" x14ac:dyDescent="0.2">
      <c r="A54" s="61" t="s">
        <v>9</v>
      </c>
      <c r="H54" s="93"/>
      <c r="I54" s="1"/>
      <c r="J54" s="589"/>
      <c r="K54" s="589"/>
      <c r="L54" s="599"/>
      <c r="Q54" s="479"/>
      <c r="R54"/>
    </row>
    <row r="55" spans="1:19" s="479" customFormat="1" ht="7.5" customHeight="1" x14ac:dyDescent="0.2">
      <c r="A55" s="4"/>
      <c r="B55" s="71"/>
      <c r="C55" s="121"/>
      <c r="D55" s="121"/>
      <c r="E55" s="121"/>
      <c r="F55" s="121"/>
      <c r="G55" s="121"/>
      <c r="H55" s="1"/>
      <c r="I55" s="93"/>
      <c r="J55" s="1"/>
      <c r="K55" s="1"/>
      <c r="L55"/>
      <c r="M55"/>
      <c r="O55" s="329"/>
      <c r="P55" s="457"/>
      <c r="Q55"/>
      <c r="S55"/>
    </row>
    <row r="56" spans="1:19" s="479" customFormat="1" ht="17.25" customHeight="1" thickBot="1" x14ac:dyDescent="0.25">
      <c r="A56" s="101"/>
      <c r="B56" s="102" t="s">
        <v>34</v>
      </c>
      <c r="C56" s="93"/>
      <c r="D56" s="93"/>
      <c r="E56" s="93"/>
      <c r="F56" s="93"/>
      <c r="G56"/>
      <c r="H56"/>
      <c r="I56"/>
      <c r="J56"/>
      <c r="K56"/>
      <c r="L56"/>
      <c r="M56"/>
      <c r="O56" s="484"/>
      <c r="P56" s="457"/>
    </row>
    <row r="57" spans="1:19" s="479" customFormat="1" ht="13.5" thickBot="1" x14ac:dyDescent="0.25">
      <c r="A57" s="618"/>
      <c r="B57" s="619"/>
      <c r="C57" s="466" t="s">
        <v>94</v>
      </c>
      <c r="D57" s="432" t="s">
        <v>82</v>
      </c>
      <c r="E57" s="432" t="s">
        <v>71</v>
      </c>
      <c r="F57" s="432" t="s">
        <v>85</v>
      </c>
      <c r="G57" s="486" t="s">
        <v>70</v>
      </c>
      <c r="H57" s="486" t="s">
        <v>607</v>
      </c>
      <c r="I57" s="489" t="s">
        <v>69</v>
      </c>
      <c r="J57" s="350" t="s">
        <v>68</v>
      </c>
      <c r="K57" s="470"/>
      <c r="M57" s="301"/>
      <c r="N57" s="484"/>
      <c r="O57" s="462"/>
    </row>
    <row r="58" spans="1:19" s="479" customFormat="1" x14ac:dyDescent="0.2">
      <c r="A58" s="586" t="s">
        <v>624</v>
      </c>
      <c r="B58" s="587"/>
      <c r="C58" s="157"/>
      <c r="D58" s="129"/>
      <c r="E58" s="129"/>
      <c r="F58" s="129"/>
      <c r="G58" s="129"/>
      <c r="H58" s="129"/>
      <c r="I58" s="423">
        <v>2415</v>
      </c>
      <c r="J58" s="216"/>
      <c r="K58" s="385"/>
      <c r="M58" s="301"/>
      <c r="N58" s="484"/>
      <c r="O58" s="462"/>
    </row>
    <row r="59" spans="1:19" s="479" customFormat="1" x14ac:dyDescent="0.2">
      <c r="A59" s="636" t="s">
        <v>630</v>
      </c>
      <c r="B59" s="637"/>
      <c r="C59" s="165"/>
      <c r="D59" s="293"/>
      <c r="E59" s="293"/>
      <c r="F59" s="293"/>
      <c r="G59" s="293"/>
      <c r="H59" s="293"/>
      <c r="I59" s="424"/>
      <c r="J59" s="145">
        <v>10350</v>
      </c>
      <c r="K59" s="385"/>
      <c r="M59" s="301"/>
      <c r="N59" s="484"/>
      <c r="O59" s="462"/>
    </row>
    <row r="60" spans="1:19" s="479" customFormat="1" x14ac:dyDescent="0.2">
      <c r="A60" s="636" t="s">
        <v>652</v>
      </c>
      <c r="B60" s="637"/>
      <c r="C60" s="165"/>
      <c r="D60" s="293">
        <v>3335</v>
      </c>
      <c r="E60" s="293"/>
      <c r="F60" s="293"/>
      <c r="G60" s="130"/>
      <c r="H60" s="293"/>
      <c r="I60" s="424"/>
      <c r="J60" s="145"/>
      <c r="K60" s="385"/>
      <c r="M60" s="301"/>
      <c r="N60" s="484"/>
      <c r="O60" s="462"/>
    </row>
    <row r="61" spans="1:19" s="479" customFormat="1" x14ac:dyDescent="0.2">
      <c r="A61" s="636" t="s">
        <v>661</v>
      </c>
      <c r="B61" s="637"/>
      <c r="C61" s="165"/>
      <c r="D61" s="293"/>
      <c r="E61" s="293"/>
      <c r="F61" s="293"/>
      <c r="G61" s="293"/>
      <c r="H61" s="293">
        <v>3450</v>
      </c>
      <c r="I61" s="424"/>
      <c r="J61" s="145"/>
      <c r="K61" s="385"/>
      <c r="M61" s="301"/>
      <c r="N61" s="484"/>
      <c r="O61" s="462"/>
    </row>
    <row r="62" spans="1:19" s="479" customFormat="1" x14ac:dyDescent="0.2">
      <c r="A62" s="636" t="s">
        <v>669</v>
      </c>
      <c r="B62" s="637"/>
      <c r="C62" s="165"/>
      <c r="D62" s="293"/>
      <c r="E62" s="293"/>
      <c r="F62" s="293"/>
      <c r="G62" s="439"/>
      <c r="H62" s="439"/>
      <c r="I62" s="424"/>
      <c r="J62" s="58">
        <v>10350</v>
      </c>
      <c r="K62" s="385"/>
      <c r="M62" s="301"/>
      <c r="N62" s="484"/>
      <c r="O62" s="462"/>
    </row>
    <row r="63" spans="1:19" s="479" customFormat="1" x14ac:dyDescent="0.2">
      <c r="A63" s="636" t="s">
        <v>670</v>
      </c>
      <c r="B63" s="637"/>
      <c r="C63" s="119"/>
      <c r="D63" s="130"/>
      <c r="E63" s="130"/>
      <c r="F63" s="130"/>
      <c r="G63" s="59"/>
      <c r="H63" s="59"/>
      <c r="I63" s="425"/>
      <c r="J63" s="56">
        <v>5175</v>
      </c>
      <c r="K63" s="385"/>
      <c r="M63" s="301"/>
      <c r="N63" s="484"/>
      <c r="O63" s="462"/>
    </row>
    <row r="64" spans="1:19" s="479" customFormat="1" x14ac:dyDescent="0.2">
      <c r="A64" s="636" t="s">
        <v>671</v>
      </c>
      <c r="B64" s="637"/>
      <c r="C64" s="119"/>
      <c r="D64" s="130"/>
      <c r="E64" s="130"/>
      <c r="F64" s="130"/>
      <c r="G64" s="189"/>
      <c r="H64" s="189"/>
      <c r="I64" s="425"/>
      <c r="J64" s="56">
        <v>5175</v>
      </c>
      <c r="K64" s="385"/>
      <c r="M64" s="301"/>
      <c r="N64" s="484"/>
      <c r="O64" s="462"/>
    </row>
    <row r="65" spans="1:18" s="479" customFormat="1" x14ac:dyDescent="0.2">
      <c r="A65" s="636" t="s">
        <v>672</v>
      </c>
      <c r="B65" s="637"/>
      <c r="C65" s="119"/>
      <c r="D65" s="130"/>
      <c r="E65" s="130"/>
      <c r="F65" s="130"/>
      <c r="G65" s="189"/>
      <c r="H65" s="189"/>
      <c r="I65" s="425"/>
      <c r="J65" s="56">
        <v>5175</v>
      </c>
      <c r="K65" s="385"/>
      <c r="M65" s="301"/>
      <c r="N65" s="484"/>
      <c r="O65" s="462"/>
    </row>
    <row r="66" spans="1:18" s="479" customFormat="1" x14ac:dyDescent="0.2">
      <c r="A66" s="636" t="s">
        <v>676</v>
      </c>
      <c r="B66" s="637"/>
      <c r="C66" s="158">
        <v>747.5</v>
      </c>
      <c r="D66" s="131"/>
      <c r="E66" s="131"/>
      <c r="F66" s="131"/>
      <c r="G66" s="439"/>
      <c r="H66" s="439"/>
      <c r="I66" s="426"/>
      <c r="J66" s="164"/>
      <c r="K66" s="385"/>
      <c r="M66" s="301"/>
      <c r="N66" s="484"/>
      <c r="O66" s="462"/>
    </row>
    <row r="67" spans="1:18" s="479" customFormat="1" x14ac:dyDescent="0.2">
      <c r="A67" s="636" t="s">
        <v>677</v>
      </c>
      <c r="B67" s="637"/>
      <c r="C67" s="119"/>
      <c r="D67" s="131"/>
      <c r="E67" s="131"/>
      <c r="F67" s="131">
        <v>10028</v>
      </c>
      <c r="G67" s="59"/>
      <c r="H67" s="116"/>
      <c r="I67" s="426"/>
      <c r="J67" s="164"/>
      <c r="K67" s="194"/>
      <c r="M67" s="301"/>
      <c r="N67" s="484"/>
      <c r="O67" s="462"/>
    </row>
    <row r="68" spans="1:18" s="479" customFormat="1" x14ac:dyDescent="0.2">
      <c r="A68" s="636" t="s">
        <v>678</v>
      </c>
      <c r="B68" s="637"/>
      <c r="C68" s="436"/>
      <c r="D68" s="59"/>
      <c r="E68" s="59"/>
      <c r="F68" s="131"/>
      <c r="G68" s="87">
        <v>16583</v>
      </c>
      <c r="H68" s="131"/>
      <c r="I68" s="426"/>
      <c r="J68" s="164"/>
      <c r="K68" s="385"/>
      <c r="M68" s="301"/>
      <c r="N68" s="484"/>
      <c r="O68" s="462"/>
    </row>
    <row r="69" spans="1:18" s="479" customFormat="1" x14ac:dyDescent="0.2">
      <c r="A69" s="636" t="s">
        <v>679</v>
      </c>
      <c r="B69" s="637"/>
      <c r="C69" s="436"/>
      <c r="D69" s="439"/>
      <c r="E69" s="439"/>
      <c r="F69" s="131"/>
      <c r="G69" s="87">
        <v>41057.300000000003</v>
      </c>
      <c r="H69" s="131"/>
      <c r="I69" s="426"/>
      <c r="J69" s="117"/>
      <c r="K69" s="385"/>
      <c r="M69" s="301"/>
      <c r="N69" s="484"/>
      <c r="O69" s="462"/>
    </row>
    <row r="70" spans="1:18" s="479" customFormat="1" x14ac:dyDescent="0.2">
      <c r="A70" s="636" t="s">
        <v>680</v>
      </c>
      <c r="B70" s="637"/>
      <c r="C70" s="158"/>
      <c r="D70" s="131"/>
      <c r="E70" s="131"/>
      <c r="F70" s="131"/>
      <c r="G70" s="87">
        <v>32947.5</v>
      </c>
      <c r="H70" s="131"/>
      <c r="I70" s="426"/>
      <c r="J70" s="56"/>
      <c r="K70" s="385"/>
      <c r="M70" s="301"/>
      <c r="N70" s="484"/>
      <c r="O70" s="462"/>
    </row>
    <row r="71" spans="1:18" s="479" customFormat="1" x14ac:dyDescent="0.2">
      <c r="A71" s="636" t="s">
        <v>681</v>
      </c>
      <c r="B71" s="637"/>
      <c r="C71" s="158"/>
      <c r="D71" s="131"/>
      <c r="E71" s="131"/>
      <c r="F71" s="131"/>
      <c r="G71" s="87">
        <v>14306</v>
      </c>
      <c r="H71" s="131"/>
      <c r="I71" s="426"/>
      <c r="J71" s="164"/>
      <c r="K71" s="385"/>
      <c r="M71" s="301"/>
      <c r="N71" s="484"/>
      <c r="O71" s="462"/>
    </row>
    <row r="72" spans="1:18" s="479" customFormat="1" x14ac:dyDescent="0.2">
      <c r="A72" s="636" t="s">
        <v>682</v>
      </c>
      <c r="B72" s="637"/>
      <c r="C72" s="158"/>
      <c r="D72" s="131"/>
      <c r="E72" s="131"/>
      <c r="F72" s="131"/>
      <c r="G72" s="83">
        <v>15755</v>
      </c>
      <c r="H72" s="131"/>
      <c r="I72" s="426"/>
      <c r="J72" s="164"/>
      <c r="K72" s="385"/>
      <c r="L72" s="476">
        <f>D51</f>
        <v>191189.8</v>
      </c>
      <c r="M72" s="662">
        <f>SUM(L72:L77)</f>
        <v>194639.8</v>
      </c>
      <c r="N72" s="484"/>
      <c r="O72" s="462"/>
    </row>
    <row r="73" spans="1:18" s="507" customFormat="1" x14ac:dyDescent="0.2">
      <c r="A73" s="636" t="s">
        <v>684</v>
      </c>
      <c r="B73" s="637"/>
      <c r="C73" s="158"/>
      <c r="D73" s="131"/>
      <c r="E73" s="131">
        <v>2415</v>
      </c>
      <c r="F73" s="131"/>
      <c r="G73" s="96"/>
      <c r="H73" s="131"/>
      <c r="I73" s="426"/>
      <c r="J73" s="164"/>
      <c r="K73" s="385"/>
      <c r="L73" s="476"/>
      <c r="M73" s="662"/>
      <c r="N73" s="508"/>
      <c r="O73" s="462"/>
    </row>
    <row r="74" spans="1:18" s="507" customFormat="1" x14ac:dyDescent="0.2">
      <c r="A74" s="636" t="s">
        <v>700</v>
      </c>
      <c r="B74" s="637"/>
      <c r="C74" s="158"/>
      <c r="D74" s="131"/>
      <c r="E74" s="131"/>
      <c r="F74" s="131">
        <v>4278</v>
      </c>
      <c r="G74" s="59"/>
      <c r="H74" s="131"/>
      <c r="I74" s="426"/>
      <c r="J74" s="164"/>
      <c r="K74" s="385"/>
      <c r="L74" s="476"/>
      <c r="M74" s="662"/>
      <c r="N74" s="508"/>
      <c r="O74" s="462"/>
    </row>
    <row r="75" spans="1:18" s="507" customFormat="1" x14ac:dyDescent="0.2">
      <c r="A75" s="636" t="s">
        <v>701</v>
      </c>
      <c r="B75" s="637"/>
      <c r="C75" s="158"/>
      <c r="D75" s="131"/>
      <c r="E75" s="131"/>
      <c r="F75" s="131">
        <v>1380</v>
      </c>
      <c r="G75" s="59"/>
      <c r="H75" s="131"/>
      <c r="I75" s="426"/>
      <c r="J75" s="164"/>
      <c r="K75" s="385"/>
      <c r="L75" s="476"/>
      <c r="M75" s="662"/>
      <c r="N75" s="508"/>
      <c r="O75" s="462"/>
    </row>
    <row r="76" spans="1:18" s="492" customFormat="1" ht="13.5" thickBot="1" x14ac:dyDescent="0.25">
      <c r="A76" s="655" t="s">
        <v>703</v>
      </c>
      <c r="B76" s="665"/>
      <c r="C76" s="494"/>
      <c r="D76" s="495">
        <v>9717.5</v>
      </c>
      <c r="E76" s="495"/>
      <c r="F76" s="495"/>
      <c r="G76" s="506"/>
      <c r="H76" s="495"/>
      <c r="I76" s="496"/>
      <c r="J76" s="497"/>
      <c r="K76" s="385"/>
      <c r="L76" s="476"/>
      <c r="M76" s="662"/>
      <c r="N76" s="493"/>
      <c r="O76" s="462"/>
    </row>
    <row r="77" spans="1:18" s="479" customFormat="1" ht="13.5" thickBot="1" x14ac:dyDescent="0.25">
      <c r="A77" s="170"/>
      <c r="B77" s="71"/>
      <c r="C77" s="132">
        <f t="shared" ref="C77:J77" si="0">SUM(C58:C76)</f>
        <v>747.5</v>
      </c>
      <c r="D77" s="133">
        <f t="shared" si="0"/>
        <v>13052.5</v>
      </c>
      <c r="E77" s="133">
        <f t="shared" si="0"/>
        <v>2415</v>
      </c>
      <c r="F77" s="133">
        <f t="shared" si="0"/>
        <v>15686</v>
      </c>
      <c r="G77" s="133">
        <f t="shared" si="0"/>
        <v>120648.8</v>
      </c>
      <c r="H77" s="133">
        <f t="shared" si="0"/>
        <v>3450</v>
      </c>
      <c r="I77" s="133">
        <f t="shared" si="0"/>
        <v>2415</v>
      </c>
      <c r="J77" s="352">
        <f t="shared" si="0"/>
        <v>36225</v>
      </c>
      <c r="K77" s="385"/>
      <c r="L77" s="476">
        <f>F51</f>
        <v>3450</v>
      </c>
      <c r="M77" s="663"/>
      <c r="N77" s="484"/>
      <c r="O77" s="462"/>
    </row>
    <row r="78" spans="1:18" x14ac:dyDescent="0.2">
      <c r="C78" s="201"/>
      <c r="D78" s="201"/>
      <c r="E78" s="201"/>
      <c r="F78" s="201"/>
      <c r="G78" s="201"/>
      <c r="H78" s="201"/>
      <c r="I78" s="201"/>
      <c r="K78" s="471"/>
      <c r="L78" s="591">
        <f>SUM(C77:J77)</f>
        <v>194639.8</v>
      </c>
      <c r="M78" s="592"/>
      <c r="N78" s="329"/>
      <c r="O78" s="457"/>
      <c r="P78"/>
      <c r="R78"/>
    </row>
    <row r="79" spans="1:18" x14ac:dyDescent="0.2">
      <c r="A79" s="482"/>
      <c r="B79" s="482"/>
      <c r="C79" s="221" t="s">
        <v>131</v>
      </c>
      <c r="D79" s="221" t="s">
        <v>131</v>
      </c>
      <c r="E79" s="221" t="s">
        <v>131</v>
      </c>
      <c r="F79" s="221" t="s">
        <v>131</v>
      </c>
      <c r="G79" s="221" t="s">
        <v>131</v>
      </c>
      <c r="H79" s="221" t="s">
        <v>131</v>
      </c>
      <c r="I79" s="221" t="s">
        <v>131</v>
      </c>
      <c r="J79" s="208"/>
      <c r="L79" s="306"/>
      <c r="M79" s="301"/>
      <c r="N79" s="329"/>
      <c r="O79" s="457"/>
      <c r="P79" s="479"/>
      <c r="R79"/>
    </row>
    <row r="80" spans="1:18" s="205" customFormat="1" ht="11.25" x14ac:dyDescent="0.2">
      <c r="A80" s="482"/>
      <c r="B80" s="482"/>
      <c r="J80" s="208"/>
      <c r="K80" s="208"/>
      <c r="L80" s="640">
        <f>SUM(C79:J79)</f>
        <v>0</v>
      </c>
      <c r="M80" s="640"/>
      <c r="N80" s="334"/>
      <c r="O80" s="463"/>
      <c r="P80" s="482"/>
    </row>
    <row r="81" spans="1:19" s="205" customFormat="1" ht="11.25" x14ac:dyDescent="0.2">
      <c r="A81" s="482"/>
      <c r="B81" s="482"/>
      <c r="C81" s="221"/>
      <c r="D81" s="221"/>
      <c r="E81" s="221"/>
      <c r="F81" s="221"/>
      <c r="G81" s="221"/>
      <c r="H81" s="221"/>
      <c r="I81" s="221"/>
      <c r="J81" s="221"/>
      <c r="K81" s="208"/>
      <c r="L81" s="640">
        <f>SUM(C80:J80)</f>
        <v>0</v>
      </c>
      <c r="M81" s="640"/>
      <c r="N81" s="334"/>
      <c r="O81" s="464"/>
    </row>
    <row r="82" spans="1:19" s="205" customFormat="1" ht="11.25" x14ac:dyDescent="0.2">
      <c r="A82" s="482"/>
      <c r="B82" s="482"/>
      <c r="K82" s="221"/>
      <c r="L82" s="641">
        <f>SUM(C81:J81)</f>
        <v>0</v>
      </c>
      <c r="M82" s="641"/>
      <c r="N82" s="334"/>
      <c r="O82" s="464"/>
    </row>
    <row r="83" spans="1:19" s="205" customFormat="1" x14ac:dyDescent="0.2">
      <c r="A83" s="170"/>
      <c r="B83" s="71"/>
      <c r="C83" s="1"/>
      <c r="D83" s="1"/>
      <c r="E83" s="1"/>
      <c r="F83" s="1"/>
      <c r="O83" s="463"/>
      <c r="P83" s="640">
        <f>SUM(L80:M82)</f>
        <v>0</v>
      </c>
      <c r="Q83" s="640"/>
      <c r="R83" s="482"/>
    </row>
    <row r="84" spans="1:19" x14ac:dyDescent="0.2">
      <c r="C84"/>
      <c r="D84"/>
      <c r="E84"/>
      <c r="F84"/>
      <c r="G84" s="249"/>
      <c r="H84" s="249"/>
      <c r="I84"/>
      <c r="J84" s="480"/>
      <c r="K84" s="205"/>
      <c r="M84" s="479"/>
      <c r="N84" s="484"/>
      <c r="O84"/>
      <c r="R84"/>
    </row>
    <row r="85" spans="1:19" x14ac:dyDescent="0.2">
      <c r="G85"/>
      <c r="H85"/>
      <c r="I85"/>
      <c r="J85" s="329"/>
      <c r="K85" s="480"/>
      <c r="L85" s="301"/>
      <c r="M85" s="329"/>
      <c r="N85"/>
      <c r="O85"/>
      <c r="R85"/>
    </row>
    <row r="86" spans="1:19" x14ac:dyDescent="0.2">
      <c r="F86"/>
      <c r="G86"/>
      <c r="H86"/>
      <c r="I86" s="329"/>
      <c r="J86" s="329"/>
      <c r="K86" s="329"/>
      <c r="M86" s="479"/>
      <c r="N86"/>
      <c r="O86"/>
      <c r="R86"/>
    </row>
    <row r="87" spans="1:19" x14ac:dyDescent="0.2">
      <c r="G87"/>
      <c r="H87"/>
      <c r="I87" s="479"/>
      <c r="J87" s="479"/>
      <c r="K87"/>
      <c r="M87" s="479"/>
      <c r="N87"/>
      <c r="O87" s="457"/>
      <c r="P87"/>
      <c r="R87"/>
    </row>
    <row r="88" spans="1:19" x14ac:dyDescent="0.2">
      <c r="G88" s="1"/>
      <c r="H88" s="93"/>
      <c r="K88" s="329"/>
      <c r="O88" s="457"/>
      <c r="P88"/>
      <c r="R88"/>
    </row>
    <row r="89" spans="1:19" x14ac:dyDescent="0.2">
      <c r="J89" s="93"/>
      <c r="K89"/>
      <c r="M89" s="479"/>
      <c r="N89" s="457"/>
      <c r="O89"/>
      <c r="P89"/>
      <c r="Q89" s="479"/>
      <c r="R89"/>
    </row>
    <row r="90" spans="1:19" x14ac:dyDescent="0.2">
      <c r="J90" s="93"/>
      <c r="O90" s="457"/>
      <c r="P90"/>
    </row>
    <row r="91" spans="1:19" x14ac:dyDescent="0.2">
      <c r="L91" s="1"/>
      <c r="N91"/>
      <c r="O91" s="479"/>
      <c r="R91"/>
      <c r="S91" s="479"/>
    </row>
  </sheetData>
  <mergeCells count="57">
    <mergeCell ref="G15:G18"/>
    <mergeCell ref="A15:A18"/>
    <mergeCell ref="C3:D3"/>
    <mergeCell ref="E3:F3"/>
    <mergeCell ref="H4:K4"/>
    <mergeCell ref="A7:A11"/>
    <mergeCell ref="G7:G11"/>
    <mergeCell ref="A5:A6"/>
    <mergeCell ref="G5:G6"/>
    <mergeCell ref="P83:Q83"/>
    <mergeCell ref="M72:M77"/>
    <mergeCell ref="L78:M78"/>
    <mergeCell ref="A65:B65"/>
    <mergeCell ref="A66:B66"/>
    <mergeCell ref="A72:B72"/>
    <mergeCell ref="A70:B70"/>
    <mergeCell ref="A71:B71"/>
    <mergeCell ref="L81:M81"/>
    <mergeCell ref="A76:B76"/>
    <mergeCell ref="A75:B75"/>
    <mergeCell ref="J54:L54"/>
    <mergeCell ref="L80:M80"/>
    <mergeCell ref="L82:M82"/>
    <mergeCell ref="A67:B67"/>
    <mergeCell ref="A68:B68"/>
    <mergeCell ref="A69:B69"/>
    <mergeCell ref="A57:B57"/>
    <mergeCell ref="A64:B64"/>
    <mergeCell ref="A58:B58"/>
    <mergeCell ref="A59:B59"/>
    <mergeCell ref="A60:B60"/>
    <mergeCell ref="A61:B61"/>
    <mergeCell ref="A62:B62"/>
    <mergeCell ref="A63:B63"/>
    <mergeCell ref="A73:B73"/>
    <mergeCell ref="A74:B74"/>
    <mergeCell ref="I53:J53"/>
    <mergeCell ref="O53:P53"/>
    <mergeCell ref="G51:K52"/>
    <mergeCell ref="C52:D52"/>
    <mergeCell ref="E52:F52"/>
    <mergeCell ref="N52:O52"/>
    <mergeCell ref="G20:G24"/>
    <mergeCell ref="A20:A24"/>
    <mergeCell ref="G27:G28"/>
    <mergeCell ref="A27:A28"/>
    <mergeCell ref="A51:B51"/>
    <mergeCell ref="G31:G35"/>
    <mergeCell ref="A31:A35"/>
    <mergeCell ref="G29:G30"/>
    <mergeCell ref="A29:A30"/>
    <mergeCell ref="A36:A37"/>
    <mergeCell ref="G36:G37"/>
    <mergeCell ref="G45:G50"/>
    <mergeCell ref="A45:A50"/>
    <mergeCell ref="G38:G43"/>
    <mergeCell ref="A38:A43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2"/>
  <sheetViews>
    <sheetView zoomScaleNormal="100" workbookViewId="0">
      <pane ySplit="4" topLeftCell="A5" activePane="bottomLeft" state="frozenSplit"/>
      <selection pane="bottomLeft" activeCell="G9" sqref="G9:G10"/>
    </sheetView>
  </sheetViews>
  <sheetFormatPr defaultRowHeight="12.75" x14ac:dyDescent="0.2"/>
  <cols>
    <col min="1" max="1" width="2.42578125" style="170" customWidth="1"/>
    <col min="2" max="2" width="6.42578125" style="71" customWidth="1"/>
    <col min="3" max="7" width="10.7109375" style="121" customWidth="1"/>
    <col min="8" max="8" width="10.7109375" style="1" customWidth="1"/>
    <col min="9" max="9" width="10.7109375" style="93" customWidth="1"/>
    <col min="10" max="11" width="10.7109375" style="1" customWidth="1"/>
    <col min="12" max="13" width="10.7109375" customWidth="1"/>
    <col min="14" max="14" width="12.42578125" style="500" customWidth="1"/>
    <col min="15" max="15" width="12.85546875" style="329" customWidth="1"/>
    <col min="16" max="16" width="12.7109375" style="457" customWidth="1"/>
    <col min="17" max="17" width="10.7109375" customWidth="1"/>
    <col min="18" max="18" width="13.140625" style="500" customWidth="1"/>
    <col min="19" max="19" width="10.7109375" customWidth="1"/>
    <col min="20" max="20" width="14.140625" customWidth="1"/>
    <col min="21" max="21" width="13.28515625" customWidth="1"/>
    <col min="22" max="22" width="13.7109375" customWidth="1"/>
    <col min="23" max="23" width="13.140625" customWidth="1"/>
  </cols>
  <sheetData>
    <row r="1" spans="1:18" ht="15" x14ac:dyDescent="0.25">
      <c r="A1" s="39" t="s">
        <v>695</v>
      </c>
      <c r="C1" s="120"/>
    </row>
    <row r="2" spans="1:18" ht="5.25" customHeight="1" thickBot="1" x14ac:dyDescent="0.25">
      <c r="A2" s="198"/>
      <c r="B2" s="147"/>
      <c r="C2" s="122"/>
      <c r="D2" s="123"/>
      <c r="E2" s="123"/>
      <c r="F2" s="123"/>
      <c r="G2" s="123"/>
      <c r="H2" s="243"/>
      <c r="I2" s="243"/>
      <c r="J2" s="97"/>
      <c r="K2" s="97"/>
      <c r="Q2" s="500"/>
      <c r="R2"/>
    </row>
    <row r="3" spans="1:18" ht="17.25" customHeight="1" x14ac:dyDescent="0.2">
      <c r="A3" s="198"/>
      <c r="B3" s="147"/>
      <c r="C3" s="629" t="s">
        <v>34</v>
      </c>
      <c r="D3" s="630"/>
      <c r="E3" s="629" t="s">
        <v>33</v>
      </c>
      <c r="F3" s="630"/>
      <c r="G3" s="97"/>
      <c r="H3"/>
      <c r="I3"/>
      <c r="J3"/>
      <c r="K3"/>
      <c r="M3" s="500"/>
      <c r="N3" s="503"/>
      <c r="O3" s="457"/>
      <c r="P3"/>
      <c r="R3"/>
    </row>
    <row r="4" spans="1:18" ht="13.5" customHeight="1" thickBot="1" x14ac:dyDescent="0.25">
      <c r="A4" s="163" t="s">
        <v>6</v>
      </c>
      <c r="B4" s="85" t="s">
        <v>10</v>
      </c>
      <c r="C4" s="124" t="s">
        <v>7</v>
      </c>
      <c r="D4" s="125" t="s">
        <v>8</v>
      </c>
      <c r="E4" s="124" t="s">
        <v>37</v>
      </c>
      <c r="F4" s="126" t="s">
        <v>8</v>
      </c>
      <c r="G4" s="499" t="s">
        <v>0</v>
      </c>
      <c r="H4" s="602" t="s">
        <v>11</v>
      </c>
      <c r="I4" s="602"/>
      <c r="J4" s="602"/>
      <c r="K4" s="602"/>
      <c r="M4" s="500"/>
      <c r="N4" s="503"/>
      <c r="O4" s="457"/>
      <c r="P4"/>
      <c r="R4"/>
    </row>
    <row r="5" spans="1:18" x14ac:dyDescent="0.2">
      <c r="A5" s="621" t="s">
        <v>127</v>
      </c>
      <c r="B5" s="264" t="s">
        <v>459</v>
      </c>
      <c r="C5" s="90"/>
      <c r="D5" s="87"/>
      <c r="E5" s="98">
        <v>18515</v>
      </c>
      <c r="F5" s="87"/>
      <c r="G5" s="658">
        <f>SUM(C5:F8)</f>
        <v>134722.5</v>
      </c>
      <c r="H5" s="227" t="s">
        <v>460</v>
      </c>
      <c r="I5" s="435"/>
      <c r="J5" s="31"/>
      <c r="K5" s="226"/>
      <c r="L5" s="134" t="s">
        <v>465</v>
      </c>
      <c r="M5" s="317">
        <f>E5/2</f>
        <v>9257.5</v>
      </c>
      <c r="N5" s="106">
        <v>44088</v>
      </c>
      <c r="O5" s="34">
        <v>9725.5</v>
      </c>
      <c r="P5" s="249">
        <f>E5-M5</f>
        <v>9257.5</v>
      </c>
      <c r="Q5" s="104">
        <f>O5-P5</f>
        <v>468</v>
      </c>
      <c r="R5"/>
    </row>
    <row r="6" spans="1:18" x14ac:dyDescent="0.2">
      <c r="A6" s="573"/>
      <c r="B6" s="264" t="s">
        <v>539</v>
      </c>
      <c r="C6" s="90"/>
      <c r="D6" s="87"/>
      <c r="E6" s="98">
        <v>34327.5</v>
      </c>
      <c r="F6" s="87"/>
      <c r="G6" s="579"/>
      <c r="H6" s="227" t="s">
        <v>445</v>
      </c>
      <c r="I6" s="31"/>
      <c r="J6" s="31"/>
      <c r="K6" s="226"/>
      <c r="L6" s="134" t="s">
        <v>63</v>
      </c>
      <c r="M6" s="105">
        <v>44111</v>
      </c>
      <c r="N6" s="332"/>
      <c r="O6" s="458"/>
      <c r="P6" s="104"/>
      <c r="R6"/>
    </row>
    <row r="7" spans="1:18" x14ac:dyDescent="0.2">
      <c r="A7" s="573"/>
      <c r="B7" s="264" t="s">
        <v>569</v>
      </c>
      <c r="C7" s="57"/>
      <c r="D7" s="87"/>
      <c r="E7" s="475">
        <v>73830</v>
      </c>
      <c r="F7" s="87"/>
      <c r="G7" s="579"/>
      <c r="H7" s="227" t="s">
        <v>570</v>
      </c>
      <c r="I7" s="31"/>
      <c r="J7" s="31"/>
      <c r="K7" s="226"/>
      <c r="L7" s="134" t="s">
        <v>41</v>
      </c>
      <c r="M7" s="106" t="s">
        <v>56</v>
      </c>
      <c r="N7" s="332"/>
      <c r="O7" s="458"/>
      <c r="P7" s="104"/>
      <c r="R7"/>
    </row>
    <row r="8" spans="1:18" x14ac:dyDescent="0.2">
      <c r="A8" s="574"/>
      <c r="B8" s="264" t="s">
        <v>694</v>
      </c>
      <c r="C8" s="91"/>
      <c r="D8" s="87">
        <v>8050</v>
      </c>
      <c r="E8" s="55"/>
      <c r="F8" s="87"/>
      <c r="G8" s="580"/>
      <c r="H8" s="227" t="s">
        <v>693</v>
      </c>
      <c r="I8" s="31"/>
      <c r="J8" s="31"/>
      <c r="K8" s="226"/>
      <c r="L8" s="134" t="s">
        <v>41</v>
      </c>
      <c r="M8" s="105" t="s">
        <v>56</v>
      </c>
      <c r="N8" s="332"/>
      <c r="O8" s="458"/>
      <c r="P8" s="104"/>
      <c r="R8"/>
    </row>
    <row r="9" spans="1:18" x14ac:dyDescent="0.2">
      <c r="A9" s="572" t="s">
        <v>227</v>
      </c>
      <c r="B9" s="264" t="s">
        <v>696</v>
      </c>
      <c r="C9" s="57"/>
      <c r="D9" s="87"/>
      <c r="E9" s="98">
        <v>575</v>
      </c>
      <c r="F9" s="87"/>
      <c r="G9" s="578">
        <f>SUM(C9:F10)</f>
        <v>1932</v>
      </c>
      <c r="H9" s="227" t="s">
        <v>570</v>
      </c>
      <c r="I9" s="31"/>
      <c r="J9" s="31"/>
      <c r="K9" s="226"/>
      <c r="L9" s="134" t="s">
        <v>63</v>
      </c>
      <c r="M9" s="105">
        <v>44249</v>
      </c>
      <c r="N9" s="332"/>
      <c r="O9" s="458"/>
      <c r="P9" s="104"/>
      <c r="R9"/>
    </row>
    <row r="10" spans="1:18" x14ac:dyDescent="0.2">
      <c r="A10" s="574"/>
      <c r="B10" s="264" t="s">
        <v>698</v>
      </c>
      <c r="C10" s="57"/>
      <c r="D10" s="96">
        <v>1357</v>
      </c>
      <c r="E10" s="174"/>
      <c r="F10" s="96"/>
      <c r="G10" s="580"/>
      <c r="H10" s="390" t="s">
        <v>693</v>
      </c>
      <c r="I10" s="31"/>
      <c r="J10" s="31"/>
      <c r="K10" s="226"/>
      <c r="L10" s="134" t="s">
        <v>41</v>
      </c>
      <c r="M10" s="105" t="s">
        <v>56</v>
      </c>
      <c r="N10" s="331"/>
      <c r="O10" s="458"/>
      <c r="P10" s="104"/>
      <c r="Q10" s="104"/>
      <c r="R10"/>
    </row>
    <row r="11" spans="1:18" x14ac:dyDescent="0.2">
      <c r="A11" s="572" t="s">
        <v>128</v>
      </c>
      <c r="B11" s="264" t="s">
        <v>699</v>
      </c>
      <c r="C11" s="174"/>
      <c r="D11" s="83">
        <v>8280</v>
      </c>
      <c r="E11" s="91"/>
      <c r="F11" s="83"/>
      <c r="G11" s="578">
        <f>SUM(C11:F12)</f>
        <v>13018</v>
      </c>
      <c r="H11" s="30" t="s">
        <v>81</v>
      </c>
      <c r="I11" s="31"/>
      <c r="J11" s="31"/>
      <c r="K11" s="226"/>
      <c r="L11" s="134" t="s">
        <v>41</v>
      </c>
      <c r="M11" s="105" t="s">
        <v>56</v>
      </c>
      <c r="N11" s="331"/>
      <c r="O11" s="459"/>
      <c r="P11" s="34"/>
      <c r="R11"/>
    </row>
    <row r="12" spans="1:18" x14ac:dyDescent="0.2">
      <c r="A12" s="574"/>
      <c r="B12" s="264" t="s">
        <v>704</v>
      </c>
      <c r="C12" s="57"/>
      <c r="D12" s="87"/>
      <c r="E12" s="98">
        <v>4738</v>
      </c>
      <c r="F12" s="87"/>
      <c r="G12" s="580"/>
      <c r="H12" s="227" t="s">
        <v>611</v>
      </c>
      <c r="I12" s="31"/>
      <c r="J12" s="31"/>
      <c r="K12" s="226"/>
      <c r="L12" s="134" t="s">
        <v>63</v>
      </c>
      <c r="M12" s="106">
        <v>44217</v>
      </c>
      <c r="N12" s="332"/>
      <c r="O12" s="458"/>
      <c r="P12" s="104"/>
      <c r="R12"/>
    </row>
    <row r="13" spans="1:18" x14ac:dyDescent="0.2">
      <c r="A13" s="404" t="s">
        <v>150</v>
      </c>
      <c r="B13" s="264" t="s">
        <v>710</v>
      </c>
      <c r="C13" s="57"/>
      <c r="D13" s="87"/>
      <c r="E13" s="98">
        <v>30889</v>
      </c>
      <c r="F13" s="87"/>
      <c r="G13" s="363">
        <f>SUM(C13:F13)</f>
        <v>30889</v>
      </c>
      <c r="H13" s="227" t="s">
        <v>715</v>
      </c>
      <c r="I13" s="31"/>
      <c r="J13" s="31"/>
      <c r="K13" s="226"/>
      <c r="L13" s="134" t="s">
        <v>63</v>
      </c>
      <c r="M13" s="106">
        <v>44172</v>
      </c>
      <c r="N13" s="332"/>
      <c r="O13" s="458"/>
      <c r="P13" s="104"/>
      <c r="R13"/>
    </row>
    <row r="14" spans="1:18" x14ac:dyDescent="0.2">
      <c r="A14" s="572" t="s">
        <v>244</v>
      </c>
      <c r="B14" s="264" t="s">
        <v>708</v>
      </c>
      <c r="C14" s="57"/>
      <c r="D14" s="87">
        <v>3105</v>
      </c>
      <c r="E14" s="55"/>
      <c r="F14" s="87"/>
      <c r="G14" s="578">
        <f>SUM(C14:F18)</f>
        <v>64689</v>
      </c>
      <c r="H14" s="227" t="s">
        <v>167</v>
      </c>
      <c r="I14" s="31"/>
      <c r="J14" s="31"/>
      <c r="K14" s="226"/>
      <c r="L14" s="134" t="s">
        <v>41</v>
      </c>
      <c r="M14" s="105" t="s">
        <v>56</v>
      </c>
      <c r="N14" s="332"/>
      <c r="O14" s="458"/>
      <c r="P14" s="104"/>
      <c r="R14"/>
    </row>
    <row r="15" spans="1:18" x14ac:dyDescent="0.2">
      <c r="A15" s="573"/>
      <c r="B15" s="264" t="s">
        <v>709</v>
      </c>
      <c r="C15" s="90">
        <v>2369</v>
      </c>
      <c r="D15" s="87"/>
      <c r="E15" s="55"/>
      <c r="F15" s="87"/>
      <c r="G15" s="579"/>
      <c r="H15" s="227" t="s">
        <v>714</v>
      </c>
      <c r="I15" s="31"/>
      <c r="J15" s="31"/>
      <c r="K15" s="226"/>
      <c r="L15" s="134" t="s">
        <v>63</v>
      </c>
      <c r="M15" s="105">
        <v>44173</v>
      </c>
      <c r="N15" s="332"/>
      <c r="O15" s="458"/>
      <c r="P15" s="104"/>
      <c r="R15"/>
    </row>
    <row r="16" spans="1:18" x14ac:dyDescent="0.2">
      <c r="A16" s="573"/>
      <c r="B16" s="264" t="s">
        <v>711</v>
      </c>
      <c r="C16" s="57"/>
      <c r="D16" s="87">
        <v>25920</v>
      </c>
      <c r="E16" s="55"/>
      <c r="F16" s="87"/>
      <c r="G16" s="579"/>
      <c r="H16" s="227" t="s">
        <v>317</v>
      </c>
      <c r="I16" s="31"/>
      <c r="J16" s="31"/>
      <c r="K16" s="226"/>
      <c r="L16" s="134" t="s">
        <v>41</v>
      </c>
      <c r="M16" s="105" t="s">
        <v>56</v>
      </c>
      <c r="N16" s="332"/>
      <c r="O16" s="458"/>
      <c r="P16" s="104"/>
      <c r="R16"/>
    </row>
    <row r="17" spans="1:18" x14ac:dyDescent="0.2">
      <c r="A17" s="573"/>
      <c r="B17" s="264" t="s">
        <v>712</v>
      </c>
      <c r="C17" s="57"/>
      <c r="D17" s="87">
        <v>9695</v>
      </c>
      <c r="E17" s="55"/>
      <c r="F17" s="87"/>
      <c r="G17" s="579"/>
      <c r="H17" s="227" t="s">
        <v>317</v>
      </c>
      <c r="I17" s="31"/>
      <c r="J17" s="31"/>
      <c r="K17" s="226"/>
      <c r="L17" s="134" t="s">
        <v>41</v>
      </c>
      <c r="M17" s="105" t="s">
        <v>56</v>
      </c>
      <c r="N17" s="332"/>
      <c r="O17" s="458" t="e">
        <f>E17+#REF!</f>
        <v>#REF!</v>
      </c>
      <c r="P17" s="104"/>
      <c r="R17"/>
    </row>
    <row r="18" spans="1:18" x14ac:dyDescent="0.2">
      <c r="A18" s="573"/>
      <c r="B18" s="264" t="s">
        <v>713</v>
      </c>
      <c r="C18" s="57"/>
      <c r="D18" s="87">
        <v>23600</v>
      </c>
      <c r="E18" s="159"/>
      <c r="F18" s="87"/>
      <c r="G18" s="579"/>
      <c r="H18" s="227" t="s">
        <v>317</v>
      </c>
      <c r="I18" s="31"/>
      <c r="J18" s="31"/>
      <c r="K18" s="226"/>
      <c r="L18" s="134" t="s">
        <v>41</v>
      </c>
      <c r="M18" s="105" t="s">
        <v>56</v>
      </c>
      <c r="N18" s="332"/>
      <c r="O18" s="458"/>
      <c r="P18" s="104"/>
      <c r="R18"/>
    </row>
    <row r="19" spans="1:18" x14ac:dyDescent="0.2">
      <c r="A19" s="581" t="s">
        <v>453</v>
      </c>
      <c r="B19" s="264" t="s">
        <v>716</v>
      </c>
      <c r="C19" s="57"/>
      <c r="D19" s="87"/>
      <c r="E19" s="159">
        <v>9660</v>
      </c>
      <c r="F19" s="87"/>
      <c r="G19" s="578">
        <f>SUM(C19:F20)</f>
        <v>27025</v>
      </c>
      <c r="H19" s="319" t="s">
        <v>717</v>
      </c>
      <c r="I19" s="31"/>
      <c r="J19" s="31"/>
      <c r="K19" s="226"/>
      <c r="L19" s="134"/>
      <c r="M19" s="314"/>
      <c r="N19" s="332"/>
      <c r="O19" s="458"/>
      <c r="P19" s="104"/>
      <c r="R19"/>
    </row>
    <row r="20" spans="1:18" x14ac:dyDescent="0.2">
      <c r="A20" s="583"/>
      <c r="B20" s="264" t="s">
        <v>718</v>
      </c>
      <c r="C20" s="90">
        <v>17365</v>
      </c>
      <c r="D20" s="87"/>
      <c r="E20" s="159"/>
      <c r="F20" s="87"/>
      <c r="G20" s="580"/>
      <c r="H20" s="227" t="s">
        <v>57</v>
      </c>
      <c r="I20" s="31"/>
      <c r="J20" s="31"/>
      <c r="K20" s="226"/>
      <c r="L20" s="134" t="s">
        <v>63</v>
      </c>
      <c r="M20" s="106">
        <v>44175</v>
      </c>
      <c r="N20" s="316">
        <f>C20+'OCTOBER ''20'!C61</f>
        <v>24702</v>
      </c>
      <c r="O20" s="458"/>
      <c r="P20" s="104"/>
      <c r="R20"/>
    </row>
    <row r="21" spans="1:18" x14ac:dyDescent="0.2">
      <c r="A21" s="515" t="s">
        <v>66</v>
      </c>
      <c r="B21" s="264" t="s">
        <v>731</v>
      </c>
      <c r="C21" s="90"/>
      <c r="D21" s="87">
        <v>-8640</v>
      </c>
      <c r="E21" s="159"/>
      <c r="F21" s="87"/>
      <c r="G21" s="550">
        <f>SUM(C21:F21)</f>
        <v>-8640</v>
      </c>
      <c r="H21" s="227" t="s">
        <v>317</v>
      </c>
      <c r="I21" s="31"/>
      <c r="J21" s="31"/>
      <c r="K21" s="226"/>
      <c r="L21" s="134" t="s">
        <v>730</v>
      </c>
      <c r="M21" s="106"/>
      <c r="N21" s="316"/>
      <c r="O21" s="458"/>
      <c r="P21" s="104"/>
      <c r="R21"/>
    </row>
    <row r="22" spans="1:18" x14ac:dyDescent="0.2">
      <c r="A22" s="581" t="s">
        <v>396</v>
      </c>
      <c r="B22" s="264" t="s">
        <v>719</v>
      </c>
      <c r="C22" s="57"/>
      <c r="D22" s="87">
        <v>6900</v>
      </c>
      <c r="E22" s="159"/>
      <c r="F22" s="87"/>
      <c r="G22" s="578">
        <f>SUM(C22:F28)</f>
        <v>24840</v>
      </c>
      <c r="H22" s="227" t="s">
        <v>290</v>
      </c>
      <c r="I22" s="31"/>
      <c r="J22" s="31"/>
      <c r="K22" s="226"/>
      <c r="L22" s="134" t="s">
        <v>41</v>
      </c>
      <c r="M22" s="105" t="s">
        <v>56</v>
      </c>
      <c r="N22" s="332"/>
      <c r="O22" s="458"/>
      <c r="P22" s="104"/>
      <c r="R22"/>
    </row>
    <row r="23" spans="1:18" x14ac:dyDescent="0.2">
      <c r="A23" s="582"/>
      <c r="B23" s="264" t="s">
        <v>720</v>
      </c>
      <c r="C23" s="57"/>
      <c r="D23" s="87">
        <v>6210</v>
      </c>
      <c r="E23" s="159"/>
      <c r="F23" s="87"/>
      <c r="G23" s="579"/>
      <c r="H23" s="518" t="s">
        <v>167</v>
      </c>
      <c r="I23" s="31"/>
      <c r="J23" s="31"/>
      <c r="K23" s="226"/>
      <c r="L23" s="134" t="s">
        <v>41</v>
      </c>
      <c r="M23" s="105" t="s">
        <v>56</v>
      </c>
      <c r="N23" s="332"/>
      <c r="O23" s="458"/>
      <c r="P23" s="104"/>
      <c r="R23"/>
    </row>
    <row r="24" spans="1:18" x14ac:dyDescent="0.2">
      <c r="A24" s="582"/>
      <c r="B24" s="264" t="s">
        <v>721</v>
      </c>
      <c r="C24" s="91"/>
      <c r="D24" s="87">
        <v>1380</v>
      </c>
      <c r="E24" s="159"/>
      <c r="F24" s="87"/>
      <c r="G24" s="579"/>
      <c r="H24" s="518" t="s">
        <v>167</v>
      </c>
      <c r="I24" s="31"/>
      <c r="J24" s="31"/>
      <c r="K24" s="226"/>
      <c r="L24" s="134" t="s">
        <v>41</v>
      </c>
      <c r="M24" s="105" t="s">
        <v>56</v>
      </c>
      <c r="N24" s="332"/>
      <c r="O24" s="458"/>
      <c r="P24" s="104"/>
      <c r="R24"/>
    </row>
    <row r="25" spans="1:18" x14ac:dyDescent="0.2">
      <c r="A25" s="582"/>
      <c r="B25" s="264" t="s">
        <v>722</v>
      </c>
      <c r="C25" s="57"/>
      <c r="D25" s="87">
        <v>2760</v>
      </c>
      <c r="E25" s="55"/>
      <c r="F25" s="87"/>
      <c r="G25" s="579"/>
      <c r="H25" s="518" t="s">
        <v>167</v>
      </c>
      <c r="I25" s="31"/>
      <c r="J25" s="31"/>
      <c r="K25" s="226"/>
      <c r="L25" s="134" t="s">
        <v>41</v>
      </c>
      <c r="M25" s="105" t="s">
        <v>56</v>
      </c>
      <c r="N25" s="332"/>
      <c r="O25" s="458"/>
      <c r="P25" s="104"/>
      <c r="R25"/>
    </row>
    <row r="26" spans="1:18" x14ac:dyDescent="0.2">
      <c r="A26" s="582"/>
      <c r="B26" s="264" t="s">
        <v>723</v>
      </c>
      <c r="C26" s="57"/>
      <c r="D26" s="87">
        <v>4968</v>
      </c>
      <c r="E26" s="159"/>
      <c r="F26" s="87"/>
      <c r="G26" s="579"/>
      <c r="H26" s="227" t="s">
        <v>93</v>
      </c>
      <c r="I26" s="31"/>
      <c r="J26" s="31"/>
      <c r="K26" s="226"/>
      <c r="L26" s="134" t="s">
        <v>41</v>
      </c>
      <c r="M26" s="105" t="s">
        <v>56</v>
      </c>
      <c r="N26" s="332"/>
      <c r="O26" s="458"/>
      <c r="P26" s="104"/>
      <c r="R26"/>
    </row>
    <row r="27" spans="1:18" x14ac:dyDescent="0.2">
      <c r="A27" s="582"/>
      <c r="B27" s="264" t="s">
        <v>724</v>
      </c>
      <c r="C27" s="57"/>
      <c r="D27" s="87">
        <v>1518</v>
      </c>
      <c r="E27" s="159"/>
      <c r="F27" s="87"/>
      <c r="G27" s="579"/>
      <c r="H27" s="227" t="s">
        <v>93</v>
      </c>
      <c r="I27" s="31"/>
      <c r="J27" s="31"/>
      <c r="K27" s="226"/>
      <c r="L27" s="134" t="s">
        <v>41</v>
      </c>
      <c r="M27" s="105" t="s">
        <v>56</v>
      </c>
      <c r="N27" s="332"/>
      <c r="O27" s="458"/>
      <c r="P27" s="104"/>
      <c r="R27"/>
    </row>
    <row r="28" spans="1:18" x14ac:dyDescent="0.2">
      <c r="A28" s="582"/>
      <c r="B28" s="264" t="s">
        <v>725</v>
      </c>
      <c r="C28" s="57"/>
      <c r="D28" s="87">
        <v>1104</v>
      </c>
      <c r="E28" s="159"/>
      <c r="F28" s="87"/>
      <c r="G28" s="579"/>
      <c r="H28" s="227" t="s">
        <v>93</v>
      </c>
      <c r="I28" s="31"/>
      <c r="J28" s="31"/>
      <c r="K28" s="226"/>
      <c r="L28" s="134" t="s">
        <v>41</v>
      </c>
      <c r="M28" s="105" t="s">
        <v>56</v>
      </c>
      <c r="N28" s="332"/>
      <c r="O28" s="458"/>
      <c r="P28" s="104"/>
      <c r="R28"/>
    </row>
    <row r="29" spans="1:18" x14ac:dyDescent="0.2">
      <c r="A29" s="581" t="s">
        <v>90</v>
      </c>
      <c r="B29" s="264" t="s">
        <v>726</v>
      </c>
      <c r="C29" s="57"/>
      <c r="D29" s="87">
        <v>10200.5</v>
      </c>
      <c r="E29" s="55"/>
      <c r="F29" s="87"/>
      <c r="G29" s="578">
        <f>SUM(C29:F32)</f>
        <v>33503</v>
      </c>
      <c r="H29" s="227" t="s">
        <v>112</v>
      </c>
      <c r="I29" s="31"/>
      <c r="J29" s="31"/>
      <c r="K29" s="226"/>
      <c r="L29" s="134" t="s">
        <v>41</v>
      </c>
      <c r="M29" s="105" t="s">
        <v>56</v>
      </c>
      <c r="N29" s="332"/>
      <c r="O29" s="458"/>
      <c r="P29" s="104"/>
      <c r="R29"/>
    </row>
    <row r="30" spans="1:18" x14ac:dyDescent="0.2">
      <c r="A30" s="582"/>
      <c r="B30" s="264" t="s">
        <v>727</v>
      </c>
      <c r="C30" s="57"/>
      <c r="D30" s="87">
        <v>10292.5</v>
      </c>
      <c r="E30" s="55"/>
      <c r="F30" s="87"/>
      <c r="G30" s="579"/>
      <c r="H30" s="227" t="s">
        <v>112</v>
      </c>
      <c r="I30" s="31"/>
      <c r="J30" s="31"/>
      <c r="K30" s="226"/>
      <c r="L30" s="134" t="s">
        <v>41</v>
      </c>
      <c r="M30" s="105" t="s">
        <v>56</v>
      </c>
      <c r="N30" s="332"/>
      <c r="O30" s="458"/>
      <c r="P30" s="104"/>
      <c r="R30"/>
    </row>
    <row r="31" spans="1:18" x14ac:dyDescent="0.2">
      <c r="A31" s="582"/>
      <c r="B31" s="264" t="s">
        <v>728</v>
      </c>
      <c r="C31" s="57"/>
      <c r="D31" s="87">
        <v>8640</v>
      </c>
      <c r="E31" s="55"/>
      <c r="F31" s="87"/>
      <c r="G31" s="579"/>
      <c r="H31" s="227" t="s">
        <v>317</v>
      </c>
      <c r="I31" s="31"/>
      <c r="J31" s="31"/>
      <c r="K31" s="226"/>
      <c r="L31" s="134" t="s">
        <v>41</v>
      </c>
      <c r="M31" s="105" t="s">
        <v>56</v>
      </c>
      <c r="N31" s="332"/>
      <c r="O31" s="458"/>
      <c r="P31" s="104"/>
      <c r="R31"/>
    </row>
    <row r="32" spans="1:18" ht="13.5" thickBot="1" x14ac:dyDescent="0.25">
      <c r="A32" s="583"/>
      <c r="B32" s="264" t="s">
        <v>729</v>
      </c>
      <c r="C32" s="91"/>
      <c r="D32" s="87">
        <v>4370</v>
      </c>
      <c r="E32" s="55"/>
      <c r="F32" s="87"/>
      <c r="G32" s="648"/>
      <c r="H32" s="227" t="s">
        <v>693</v>
      </c>
      <c r="I32" s="31"/>
      <c r="J32" s="31"/>
      <c r="K32" s="226"/>
      <c r="L32" s="134" t="s">
        <v>41</v>
      </c>
      <c r="M32" s="105" t="s">
        <v>56</v>
      </c>
      <c r="N32" s="332"/>
      <c r="O32" s="458"/>
      <c r="P32" s="104"/>
      <c r="R32"/>
    </row>
    <row r="33" spans="1:19" s="12" customFormat="1" ht="14.25" customHeight="1" thickTop="1" thickBot="1" x14ac:dyDescent="0.25">
      <c r="A33" s="620"/>
      <c r="B33" s="649"/>
      <c r="C33" s="127">
        <f>SUM(C8:C32)</f>
        <v>19734</v>
      </c>
      <c r="D33" s="127">
        <f>SUM(D8:D32)</f>
        <v>129710</v>
      </c>
      <c r="E33" s="127">
        <f>SUM(E8:E32)</f>
        <v>45862</v>
      </c>
      <c r="F33" s="127">
        <f>SUM(F8:F32)</f>
        <v>0</v>
      </c>
      <c r="G33" s="606">
        <f>SUM(G5:G32)</f>
        <v>321978.5</v>
      </c>
      <c r="H33" s="606"/>
      <c r="I33" s="606"/>
      <c r="J33" s="606"/>
      <c r="K33" s="606"/>
      <c r="L33" s="62">
        <f>SUM(C8:F32)</f>
        <v>195306</v>
      </c>
      <c r="M33" s="282"/>
      <c r="N33" s="405"/>
      <c r="O33" s="461"/>
      <c r="P33" s="151"/>
    </row>
    <row r="34" spans="1:19" s="12" customFormat="1" ht="15" customHeight="1" x14ac:dyDescent="0.2">
      <c r="A34" s="198"/>
      <c r="B34" s="73"/>
      <c r="C34" s="634">
        <f>SUM(C33:D33)</f>
        <v>149444</v>
      </c>
      <c r="D34" s="635"/>
      <c r="E34" s="634">
        <f>SUM(E33:F33)</f>
        <v>45862</v>
      </c>
      <c r="F34" s="635"/>
      <c r="G34" s="606"/>
      <c r="H34" s="606"/>
      <c r="I34" s="606"/>
      <c r="J34" s="606"/>
      <c r="K34" s="606"/>
      <c r="L34" s="62"/>
      <c r="M34" s="207"/>
      <c r="N34" s="600"/>
      <c r="O34" s="645"/>
      <c r="P34" s="151"/>
    </row>
    <row r="35" spans="1:19" x14ac:dyDescent="0.2">
      <c r="H35" s="192"/>
      <c r="I35" s="642"/>
      <c r="J35" s="642"/>
      <c r="K35" s="501"/>
      <c r="N35" s="300"/>
      <c r="O35" s="589"/>
      <c r="P35" s="599"/>
      <c r="R35"/>
    </row>
    <row r="36" spans="1:19" ht="15" x14ac:dyDescent="0.2">
      <c r="A36" s="61" t="s">
        <v>9</v>
      </c>
      <c r="H36" s="93"/>
      <c r="I36" s="1"/>
      <c r="J36" s="589"/>
      <c r="K36" s="589"/>
      <c r="L36" s="599"/>
      <c r="Q36" s="500"/>
      <c r="R36"/>
    </row>
    <row r="37" spans="1:19" s="500" customFormat="1" ht="7.5" customHeight="1" x14ac:dyDescent="0.2">
      <c r="A37" s="4"/>
      <c r="B37" s="71"/>
      <c r="C37" s="121"/>
      <c r="D37" s="121"/>
      <c r="E37" s="121"/>
      <c r="F37" s="121"/>
      <c r="G37" s="121"/>
      <c r="H37" s="1"/>
      <c r="I37" s="93"/>
      <c r="J37" s="1"/>
      <c r="K37" s="1"/>
      <c r="L37"/>
      <c r="M37"/>
      <c r="O37" s="329"/>
      <c r="P37" s="457"/>
      <c r="Q37"/>
      <c r="S37"/>
    </row>
    <row r="38" spans="1:19" s="500" customFormat="1" ht="17.25" customHeight="1" thickBot="1" x14ac:dyDescent="0.25">
      <c r="A38" s="101"/>
      <c r="B38" s="102" t="s">
        <v>34</v>
      </c>
      <c r="C38" s="93"/>
      <c r="D38" s="93"/>
      <c r="E38" s="93"/>
      <c r="F38" s="93"/>
      <c r="G38" s="93"/>
      <c r="H38"/>
      <c r="I38"/>
      <c r="J38"/>
      <c r="K38"/>
      <c r="M38" s="503"/>
      <c r="N38" s="457"/>
    </row>
    <row r="39" spans="1:19" s="500" customFormat="1" ht="13.5" thickBot="1" x14ac:dyDescent="0.25">
      <c r="A39" s="618"/>
      <c r="B39" s="619"/>
      <c r="C39" s="466" t="s">
        <v>94</v>
      </c>
      <c r="D39" s="432" t="s">
        <v>82</v>
      </c>
      <c r="E39" s="432" t="s">
        <v>697</v>
      </c>
      <c r="F39" s="432" t="s">
        <v>85</v>
      </c>
      <c r="G39" s="432" t="s">
        <v>147</v>
      </c>
      <c r="H39" s="432" t="s">
        <v>318</v>
      </c>
      <c r="I39" s="519" t="s">
        <v>70</v>
      </c>
      <c r="J39" s="470"/>
      <c r="L39" s="301"/>
      <c r="M39" s="503"/>
      <c r="N39" s="462"/>
    </row>
    <row r="40" spans="1:19" s="500" customFormat="1" x14ac:dyDescent="0.2">
      <c r="A40" s="586" t="s">
        <v>694</v>
      </c>
      <c r="B40" s="587"/>
      <c r="C40" s="157"/>
      <c r="D40" s="129"/>
      <c r="E40" s="129">
        <v>8050</v>
      </c>
      <c r="F40" s="129"/>
      <c r="G40" s="129"/>
      <c r="H40" s="129"/>
      <c r="I40" s="520"/>
      <c r="J40" s="385"/>
      <c r="L40" s="301"/>
      <c r="M40" s="503"/>
      <c r="N40" s="462"/>
    </row>
    <row r="41" spans="1:19" s="500" customFormat="1" x14ac:dyDescent="0.2">
      <c r="A41" s="636" t="s">
        <v>698</v>
      </c>
      <c r="B41" s="637"/>
      <c r="C41" s="165"/>
      <c r="D41" s="293"/>
      <c r="E41" s="293">
        <v>1357</v>
      </c>
      <c r="F41" s="293"/>
      <c r="G41" s="293"/>
      <c r="H41" s="293"/>
      <c r="I41" s="521"/>
      <c r="J41" s="385"/>
      <c r="L41" s="301"/>
      <c r="M41" s="503"/>
      <c r="N41" s="462"/>
    </row>
    <row r="42" spans="1:19" s="500" customFormat="1" x14ac:dyDescent="0.2">
      <c r="A42" s="636" t="s">
        <v>699</v>
      </c>
      <c r="B42" s="637"/>
      <c r="C42" s="165"/>
      <c r="D42" s="293">
        <v>8280</v>
      </c>
      <c r="E42" s="293"/>
      <c r="F42" s="293"/>
      <c r="G42" s="293"/>
      <c r="H42" s="293"/>
      <c r="I42" s="521"/>
      <c r="J42" s="385"/>
      <c r="L42" s="301"/>
      <c r="M42" s="503"/>
      <c r="N42" s="462"/>
    </row>
    <row r="43" spans="1:19" s="500" customFormat="1" x14ac:dyDescent="0.2">
      <c r="A43" s="636" t="s">
        <v>708</v>
      </c>
      <c r="B43" s="637"/>
      <c r="C43" s="165">
        <v>3105</v>
      </c>
      <c r="D43" s="293"/>
      <c r="E43" s="293"/>
      <c r="F43" s="293"/>
      <c r="G43" s="293"/>
      <c r="H43" s="293"/>
      <c r="I43" s="521"/>
      <c r="J43" s="385"/>
      <c r="L43" s="301"/>
      <c r="M43" s="503"/>
      <c r="N43" s="462"/>
    </row>
    <row r="44" spans="1:19" s="500" customFormat="1" x14ac:dyDescent="0.2">
      <c r="A44" s="636" t="s">
        <v>711</v>
      </c>
      <c r="B44" s="637"/>
      <c r="C44" s="165"/>
      <c r="D44" s="293"/>
      <c r="E44" s="293"/>
      <c r="F44" s="293"/>
      <c r="G44" s="146"/>
      <c r="H44" s="87">
        <v>25920</v>
      </c>
      <c r="I44" s="117"/>
      <c r="J44" s="385"/>
      <c r="L44" s="301"/>
      <c r="M44" s="503"/>
      <c r="N44" s="462"/>
    </row>
    <row r="45" spans="1:19" s="500" customFormat="1" x14ac:dyDescent="0.2">
      <c r="A45" s="636" t="s">
        <v>712</v>
      </c>
      <c r="B45" s="637"/>
      <c r="C45" s="119"/>
      <c r="D45" s="130"/>
      <c r="E45" s="130"/>
      <c r="F45" s="130"/>
      <c r="G45" s="146"/>
      <c r="H45" s="87">
        <v>9695</v>
      </c>
      <c r="I45" s="117"/>
      <c r="J45" s="385"/>
      <c r="L45" s="301"/>
      <c r="M45" s="503"/>
      <c r="N45" s="462"/>
    </row>
    <row r="46" spans="1:19" s="500" customFormat="1" x14ac:dyDescent="0.2">
      <c r="A46" s="636" t="s">
        <v>713</v>
      </c>
      <c r="B46" s="637"/>
      <c r="C46" s="119"/>
      <c r="D46" s="130"/>
      <c r="E46" s="130"/>
      <c r="F46" s="130"/>
      <c r="G46" s="146"/>
      <c r="H46" s="87">
        <v>23600</v>
      </c>
      <c r="I46" s="117"/>
      <c r="J46" s="385"/>
      <c r="L46" s="301"/>
      <c r="M46" s="503"/>
      <c r="N46" s="462"/>
    </row>
    <row r="47" spans="1:19" s="516" customFormat="1" x14ac:dyDescent="0.2">
      <c r="A47" s="636" t="s">
        <v>731</v>
      </c>
      <c r="B47" s="637"/>
      <c r="C47" s="119"/>
      <c r="D47" s="130"/>
      <c r="E47" s="130"/>
      <c r="F47" s="130"/>
      <c r="G47" s="146"/>
      <c r="H47" s="59">
        <v>-8640</v>
      </c>
      <c r="I47" s="522"/>
      <c r="J47" s="385"/>
      <c r="L47" s="301"/>
      <c r="M47" s="517"/>
      <c r="N47" s="462"/>
    </row>
    <row r="48" spans="1:19" s="500" customFormat="1" x14ac:dyDescent="0.2">
      <c r="A48" s="636" t="s">
        <v>719</v>
      </c>
      <c r="B48" s="637"/>
      <c r="C48" s="119"/>
      <c r="D48" s="130"/>
      <c r="E48" s="130"/>
      <c r="F48" s="130">
        <v>6900</v>
      </c>
      <c r="G48" s="130"/>
      <c r="H48" s="130"/>
      <c r="I48" s="522"/>
      <c r="J48" s="385"/>
      <c r="L48" s="301"/>
      <c r="M48" s="503"/>
      <c r="N48" s="462"/>
    </row>
    <row r="49" spans="1:20" s="500" customFormat="1" x14ac:dyDescent="0.2">
      <c r="A49" s="636" t="s">
        <v>720</v>
      </c>
      <c r="B49" s="637"/>
      <c r="C49" s="158">
        <v>6210</v>
      </c>
      <c r="D49" s="131"/>
      <c r="E49" s="131"/>
      <c r="F49" s="131"/>
      <c r="G49" s="131"/>
      <c r="H49" s="131"/>
      <c r="I49" s="523"/>
      <c r="J49" s="385"/>
      <c r="L49" s="301"/>
      <c r="M49" s="503"/>
      <c r="N49" s="462"/>
    </row>
    <row r="50" spans="1:20" s="500" customFormat="1" x14ac:dyDescent="0.2">
      <c r="A50" s="636" t="s">
        <v>721</v>
      </c>
      <c r="B50" s="637"/>
      <c r="C50" s="119">
        <v>1380</v>
      </c>
      <c r="D50" s="131"/>
      <c r="E50" s="131"/>
      <c r="F50" s="131"/>
      <c r="G50" s="131"/>
      <c r="H50" s="131"/>
      <c r="I50" s="523"/>
      <c r="J50" s="194"/>
      <c r="L50" s="301"/>
      <c r="M50" s="503"/>
      <c r="N50" s="462"/>
    </row>
    <row r="51" spans="1:20" s="500" customFormat="1" x14ac:dyDescent="0.2">
      <c r="A51" s="636" t="s">
        <v>722</v>
      </c>
      <c r="B51" s="637"/>
      <c r="C51" s="436">
        <v>2760</v>
      </c>
      <c r="D51" s="59"/>
      <c r="E51" s="59"/>
      <c r="F51" s="59"/>
      <c r="G51" s="59"/>
      <c r="H51" s="131"/>
      <c r="I51" s="523"/>
      <c r="J51" s="385"/>
      <c r="L51" s="301"/>
      <c r="M51" s="503"/>
      <c r="N51" s="462"/>
    </row>
    <row r="52" spans="1:20" s="500" customFormat="1" x14ac:dyDescent="0.2">
      <c r="A52" s="636" t="s">
        <v>723</v>
      </c>
      <c r="B52" s="637"/>
      <c r="C52" s="436"/>
      <c r="D52" s="439"/>
      <c r="E52" s="439"/>
      <c r="F52" s="439"/>
      <c r="G52" s="439">
        <v>4968</v>
      </c>
      <c r="H52" s="131"/>
      <c r="I52" s="523"/>
      <c r="J52" s="385"/>
      <c r="L52" s="301"/>
      <c r="M52" s="503"/>
      <c r="N52" s="462"/>
    </row>
    <row r="53" spans="1:20" s="500" customFormat="1" x14ac:dyDescent="0.2">
      <c r="A53" s="636" t="s">
        <v>724</v>
      </c>
      <c r="B53" s="637"/>
      <c r="C53" s="158"/>
      <c r="D53" s="131"/>
      <c r="E53" s="131"/>
      <c r="F53" s="131"/>
      <c r="G53" s="131">
        <v>1518</v>
      </c>
      <c r="H53" s="131"/>
      <c r="I53" s="523"/>
      <c r="J53" s="385"/>
      <c r="L53" s="301"/>
      <c r="M53" s="503"/>
      <c r="N53" s="462"/>
    </row>
    <row r="54" spans="1:20" s="500" customFormat="1" x14ac:dyDescent="0.2">
      <c r="A54" s="636" t="s">
        <v>725</v>
      </c>
      <c r="B54" s="637"/>
      <c r="C54" s="158"/>
      <c r="D54" s="131"/>
      <c r="E54" s="131"/>
      <c r="F54" s="131"/>
      <c r="G54" s="131">
        <v>1104</v>
      </c>
      <c r="H54" s="131"/>
      <c r="I54" s="523"/>
      <c r="J54" s="385"/>
      <c r="L54" s="301"/>
      <c r="M54" s="503"/>
      <c r="N54" s="462"/>
    </row>
    <row r="55" spans="1:20" s="500" customFormat="1" x14ac:dyDescent="0.2">
      <c r="A55" s="636" t="s">
        <v>726</v>
      </c>
      <c r="B55" s="637"/>
      <c r="C55" s="158"/>
      <c r="D55" s="131"/>
      <c r="E55" s="131"/>
      <c r="F55" s="131"/>
      <c r="G55" s="131"/>
      <c r="H55" s="131"/>
      <c r="I55" s="523">
        <v>10200.5</v>
      </c>
      <c r="J55" s="385"/>
      <c r="K55" s="476">
        <f>D33</f>
        <v>129710</v>
      </c>
      <c r="L55" s="662">
        <f>SUM(K55:K58)</f>
        <v>129710</v>
      </c>
      <c r="M55" s="503"/>
      <c r="N55" s="462"/>
    </row>
    <row r="56" spans="1:20" s="500" customFormat="1" x14ac:dyDescent="0.2">
      <c r="A56" s="636" t="s">
        <v>727</v>
      </c>
      <c r="B56" s="637"/>
      <c r="C56" s="158"/>
      <c r="D56" s="131"/>
      <c r="E56" s="131"/>
      <c r="F56" s="131"/>
      <c r="G56" s="131"/>
      <c r="H56" s="131"/>
      <c r="I56" s="523">
        <v>10292.5</v>
      </c>
      <c r="J56" s="385"/>
      <c r="K56" s="476"/>
      <c r="L56" s="662"/>
      <c r="M56" s="503"/>
      <c r="N56" s="462"/>
    </row>
    <row r="57" spans="1:20" s="513" customFormat="1" x14ac:dyDescent="0.2">
      <c r="A57" s="636" t="s">
        <v>728</v>
      </c>
      <c r="B57" s="637"/>
      <c r="C57" s="158"/>
      <c r="D57" s="131"/>
      <c r="E57" s="131"/>
      <c r="F57" s="131"/>
      <c r="G57" s="131"/>
      <c r="H57" s="131">
        <v>8640</v>
      </c>
      <c r="I57" s="523"/>
      <c r="J57" s="385"/>
      <c r="K57" s="476"/>
      <c r="L57" s="662"/>
      <c r="M57" s="514"/>
      <c r="N57" s="462"/>
    </row>
    <row r="58" spans="1:20" s="500" customFormat="1" ht="13.5" thickBot="1" x14ac:dyDescent="0.25">
      <c r="A58" s="666" t="s">
        <v>729</v>
      </c>
      <c r="B58" s="667"/>
      <c r="C58" s="494"/>
      <c r="D58" s="495"/>
      <c r="E58" s="495">
        <v>4370</v>
      </c>
      <c r="F58" s="495"/>
      <c r="G58" s="495"/>
      <c r="H58" s="495"/>
      <c r="I58" s="524"/>
      <c r="J58" s="385"/>
      <c r="K58" s="476">
        <f>F33</f>
        <v>0</v>
      </c>
      <c r="L58" s="663"/>
      <c r="M58" s="503"/>
      <c r="N58" s="462"/>
    </row>
    <row r="59" spans="1:20" ht="13.5" thickBot="1" x14ac:dyDescent="0.25">
      <c r="C59" s="132">
        <f t="shared" ref="C59:I59" si="0">SUM(C40:C58)</f>
        <v>13455</v>
      </c>
      <c r="D59" s="133">
        <f t="shared" si="0"/>
        <v>8280</v>
      </c>
      <c r="E59" s="133">
        <f t="shared" si="0"/>
        <v>13777</v>
      </c>
      <c r="F59" s="133">
        <f t="shared" si="0"/>
        <v>6900</v>
      </c>
      <c r="G59" s="133">
        <f t="shared" si="0"/>
        <v>7590</v>
      </c>
      <c r="H59" s="133">
        <f t="shared" si="0"/>
        <v>59215</v>
      </c>
      <c r="I59" s="352">
        <f t="shared" si="0"/>
        <v>20493</v>
      </c>
      <c r="J59" s="471"/>
      <c r="K59" s="591">
        <f>SUM(C59:I59)</f>
        <v>129710</v>
      </c>
      <c r="L59" s="592"/>
      <c r="M59" s="329"/>
      <c r="N59" s="457"/>
      <c r="O59"/>
      <c r="P59"/>
      <c r="R59"/>
    </row>
    <row r="60" spans="1:20" x14ac:dyDescent="0.2">
      <c r="C60" s="201"/>
      <c r="D60" s="201"/>
      <c r="E60" s="201"/>
      <c r="F60" s="201"/>
      <c r="G60" s="201"/>
      <c r="H60" s="201"/>
      <c r="I60" s="201"/>
      <c r="K60" s="306"/>
      <c r="L60" s="301"/>
      <c r="M60" s="329"/>
      <c r="N60" s="457"/>
      <c r="O60" s="500"/>
      <c r="P60"/>
      <c r="R60"/>
    </row>
    <row r="61" spans="1:20" s="205" customFormat="1" ht="11.25" x14ac:dyDescent="0.2">
      <c r="A61" s="502"/>
      <c r="B61" s="502"/>
      <c r="C61" s="353">
        <f>C59</f>
        <v>13455</v>
      </c>
      <c r="D61" s="221"/>
      <c r="E61" s="221"/>
      <c r="F61" s="221" t="s">
        <v>131</v>
      </c>
      <c r="G61" s="353">
        <f>G59-G59*0.025</f>
        <v>7400.25</v>
      </c>
      <c r="H61" s="221" t="s">
        <v>131</v>
      </c>
      <c r="I61" s="353">
        <f>I59-I59*0.025</f>
        <v>19980.674999999999</v>
      </c>
      <c r="J61" s="208"/>
      <c r="K61" s="640">
        <f>SUM(C61:I61)</f>
        <v>40835.925000000003</v>
      </c>
      <c r="L61" s="640"/>
      <c r="M61" s="334"/>
      <c r="N61" s="463"/>
      <c r="O61" s="502"/>
    </row>
    <row r="62" spans="1:20" s="205" customFormat="1" ht="11.25" x14ac:dyDescent="0.2">
      <c r="A62" s="502"/>
      <c r="B62" s="502"/>
      <c r="J62" s="208"/>
      <c r="K62" s="640">
        <f>SUM(C62:I62)</f>
        <v>0</v>
      </c>
      <c r="L62" s="640"/>
      <c r="M62" s="334"/>
      <c r="N62" s="464"/>
    </row>
    <row r="63" spans="1:20" s="205" customFormat="1" ht="11.25" x14ac:dyDescent="0.2">
      <c r="A63" s="502"/>
      <c r="B63" s="502"/>
      <c r="C63" s="221"/>
      <c r="D63" s="353">
        <f>D61</f>
        <v>0</v>
      </c>
      <c r="E63" s="353">
        <f>E61</f>
        <v>0</v>
      </c>
      <c r="F63" s="221"/>
      <c r="G63" s="221"/>
      <c r="H63" s="221"/>
      <c r="I63" s="221"/>
      <c r="J63" s="221"/>
      <c r="K63" s="641">
        <f>SUM(C63:I63)</f>
        <v>0</v>
      </c>
      <c r="L63" s="641"/>
      <c r="M63" s="334"/>
      <c r="N63" s="464"/>
    </row>
    <row r="64" spans="1:20" s="205" customFormat="1" ht="11.25" x14ac:dyDescent="0.2">
      <c r="A64" s="502"/>
      <c r="B64" s="502"/>
      <c r="Q64" s="463"/>
      <c r="R64" s="640">
        <f>SUM(K61:L63)</f>
        <v>40835.925000000003</v>
      </c>
      <c r="S64" s="640"/>
      <c r="T64" s="502"/>
    </row>
    <row r="65" spans="3:19" x14ac:dyDescent="0.2">
      <c r="C65" s="1"/>
      <c r="D65" s="1"/>
      <c r="E65" s="1"/>
      <c r="F65" s="1"/>
      <c r="G65" s="1"/>
      <c r="I65" s="205"/>
      <c r="J65" s="205"/>
      <c r="K65" s="205"/>
      <c r="L65" s="205"/>
      <c r="M65" s="205"/>
      <c r="N65"/>
      <c r="O65" s="500"/>
      <c r="P65" s="503"/>
      <c r="R65" s="457"/>
    </row>
    <row r="66" spans="3:19" x14ac:dyDescent="0.2">
      <c r="C66"/>
      <c r="D66"/>
      <c r="E66"/>
      <c r="F66"/>
      <c r="G66"/>
      <c r="H66"/>
      <c r="I66" s="249"/>
      <c r="J66" s="249"/>
      <c r="K66"/>
      <c r="L66" s="498"/>
      <c r="M66" s="498"/>
      <c r="N66" s="301"/>
      <c r="P66"/>
      <c r="R66" s="457"/>
    </row>
    <row r="67" spans="3:19" x14ac:dyDescent="0.2">
      <c r="H67" s="121"/>
      <c r="I67"/>
      <c r="J67"/>
      <c r="K67"/>
      <c r="L67" s="329"/>
      <c r="M67" s="329"/>
      <c r="N67"/>
      <c r="O67" s="500"/>
      <c r="P67"/>
      <c r="R67" s="457"/>
    </row>
    <row r="68" spans="3:19" x14ac:dyDescent="0.2">
      <c r="H68"/>
      <c r="I68"/>
      <c r="J68"/>
      <c r="K68" s="329"/>
      <c r="L68" s="329"/>
      <c r="N68"/>
      <c r="O68" s="500"/>
      <c r="P68"/>
      <c r="Q68" s="457"/>
      <c r="R68"/>
    </row>
    <row r="69" spans="3:19" x14ac:dyDescent="0.2">
      <c r="H69"/>
      <c r="I69"/>
      <c r="J69" s="500"/>
      <c r="K69" s="500"/>
      <c r="L69" s="329"/>
      <c r="N69"/>
      <c r="O69" s="500"/>
      <c r="R69"/>
    </row>
    <row r="70" spans="3:19" x14ac:dyDescent="0.2">
      <c r="J70" s="93"/>
      <c r="O70" s="457"/>
      <c r="P70"/>
    </row>
    <row r="71" spans="3:19" x14ac:dyDescent="0.2">
      <c r="H71" s="121"/>
      <c r="I71" s="1"/>
      <c r="J71" s="93"/>
      <c r="K71" s="93"/>
      <c r="L71" s="1"/>
      <c r="N71"/>
      <c r="O71" s="500"/>
      <c r="R71"/>
      <c r="S71" s="500"/>
    </row>
    <row r="72" spans="3:19" x14ac:dyDescent="0.2">
      <c r="H72" s="121"/>
      <c r="I72" s="1"/>
      <c r="J72" s="93"/>
      <c r="K72" s="93"/>
      <c r="L72" s="1"/>
      <c r="N72"/>
      <c r="O72" s="500"/>
      <c r="R72"/>
      <c r="S72" s="500"/>
    </row>
  </sheetData>
  <mergeCells count="51">
    <mergeCell ref="J36:L36"/>
    <mergeCell ref="A39:B39"/>
    <mergeCell ref="R64:S64"/>
    <mergeCell ref="A54:B54"/>
    <mergeCell ref="A55:B55"/>
    <mergeCell ref="L55:L58"/>
    <mergeCell ref="A56:B56"/>
    <mergeCell ref="A58:B58"/>
    <mergeCell ref="K59:L59"/>
    <mergeCell ref="A47:B47"/>
    <mergeCell ref="A52:B52"/>
    <mergeCell ref="K61:L61"/>
    <mergeCell ref="K62:L62"/>
    <mergeCell ref="K63:L63"/>
    <mergeCell ref="A50:B50"/>
    <mergeCell ref="A51:B51"/>
    <mergeCell ref="G19:G20"/>
    <mergeCell ref="A19:A20"/>
    <mergeCell ref="N34:O34"/>
    <mergeCell ref="I35:J35"/>
    <mergeCell ref="O35:P35"/>
    <mergeCell ref="G22:G28"/>
    <mergeCell ref="A22:A28"/>
    <mergeCell ref="C3:D3"/>
    <mergeCell ref="E3:F3"/>
    <mergeCell ref="H4:K4"/>
    <mergeCell ref="A40:B40"/>
    <mergeCell ref="A33:B33"/>
    <mergeCell ref="G33:K34"/>
    <mergeCell ref="C34:D34"/>
    <mergeCell ref="E34:F34"/>
    <mergeCell ref="G9:G10"/>
    <mergeCell ref="A9:A10"/>
    <mergeCell ref="G11:G12"/>
    <mergeCell ref="A11:A12"/>
    <mergeCell ref="A14:A18"/>
    <mergeCell ref="G14:G18"/>
    <mergeCell ref="A5:A8"/>
    <mergeCell ref="G5:G8"/>
    <mergeCell ref="A57:B57"/>
    <mergeCell ref="G29:G32"/>
    <mergeCell ref="A29:A32"/>
    <mergeCell ref="A53:B53"/>
    <mergeCell ref="A41:B41"/>
    <mergeCell ref="A42:B42"/>
    <mergeCell ref="A43:B43"/>
    <mergeCell ref="A44:B44"/>
    <mergeCell ref="A45:B45"/>
    <mergeCell ref="A46:B46"/>
    <mergeCell ref="A48:B48"/>
    <mergeCell ref="A49:B49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tabSelected="1" zoomScaleNormal="100" workbookViewId="0">
      <pane ySplit="4" topLeftCell="A5" activePane="bottomLeft" state="frozenSplit"/>
      <selection pane="bottomLeft" activeCell="I24" sqref="I24"/>
    </sheetView>
  </sheetViews>
  <sheetFormatPr defaultRowHeight="12.75" x14ac:dyDescent="0.2"/>
  <cols>
    <col min="1" max="1" width="2.42578125" style="170" customWidth="1"/>
    <col min="2" max="2" width="6.42578125" style="71" customWidth="1"/>
    <col min="3" max="7" width="10.7109375" style="121" customWidth="1"/>
    <col min="8" max="8" width="10.7109375" style="1" customWidth="1"/>
    <col min="9" max="9" width="10.7109375" style="93" customWidth="1"/>
    <col min="10" max="11" width="10.7109375" style="1" customWidth="1"/>
    <col min="12" max="13" width="10.7109375" customWidth="1"/>
    <col min="14" max="14" width="12.42578125" style="525" customWidth="1"/>
    <col min="15" max="15" width="12.85546875" style="329" customWidth="1"/>
    <col min="16" max="16" width="12.7109375" style="457" customWidth="1"/>
    <col min="17" max="17" width="10.7109375" customWidth="1"/>
    <col min="18" max="18" width="13.140625" style="525" customWidth="1"/>
    <col min="19" max="19" width="10.7109375" customWidth="1"/>
    <col min="20" max="20" width="14.140625" customWidth="1"/>
    <col min="21" max="21" width="13.28515625" customWidth="1"/>
    <col min="22" max="22" width="13.7109375" customWidth="1"/>
    <col min="23" max="23" width="13.140625" customWidth="1"/>
  </cols>
  <sheetData>
    <row r="1" spans="1:18" ht="15" x14ac:dyDescent="0.25">
      <c r="A1" s="39" t="s">
        <v>732</v>
      </c>
      <c r="C1" s="120"/>
    </row>
    <row r="2" spans="1:18" ht="5.25" customHeight="1" thickBot="1" x14ac:dyDescent="0.25">
      <c r="A2" s="198"/>
      <c r="B2" s="147"/>
      <c r="C2" s="122"/>
      <c r="D2" s="123"/>
      <c r="E2" s="123"/>
      <c r="F2" s="123"/>
      <c r="G2" s="123"/>
      <c r="H2" s="243"/>
      <c r="I2" s="243"/>
      <c r="J2" s="97"/>
      <c r="K2" s="97"/>
      <c r="Q2" s="525"/>
      <c r="R2"/>
    </row>
    <row r="3" spans="1:18" ht="17.25" customHeight="1" x14ac:dyDescent="0.2">
      <c r="A3" s="198"/>
      <c r="B3" s="147"/>
      <c r="C3" s="629" t="s">
        <v>34</v>
      </c>
      <c r="D3" s="630"/>
      <c r="E3" s="629" t="s">
        <v>33</v>
      </c>
      <c r="F3" s="630"/>
      <c r="G3" s="97"/>
      <c r="H3"/>
      <c r="I3"/>
      <c r="J3"/>
      <c r="K3"/>
      <c r="M3" s="525"/>
      <c r="N3" s="530"/>
      <c r="O3" s="457"/>
      <c r="P3"/>
      <c r="R3"/>
    </row>
    <row r="4" spans="1:18" ht="13.5" customHeight="1" thickBot="1" x14ac:dyDescent="0.25">
      <c r="A4" s="163" t="s">
        <v>6</v>
      </c>
      <c r="B4" s="85" t="s">
        <v>10</v>
      </c>
      <c r="C4" s="124" t="s">
        <v>7</v>
      </c>
      <c r="D4" s="125" t="s">
        <v>8</v>
      </c>
      <c r="E4" s="124" t="s">
        <v>37</v>
      </c>
      <c r="F4" s="126" t="s">
        <v>8</v>
      </c>
      <c r="G4" s="527" t="s">
        <v>0</v>
      </c>
      <c r="H4" s="602" t="s">
        <v>11</v>
      </c>
      <c r="I4" s="602"/>
      <c r="J4" s="602"/>
      <c r="K4" s="602"/>
      <c r="M4" s="525"/>
      <c r="N4" s="530"/>
      <c r="O4" s="457"/>
      <c r="P4"/>
      <c r="R4"/>
    </row>
    <row r="5" spans="1:18" x14ac:dyDescent="0.2">
      <c r="A5" s="621" t="s">
        <v>72</v>
      </c>
      <c r="B5" s="264" t="s">
        <v>733</v>
      </c>
      <c r="C5" s="91">
        <v>1414.5</v>
      </c>
      <c r="D5" s="87"/>
      <c r="E5" s="55"/>
      <c r="F5" s="87"/>
      <c r="G5" s="658">
        <f>SUM(C5:F7)</f>
        <v>4554</v>
      </c>
      <c r="H5" s="319" t="s">
        <v>734</v>
      </c>
      <c r="I5" s="31"/>
      <c r="J5" s="31"/>
      <c r="K5" s="226"/>
      <c r="L5" s="134"/>
      <c r="M5" s="445"/>
      <c r="N5" s="332"/>
      <c r="O5" s="458"/>
      <c r="P5" s="104"/>
      <c r="R5"/>
    </row>
    <row r="6" spans="1:18" x14ac:dyDescent="0.2">
      <c r="A6" s="573"/>
      <c r="B6" s="531" t="s">
        <v>735</v>
      </c>
      <c r="C6" s="173">
        <v>1414.5</v>
      </c>
      <c r="D6" s="96"/>
      <c r="E6" s="176"/>
      <c r="F6" s="96"/>
      <c r="G6" s="579"/>
      <c r="H6" s="227" t="s">
        <v>736</v>
      </c>
      <c r="I6" s="31"/>
      <c r="J6" s="31"/>
      <c r="K6" s="226"/>
      <c r="L6" s="134" t="s">
        <v>63</v>
      </c>
      <c r="M6" s="105">
        <v>44208</v>
      </c>
      <c r="N6" s="332"/>
      <c r="O6" s="458"/>
      <c r="P6" s="104"/>
      <c r="R6"/>
    </row>
    <row r="7" spans="1:18" x14ac:dyDescent="0.2">
      <c r="A7" s="574"/>
      <c r="B7" s="264" t="s">
        <v>737</v>
      </c>
      <c r="C7" s="57"/>
      <c r="D7" s="113">
        <v>1725</v>
      </c>
      <c r="E7" s="161"/>
      <c r="F7" s="113"/>
      <c r="G7" s="580"/>
      <c r="H7" s="390" t="s">
        <v>55</v>
      </c>
      <c r="I7" s="31"/>
      <c r="J7" s="31"/>
      <c r="K7" s="226"/>
      <c r="L7" s="134" t="s">
        <v>41</v>
      </c>
      <c r="M7" s="105" t="s">
        <v>56</v>
      </c>
      <c r="N7" s="331"/>
      <c r="O7" s="458"/>
      <c r="P7" s="104"/>
      <c r="Q7" s="104"/>
      <c r="R7"/>
    </row>
    <row r="8" spans="1:18" x14ac:dyDescent="0.2">
      <c r="A8" s="572" t="s">
        <v>396</v>
      </c>
      <c r="B8" s="264" t="s">
        <v>738</v>
      </c>
      <c r="C8" s="55"/>
      <c r="D8" s="83">
        <v>920</v>
      </c>
      <c r="E8" s="91"/>
      <c r="F8" s="83"/>
      <c r="G8" s="578">
        <f>SUM(C8:F12)</f>
        <v>25127.5</v>
      </c>
      <c r="H8" s="30" t="s">
        <v>167</v>
      </c>
      <c r="I8" s="31"/>
      <c r="J8" s="31"/>
      <c r="K8" s="226"/>
      <c r="L8" s="134" t="s">
        <v>41</v>
      </c>
      <c r="M8" s="105" t="s">
        <v>56</v>
      </c>
      <c r="N8" s="331"/>
      <c r="O8" s="459"/>
      <c r="P8" s="34"/>
      <c r="R8"/>
    </row>
    <row r="9" spans="1:18" x14ac:dyDescent="0.2">
      <c r="A9" s="573"/>
      <c r="B9" s="264" t="s">
        <v>739</v>
      </c>
      <c r="C9" s="55"/>
      <c r="D9" s="87">
        <v>3105</v>
      </c>
      <c r="E9" s="159"/>
      <c r="F9" s="87"/>
      <c r="G9" s="579"/>
      <c r="H9" s="30" t="s">
        <v>167</v>
      </c>
      <c r="I9" s="31"/>
      <c r="J9" s="31"/>
      <c r="K9" s="226"/>
      <c r="L9" s="134" t="s">
        <v>41</v>
      </c>
      <c r="M9" s="105" t="s">
        <v>56</v>
      </c>
      <c r="N9" s="332"/>
      <c r="O9" s="458"/>
      <c r="P9" s="104"/>
      <c r="R9"/>
    </row>
    <row r="10" spans="1:18" x14ac:dyDescent="0.2">
      <c r="A10" s="573"/>
      <c r="B10" s="264" t="s">
        <v>740</v>
      </c>
      <c r="C10" s="57"/>
      <c r="D10" s="87">
        <v>3105</v>
      </c>
      <c r="E10" s="98"/>
      <c r="F10" s="87"/>
      <c r="G10" s="579"/>
      <c r="H10" s="30" t="s">
        <v>167</v>
      </c>
      <c r="I10" s="31"/>
      <c r="J10" s="31"/>
      <c r="K10" s="226"/>
      <c r="L10" s="134" t="s">
        <v>41</v>
      </c>
      <c r="M10" s="105" t="s">
        <v>56</v>
      </c>
      <c r="N10" s="332"/>
      <c r="O10" s="458"/>
      <c r="P10" s="104"/>
      <c r="R10"/>
    </row>
    <row r="11" spans="1:18" x14ac:dyDescent="0.2">
      <c r="A11" s="573"/>
      <c r="B11" s="264" t="s">
        <v>741</v>
      </c>
      <c r="C11" s="57"/>
      <c r="D11" s="87">
        <v>747.5</v>
      </c>
      <c r="E11" s="55"/>
      <c r="F11" s="87"/>
      <c r="G11" s="579"/>
      <c r="H11" s="30" t="s">
        <v>167</v>
      </c>
      <c r="I11" s="31"/>
      <c r="J11" s="31"/>
      <c r="K11" s="226"/>
      <c r="L11" s="134" t="s">
        <v>41</v>
      </c>
      <c r="M11" s="105" t="s">
        <v>56</v>
      </c>
      <c r="N11" s="332"/>
      <c r="O11" s="458"/>
      <c r="P11" s="104"/>
      <c r="R11"/>
    </row>
    <row r="12" spans="1:18" x14ac:dyDescent="0.2">
      <c r="A12" s="574"/>
      <c r="B12" s="264" t="s">
        <v>742</v>
      </c>
      <c r="C12" s="90">
        <v>17250</v>
      </c>
      <c r="D12" s="87"/>
      <c r="E12" s="55"/>
      <c r="F12" s="87"/>
      <c r="G12" s="580"/>
      <c r="H12" s="227" t="s">
        <v>337</v>
      </c>
      <c r="I12" s="31"/>
      <c r="J12" s="31"/>
      <c r="K12" s="226"/>
      <c r="L12" s="134" t="s">
        <v>63</v>
      </c>
      <c r="M12" s="105">
        <v>44207</v>
      </c>
      <c r="N12" s="332"/>
      <c r="O12" s="458"/>
      <c r="P12" s="104"/>
      <c r="R12"/>
    </row>
    <row r="13" spans="1:18" x14ac:dyDescent="0.2">
      <c r="A13" s="572" t="s">
        <v>181</v>
      </c>
      <c r="B13" s="264" t="s">
        <v>743</v>
      </c>
      <c r="C13" s="57"/>
      <c r="D13" s="87">
        <v>5175</v>
      </c>
      <c r="E13" s="55"/>
      <c r="F13" s="87"/>
      <c r="G13" s="578">
        <f>SUM(C13:F19)</f>
        <v>49806.5</v>
      </c>
      <c r="H13" s="227" t="s">
        <v>55</v>
      </c>
      <c r="I13" s="31"/>
      <c r="J13" s="31"/>
      <c r="K13" s="226"/>
      <c r="L13" s="134" t="s">
        <v>41</v>
      </c>
      <c r="M13" s="105" t="s">
        <v>56</v>
      </c>
      <c r="N13" s="332"/>
      <c r="O13" s="458"/>
      <c r="P13" s="104"/>
      <c r="R13"/>
    </row>
    <row r="14" spans="1:18" x14ac:dyDescent="0.2">
      <c r="A14" s="573"/>
      <c r="B14" s="264" t="s">
        <v>744</v>
      </c>
      <c r="C14" s="57"/>
      <c r="D14" s="87">
        <v>10350</v>
      </c>
      <c r="E14" s="55"/>
      <c r="F14" s="87"/>
      <c r="G14" s="579"/>
      <c r="H14" s="227" t="s">
        <v>55</v>
      </c>
      <c r="I14" s="31"/>
      <c r="J14" s="31"/>
      <c r="K14" s="226"/>
      <c r="L14" s="134" t="s">
        <v>41</v>
      </c>
      <c r="M14" s="105" t="s">
        <v>56</v>
      </c>
      <c r="N14" s="332"/>
      <c r="O14" s="458">
        <f>E14+E27</f>
        <v>0</v>
      </c>
      <c r="P14" s="104"/>
      <c r="R14"/>
    </row>
    <row r="15" spans="1:18" x14ac:dyDescent="0.2">
      <c r="A15" s="573"/>
      <c r="B15" s="264" t="s">
        <v>745</v>
      </c>
      <c r="C15" s="57"/>
      <c r="D15" s="87">
        <v>17250</v>
      </c>
      <c r="E15" s="159"/>
      <c r="F15" s="87"/>
      <c r="G15" s="579"/>
      <c r="H15" s="227" t="s">
        <v>65</v>
      </c>
      <c r="I15" s="31"/>
      <c r="J15" s="31"/>
      <c r="K15" s="226"/>
      <c r="L15" s="134" t="s">
        <v>41</v>
      </c>
      <c r="M15" s="105" t="s">
        <v>56</v>
      </c>
      <c r="N15" s="332"/>
      <c r="O15" s="458"/>
      <c r="P15" s="104"/>
      <c r="R15"/>
    </row>
    <row r="16" spans="1:18" x14ac:dyDescent="0.2">
      <c r="A16" s="573"/>
      <c r="B16" s="264" t="s">
        <v>746</v>
      </c>
      <c r="C16" s="57"/>
      <c r="D16" s="87">
        <v>8487</v>
      </c>
      <c r="E16" s="98"/>
      <c r="F16" s="87"/>
      <c r="G16" s="579"/>
      <c r="H16" s="227" t="s">
        <v>747</v>
      </c>
      <c r="I16" s="31"/>
      <c r="J16" s="31"/>
      <c r="K16" s="226"/>
      <c r="L16" s="134" t="s">
        <v>41</v>
      </c>
      <c r="M16" s="105" t="s">
        <v>56</v>
      </c>
      <c r="N16" s="332"/>
      <c r="O16" s="458"/>
      <c r="P16" s="104"/>
      <c r="R16"/>
    </row>
    <row r="17" spans="1:18" x14ac:dyDescent="0.2">
      <c r="A17" s="573"/>
      <c r="B17" s="264" t="s">
        <v>748</v>
      </c>
      <c r="C17" s="57"/>
      <c r="D17" s="87">
        <v>5658</v>
      </c>
      <c r="E17" s="159"/>
      <c r="F17" s="87"/>
      <c r="G17" s="579"/>
      <c r="H17" s="227" t="s">
        <v>747</v>
      </c>
      <c r="I17" s="31"/>
      <c r="J17" s="31"/>
      <c r="K17" s="226"/>
      <c r="L17" s="134" t="s">
        <v>41</v>
      </c>
      <c r="M17" s="105" t="s">
        <v>56</v>
      </c>
      <c r="N17" s="332"/>
      <c r="O17" s="458"/>
      <c r="P17" s="104"/>
      <c r="R17"/>
    </row>
    <row r="18" spans="1:18" x14ac:dyDescent="0.2">
      <c r="A18" s="573"/>
      <c r="B18" s="264" t="s">
        <v>749</v>
      </c>
      <c r="C18" s="90">
        <v>1414.5</v>
      </c>
      <c r="D18" s="87"/>
      <c r="E18" s="159"/>
      <c r="F18" s="87"/>
      <c r="G18" s="579"/>
      <c r="H18" s="227" t="s">
        <v>734</v>
      </c>
      <c r="I18" s="31"/>
      <c r="J18" s="31"/>
      <c r="K18" s="226"/>
      <c r="L18" s="134" t="s">
        <v>795</v>
      </c>
      <c r="M18" s="105" t="s">
        <v>56</v>
      </c>
      <c r="N18" s="548" t="s">
        <v>798</v>
      </c>
      <c r="O18" s="458"/>
      <c r="P18" s="104"/>
      <c r="R18"/>
    </row>
    <row r="19" spans="1:18" x14ac:dyDescent="0.2">
      <c r="A19" s="574"/>
      <c r="B19" s="264" t="s">
        <v>750</v>
      </c>
      <c r="C19" s="90">
        <v>1472</v>
      </c>
      <c r="D19" s="87"/>
      <c r="E19" s="159"/>
      <c r="F19" s="87"/>
      <c r="G19" s="580"/>
      <c r="H19" s="227" t="s">
        <v>751</v>
      </c>
      <c r="I19" s="31"/>
      <c r="J19" s="31"/>
      <c r="K19" s="226"/>
      <c r="L19" s="134" t="s">
        <v>63</v>
      </c>
      <c r="M19" s="105">
        <v>44217</v>
      </c>
      <c r="N19" s="316"/>
      <c r="O19" s="458"/>
      <c r="P19" s="104"/>
      <c r="R19"/>
    </row>
    <row r="20" spans="1:18" x14ac:dyDescent="0.2">
      <c r="A20" s="581" t="s">
        <v>195</v>
      </c>
      <c r="B20" s="264" t="s">
        <v>752</v>
      </c>
      <c r="C20" s="57"/>
      <c r="D20" s="87">
        <v>3668.5</v>
      </c>
      <c r="E20" s="159"/>
      <c r="F20" s="87"/>
      <c r="G20" s="578">
        <f>SUM(C20:F27)</f>
        <v>49024.5</v>
      </c>
      <c r="H20" s="227" t="s">
        <v>84</v>
      </c>
      <c r="I20" s="31"/>
      <c r="J20" s="31"/>
      <c r="K20" s="226"/>
      <c r="L20" s="134" t="s">
        <v>41</v>
      </c>
      <c r="M20" s="105" t="s">
        <v>56</v>
      </c>
      <c r="N20" s="332"/>
      <c r="O20" s="458"/>
      <c r="P20" s="104"/>
      <c r="R20"/>
    </row>
    <row r="21" spans="1:18" x14ac:dyDescent="0.2">
      <c r="A21" s="582"/>
      <c r="B21" s="264" t="s">
        <v>753</v>
      </c>
      <c r="C21" s="90">
        <v>2875</v>
      </c>
      <c r="D21" s="87"/>
      <c r="E21" s="159"/>
      <c r="F21" s="87"/>
      <c r="G21" s="579"/>
      <c r="H21" s="518" t="s">
        <v>337</v>
      </c>
      <c r="I21" s="31"/>
      <c r="J21" s="31"/>
      <c r="K21" s="226"/>
      <c r="L21" s="134" t="s">
        <v>63</v>
      </c>
      <c r="M21" s="105">
        <v>44217</v>
      </c>
      <c r="N21" s="332"/>
      <c r="O21" s="458"/>
      <c r="P21" s="104"/>
      <c r="R21"/>
    </row>
    <row r="22" spans="1:18" x14ac:dyDescent="0.2">
      <c r="A22" s="582"/>
      <c r="B22" s="264" t="s">
        <v>754</v>
      </c>
      <c r="C22" s="90">
        <v>2875</v>
      </c>
      <c r="D22" s="87"/>
      <c r="E22" s="159"/>
      <c r="F22" s="87"/>
      <c r="G22" s="579"/>
      <c r="H22" s="518" t="s">
        <v>337</v>
      </c>
      <c r="I22" s="31"/>
      <c r="J22" s="31"/>
      <c r="K22" s="226"/>
      <c r="L22" s="134" t="s">
        <v>63</v>
      </c>
      <c r="M22" s="105">
        <v>44217</v>
      </c>
      <c r="N22" s="332"/>
      <c r="O22" s="458"/>
      <c r="P22" s="104"/>
      <c r="R22"/>
    </row>
    <row r="23" spans="1:18" x14ac:dyDescent="0.2">
      <c r="A23" s="582"/>
      <c r="B23" s="264" t="s">
        <v>755</v>
      </c>
      <c r="C23" s="91">
        <v>2944</v>
      </c>
      <c r="D23" s="87"/>
      <c r="E23" s="55"/>
      <c r="F23" s="87"/>
      <c r="G23" s="579"/>
      <c r="H23" s="487" t="s">
        <v>734</v>
      </c>
      <c r="I23" s="31"/>
      <c r="J23" s="31"/>
      <c r="K23" s="226"/>
      <c r="L23" s="134"/>
      <c r="M23" s="445"/>
      <c r="N23" s="332"/>
      <c r="O23" s="458"/>
      <c r="P23" s="104"/>
      <c r="R23"/>
    </row>
    <row r="24" spans="1:18" x14ac:dyDescent="0.2">
      <c r="A24" s="582"/>
      <c r="B24" s="264" t="s">
        <v>756</v>
      </c>
      <c r="C24" s="57"/>
      <c r="D24" s="87">
        <v>10350</v>
      </c>
      <c r="E24" s="159"/>
      <c r="F24" s="87"/>
      <c r="G24" s="579"/>
      <c r="H24" s="227" t="s">
        <v>55</v>
      </c>
      <c r="I24" s="31"/>
      <c r="J24" s="31"/>
      <c r="K24" s="226"/>
      <c r="L24" s="134" t="s">
        <v>41</v>
      </c>
      <c r="M24" s="105" t="s">
        <v>56</v>
      </c>
      <c r="N24" s="332"/>
      <c r="O24" s="458"/>
      <c r="P24" s="104"/>
      <c r="R24"/>
    </row>
    <row r="25" spans="1:18" x14ac:dyDescent="0.2">
      <c r="A25" s="582"/>
      <c r="B25" s="264" t="s">
        <v>757</v>
      </c>
      <c r="C25" s="57"/>
      <c r="D25" s="87">
        <v>8487</v>
      </c>
      <c r="E25" s="159"/>
      <c r="F25" s="87"/>
      <c r="G25" s="579"/>
      <c r="H25" s="227" t="s">
        <v>747</v>
      </c>
      <c r="I25" s="31"/>
      <c r="J25" s="31"/>
      <c r="K25" s="226"/>
      <c r="L25" s="134" t="s">
        <v>41</v>
      </c>
      <c r="M25" s="105" t="s">
        <v>56</v>
      </c>
      <c r="N25" s="332"/>
      <c r="O25" s="458"/>
      <c r="P25" s="104"/>
      <c r="R25"/>
    </row>
    <row r="26" spans="1:18" x14ac:dyDescent="0.2">
      <c r="A26" s="582"/>
      <c r="B26" s="264" t="s">
        <v>758</v>
      </c>
      <c r="C26" s="90">
        <v>5750</v>
      </c>
      <c r="D26" s="87"/>
      <c r="E26" s="159"/>
      <c r="F26" s="87"/>
      <c r="G26" s="579"/>
      <c r="H26" s="227" t="s">
        <v>337</v>
      </c>
      <c r="I26" s="31"/>
      <c r="J26" s="31"/>
      <c r="K26" s="226"/>
      <c r="L26" s="134" t="s">
        <v>63</v>
      </c>
      <c r="M26" s="105">
        <v>44223</v>
      </c>
      <c r="N26" s="332"/>
      <c r="O26" s="458"/>
      <c r="P26" s="104"/>
      <c r="R26"/>
    </row>
    <row r="27" spans="1:18" x14ac:dyDescent="0.2">
      <c r="A27" s="583"/>
      <c r="B27" s="264" t="s">
        <v>760</v>
      </c>
      <c r="C27" s="90"/>
      <c r="D27" s="87">
        <v>12075</v>
      </c>
      <c r="E27" s="55"/>
      <c r="F27" s="87"/>
      <c r="G27" s="580"/>
      <c r="H27" s="227" t="s">
        <v>759</v>
      </c>
      <c r="I27" s="31"/>
      <c r="J27" s="31"/>
      <c r="K27" s="226"/>
      <c r="L27" s="134" t="s">
        <v>41</v>
      </c>
      <c r="M27" s="105" t="s">
        <v>56</v>
      </c>
      <c r="N27" s="332"/>
      <c r="O27" s="458"/>
      <c r="P27" s="104"/>
      <c r="R27"/>
    </row>
    <row r="28" spans="1:18" x14ac:dyDescent="0.2">
      <c r="A28" s="581" t="s">
        <v>126</v>
      </c>
      <c r="B28" s="264" t="s">
        <v>761</v>
      </c>
      <c r="C28" s="90">
        <v>2944</v>
      </c>
      <c r="D28" s="87"/>
      <c r="E28" s="55"/>
      <c r="F28" s="87"/>
      <c r="G28" s="578">
        <f>SUM(C28:F32)</f>
        <v>50243.5</v>
      </c>
      <c r="H28" s="227" t="s">
        <v>46</v>
      </c>
      <c r="I28" s="31"/>
      <c r="J28" s="31"/>
      <c r="K28" s="226"/>
      <c r="L28" s="134" t="s">
        <v>63</v>
      </c>
      <c r="M28" s="105">
        <v>44225</v>
      </c>
      <c r="N28" s="332"/>
      <c r="O28" s="458"/>
      <c r="P28" s="104"/>
      <c r="R28"/>
    </row>
    <row r="29" spans="1:18" x14ac:dyDescent="0.2">
      <c r="A29" s="582"/>
      <c r="B29" s="264" t="s">
        <v>763</v>
      </c>
      <c r="C29" s="90">
        <v>34419.5</v>
      </c>
      <c r="D29" s="87"/>
      <c r="E29" s="55"/>
      <c r="F29" s="87"/>
      <c r="G29" s="579"/>
      <c r="H29" s="227" t="s">
        <v>762</v>
      </c>
      <c r="I29" s="31"/>
      <c r="J29" s="31"/>
      <c r="K29" s="226"/>
      <c r="L29" s="134" t="s">
        <v>63</v>
      </c>
      <c r="M29" s="105">
        <v>44348</v>
      </c>
      <c r="N29" s="332"/>
      <c r="O29" s="458"/>
      <c r="P29" s="104"/>
      <c r="R29"/>
    </row>
    <row r="30" spans="1:18" x14ac:dyDescent="0.2">
      <c r="A30" s="582"/>
      <c r="B30" s="264" t="s">
        <v>764</v>
      </c>
      <c r="C30" s="57"/>
      <c r="D30" s="87">
        <v>3450</v>
      </c>
      <c r="E30" s="55"/>
      <c r="F30" s="87"/>
      <c r="G30" s="579"/>
      <c r="H30" s="227" t="s">
        <v>84</v>
      </c>
      <c r="I30" s="31"/>
      <c r="J30" s="31"/>
      <c r="K30" s="226"/>
      <c r="L30" s="134" t="s">
        <v>41</v>
      </c>
      <c r="M30" s="105" t="s">
        <v>56</v>
      </c>
      <c r="N30" s="332"/>
      <c r="O30" s="458"/>
      <c r="P30" s="104"/>
      <c r="R30"/>
    </row>
    <row r="31" spans="1:18" x14ac:dyDescent="0.2">
      <c r="A31" s="582"/>
      <c r="B31" s="264" t="s">
        <v>765</v>
      </c>
      <c r="C31" s="90">
        <v>7360</v>
      </c>
      <c r="D31" s="87"/>
      <c r="E31" s="55"/>
      <c r="F31" s="87"/>
      <c r="G31" s="579"/>
      <c r="H31" s="227" t="s">
        <v>46</v>
      </c>
      <c r="I31" s="31"/>
      <c r="J31" s="31"/>
      <c r="K31" s="226"/>
      <c r="L31" s="134" t="s">
        <v>63</v>
      </c>
      <c r="M31" s="105">
        <v>44230</v>
      </c>
      <c r="N31" s="332"/>
      <c r="O31" s="458"/>
      <c r="P31" s="104"/>
      <c r="R31"/>
    </row>
    <row r="32" spans="1:18" ht="13.5" thickBot="1" x14ac:dyDescent="0.25">
      <c r="A32" s="583"/>
      <c r="B32" s="264" t="s">
        <v>766</v>
      </c>
      <c r="C32" s="91"/>
      <c r="D32" s="87">
        <v>2070</v>
      </c>
      <c r="E32" s="55"/>
      <c r="F32" s="87"/>
      <c r="G32" s="580"/>
      <c r="H32" s="227" t="s">
        <v>167</v>
      </c>
      <c r="I32" s="31"/>
      <c r="J32" s="31"/>
      <c r="K32" s="226"/>
      <c r="L32" s="134" t="s">
        <v>41</v>
      </c>
      <c r="M32" s="105" t="s">
        <v>56</v>
      </c>
      <c r="N32" s="332"/>
      <c r="O32" s="458"/>
      <c r="P32" s="104"/>
      <c r="R32"/>
    </row>
    <row r="33" spans="1:19" s="12" customFormat="1" ht="14.25" customHeight="1" thickTop="1" thickBot="1" x14ac:dyDescent="0.25">
      <c r="A33" s="620"/>
      <c r="B33" s="649"/>
      <c r="C33" s="127">
        <f>SUM(C5:C32)</f>
        <v>82133</v>
      </c>
      <c r="D33" s="127">
        <f>SUM(D5:D32)</f>
        <v>96623</v>
      </c>
      <c r="E33" s="127">
        <f>SUM(E5:E32)</f>
        <v>0</v>
      </c>
      <c r="F33" s="127">
        <f>SUM(F5:F32)</f>
        <v>0</v>
      </c>
      <c r="G33" s="606">
        <f>SUM(G5:G32)</f>
        <v>178756</v>
      </c>
      <c r="H33" s="606"/>
      <c r="I33" s="606"/>
      <c r="J33" s="606"/>
      <c r="K33" s="606"/>
      <c r="L33" s="62">
        <f>SUM(C5:F32)</f>
        <v>178756</v>
      </c>
      <c r="M33" s="282"/>
      <c r="N33" s="405"/>
      <c r="O33" s="461"/>
      <c r="P33" s="151"/>
    </row>
    <row r="34" spans="1:19" s="12" customFormat="1" ht="15" customHeight="1" x14ac:dyDescent="0.2">
      <c r="A34" s="198"/>
      <c r="B34" s="73"/>
      <c r="C34" s="634">
        <f>SUM(C33:D33)</f>
        <v>178756</v>
      </c>
      <c r="D34" s="635"/>
      <c r="E34" s="634">
        <f>SUM(E33:F33)</f>
        <v>0</v>
      </c>
      <c r="F34" s="635"/>
      <c r="G34" s="606"/>
      <c r="H34" s="606"/>
      <c r="I34" s="606"/>
      <c r="J34" s="606"/>
      <c r="K34" s="606"/>
      <c r="L34" s="62"/>
      <c r="M34" s="207"/>
      <c r="N34" s="600"/>
      <c r="O34" s="645"/>
      <c r="P34" s="151"/>
    </row>
    <row r="35" spans="1:19" x14ac:dyDescent="0.2">
      <c r="H35" s="192"/>
      <c r="I35" s="642"/>
      <c r="J35" s="642"/>
      <c r="K35" s="529"/>
      <c r="N35" s="300"/>
      <c r="O35" s="589"/>
      <c r="P35" s="599"/>
      <c r="R35"/>
    </row>
    <row r="36" spans="1:19" ht="15" x14ac:dyDescent="0.2">
      <c r="A36" s="61" t="s">
        <v>9</v>
      </c>
      <c r="H36" s="93"/>
      <c r="I36" s="1"/>
      <c r="J36" s="589"/>
      <c r="K36" s="589"/>
      <c r="L36" s="599"/>
      <c r="Q36" s="525"/>
      <c r="R36"/>
    </row>
    <row r="37" spans="1:19" s="525" customFormat="1" ht="7.5" customHeight="1" x14ac:dyDescent="0.2">
      <c r="A37" s="4"/>
      <c r="B37" s="71"/>
      <c r="C37" s="121"/>
      <c r="D37" s="121"/>
      <c r="E37" s="121"/>
      <c r="F37" s="121"/>
      <c r="G37" s="121"/>
      <c r="H37" s="1"/>
      <c r="I37" s="93"/>
      <c r="J37" s="1"/>
      <c r="K37" s="1"/>
      <c r="L37"/>
      <c r="M37"/>
      <c r="O37" s="329"/>
      <c r="P37" s="457"/>
      <c r="Q37"/>
      <c r="S37"/>
    </row>
    <row r="38" spans="1:19" s="525" customFormat="1" ht="17.25" customHeight="1" thickBot="1" x14ac:dyDescent="0.25">
      <c r="A38" s="101"/>
      <c r="B38" s="102" t="s">
        <v>34</v>
      </c>
      <c r="C38" s="93"/>
      <c r="D38" s="93"/>
      <c r="E38" s="93"/>
      <c r="F38" s="93"/>
      <c r="G38" s="93"/>
      <c r="H38"/>
      <c r="I38"/>
      <c r="J38"/>
      <c r="K38"/>
      <c r="M38" s="530"/>
      <c r="N38" s="457"/>
    </row>
    <row r="39" spans="1:19" s="525" customFormat="1" ht="13.5" thickBot="1" x14ac:dyDescent="0.25">
      <c r="A39" s="618"/>
      <c r="B39" s="619"/>
      <c r="C39" s="466" t="s">
        <v>94</v>
      </c>
      <c r="D39" s="432" t="s">
        <v>85</v>
      </c>
      <c r="E39" s="432" t="s">
        <v>251</v>
      </c>
      <c r="F39" s="432" t="s">
        <v>95</v>
      </c>
      <c r="G39" s="486" t="s">
        <v>68</v>
      </c>
      <c r="H39" s="519" t="s">
        <v>67</v>
      </c>
      <c r="I39" s="470"/>
      <c r="K39" s="301"/>
      <c r="L39" s="530"/>
      <c r="M39" s="462"/>
    </row>
    <row r="40" spans="1:19" s="525" customFormat="1" x14ac:dyDescent="0.2">
      <c r="A40" s="668" t="s">
        <v>737</v>
      </c>
      <c r="B40" s="669"/>
      <c r="C40" s="157"/>
      <c r="D40" s="129"/>
      <c r="E40" s="129"/>
      <c r="F40" s="129"/>
      <c r="G40" s="129">
        <v>1725</v>
      </c>
      <c r="H40" s="520"/>
      <c r="I40" s="385"/>
      <c r="K40" s="301"/>
      <c r="L40" s="530"/>
      <c r="M40" s="462"/>
    </row>
    <row r="41" spans="1:19" s="525" customFormat="1" x14ac:dyDescent="0.2">
      <c r="A41" s="636" t="s">
        <v>738</v>
      </c>
      <c r="B41" s="657"/>
      <c r="C41" s="165">
        <v>920</v>
      </c>
      <c r="D41" s="293"/>
      <c r="E41" s="293"/>
      <c r="F41" s="293"/>
      <c r="G41" s="293"/>
      <c r="H41" s="521"/>
      <c r="I41" s="385"/>
      <c r="K41" s="301"/>
      <c r="L41" s="530"/>
      <c r="M41" s="462"/>
    </row>
    <row r="42" spans="1:19" s="525" customFormat="1" x14ac:dyDescent="0.2">
      <c r="A42" s="646" t="s">
        <v>739</v>
      </c>
      <c r="B42" s="647"/>
      <c r="C42" s="165">
        <v>3105</v>
      </c>
      <c r="D42" s="293"/>
      <c r="E42" s="293"/>
      <c r="F42" s="293"/>
      <c r="G42" s="293"/>
      <c r="H42" s="521"/>
      <c r="I42" s="385"/>
      <c r="K42" s="301"/>
      <c r="L42" s="530"/>
      <c r="M42" s="462"/>
    </row>
    <row r="43" spans="1:19" s="525" customFormat="1" x14ac:dyDescent="0.2">
      <c r="A43" s="636" t="s">
        <v>740</v>
      </c>
      <c r="B43" s="657"/>
      <c r="C43" s="165">
        <v>3105</v>
      </c>
      <c r="D43" s="293"/>
      <c r="E43" s="293"/>
      <c r="F43" s="293"/>
      <c r="G43" s="293"/>
      <c r="H43" s="521"/>
      <c r="I43" s="385"/>
      <c r="K43" s="301"/>
      <c r="L43" s="530"/>
      <c r="M43" s="462"/>
    </row>
    <row r="44" spans="1:19" s="525" customFormat="1" x14ac:dyDescent="0.2">
      <c r="A44" s="584" t="s">
        <v>741</v>
      </c>
      <c r="B44" s="585"/>
      <c r="C44" s="165">
        <v>747.5</v>
      </c>
      <c r="D44" s="293"/>
      <c r="E44" s="293"/>
      <c r="F44" s="293"/>
      <c r="G44" s="87"/>
      <c r="H44" s="117"/>
      <c r="I44" s="385"/>
      <c r="K44" s="301"/>
      <c r="L44" s="530"/>
      <c r="M44" s="462"/>
    </row>
    <row r="45" spans="1:19" s="525" customFormat="1" x14ac:dyDescent="0.2">
      <c r="A45" s="636" t="s">
        <v>743</v>
      </c>
      <c r="B45" s="637"/>
      <c r="C45" s="119"/>
      <c r="D45" s="130"/>
      <c r="E45" s="130"/>
      <c r="F45" s="130"/>
      <c r="G45" s="87">
        <v>5175</v>
      </c>
      <c r="H45" s="117"/>
      <c r="I45" s="385"/>
      <c r="K45" s="301"/>
      <c r="L45" s="530"/>
      <c r="M45" s="462"/>
    </row>
    <row r="46" spans="1:19" s="525" customFormat="1" x14ac:dyDescent="0.2">
      <c r="A46" s="636" t="s">
        <v>744</v>
      </c>
      <c r="B46" s="637"/>
      <c r="C46" s="119"/>
      <c r="D46" s="130"/>
      <c r="E46" s="130"/>
      <c r="F46" s="130"/>
      <c r="G46" s="87">
        <v>10350</v>
      </c>
      <c r="H46" s="117"/>
      <c r="I46" s="385"/>
      <c r="K46" s="301"/>
      <c r="L46" s="530"/>
      <c r="M46" s="462"/>
    </row>
    <row r="47" spans="1:19" s="525" customFormat="1" x14ac:dyDescent="0.2">
      <c r="A47" s="636" t="s">
        <v>745</v>
      </c>
      <c r="B47" s="637"/>
      <c r="C47" s="119"/>
      <c r="D47" s="130"/>
      <c r="E47" s="130"/>
      <c r="F47" s="130"/>
      <c r="G47" s="59"/>
      <c r="H47" s="522">
        <v>17250</v>
      </c>
      <c r="I47" s="385"/>
      <c r="K47" s="301"/>
      <c r="L47" s="530"/>
      <c r="M47" s="462"/>
    </row>
    <row r="48" spans="1:19" s="525" customFormat="1" x14ac:dyDescent="0.2">
      <c r="A48" s="636" t="s">
        <v>746</v>
      </c>
      <c r="B48" s="637"/>
      <c r="C48" s="119"/>
      <c r="D48" s="130"/>
      <c r="E48" s="130"/>
      <c r="F48" s="130">
        <v>8487</v>
      </c>
      <c r="G48" s="130"/>
      <c r="H48" s="522"/>
      <c r="I48" s="385"/>
      <c r="K48" s="301"/>
      <c r="L48" s="530"/>
      <c r="M48" s="462"/>
    </row>
    <row r="49" spans="1:19" s="525" customFormat="1" x14ac:dyDescent="0.2">
      <c r="A49" s="636" t="s">
        <v>748</v>
      </c>
      <c r="B49" s="637"/>
      <c r="C49" s="158"/>
      <c r="D49" s="131"/>
      <c r="E49" s="131"/>
      <c r="F49" s="131">
        <v>5658</v>
      </c>
      <c r="G49" s="131"/>
      <c r="H49" s="523"/>
      <c r="I49" s="385"/>
      <c r="K49" s="301"/>
      <c r="L49" s="530"/>
      <c r="M49" s="462"/>
    </row>
    <row r="50" spans="1:19" s="525" customFormat="1" x14ac:dyDescent="0.2">
      <c r="A50" s="636" t="s">
        <v>752</v>
      </c>
      <c r="B50" s="637"/>
      <c r="C50" s="119"/>
      <c r="D50" s="131">
        <v>3668.5</v>
      </c>
      <c r="E50" s="131"/>
      <c r="F50" s="131"/>
      <c r="G50" s="131"/>
      <c r="H50" s="523"/>
      <c r="I50" s="194"/>
      <c r="K50" s="301"/>
      <c r="L50" s="530"/>
      <c r="M50" s="462"/>
    </row>
    <row r="51" spans="1:19" s="525" customFormat="1" x14ac:dyDescent="0.2">
      <c r="A51" s="636" t="s">
        <v>756</v>
      </c>
      <c r="B51" s="637"/>
      <c r="C51" s="436"/>
      <c r="D51" s="59"/>
      <c r="E51" s="59"/>
      <c r="F51" s="59"/>
      <c r="G51" s="131">
        <v>10350</v>
      </c>
      <c r="H51" s="523"/>
      <c r="I51" s="385"/>
      <c r="K51" s="301"/>
      <c r="L51" s="530"/>
      <c r="M51" s="462"/>
    </row>
    <row r="52" spans="1:19" s="525" customFormat="1" x14ac:dyDescent="0.2">
      <c r="A52" s="636" t="s">
        <v>757</v>
      </c>
      <c r="B52" s="637"/>
      <c r="C52" s="436"/>
      <c r="D52" s="439"/>
      <c r="E52" s="439"/>
      <c r="F52" s="439">
        <v>8487</v>
      </c>
      <c r="G52" s="131"/>
      <c r="H52" s="523"/>
      <c r="I52" s="385"/>
      <c r="K52" s="301"/>
      <c r="L52" s="530"/>
      <c r="M52" s="462"/>
    </row>
    <row r="53" spans="1:19" s="525" customFormat="1" x14ac:dyDescent="0.2">
      <c r="A53" s="636" t="s">
        <v>760</v>
      </c>
      <c r="B53" s="637"/>
      <c r="C53" s="158"/>
      <c r="D53" s="131"/>
      <c r="E53" s="131">
        <v>12075</v>
      </c>
      <c r="F53" s="131"/>
      <c r="G53" s="131"/>
      <c r="H53" s="523"/>
      <c r="I53" s="385"/>
      <c r="K53" s="301"/>
      <c r="L53" s="530"/>
      <c r="M53" s="462"/>
    </row>
    <row r="54" spans="1:19" s="525" customFormat="1" x14ac:dyDescent="0.2">
      <c r="A54" s="636" t="s">
        <v>764</v>
      </c>
      <c r="B54" s="637"/>
      <c r="C54" s="158"/>
      <c r="D54" s="131">
        <v>3450</v>
      </c>
      <c r="E54" s="131"/>
      <c r="F54" s="131"/>
      <c r="G54" s="131"/>
      <c r="H54" s="523"/>
      <c r="I54" s="385"/>
      <c r="J54" s="476"/>
      <c r="K54" s="662"/>
      <c r="L54" s="530"/>
      <c r="M54" s="462"/>
    </row>
    <row r="55" spans="1:19" s="525" customFormat="1" ht="13.5" thickBot="1" x14ac:dyDescent="0.25">
      <c r="A55" s="666" t="s">
        <v>766</v>
      </c>
      <c r="B55" s="667"/>
      <c r="C55" s="494">
        <v>2070</v>
      </c>
      <c r="D55" s="495"/>
      <c r="E55" s="495"/>
      <c r="F55" s="495"/>
      <c r="G55" s="495"/>
      <c r="H55" s="524"/>
      <c r="I55" s="385"/>
      <c r="J55" s="476">
        <f>F33</f>
        <v>0</v>
      </c>
      <c r="K55" s="663"/>
      <c r="L55" s="530"/>
      <c r="M55" s="462"/>
    </row>
    <row r="56" spans="1:19" ht="13.5" thickBot="1" x14ac:dyDescent="0.25">
      <c r="C56" s="132">
        <f t="shared" ref="C56:H56" si="0">SUM(C40:C55)</f>
        <v>9947.5</v>
      </c>
      <c r="D56" s="133">
        <f t="shared" si="0"/>
        <v>7118.5</v>
      </c>
      <c r="E56" s="133">
        <f t="shared" si="0"/>
        <v>12075</v>
      </c>
      <c r="F56" s="133">
        <f t="shared" si="0"/>
        <v>22632</v>
      </c>
      <c r="G56" s="133">
        <f t="shared" si="0"/>
        <v>27600</v>
      </c>
      <c r="H56" s="352">
        <f t="shared" si="0"/>
        <v>17250</v>
      </c>
      <c r="I56" s="471"/>
      <c r="J56" s="591">
        <f>SUM(C56:H56)</f>
        <v>96623</v>
      </c>
      <c r="K56" s="592"/>
      <c r="L56" s="329"/>
      <c r="M56" s="457"/>
      <c r="N56"/>
      <c r="O56"/>
      <c r="P56"/>
      <c r="R56"/>
    </row>
    <row r="57" spans="1:19" x14ac:dyDescent="0.2">
      <c r="C57" s="201"/>
      <c r="D57" s="201"/>
      <c r="E57" s="201"/>
      <c r="F57" s="201"/>
      <c r="G57" s="201"/>
      <c r="H57" s="201"/>
      <c r="I57" s="1"/>
      <c r="J57" s="306"/>
      <c r="K57" s="301"/>
      <c r="L57" s="329"/>
      <c r="M57" s="457"/>
      <c r="O57"/>
      <c r="P57"/>
      <c r="R57"/>
    </row>
    <row r="58" spans="1:19" s="205" customFormat="1" ht="11.25" x14ac:dyDescent="0.2">
      <c r="A58" s="528"/>
      <c r="B58" s="528"/>
      <c r="C58" s="221" t="s">
        <v>131</v>
      </c>
      <c r="D58" s="353">
        <f>D56-D56*0.025</f>
        <v>6940.5375000000004</v>
      </c>
      <c r="E58" s="221"/>
      <c r="F58" s="221" t="s">
        <v>131</v>
      </c>
      <c r="G58" s="353"/>
      <c r="H58" s="221" t="s">
        <v>131</v>
      </c>
      <c r="I58" s="208"/>
      <c r="J58" s="640">
        <f>SUM(C58:H58)</f>
        <v>6940.5375000000004</v>
      </c>
      <c r="K58" s="640"/>
      <c r="L58" s="334"/>
      <c r="M58" s="463"/>
      <c r="N58" s="528"/>
    </row>
    <row r="59" spans="1:19" s="205" customFormat="1" ht="11.25" x14ac:dyDescent="0.2">
      <c r="A59" s="528"/>
      <c r="B59" s="528"/>
      <c r="I59" s="208"/>
      <c r="J59" s="640">
        <f>SUM(C59:H59)</f>
        <v>0</v>
      </c>
      <c r="K59" s="640"/>
      <c r="L59" s="334"/>
      <c r="M59" s="464"/>
    </row>
    <row r="60" spans="1:19" s="205" customFormat="1" ht="11.25" x14ac:dyDescent="0.2">
      <c r="A60" s="528"/>
      <c r="B60" s="528"/>
      <c r="C60" s="221"/>
      <c r="D60" s="353"/>
      <c r="E60" s="353">
        <f>E56</f>
        <v>12075</v>
      </c>
      <c r="F60" s="221"/>
      <c r="G60" s="353">
        <f>G56</f>
        <v>27600</v>
      </c>
      <c r="H60" s="221"/>
      <c r="I60" s="221"/>
      <c r="J60" s="641">
        <f>SUM(C60:H60)</f>
        <v>39675</v>
      </c>
      <c r="K60" s="641"/>
      <c r="L60" s="334"/>
      <c r="M60" s="464"/>
    </row>
    <row r="61" spans="1:19" s="205" customFormat="1" ht="11.25" x14ac:dyDescent="0.2">
      <c r="A61" s="528"/>
      <c r="B61" s="528"/>
      <c r="P61" s="463"/>
      <c r="Q61" s="640">
        <f>SUM(J58:K60)</f>
        <v>46615.537499999999</v>
      </c>
      <c r="R61" s="640"/>
      <c r="S61" s="528"/>
    </row>
    <row r="62" spans="1:19" x14ac:dyDescent="0.2">
      <c r="C62" s="1"/>
      <c r="D62" s="1"/>
      <c r="E62" s="1"/>
      <c r="F62" s="1"/>
      <c r="G62" s="1"/>
      <c r="H62" s="205"/>
      <c r="I62" s="205"/>
      <c r="J62" s="205"/>
      <c r="K62" s="205"/>
      <c r="L62" s="205"/>
      <c r="O62" s="530"/>
      <c r="P62"/>
      <c r="Q62" s="457"/>
      <c r="R62"/>
    </row>
    <row r="63" spans="1:19" x14ac:dyDescent="0.2">
      <c r="C63"/>
      <c r="D63"/>
      <c r="E63"/>
      <c r="F63"/>
      <c r="G63"/>
      <c r="H63" s="249"/>
      <c r="I63" s="249"/>
      <c r="J63"/>
      <c r="K63" s="526"/>
      <c r="L63" s="526"/>
      <c r="M63" s="301"/>
      <c r="N63" s="329"/>
      <c r="O63"/>
      <c r="P63"/>
      <c r="Q63" s="457"/>
      <c r="R63"/>
    </row>
    <row r="64" spans="1:19" x14ac:dyDescent="0.2">
      <c r="H64" s="121"/>
      <c r="I64"/>
      <c r="J64"/>
      <c r="K64"/>
      <c r="L64" s="329"/>
      <c r="M64" s="329"/>
      <c r="N64"/>
      <c r="O64" s="525"/>
      <c r="P64"/>
      <c r="R64" s="457"/>
    </row>
    <row r="65" spans="8:19" x14ac:dyDescent="0.2">
      <c r="H65"/>
      <c r="I65"/>
      <c r="J65"/>
      <c r="K65" s="329"/>
      <c r="L65" s="329"/>
      <c r="N65"/>
      <c r="O65" s="525"/>
      <c r="P65"/>
      <c r="Q65" s="457"/>
      <c r="R65"/>
    </row>
    <row r="66" spans="8:19" x14ac:dyDescent="0.2">
      <c r="H66"/>
      <c r="I66"/>
      <c r="J66" s="525"/>
      <c r="K66" s="525"/>
      <c r="L66" s="329"/>
      <c r="N66"/>
      <c r="O66" s="525"/>
      <c r="R66"/>
    </row>
    <row r="67" spans="8:19" x14ac:dyDescent="0.2">
      <c r="J67" s="93"/>
      <c r="O67" s="457"/>
      <c r="P67"/>
    </row>
    <row r="68" spans="8:19" x14ac:dyDescent="0.2">
      <c r="H68" s="121"/>
      <c r="I68" s="1"/>
      <c r="J68" s="93"/>
      <c r="K68" s="93"/>
      <c r="L68" s="1"/>
      <c r="N68"/>
      <c r="O68" s="525"/>
      <c r="R68"/>
      <c r="S68" s="525"/>
    </row>
    <row r="69" spans="8:19" x14ac:dyDescent="0.2">
      <c r="H69" s="121"/>
      <c r="I69" s="1"/>
      <c r="J69" s="93"/>
      <c r="K69" s="93"/>
      <c r="L69" s="1"/>
      <c r="N69"/>
      <c r="O69" s="525"/>
      <c r="R69"/>
      <c r="S69" s="525"/>
    </row>
  </sheetData>
  <mergeCells count="44">
    <mergeCell ref="A8:A12"/>
    <mergeCell ref="G8:G12"/>
    <mergeCell ref="C3:D3"/>
    <mergeCell ref="E3:F3"/>
    <mergeCell ref="H4:K4"/>
    <mergeCell ref="A5:A7"/>
    <mergeCell ref="G5:G7"/>
    <mergeCell ref="A40:B40"/>
    <mergeCell ref="A33:B33"/>
    <mergeCell ref="G33:K34"/>
    <mergeCell ref="C34:D34"/>
    <mergeCell ref="E34:F34"/>
    <mergeCell ref="A28:A32"/>
    <mergeCell ref="G28:G32"/>
    <mergeCell ref="A20:A27"/>
    <mergeCell ref="G20:G27"/>
    <mergeCell ref="A13:A19"/>
    <mergeCell ref="G13:G19"/>
    <mergeCell ref="N34:O34"/>
    <mergeCell ref="I35:J35"/>
    <mergeCell ref="O35:P35"/>
    <mergeCell ref="J36:L36"/>
    <mergeCell ref="A39:B39"/>
    <mergeCell ref="A52:B52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J58:K58"/>
    <mergeCell ref="J59:K59"/>
    <mergeCell ref="J60:K60"/>
    <mergeCell ref="Q61:R61"/>
    <mergeCell ref="A53:B53"/>
    <mergeCell ref="K54:K55"/>
    <mergeCell ref="A54:B54"/>
    <mergeCell ref="A55:B55"/>
    <mergeCell ref="J56:K56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4"/>
  <sheetViews>
    <sheetView zoomScaleNormal="100" workbookViewId="0">
      <pane ySplit="4" topLeftCell="A5" activePane="bottomLeft" state="frozenSplit"/>
      <selection pane="bottomLeft" activeCell="E20" sqref="E20"/>
    </sheetView>
  </sheetViews>
  <sheetFormatPr defaultRowHeight="12.75" x14ac:dyDescent="0.2"/>
  <cols>
    <col min="1" max="1" width="2.42578125" style="170" customWidth="1"/>
    <col min="2" max="2" width="6.42578125" style="71" customWidth="1"/>
    <col min="3" max="6" width="10.7109375" style="121" customWidth="1"/>
    <col min="7" max="7" width="12.42578125" style="121" customWidth="1"/>
    <col min="8" max="8" width="10.7109375" style="1" customWidth="1"/>
    <col min="9" max="9" width="10.7109375" style="93" customWidth="1"/>
    <col min="10" max="11" width="10.7109375" style="1" customWidth="1"/>
    <col min="12" max="13" width="10.7109375" customWidth="1"/>
    <col min="14" max="14" width="12.42578125" style="534" customWidth="1"/>
    <col min="15" max="15" width="12.85546875" style="329" customWidth="1"/>
    <col min="16" max="16" width="12.7109375" style="457" customWidth="1"/>
    <col min="17" max="17" width="10.7109375" customWidth="1"/>
    <col min="18" max="18" width="13.140625" style="534" customWidth="1"/>
    <col min="19" max="19" width="10.7109375" customWidth="1"/>
    <col min="20" max="20" width="14.140625" customWidth="1"/>
    <col min="21" max="21" width="13.28515625" customWidth="1"/>
    <col min="22" max="22" width="13.7109375" customWidth="1"/>
    <col min="23" max="23" width="13.140625" customWidth="1"/>
  </cols>
  <sheetData>
    <row r="1" spans="1:18" ht="15" x14ac:dyDescent="0.25">
      <c r="A1" s="39" t="s">
        <v>767</v>
      </c>
      <c r="C1" s="120"/>
    </row>
    <row r="2" spans="1:18" ht="5.25" customHeight="1" thickBot="1" x14ac:dyDescent="0.25">
      <c r="A2" s="198"/>
      <c r="B2" s="147"/>
      <c r="C2" s="122"/>
      <c r="D2" s="123"/>
      <c r="E2" s="123"/>
      <c r="F2" s="123"/>
      <c r="G2" s="123"/>
      <c r="H2" s="243"/>
      <c r="I2" s="243"/>
      <c r="J2" s="97"/>
      <c r="K2" s="97"/>
      <c r="Q2" s="534"/>
      <c r="R2"/>
    </row>
    <row r="3" spans="1:18" ht="17.25" customHeight="1" x14ac:dyDescent="0.2">
      <c r="A3" s="198"/>
      <c r="B3" s="147"/>
      <c r="C3" s="629" t="s">
        <v>34</v>
      </c>
      <c r="D3" s="630"/>
      <c r="E3" s="629" t="s">
        <v>33</v>
      </c>
      <c r="F3" s="630"/>
      <c r="G3" s="97"/>
      <c r="H3"/>
      <c r="I3"/>
      <c r="J3"/>
      <c r="K3"/>
      <c r="M3" s="534"/>
      <c r="N3" s="537"/>
      <c r="O3" s="457"/>
      <c r="P3"/>
      <c r="R3"/>
    </row>
    <row r="4" spans="1:18" ht="13.5" customHeight="1" thickBot="1" x14ac:dyDescent="0.25">
      <c r="A4" s="163" t="s">
        <v>6</v>
      </c>
      <c r="B4" s="85" t="s">
        <v>10</v>
      </c>
      <c r="C4" s="124" t="s">
        <v>7</v>
      </c>
      <c r="D4" s="125" t="s">
        <v>8</v>
      </c>
      <c r="E4" s="124" t="s">
        <v>37</v>
      </c>
      <c r="F4" s="126" t="s">
        <v>8</v>
      </c>
      <c r="G4" s="533" t="s">
        <v>0</v>
      </c>
      <c r="H4" s="602" t="s">
        <v>11</v>
      </c>
      <c r="I4" s="602"/>
      <c r="J4" s="602"/>
      <c r="K4" s="602"/>
      <c r="M4" s="534"/>
      <c r="N4" s="537"/>
      <c r="O4" s="457"/>
      <c r="P4"/>
      <c r="R4"/>
    </row>
    <row r="5" spans="1:18" x14ac:dyDescent="0.2">
      <c r="A5" s="573" t="s">
        <v>803</v>
      </c>
      <c r="B5" s="264" t="s">
        <v>574</v>
      </c>
      <c r="C5" s="57"/>
      <c r="D5" s="87"/>
      <c r="E5" s="98">
        <v>16100</v>
      </c>
      <c r="F5" s="87"/>
      <c r="G5" s="579">
        <f>SUM(C5:F18)</f>
        <v>336024.25</v>
      </c>
      <c r="H5" s="227" t="s">
        <v>372</v>
      </c>
      <c r="I5" s="31"/>
      <c r="J5" s="31"/>
      <c r="K5" s="226"/>
      <c r="L5" s="134" t="s">
        <v>63</v>
      </c>
      <c r="M5" s="106">
        <v>44125</v>
      </c>
      <c r="N5" s="332"/>
      <c r="O5" s="458"/>
      <c r="P5" s="104"/>
      <c r="R5"/>
    </row>
    <row r="6" spans="1:18" x14ac:dyDescent="0.2">
      <c r="A6" s="573"/>
      <c r="B6" s="264" t="s">
        <v>575</v>
      </c>
      <c r="C6" s="57"/>
      <c r="D6" s="87"/>
      <c r="E6" s="98">
        <v>13857.5</v>
      </c>
      <c r="F6" s="87"/>
      <c r="G6" s="579"/>
      <c r="H6" s="227" t="s">
        <v>478</v>
      </c>
      <c r="I6" s="31"/>
      <c r="J6" s="31"/>
      <c r="K6" s="226"/>
      <c r="L6" s="134" t="s">
        <v>63</v>
      </c>
      <c r="M6" s="106">
        <v>44125</v>
      </c>
      <c r="N6" s="332"/>
      <c r="O6" s="458"/>
      <c r="P6" s="104"/>
      <c r="R6"/>
    </row>
    <row r="7" spans="1:18" x14ac:dyDescent="0.2">
      <c r="A7" s="573"/>
      <c r="B7" s="264" t="s">
        <v>576</v>
      </c>
      <c r="C7" s="57"/>
      <c r="D7" s="87"/>
      <c r="E7" s="475">
        <v>37168</v>
      </c>
      <c r="F7" s="87"/>
      <c r="G7" s="579"/>
      <c r="H7" s="227" t="s">
        <v>570</v>
      </c>
      <c r="I7" s="31"/>
      <c r="J7" s="31"/>
      <c r="K7" s="226"/>
      <c r="L7" s="134" t="s">
        <v>41</v>
      </c>
      <c r="M7" s="106" t="s">
        <v>56</v>
      </c>
      <c r="N7" s="332"/>
      <c r="O7" s="458"/>
      <c r="P7" s="104"/>
      <c r="R7"/>
    </row>
    <row r="8" spans="1:18" x14ac:dyDescent="0.2">
      <c r="A8" s="573"/>
      <c r="B8" s="264" t="s">
        <v>577</v>
      </c>
      <c r="C8" s="57"/>
      <c r="D8" s="87"/>
      <c r="E8" s="98">
        <v>16100</v>
      </c>
      <c r="F8" s="87"/>
      <c r="G8" s="579"/>
      <c r="H8" s="227" t="s">
        <v>581</v>
      </c>
      <c r="I8" s="31"/>
      <c r="J8" s="31"/>
      <c r="K8" s="226"/>
      <c r="L8" s="134" t="s">
        <v>63</v>
      </c>
      <c r="M8" s="106">
        <v>44126</v>
      </c>
      <c r="N8" s="332"/>
      <c r="O8" s="458"/>
      <c r="P8" s="104"/>
      <c r="R8"/>
    </row>
    <row r="9" spans="1:18" x14ac:dyDescent="0.2">
      <c r="A9" s="573"/>
      <c r="B9" s="264" t="s">
        <v>578</v>
      </c>
      <c r="C9" s="57"/>
      <c r="D9" s="87"/>
      <c r="E9" s="98">
        <v>9660</v>
      </c>
      <c r="F9" s="87"/>
      <c r="G9" s="579"/>
      <c r="H9" s="227" t="s">
        <v>582</v>
      </c>
      <c r="I9" s="31"/>
      <c r="J9" s="31"/>
      <c r="K9" s="226"/>
      <c r="L9" s="134" t="s">
        <v>63</v>
      </c>
      <c r="M9" s="106">
        <v>44326</v>
      </c>
      <c r="N9" s="332"/>
      <c r="O9" s="458"/>
      <c r="P9" s="34" t="s">
        <v>687</v>
      </c>
      <c r="R9"/>
    </row>
    <row r="10" spans="1:18" x14ac:dyDescent="0.2">
      <c r="A10" s="573"/>
      <c r="B10" s="264" t="s">
        <v>579</v>
      </c>
      <c r="C10" s="57"/>
      <c r="D10" s="87"/>
      <c r="E10" s="98">
        <v>4830</v>
      </c>
      <c r="F10" s="87"/>
      <c r="G10" s="579"/>
      <c r="H10" s="227" t="s">
        <v>583</v>
      </c>
      <c r="I10" s="31"/>
      <c r="J10" s="31"/>
      <c r="K10" s="226"/>
      <c r="L10" s="134" t="s">
        <v>63</v>
      </c>
      <c r="M10" s="106">
        <v>44125</v>
      </c>
      <c r="N10" s="332"/>
      <c r="O10" s="458"/>
      <c r="P10" s="104"/>
      <c r="R10"/>
    </row>
    <row r="11" spans="1:18" x14ac:dyDescent="0.2">
      <c r="A11" s="573"/>
      <c r="B11" s="264" t="s">
        <v>580</v>
      </c>
      <c r="C11" s="57"/>
      <c r="D11" s="87"/>
      <c r="E11" s="98">
        <v>11270</v>
      </c>
      <c r="F11" s="87"/>
      <c r="G11" s="579"/>
      <c r="H11" s="227" t="s">
        <v>584</v>
      </c>
      <c r="I11" s="31"/>
      <c r="J11" s="31"/>
      <c r="K11" s="226"/>
      <c r="L11" s="134" t="s">
        <v>63</v>
      </c>
      <c r="M11" s="106">
        <v>44139</v>
      </c>
      <c r="N11" s="332"/>
      <c r="O11" s="458"/>
      <c r="P11" s="104"/>
      <c r="R11"/>
    </row>
    <row r="12" spans="1:18" x14ac:dyDescent="0.2">
      <c r="A12" s="573"/>
      <c r="B12" s="264" t="s">
        <v>585</v>
      </c>
      <c r="C12" s="57"/>
      <c r="D12" s="87"/>
      <c r="E12" s="98">
        <v>12880</v>
      </c>
      <c r="F12" s="87"/>
      <c r="G12" s="579"/>
      <c r="H12" s="227" t="s">
        <v>592</v>
      </c>
      <c r="I12" s="31"/>
      <c r="J12" s="31"/>
      <c r="K12" s="226"/>
      <c r="L12" s="134" t="s">
        <v>63</v>
      </c>
      <c r="M12" s="106">
        <v>44126</v>
      </c>
      <c r="N12" s="332"/>
      <c r="O12" s="458"/>
      <c r="P12" s="104"/>
      <c r="R12"/>
    </row>
    <row r="13" spans="1:18" x14ac:dyDescent="0.2">
      <c r="A13" s="573"/>
      <c r="B13" s="264" t="s">
        <v>586</v>
      </c>
      <c r="C13" s="57"/>
      <c r="D13" s="87"/>
      <c r="E13" s="98">
        <v>11068.75</v>
      </c>
      <c r="F13" s="87"/>
      <c r="G13" s="579"/>
      <c r="H13" s="227" t="s">
        <v>592</v>
      </c>
      <c r="I13" s="31"/>
      <c r="J13" s="31"/>
      <c r="K13" s="226"/>
      <c r="L13" s="134" t="s">
        <v>63</v>
      </c>
      <c r="M13" s="106">
        <v>44126</v>
      </c>
      <c r="N13" s="332"/>
      <c r="O13" s="458"/>
      <c r="P13" s="104"/>
      <c r="R13"/>
    </row>
    <row r="14" spans="1:18" x14ac:dyDescent="0.2">
      <c r="A14" s="573"/>
      <c r="B14" s="264" t="s">
        <v>620</v>
      </c>
      <c r="C14" s="57"/>
      <c r="D14" s="87"/>
      <c r="E14" s="98">
        <v>61755</v>
      </c>
      <c r="F14" s="87"/>
      <c r="G14" s="579"/>
      <c r="H14" s="227" t="s">
        <v>623</v>
      </c>
      <c r="I14" s="31"/>
      <c r="J14" s="31"/>
      <c r="K14" s="226"/>
      <c r="L14" s="134" t="s">
        <v>63</v>
      </c>
      <c r="M14" s="105">
        <v>44193</v>
      </c>
      <c r="N14" s="332"/>
      <c r="O14" s="511" t="s">
        <v>705</v>
      </c>
      <c r="P14" s="104"/>
      <c r="R14"/>
    </row>
    <row r="15" spans="1:18" x14ac:dyDescent="0.2">
      <c r="A15" s="573"/>
      <c r="B15" s="264" t="s">
        <v>635</v>
      </c>
      <c r="C15" s="57"/>
      <c r="D15" s="87"/>
      <c r="E15" s="98">
        <v>79212</v>
      </c>
      <c r="F15" s="87"/>
      <c r="G15" s="579"/>
      <c r="H15" s="227" t="s">
        <v>638</v>
      </c>
      <c r="I15" s="31"/>
      <c r="J15" s="31"/>
      <c r="K15" s="226"/>
      <c r="L15" s="134" t="s">
        <v>63</v>
      </c>
      <c r="M15" s="106">
        <v>44193</v>
      </c>
      <c r="N15" s="332"/>
      <c r="O15" s="511" t="s">
        <v>706</v>
      </c>
      <c r="P15" s="104"/>
      <c r="R15"/>
    </row>
    <row r="16" spans="1:18" x14ac:dyDescent="0.2">
      <c r="A16" s="573"/>
      <c r="B16" s="264" t="s">
        <v>636</v>
      </c>
      <c r="C16" s="57"/>
      <c r="D16" s="87"/>
      <c r="E16" s="98">
        <v>11028.5</v>
      </c>
      <c r="F16" s="87"/>
      <c r="G16" s="579"/>
      <c r="H16" s="227" t="s">
        <v>75</v>
      </c>
      <c r="I16" s="31"/>
      <c r="J16" s="31"/>
      <c r="K16" s="226"/>
      <c r="L16" s="134" t="s">
        <v>63</v>
      </c>
      <c r="M16" s="106">
        <v>44174</v>
      </c>
      <c r="N16" s="332"/>
      <c r="O16" s="511" t="s">
        <v>706</v>
      </c>
      <c r="P16" s="104"/>
      <c r="R16"/>
    </row>
    <row r="17" spans="1:18" x14ac:dyDescent="0.2">
      <c r="A17" s="573"/>
      <c r="B17" s="264" t="s">
        <v>637</v>
      </c>
      <c r="C17" s="57"/>
      <c r="D17" s="87"/>
      <c r="E17" s="98">
        <v>14294.5</v>
      </c>
      <c r="F17" s="87"/>
      <c r="G17" s="579"/>
      <c r="H17" s="227" t="s">
        <v>639</v>
      </c>
      <c r="I17" s="31"/>
      <c r="J17" s="31"/>
      <c r="K17" s="226"/>
      <c r="L17" s="134" t="s">
        <v>63</v>
      </c>
      <c r="M17" s="106">
        <v>44208</v>
      </c>
      <c r="N17" s="512"/>
      <c r="O17" s="458"/>
      <c r="P17" s="104"/>
      <c r="R17"/>
    </row>
    <row r="18" spans="1:18" ht="13.5" thickBot="1" x14ac:dyDescent="0.25">
      <c r="A18" s="672"/>
      <c r="B18" s="546" t="s">
        <v>686</v>
      </c>
      <c r="C18" s="547">
        <v>36800</v>
      </c>
      <c r="D18" s="407"/>
      <c r="E18" s="553"/>
      <c r="F18" s="407"/>
      <c r="G18" s="648"/>
      <c r="H18" s="228" t="s">
        <v>685</v>
      </c>
      <c r="I18" s="229"/>
      <c r="J18" s="229"/>
      <c r="K18" s="230"/>
      <c r="L18" s="134" t="s">
        <v>63</v>
      </c>
      <c r="M18" s="105">
        <v>44165</v>
      </c>
      <c r="N18" s="332"/>
      <c r="O18" s="458"/>
      <c r="P18" s="104"/>
      <c r="R18"/>
    </row>
    <row r="19" spans="1:18" x14ac:dyDescent="0.2">
      <c r="A19" s="543" t="s">
        <v>127</v>
      </c>
      <c r="B19" s="72" t="s">
        <v>768</v>
      </c>
      <c r="C19" s="175">
        <v>26484.5</v>
      </c>
      <c r="D19" s="96"/>
      <c r="E19" s="176"/>
      <c r="F19" s="96"/>
      <c r="G19" s="544">
        <f>SUM(C19:F19)</f>
        <v>26484.5</v>
      </c>
      <c r="H19" s="390" t="s">
        <v>785</v>
      </c>
      <c r="I19" s="373"/>
      <c r="J19" s="373"/>
      <c r="K19" s="391"/>
      <c r="L19" s="134" t="s">
        <v>63</v>
      </c>
      <c r="M19" s="105">
        <v>44235</v>
      </c>
      <c r="N19" s="332"/>
      <c r="O19" s="458"/>
      <c r="P19" s="104"/>
      <c r="R19"/>
    </row>
    <row r="20" spans="1:18" x14ac:dyDescent="0.2">
      <c r="A20" s="572" t="s">
        <v>244</v>
      </c>
      <c r="B20" s="264" t="s">
        <v>769</v>
      </c>
      <c r="C20" s="91"/>
      <c r="D20" s="113">
        <v>2070</v>
      </c>
      <c r="E20" s="161"/>
      <c r="F20" s="113"/>
      <c r="G20" s="578">
        <f>SUM(C20:F21)</f>
        <v>3795</v>
      </c>
      <c r="H20" s="390" t="s">
        <v>167</v>
      </c>
      <c r="I20" s="31"/>
      <c r="J20" s="31"/>
      <c r="K20" s="226"/>
      <c r="L20" s="134" t="s">
        <v>41</v>
      </c>
      <c r="M20" s="105" t="s">
        <v>56</v>
      </c>
      <c r="N20" s="331"/>
      <c r="O20" s="458"/>
      <c r="P20" s="104"/>
      <c r="Q20" s="104"/>
      <c r="R20"/>
    </row>
    <row r="21" spans="1:18" x14ac:dyDescent="0.2">
      <c r="A21" s="574"/>
      <c r="B21" s="264" t="s">
        <v>770</v>
      </c>
      <c r="C21" s="98">
        <v>1725</v>
      </c>
      <c r="D21" s="83"/>
      <c r="E21" s="91"/>
      <c r="F21" s="83"/>
      <c r="G21" s="580"/>
      <c r="H21" s="30" t="s">
        <v>786</v>
      </c>
      <c r="I21" s="31"/>
      <c r="J21" s="31"/>
      <c r="K21" s="226"/>
      <c r="L21" s="134" t="s">
        <v>63</v>
      </c>
      <c r="M21" s="105">
        <v>44235</v>
      </c>
      <c r="N21" s="331"/>
      <c r="O21" s="459"/>
      <c r="P21" s="34"/>
      <c r="R21"/>
    </row>
    <row r="22" spans="1:18" x14ac:dyDescent="0.2">
      <c r="A22" s="573" t="s">
        <v>453</v>
      </c>
      <c r="B22" s="264" t="s">
        <v>771</v>
      </c>
      <c r="C22" s="91"/>
      <c r="D22" s="87">
        <v>2070</v>
      </c>
      <c r="E22" s="98"/>
      <c r="F22" s="87"/>
      <c r="G22" s="579">
        <f>SUM(C22:F28)</f>
        <v>50450.5</v>
      </c>
      <c r="H22" s="30" t="s">
        <v>167</v>
      </c>
      <c r="I22" s="31"/>
      <c r="J22" s="31"/>
      <c r="K22" s="226"/>
      <c r="L22" s="134" t="s">
        <v>41</v>
      </c>
      <c r="M22" s="105" t="s">
        <v>56</v>
      </c>
      <c r="N22" s="332"/>
      <c r="O22" s="458"/>
      <c r="P22" s="104"/>
      <c r="R22"/>
    </row>
    <row r="23" spans="1:18" x14ac:dyDescent="0.2">
      <c r="A23" s="573"/>
      <c r="B23" s="264" t="s">
        <v>772</v>
      </c>
      <c r="C23" s="91"/>
      <c r="D23" s="87">
        <v>3105</v>
      </c>
      <c r="E23" s="55"/>
      <c r="F23" s="87"/>
      <c r="G23" s="579"/>
      <c r="H23" s="30" t="s">
        <v>167</v>
      </c>
      <c r="I23" s="31"/>
      <c r="J23" s="31"/>
      <c r="K23" s="226"/>
      <c r="L23" s="134" t="s">
        <v>41</v>
      </c>
      <c r="M23" s="105" t="s">
        <v>56</v>
      </c>
      <c r="N23" s="332"/>
      <c r="O23" s="458"/>
      <c r="P23" s="104"/>
      <c r="R23"/>
    </row>
    <row r="24" spans="1:18" x14ac:dyDescent="0.2">
      <c r="A24" s="573"/>
      <c r="B24" s="264" t="s">
        <v>773</v>
      </c>
      <c r="C24" s="91"/>
      <c r="D24" s="87">
        <v>3105</v>
      </c>
      <c r="E24" s="55"/>
      <c r="F24" s="87"/>
      <c r="G24" s="579"/>
      <c r="H24" s="227" t="s">
        <v>167</v>
      </c>
      <c r="I24" s="31"/>
      <c r="J24" s="31"/>
      <c r="K24" s="226"/>
      <c r="L24" s="134" t="s">
        <v>41</v>
      </c>
      <c r="M24" s="105" t="s">
        <v>56</v>
      </c>
      <c r="N24" s="332"/>
      <c r="O24" s="458"/>
      <c r="P24" s="104"/>
      <c r="R24"/>
    </row>
    <row r="25" spans="1:18" x14ac:dyDescent="0.2">
      <c r="A25" s="573"/>
      <c r="B25" s="264" t="s">
        <v>774</v>
      </c>
      <c r="C25" s="91"/>
      <c r="D25" s="87">
        <v>230</v>
      </c>
      <c r="E25" s="55"/>
      <c r="F25" s="87"/>
      <c r="G25" s="579"/>
      <c r="H25" s="227" t="s">
        <v>167</v>
      </c>
      <c r="I25" s="31"/>
      <c r="J25" s="31"/>
      <c r="K25" s="226"/>
      <c r="L25" s="134" t="s">
        <v>41</v>
      </c>
      <c r="M25" s="105" t="s">
        <v>56</v>
      </c>
      <c r="N25" s="332"/>
      <c r="O25" s="458"/>
      <c r="P25" s="104"/>
      <c r="R25"/>
    </row>
    <row r="26" spans="1:18" x14ac:dyDescent="0.2">
      <c r="A26" s="573"/>
      <c r="B26" s="264" t="s">
        <v>775</v>
      </c>
      <c r="C26" s="91"/>
      <c r="D26" s="87"/>
      <c r="E26" s="98">
        <v>6210</v>
      </c>
      <c r="F26" s="87"/>
      <c r="G26" s="579"/>
      <c r="H26" s="227" t="s">
        <v>787</v>
      </c>
      <c r="I26" s="31"/>
      <c r="J26" s="31"/>
      <c r="K26" s="226"/>
      <c r="L26" s="134" t="s">
        <v>63</v>
      </c>
      <c r="M26" s="105">
        <v>44237</v>
      </c>
      <c r="N26" s="332"/>
      <c r="O26" s="458">
        <f>E26+E38</f>
        <v>6210</v>
      </c>
      <c r="P26" s="104"/>
      <c r="R26"/>
    </row>
    <row r="27" spans="1:18" x14ac:dyDescent="0.2">
      <c r="A27" s="573"/>
      <c r="B27" s="264" t="s">
        <v>776</v>
      </c>
      <c r="C27" s="91"/>
      <c r="D27" s="87">
        <v>3691.5</v>
      </c>
      <c r="E27" s="159"/>
      <c r="F27" s="87"/>
      <c r="G27" s="579"/>
      <c r="H27" s="227" t="s">
        <v>174</v>
      </c>
      <c r="I27" s="31"/>
      <c r="J27" s="31"/>
      <c r="K27" s="226"/>
      <c r="L27" s="134" t="s">
        <v>41</v>
      </c>
      <c r="M27" s="105" t="s">
        <v>56</v>
      </c>
      <c r="N27" s="332"/>
      <c r="O27" s="458"/>
      <c r="P27" s="104"/>
      <c r="R27"/>
    </row>
    <row r="28" spans="1:18" x14ac:dyDescent="0.2">
      <c r="A28" s="574"/>
      <c r="B28" s="264" t="s">
        <v>777</v>
      </c>
      <c r="C28" s="91"/>
      <c r="D28" s="87">
        <v>32039</v>
      </c>
      <c r="E28" s="98"/>
      <c r="F28" s="87"/>
      <c r="G28" s="580"/>
      <c r="H28" s="227" t="s">
        <v>290</v>
      </c>
      <c r="I28" s="31"/>
      <c r="J28" s="31"/>
      <c r="K28" s="226"/>
      <c r="L28" s="134" t="s">
        <v>41</v>
      </c>
      <c r="M28" s="105" t="s">
        <v>56</v>
      </c>
      <c r="N28" s="332"/>
      <c r="O28" s="458"/>
      <c r="P28" s="104"/>
      <c r="R28"/>
    </row>
    <row r="29" spans="1:18" x14ac:dyDescent="0.2">
      <c r="A29" s="572" t="s">
        <v>72</v>
      </c>
      <c r="B29" s="264" t="s">
        <v>778</v>
      </c>
      <c r="C29" s="91"/>
      <c r="D29" s="87">
        <v>1472</v>
      </c>
      <c r="E29" s="159"/>
      <c r="F29" s="87"/>
      <c r="G29" s="578">
        <f>SUM(C29:F30)</f>
        <v>22321.5</v>
      </c>
      <c r="H29" s="227" t="s">
        <v>55</v>
      </c>
      <c r="I29" s="31"/>
      <c r="J29" s="31"/>
      <c r="K29" s="226"/>
      <c r="L29" s="134" t="s">
        <v>41</v>
      </c>
      <c r="M29" s="105" t="s">
        <v>56</v>
      </c>
      <c r="N29" s="332"/>
      <c r="O29" s="458"/>
      <c r="P29" s="104"/>
      <c r="R29"/>
    </row>
    <row r="30" spans="1:18" x14ac:dyDescent="0.2">
      <c r="A30" s="574"/>
      <c r="B30" s="264" t="s">
        <v>779</v>
      </c>
      <c r="C30" s="91"/>
      <c r="D30" s="87">
        <v>20849.5</v>
      </c>
      <c r="E30" s="159"/>
      <c r="F30" s="87"/>
      <c r="G30" s="580"/>
      <c r="H30" s="227" t="s">
        <v>290</v>
      </c>
      <c r="I30" s="31"/>
      <c r="J30" s="31"/>
      <c r="K30" s="226"/>
      <c r="L30" s="134" t="s">
        <v>41</v>
      </c>
      <c r="M30" s="105" t="s">
        <v>56</v>
      </c>
      <c r="N30" s="316"/>
      <c r="O30" s="458"/>
      <c r="P30" s="104"/>
      <c r="R30"/>
    </row>
    <row r="31" spans="1:18" x14ac:dyDescent="0.2">
      <c r="A31" s="274" t="s">
        <v>165</v>
      </c>
      <c r="B31" s="264" t="s">
        <v>780</v>
      </c>
      <c r="C31" s="91"/>
      <c r="D31" s="87">
        <v>15525</v>
      </c>
      <c r="E31" s="159"/>
      <c r="F31" s="87"/>
      <c r="G31" s="324">
        <f>SUM(C31:F31)</f>
        <v>15525</v>
      </c>
      <c r="H31" s="227" t="s">
        <v>112</v>
      </c>
      <c r="I31" s="31"/>
      <c r="J31" s="31"/>
      <c r="K31" s="226"/>
      <c r="L31" s="134" t="s">
        <v>41</v>
      </c>
      <c r="M31" s="105" t="s">
        <v>56</v>
      </c>
      <c r="N31" s="316"/>
      <c r="O31" s="458"/>
      <c r="P31" s="104"/>
      <c r="R31"/>
    </row>
    <row r="32" spans="1:18" x14ac:dyDescent="0.2">
      <c r="A32" s="362" t="s">
        <v>97</v>
      </c>
      <c r="B32" s="264" t="s">
        <v>781</v>
      </c>
      <c r="C32" s="90">
        <v>23000</v>
      </c>
      <c r="D32" s="87"/>
      <c r="E32" s="159"/>
      <c r="F32" s="87"/>
      <c r="G32" s="324">
        <f>SUM(C32:F32)</f>
        <v>23000</v>
      </c>
      <c r="H32" s="227" t="s">
        <v>788</v>
      </c>
      <c r="I32" s="31"/>
      <c r="J32" s="31"/>
      <c r="K32" s="226"/>
      <c r="L32" s="134" t="s">
        <v>63</v>
      </c>
      <c r="M32" s="105" t="s">
        <v>56</v>
      </c>
      <c r="N32" s="332"/>
      <c r="O32" s="458"/>
      <c r="P32" s="104"/>
      <c r="R32"/>
    </row>
    <row r="33" spans="1:18" x14ac:dyDescent="0.2">
      <c r="A33" s="581" t="s">
        <v>195</v>
      </c>
      <c r="B33" s="264" t="s">
        <v>782</v>
      </c>
      <c r="C33" s="91"/>
      <c r="D33" s="87">
        <v>17192.5</v>
      </c>
      <c r="E33" s="159"/>
      <c r="F33" s="87"/>
      <c r="G33" s="578">
        <f>SUM(C33:F38)</f>
        <v>91195</v>
      </c>
      <c r="H33" s="518" t="s">
        <v>112</v>
      </c>
      <c r="I33" s="31"/>
      <c r="J33" s="31"/>
      <c r="K33" s="226"/>
      <c r="L33" s="134" t="s">
        <v>41</v>
      </c>
      <c r="M33" s="105" t="s">
        <v>56</v>
      </c>
      <c r="N33" s="332"/>
      <c r="O33" s="458"/>
      <c r="P33" s="104"/>
      <c r="R33"/>
    </row>
    <row r="34" spans="1:18" x14ac:dyDescent="0.2">
      <c r="A34" s="582"/>
      <c r="B34" s="264" t="s">
        <v>783</v>
      </c>
      <c r="C34" s="91"/>
      <c r="D34" s="87">
        <v>25645</v>
      </c>
      <c r="E34" s="55"/>
      <c r="F34" s="87"/>
      <c r="G34" s="579"/>
      <c r="H34" s="518" t="s">
        <v>112</v>
      </c>
      <c r="I34" s="31"/>
      <c r="J34" s="31"/>
      <c r="K34" s="226"/>
      <c r="L34" s="134" t="s">
        <v>41</v>
      </c>
      <c r="M34" s="105" t="s">
        <v>56</v>
      </c>
      <c r="N34" s="332"/>
      <c r="O34" s="458"/>
      <c r="P34" s="104"/>
      <c r="R34"/>
    </row>
    <row r="35" spans="1:18" x14ac:dyDescent="0.2">
      <c r="A35" s="582"/>
      <c r="B35" s="264" t="s">
        <v>784</v>
      </c>
      <c r="C35" s="91"/>
      <c r="D35" s="87">
        <v>15812.5</v>
      </c>
      <c r="E35" s="159"/>
      <c r="F35" s="87"/>
      <c r="G35" s="579"/>
      <c r="H35" s="518" t="s">
        <v>112</v>
      </c>
      <c r="I35" s="31"/>
      <c r="J35" s="31"/>
      <c r="K35" s="226"/>
      <c r="L35" s="134" t="s">
        <v>41</v>
      </c>
      <c r="M35" s="105" t="s">
        <v>56</v>
      </c>
      <c r="N35" s="332"/>
      <c r="O35" s="458"/>
      <c r="P35" s="104"/>
      <c r="R35"/>
    </row>
    <row r="36" spans="1:18" x14ac:dyDescent="0.2">
      <c r="A36" s="582"/>
      <c r="B36" s="264" t="s">
        <v>789</v>
      </c>
      <c r="C36" s="91"/>
      <c r="D36" s="87">
        <v>15927.5</v>
      </c>
      <c r="E36" s="159"/>
      <c r="F36" s="87"/>
      <c r="G36" s="579"/>
      <c r="H36" s="518" t="s">
        <v>112</v>
      </c>
      <c r="I36" s="31"/>
      <c r="J36" s="31"/>
      <c r="K36" s="226"/>
      <c r="L36" s="134" t="s">
        <v>41</v>
      </c>
      <c r="M36" s="105" t="s">
        <v>56</v>
      </c>
      <c r="N36" s="332"/>
      <c r="O36" s="458"/>
      <c r="P36" s="104"/>
      <c r="R36"/>
    </row>
    <row r="37" spans="1:18" x14ac:dyDescent="0.2">
      <c r="A37" s="582"/>
      <c r="B37" s="264" t="s">
        <v>790</v>
      </c>
      <c r="C37" s="91"/>
      <c r="D37" s="87">
        <v>15927.5</v>
      </c>
      <c r="E37" s="159"/>
      <c r="F37" s="87"/>
      <c r="G37" s="579"/>
      <c r="H37" s="518" t="s">
        <v>112</v>
      </c>
      <c r="I37" s="31"/>
      <c r="J37" s="31"/>
      <c r="K37" s="226"/>
      <c r="L37" s="134" t="s">
        <v>41</v>
      </c>
      <c r="M37" s="105" t="s">
        <v>56</v>
      </c>
      <c r="N37" s="332"/>
      <c r="O37" s="458"/>
      <c r="P37" s="104"/>
      <c r="R37"/>
    </row>
    <row r="38" spans="1:18" x14ac:dyDescent="0.2">
      <c r="A38" s="583"/>
      <c r="B38" s="264" t="s">
        <v>791</v>
      </c>
      <c r="C38" s="91"/>
      <c r="D38" s="87">
        <v>690</v>
      </c>
      <c r="E38" s="55"/>
      <c r="F38" s="87"/>
      <c r="G38" s="580"/>
      <c r="H38" s="227" t="s">
        <v>55</v>
      </c>
      <c r="I38" s="31"/>
      <c r="J38" s="31"/>
      <c r="K38" s="226"/>
      <c r="L38" s="134" t="s">
        <v>41</v>
      </c>
      <c r="M38" s="105" t="s">
        <v>56</v>
      </c>
      <c r="N38" s="332"/>
      <c r="O38" s="458"/>
      <c r="P38" s="104"/>
      <c r="R38"/>
    </row>
    <row r="39" spans="1:18" x14ac:dyDescent="0.2">
      <c r="A39" s="581" t="s">
        <v>113</v>
      </c>
      <c r="B39" s="264" t="s">
        <v>793</v>
      </c>
      <c r="C39" s="91"/>
      <c r="D39" s="87">
        <v>4692</v>
      </c>
      <c r="E39" s="55"/>
      <c r="F39" s="87"/>
      <c r="G39" s="578">
        <f>SUM(C39:F40)</f>
        <v>4968</v>
      </c>
      <c r="H39" s="227" t="s">
        <v>93</v>
      </c>
      <c r="I39" s="31"/>
      <c r="J39" s="31"/>
      <c r="K39" s="226"/>
      <c r="L39" s="134" t="s">
        <v>41</v>
      </c>
      <c r="M39" s="105" t="s">
        <v>56</v>
      </c>
      <c r="N39" s="332"/>
      <c r="O39" s="458"/>
      <c r="P39" s="104"/>
      <c r="R39"/>
    </row>
    <row r="40" spans="1:18" x14ac:dyDescent="0.2">
      <c r="A40" s="583"/>
      <c r="B40" s="264" t="s">
        <v>794</v>
      </c>
      <c r="C40" s="91"/>
      <c r="D40" s="87">
        <v>276</v>
      </c>
      <c r="E40" s="55"/>
      <c r="F40" s="87"/>
      <c r="G40" s="580"/>
      <c r="H40" s="227" t="s">
        <v>93</v>
      </c>
      <c r="I40" s="31"/>
      <c r="J40" s="31"/>
      <c r="K40" s="226"/>
      <c r="L40" s="134" t="s">
        <v>41</v>
      </c>
      <c r="M40" s="105" t="s">
        <v>56</v>
      </c>
      <c r="N40" s="332"/>
      <c r="O40" s="458"/>
      <c r="P40" s="104"/>
      <c r="R40"/>
    </row>
    <row r="41" spans="1:18" x14ac:dyDescent="0.2">
      <c r="A41" s="581" t="s">
        <v>203</v>
      </c>
      <c r="B41" s="264" t="s">
        <v>796</v>
      </c>
      <c r="C41" s="90">
        <v>-1414.5</v>
      </c>
      <c r="D41" s="87"/>
      <c r="E41" s="55"/>
      <c r="F41" s="87"/>
      <c r="G41" s="578">
        <f>SUM(C41:F43)</f>
        <v>-12914.5</v>
      </c>
      <c r="H41" s="227" t="s">
        <v>632</v>
      </c>
      <c r="I41" s="31"/>
      <c r="J41" s="31"/>
      <c r="K41" s="226"/>
      <c r="L41" s="134" t="s">
        <v>797</v>
      </c>
      <c r="M41" s="105" t="s">
        <v>56</v>
      </c>
      <c r="N41" s="332"/>
      <c r="O41" s="458"/>
      <c r="P41" s="104"/>
      <c r="R41"/>
    </row>
    <row r="42" spans="1:18" x14ac:dyDescent="0.2">
      <c r="A42" s="582"/>
      <c r="B42" s="264" t="s">
        <v>799</v>
      </c>
      <c r="C42" s="90"/>
      <c r="D42" s="87"/>
      <c r="E42" s="98">
        <v>-8280</v>
      </c>
      <c r="F42" s="87"/>
      <c r="G42" s="579"/>
      <c r="H42" s="227" t="s">
        <v>800</v>
      </c>
      <c r="I42" s="31"/>
      <c r="J42" s="31"/>
      <c r="K42" s="226"/>
      <c r="L42" s="134" t="s">
        <v>797</v>
      </c>
      <c r="M42" s="105" t="s">
        <v>56</v>
      </c>
      <c r="N42" s="332"/>
      <c r="O42" s="458"/>
      <c r="P42" s="104"/>
      <c r="R42"/>
    </row>
    <row r="43" spans="1:18" x14ac:dyDescent="0.2">
      <c r="A43" s="583"/>
      <c r="B43" s="264" t="s">
        <v>801</v>
      </c>
      <c r="C43" s="90"/>
      <c r="D43" s="87"/>
      <c r="E43" s="98">
        <v>-3220</v>
      </c>
      <c r="F43" s="87"/>
      <c r="G43" s="580"/>
      <c r="H43" s="227" t="s">
        <v>802</v>
      </c>
      <c r="I43" s="31"/>
      <c r="J43" s="31"/>
      <c r="K43" s="226"/>
      <c r="L43" s="134" t="s">
        <v>797</v>
      </c>
      <c r="M43" s="105" t="s">
        <v>56</v>
      </c>
      <c r="N43" s="332"/>
      <c r="O43" s="458"/>
      <c r="P43" s="104"/>
      <c r="R43"/>
    </row>
    <row r="44" spans="1:18" ht="13.5" thickBot="1" x14ac:dyDescent="0.25">
      <c r="A44" s="86" t="s">
        <v>126</v>
      </c>
      <c r="B44" s="264" t="s">
        <v>792</v>
      </c>
      <c r="C44" s="91"/>
      <c r="D44" s="87">
        <v>13570</v>
      </c>
      <c r="E44" s="55"/>
      <c r="F44" s="87"/>
      <c r="G44" s="267">
        <f>SUM(C44:F44)</f>
        <v>13570</v>
      </c>
      <c r="H44" s="227" t="s">
        <v>55</v>
      </c>
      <c r="I44" s="31"/>
      <c r="J44" s="31"/>
      <c r="K44" s="226"/>
      <c r="L44" s="134" t="s">
        <v>41</v>
      </c>
      <c r="M44" s="105" t="s">
        <v>56</v>
      </c>
      <c r="N44" s="332"/>
      <c r="O44" s="458"/>
      <c r="P44" s="104"/>
      <c r="R44"/>
    </row>
    <row r="45" spans="1:18" s="12" customFormat="1" ht="14.25" customHeight="1" thickTop="1" thickBot="1" x14ac:dyDescent="0.25">
      <c r="A45" s="620"/>
      <c r="B45" s="649"/>
      <c r="C45" s="127">
        <f>SUM(C19:C44)</f>
        <v>49795</v>
      </c>
      <c r="D45" s="127">
        <f>SUM(D19:D44)</f>
        <v>193890</v>
      </c>
      <c r="E45" s="127">
        <f>SUM(E19:E44)</f>
        <v>-5290</v>
      </c>
      <c r="F45" s="127">
        <f>SUM(F19:F44)</f>
        <v>0</v>
      </c>
      <c r="G45" s="606">
        <f>SUM(G5:G44)</f>
        <v>574419.25</v>
      </c>
      <c r="H45" s="606"/>
      <c r="I45" s="606"/>
      <c r="J45" s="606"/>
      <c r="K45" s="606"/>
      <c r="L45" s="588">
        <f>SUM(C5:F44)</f>
        <v>574419.25</v>
      </c>
      <c r="M45" s="588"/>
      <c r="N45" s="405"/>
      <c r="O45" s="461"/>
      <c r="P45" s="151"/>
    </row>
    <row r="46" spans="1:18" s="12" customFormat="1" ht="15" customHeight="1" x14ac:dyDescent="0.2">
      <c r="A46" s="198"/>
      <c r="B46" s="73"/>
      <c r="C46" s="634">
        <f>SUM(C45:D45)</f>
        <v>243685</v>
      </c>
      <c r="D46" s="635"/>
      <c r="E46" s="634">
        <f>SUM(E45:F45)</f>
        <v>-5290</v>
      </c>
      <c r="F46" s="635"/>
      <c r="G46" s="606"/>
      <c r="H46" s="606"/>
      <c r="I46" s="606"/>
      <c r="J46" s="606"/>
      <c r="K46" s="606"/>
      <c r="L46" s="62"/>
      <c r="M46" s="207"/>
      <c r="N46" s="600"/>
      <c r="O46" s="645"/>
      <c r="P46" s="151"/>
    </row>
    <row r="47" spans="1:18" x14ac:dyDescent="0.2">
      <c r="H47" s="192"/>
      <c r="I47" s="642"/>
      <c r="J47" s="642"/>
      <c r="K47" s="535"/>
      <c r="N47" s="300"/>
      <c r="O47" s="589"/>
      <c r="P47" s="599"/>
      <c r="R47"/>
    </row>
    <row r="48" spans="1:18" ht="15" x14ac:dyDescent="0.2">
      <c r="A48" s="61" t="s">
        <v>9</v>
      </c>
      <c r="H48" s="93"/>
      <c r="I48" s="1"/>
      <c r="J48" s="589"/>
      <c r="K48" s="589"/>
      <c r="L48" s="599"/>
      <c r="Q48" s="534"/>
      <c r="R48"/>
    </row>
    <row r="49" spans="1:19" s="534" customFormat="1" ht="7.5" customHeight="1" x14ac:dyDescent="0.2">
      <c r="A49" s="4"/>
      <c r="B49" s="71"/>
      <c r="C49" s="121"/>
      <c r="D49" s="121"/>
      <c r="E49" s="121"/>
      <c r="F49" s="121"/>
      <c r="G49" s="121"/>
      <c r="H49" s="1"/>
      <c r="I49" s="93"/>
      <c r="J49" s="1"/>
      <c r="K49" s="1"/>
      <c r="L49"/>
      <c r="M49"/>
      <c r="O49" s="329"/>
      <c r="P49" s="457"/>
      <c r="Q49"/>
      <c r="S49"/>
    </row>
    <row r="50" spans="1:19" s="534" customFormat="1" ht="17.25" customHeight="1" thickBot="1" x14ac:dyDescent="0.25">
      <c r="A50" s="101"/>
      <c r="B50" s="102" t="s">
        <v>34</v>
      </c>
      <c r="C50" s="93"/>
      <c r="D50" s="93"/>
      <c r="E50" s="93"/>
      <c r="F50" s="93"/>
      <c r="G50" s="93"/>
      <c r="H50"/>
      <c r="I50"/>
      <c r="J50"/>
      <c r="K50"/>
      <c r="M50" s="537"/>
      <c r="N50" s="457"/>
    </row>
    <row r="51" spans="1:19" s="534" customFormat="1" ht="13.5" thickBot="1" x14ac:dyDescent="0.25">
      <c r="A51" s="618"/>
      <c r="B51" s="619"/>
      <c r="C51" s="466" t="s">
        <v>94</v>
      </c>
      <c r="D51" s="538" t="s">
        <v>71</v>
      </c>
      <c r="E51" s="432" t="s">
        <v>85</v>
      </c>
      <c r="F51" s="432" t="s">
        <v>147</v>
      </c>
      <c r="G51" s="432" t="s">
        <v>70</v>
      </c>
      <c r="H51" s="486" t="s">
        <v>68</v>
      </c>
      <c r="I51" s="470"/>
      <c r="K51" s="301"/>
      <c r="L51" s="537"/>
      <c r="M51" s="462"/>
    </row>
    <row r="52" spans="1:19" s="534" customFormat="1" x14ac:dyDescent="0.2">
      <c r="A52" s="668" t="s">
        <v>769</v>
      </c>
      <c r="B52" s="669"/>
      <c r="C52" s="157">
        <v>2070</v>
      </c>
      <c r="D52" s="394"/>
      <c r="E52" s="129"/>
      <c r="F52" s="129"/>
      <c r="G52" s="129"/>
      <c r="H52" s="216"/>
      <c r="I52" s="385"/>
      <c r="K52" s="301"/>
      <c r="L52" s="537"/>
      <c r="M52" s="462"/>
    </row>
    <row r="53" spans="1:19" s="534" customFormat="1" x14ac:dyDescent="0.2">
      <c r="A53" s="636" t="s">
        <v>771</v>
      </c>
      <c r="B53" s="657"/>
      <c r="C53" s="165">
        <v>2070</v>
      </c>
      <c r="D53" s="395"/>
      <c r="E53" s="293"/>
      <c r="F53" s="293"/>
      <c r="G53" s="293"/>
      <c r="H53" s="145"/>
      <c r="I53" s="385"/>
      <c r="K53" s="301"/>
      <c r="L53" s="537"/>
      <c r="M53" s="462"/>
    </row>
    <row r="54" spans="1:19" s="534" customFormat="1" x14ac:dyDescent="0.2">
      <c r="A54" s="636" t="s">
        <v>772</v>
      </c>
      <c r="B54" s="657"/>
      <c r="C54" s="165">
        <v>3105</v>
      </c>
      <c r="D54" s="395"/>
      <c r="E54" s="293"/>
      <c r="F54" s="293"/>
      <c r="G54" s="293"/>
      <c r="H54" s="145"/>
      <c r="I54" s="385"/>
      <c r="K54" s="301"/>
      <c r="L54" s="537"/>
      <c r="M54" s="462"/>
    </row>
    <row r="55" spans="1:19" s="534" customFormat="1" x14ac:dyDescent="0.2">
      <c r="A55" s="636" t="s">
        <v>773</v>
      </c>
      <c r="B55" s="657"/>
      <c r="C55" s="165">
        <v>3105</v>
      </c>
      <c r="D55" s="395"/>
      <c r="E55" s="293"/>
      <c r="F55" s="293"/>
      <c r="G55" s="293"/>
      <c r="H55" s="145"/>
      <c r="I55" s="385"/>
      <c r="K55" s="301"/>
      <c r="L55" s="537"/>
      <c r="M55" s="462"/>
    </row>
    <row r="56" spans="1:19" s="534" customFormat="1" x14ac:dyDescent="0.2">
      <c r="A56" s="567" t="s">
        <v>774</v>
      </c>
      <c r="B56" s="670"/>
      <c r="C56" s="165">
        <v>230</v>
      </c>
      <c r="D56" s="395"/>
      <c r="E56" s="293"/>
      <c r="F56" s="293"/>
      <c r="G56" s="293"/>
      <c r="H56" s="56"/>
      <c r="I56" s="385"/>
      <c r="K56" s="301"/>
      <c r="L56" s="537"/>
      <c r="M56" s="462"/>
    </row>
    <row r="57" spans="1:19" s="534" customFormat="1" x14ac:dyDescent="0.2">
      <c r="A57" s="567" t="s">
        <v>776</v>
      </c>
      <c r="B57" s="670"/>
      <c r="C57" s="119"/>
      <c r="D57" s="396">
        <v>3691.5</v>
      </c>
      <c r="E57" s="130"/>
      <c r="F57" s="130"/>
      <c r="G57" s="130"/>
      <c r="H57" s="56"/>
      <c r="I57" s="385"/>
      <c r="K57" s="301"/>
      <c r="L57" s="537"/>
      <c r="M57" s="462"/>
    </row>
    <row r="58" spans="1:19" s="534" customFormat="1" x14ac:dyDescent="0.2">
      <c r="A58" s="567" t="s">
        <v>777</v>
      </c>
      <c r="B58" s="670"/>
      <c r="C58" s="119"/>
      <c r="D58" s="396"/>
      <c r="E58" s="130">
        <v>32039</v>
      </c>
      <c r="F58" s="130"/>
      <c r="G58" s="130"/>
      <c r="H58" s="56"/>
      <c r="I58" s="385"/>
      <c r="K58" s="301"/>
      <c r="L58" s="537"/>
      <c r="M58" s="462"/>
    </row>
    <row r="59" spans="1:19" s="534" customFormat="1" x14ac:dyDescent="0.2">
      <c r="A59" s="567" t="s">
        <v>778</v>
      </c>
      <c r="B59" s="670"/>
      <c r="C59" s="119"/>
      <c r="D59" s="396"/>
      <c r="E59" s="130"/>
      <c r="F59" s="130"/>
      <c r="G59" s="130"/>
      <c r="H59" s="58">
        <v>1472</v>
      </c>
      <c r="I59" s="385"/>
      <c r="K59" s="301"/>
      <c r="L59" s="537"/>
      <c r="M59" s="462"/>
    </row>
    <row r="60" spans="1:19" s="534" customFormat="1" x14ac:dyDescent="0.2">
      <c r="A60" s="567" t="s">
        <v>779</v>
      </c>
      <c r="B60" s="670"/>
      <c r="C60" s="119"/>
      <c r="D60" s="396"/>
      <c r="E60" s="130">
        <v>20849.5</v>
      </c>
      <c r="F60" s="130"/>
      <c r="G60" s="130"/>
      <c r="H60" s="117"/>
      <c r="I60" s="385"/>
      <c r="K60" s="301"/>
      <c r="L60" s="537"/>
      <c r="M60" s="462"/>
    </row>
    <row r="61" spans="1:19" s="534" customFormat="1" x14ac:dyDescent="0.2">
      <c r="A61" s="567" t="s">
        <v>780</v>
      </c>
      <c r="B61" s="670"/>
      <c r="C61" s="158"/>
      <c r="D61" s="397"/>
      <c r="E61" s="131"/>
      <c r="F61" s="131"/>
      <c r="G61" s="130">
        <v>15525</v>
      </c>
      <c r="H61" s="164"/>
      <c r="I61" s="385"/>
      <c r="K61" s="301"/>
      <c r="L61" s="537"/>
      <c r="M61" s="462"/>
    </row>
    <row r="62" spans="1:19" s="534" customFormat="1" x14ac:dyDescent="0.2">
      <c r="A62" s="567" t="s">
        <v>782</v>
      </c>
      <c r="B62" s="670"/>
      <c r="C62" s="388"/>
      <c r="D62" s="130"/>
      <c r="E62" s="131"/>
      <c r="F62" s="131"/>
      <c r="G62" s="131">
        <v>17192.5</v>
      </c>
      <c r="H62" s="164"/>
      <c r="I62" s="194"/>
      <c r="K62" s="301"/>
      <c r="L62" s="537"/>
      <c r="M62" s="462"/>
    </row>
    <row r="63" spans="1:19" s="534" customFormat="1" x14ac:dyDescent="0.2">
      <c r="A63" s="567" t="s">
        <v>783</v>
      </c>
      <c r="B63" s="670"/>
      <c r="C63" s="436"/>
      <c r="D63" s="59"/>
      <c r="E63" s="59"/>
      <c r="F63" s="59"/>
      <c r="G63" s="59">
        <v>25645</v>
      </c>
      <c r="H63" s="164"/>
      <c r="I63" s="385"/>
      <c r="K63" s="301"/>
      <c r="L63" s="537"/>
      <c r="M63" s="462"/>
    </row>
    <row r="64" spans="1:19" s="534" customFormat="1" x14ac:dyDescent="0.2">
      <c r="A64" s="567" t="s">
        <v>784</v>
      </c>
      <c r="B64" s="670"/>
      <c r="C64" s="436"/>
      <c r="D64" s="59"/>
      <c r="E64" s="439"/>
      <c r="F64" s="439"/>
      <c r="G64" s="439">
        <v>15812.5</v>
      </c>
      <c r="H64" s="164"/>
      <c r="I64" s="385"/>
      <c r="K64" s="301"/>
      <c r="L64" s="537"/>
      <c r="M64" s="462"/>
    </row>
    <row r="65" spans="1:20" s="534" customFormat="1" x14ac:dyDescent="0.2">
      <c r="A65" s="567" t="s">
        <v>789</v>
      </c>
      <c r="B65" s="670"/>
      <c r="C65" s="429"/>
      <c r="D65" s="130"/>
      <c r="E65" s="131"/>
      <c r="F65" s="131"/>
      <c r="G65" s="131">
        <v>15927.5</v>
      </c>
      <c r="H65" s="164"/>
      <c r="I65" s="385"/>
      <c r="K65" s="301"/>
      <c r="L65" s="537"/>
      <c r="M65" s="462"/>
    </row>
    <row r="66" spans="1:20" s="534" customFormat="1" x14ac:dyDescent="0.2">
      <c r="A66" s="567" t="s">
        <v>790</v>
      </c>
      <c r="B66" s="670"/>
      <c r="C66" s="158"/>
      <c r="D66" s="397"/>
      <c r="E66" s="131"/>
      <c r="F66" s="131"/>
      <c r="G66" s="131">
        <v>15927.5</v>
      </c>
      <c r="H66" s="164"/>
      <c r="I66" s="385"/>
      <c r="J66" s="476"/>
      <c r="K66" s="662"/>
      <c r="L66" s="537"/>
      <c r="M66" s="462"/>
    </row>
    <row r="67" spans="1:20" s="534" customFormat="1" x14ac:dyDescent="0.2">
      <c r="A67" s="567" t="s">
        <v>791</v>
      </c>
      <c r="B67" s="670"/>
      <c r="C67" s="158"/>
      <c r="D67" s="397"/>
      <c r="E67" s="131"/>
      <c r="F67" s="131"/>
      <c r="G67" s="131"/>
      <c r="H67" s="164">
        <v>690</v>
      </c>
      <c r="I67" s="385"/>
      <c r="J67" s="476"/>
      <c r="K67" s="662"/>
      <c r="L67" s="537"/>
      <c r="M67" s="462"/>
    </row>
    <row r="68" spans="1:20" s="534" customFormat="1" x14ac:dyDescent="0.2">
      <c r="A68" s="567" t="s">
        <v>793</v>
      </c>
      <c r="B68" s="670"/>
      <c r="C68" s="158"/>
      <c r="D68" s="397"/>
      <c r="E68" s="131"/>
      <c r="F68" s="131">
        <v>4692</v>
      </c>
      <c r="G68" s="131"/>
      <c r="H68" s="164"/>
      <c r="I68" s="385"/>
      <c r="J68" s="476"/>
      <c r="K68" s="662"/>
      <c r="L68" s="537"/>
      <c r="M68" s="462"/>
    </row>
    <row r="69" spans="1:20" s="534" customFormat="1" x14ac:dyDescent="0.2">
      <c r="A69" s="567" t="s">
        <v>794</v>
      </c>
      <c r="B69" s="670"/>
      <c r="C69" s="158"/>
      <c r="D69" s="397"/>
      <c r="E69" s="131"/>
      <c r="F69" s="131">
        <v>276</v>
      </c>
      <c r="G69" s="131"/>
      <c r="H69" s="164"/>
      <c r="I69" s="385"/>
      <c r="J69" s="476"/>
      <c r="K69" s="662"/>
      <c r="L69" s="537"/>
      <c r="M69" s="462"/>
    </row>
    <row r="70" spans="1:20" s="534" customFormat="1" ht="13.5" thickBot="1" x14ac:dyDescent="0.25">
      <c r="A70" s="597" t="s">
        <v>792</v>
      </c>
      <c r="B70" s="671"/>
      <c r="C70" s="494"/>
      <c r="D70" s="539"/>
      <c r="E70" s="495"/>
      <c r="F70" s="495"/>
      <c r="G70" s="495"/>
      <c r="H70" s="497">
        <v>13570</v>
      </c>
      <c r="I70" s="385"/>
      <c r="J70" s="476">
        <f>F45</f>
        <v>0</v>
      </c>
      <c r="K70" s="663"/>
      <c r="L70" s="537"/>
      <c r="M70" s="462"/>
    </row>
    <row r="71" spans="1:20" ht="13.5" thickBot="1" x14ac:dyDescent="0.25">
      <c r="C71" s="132">
        <f t="shared" ref="C71:H71" si="0">SUM(C52:C70)</f>
        <v>10580</v>
      </c>
      <c r="D71" s="133">
        <f t="shared" si="0"/>
        <v>3691.5</v>
      </c>
      <c r="E71" s="133">
        <f t="shared" si="0"/>
        <v>52888.5</v>
      </c>
      <c r="F71" s="133">
        <f t="shared" si="0"/>
        <v>4968</v>
      </c>
      <c r="G71" s="133">
        <f t="shared" si="0"/>
        <v>106030</v>
      </c>
      <c r="H71" s="352">
        <f t="shared" si="0"/>
        <v>15732</v>
      </c>
      <c r="I71" s="471"/>
      <c r="J71" s="591">
        <f>SUM(C71:H71)</f>
        <v>193890</v>
      </c>
      <c r="K71" s="592"/>
      <c r="L71" s="329"/>
      <c r="M71" s="457"/>
      <c r="N71"/>
      <c r="O71"/>
      <c r="P71"/>
      <c r="R71"/>
    </row>
    <row r="72" spans="1:20" x14ac:dyDescent="0.2">
      <c r="C72" s="201"/>
      <c r="D72" s="201"/>
      <c r="E72" s="201"/>
      <c r="F72" s="201"/>
      <c r="G72" s="201"/>
      <c r="H72" s="201"/>
      <c r="I72" s="1"/>
      <c r="J72" s="306"/>
      <c r="K72" s="301"/>
      <c r="L72" s="329"/>
      <c r="M72" s="457"/>
      <c r="O72"/>
      <c r="P72"/>
      <c r="R72"/>
    </row>
    <row r="73" spans="1:20" s="205" customFormat="1" ht="11.25" x14ac:dyDescent="0.2">
      <c r="A73" s="536"/>
      <c r="B73" s="536"/>
      <c r="C73" s="221" t="s">
        <v>131</v>
      </c>
      <c r="D73" s="353"/>
      <c r="E73" s="221" t="s">
        <v>131</v>
      </c>
      <c r="F73" s="353">
        <f>F71-F71*0.025</f>
        <v>4843.8</v>
      </c>
      <c r="G73" s="221" t="s">
        <v>131</v>
      </c>
      <c r="H73" s="353"/>
      <c r="I73" s="208"/>
      <c r="J73" s="640">
        <f>SUM(C73:H73)</f>
        <v>4843.8</v>
      </c>
      <c r="K73" s="640"/>
      <c r="L73" s="334"/>
      <c r="M73" s="463"/>
      <c r="N73" s="536"/>
    </row>
    <row r="74" spans="1:20" s="205" customFormat="1" ht="11.25" x14ac:dyDescent="0.2">
      <c r="A74" s="536"/>
      <c r="B74" s="536"/>
      <c r="I74" s="208"/>
      <c r="J74" s="640">
        <f>SUM(C74:H74)</f>
        <v>0</v>
      </c>
      <c r="K74" s="640"/>
      <c r="L74" s="334"/>
      <c r="M74" s="464"/>
    </row>
    <row r="75" spans="1:20" s="205" customFormat="1" ht="11.25" x14ac:dyDescent="0.2">
      <c r="A75" s="536"/>
      <c r="B75" s="536"/>
      <c r="C75" s="221"/>
      <c r="D75" s="221" t="s">
        <v>131</v>
      </c>
      <c r="E75" s="353"/>
      <c r="F75" s="353"/>
      <c r="G75" s="221"/>
      <c r="H75" s="353">
        <f>H71</f>
        <v>15732</v>
      </c>
      <c r="I75" s="221"/>
      <c r="J75" s="641">
        <f>SUM(C75:H75)</f>
        <v>15732</v>
      </c>
      <c r="K75" s="641"/>
      <c r="L75" s="334"/>
      <c r="M75" s="464"/>
    </row>
    <row r="76" spans="1:20" s="205" customFormat="1" ht="11.25" x14ac:dyDescent="0.2">
      <c r="A76" s="536"/>
      <c r="B76" s="536"/>
      <c r="Q76" s="463"/>
      <c r="R76" s="640">
        <f>SUM(J73:K75)</f>
        <v>20575.8</v>
      </c>
      <c r="S76" s="640"/>
      <c r="T76" s="536"/>
    </row>
    <row r="77" spans="1:20" x14ac:dyDescent="0.2">
      <c r="C77" s="1"/>
      <c r="D77" s="1"/>
      <c r="E77" s="1"/>
      <c r="F77" s="1"/>
      <c r="G77" s="1"/>
      <c r="I77" s="205"/>
      <c r="J77" s="205"/>
      <c r="K77" s="205"/>
      <c r="L77" s="205"/>
      <c r="M77" s="205"/>
      <c r="N77"/>
      <c r="O77" s="534"/>
      <c r="P77" s="537"/>
      <c r="R77" s="457"/>
    </row>
    <row r="78" spans="1:20" x14ac:dyDescent="0.2">
      <c r="C78"/>
      <c r="D78"/>
      <c r="E78"/>
      <c r="F78"/>
      <c r="G78"/>
      <c r="H78" s="249"/>
      <c r="I78" s="249"/>
      <c r="J78"/>
      <c r="K78" s="532"/>
      <c r="L78" s="532"/>
      <c r="M78" s="301"/>
      <c r="N78" s="329"/>
      <c r="O78"/>
      <c r="P78"/>
      <c r="Q78" s="457"/>
      <c r="R78"/>
    </row>
    <row r="79" spans="1:20" x14ac:dyDescent="0.2">
      <c r="H79" s="121"/>
      <c r="I79"/>
      <c r="J79"/>
      <c r="K79"/>
      <c r="L79" s="329"/>
      <c r="M79" s="329"/>
      <c r="N79"/>
      <c r="O79" s="534"/>
      <c r="P79"/>
      <c r="R79" s="457"/>
    </row>
    <row r="80" spans="1:20" x14ac:dyDescent="0.2">
      <c r="H80"/>
      <c r="I80"/>
      <c r="J80"/>
      <c r="K80" s="329"/>
      <c r="L80" s="329"/>
      <c r="N80"/>
      <c r="O80" s="534"/>
      <c r="P80"/>
      <c r="Q80" s="457"/>
      <c r="R80"/>
    </row>
    <row r="81" spans="8:19" x14ac:dyDescent="0.2">
      <c r="H81"/>
      <c r="I81"/>
      <c r="J81" s="534"/>
      <c r="K81" s="534"/>
      <c r="L81" s="329"/>
      <c r="N81"/>
      <c r="O81" s="534"/>
      <c r="R81"/>
    </row>
    <row r="82" spans="8:19" x14ac:dyDescent="0.2">
      <c r="J82" s="93"/>
      <c r="O82" s="457"/>
      <c r="P82"/>
    </row>
    <row r="83" spans="8:19" x14ac:dyDescent="0.2">
      <c r="H83" s="121"/>
      <c r="I83" s="1"/>
      <c r="J83" s="93"/>
      <c r="K83" s="93"/>
      <c r="L83" s="1"/>
      <c r="N83"/>
      <c r="O83" s="534"/>
      <c r="R83"/>
      <c r="S83" s="534"/>
    </row>
    <row r="84" spans="8:19" x14ac:dyDescent="0.2">
      <c r="H84" s="121"/>
      <c r="I84" s="1"/>
      <c r="J84" s="93"/>
      <c r="K84" s="93"/>
      <c r="L84" s="1"/>
      <c r="N84"/>
      <c r="O84" s="534"/>
      <c r="R84"/>
      <c r="S84" s="534"/>
    </row>
  </sheetData>
  <mergeCells count="52">
    <mergeCell ref="A52:B52"/>
    <mergeCell ref="A53:B53"/>
    <mergeCell ref="A54:B54"/>
    <mergeCell ref="A51:B51"/>
    <mergeCell ref="G5:G18"/>
    <mergeCell ref="A5:A18"/>
    <mergeCell ref="G22:G28"/>
    <mergeCell ref="A39:A40"/>
    <mergeCell ref="A20:A21"/>
    <mergeCell ref="A22:A28"/>
    <mergeCell ref="A45:B45"/>
    <mergeCell ref="E46:F46"/>
    <mergeCell ref="A41:A43"/>
    <mergeCell ref="A70:B70"/>
    <mergeCell ref="A29:A30"/>
    <mergeCell ref="G29:G30"/>
    <mergeCell ref="A33:A38"/>
    <mergeCell ref="A56:B56"/>
    <mergeCell ref="A57:B57"/>
    <mergeCell ref="A58:B58"/>
    <mergeCell ref="A69:B69"/>
    <mergeCell ref="A67:B67"/>
    <mergeCell ref="A68:B68"/>
    <mergeCell ref="A59:B59"/>
    <mergeCell ref="A60:B60"/>
    <mergeCell ref="A61:B61"/>
    <mergeCell ref="G33:G38"/>
    <mergeCell ref="G39:G40"/>
    <mergeCell ref="A55:B55"/>
    <mergeCell ref="A62:B62"/>
    <mergeCell ref="A63:B63"/>
    <mergeCell ref="A64:B64"/>
    <mergeCell ref="A65:B65"/>
    <mergeCell ref="A66:B66"/>
    <mergeCell ref="R76:S76"/>
    <mergeCell ref="G20:G21"/>
    <mergeCell ref="K66:K70"/>
    <mergeCell ref="J71:K71"/>
    <mergeCell ref="J73:K73"/>
    <mergeCell ref="J74:K74"/>
    <mergeCell ref="J75:K75"/>
    <mergeCell ref="J48:L48"/>
    <mergeCell ref="I47:J47"/>
    <mergeCell ref="G45:K46"/>
    <mergeCell ref="O47:P47"/>
    <mergeCell ref="L45:M45"/>
    <mergeCell ref="C3:D3"/>
    <mergeCell ref="E3:F3"/>
    <mergeCell ref="H4:K4"/>
    <mergeCell ref="N46:O46"/>
    <mergeCell ref="C46:D46"/>
    <mergeCell ref="G41:G43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76"/>
  <sheetViews>
    <sheetView zoomScaleNormal="100" workbookViewId="0">
      <pane ySplit="4" topLeftCell="A5" activePane="bottomLeft" state="frozenSplit"/>
      <selection pane="bottomLeft" activeCell="E31" sqref="E31"/>
    </sheetView>
  </sheetViews>
  <sheetFormatPr defaultRowHeight="12.75" x14ac:dyDescent="0.2"/>
  <cols>
    <col min="1" max="1" width="2.42578125" style="141" customWidth="1"/>
    <col min="2" max="2" width="6.42578125" style="71" customWidth="1"/>
    <col min="3" max="6" width="11.7109375" style="121" customWidth="1"/>
    <col min="7" max="7" width="11.7109375" style="1" customWidth="1"/>
    <col min="8" max="11" width="11.7109375" customWidth="1"/>
    <col min="12" max="12" width="11.7109375" style="272" customWidth="1"/>
    <col min="13" max="13" width="10.7109375" customWidth="1"/>
    <col min="14" max="14" width="10.7109375" style="282" customWidth="1"/>
    <col min="15" max="15" width="16.42578125" customWidth="1"/>
    <col min="16" max="16" width="10.140625" customWidth="1"/>
    <col min="17" max="17" width="13.28515625" customWidth="1"/>
    <col min="18" max="18" width="13.7109375" customWidth="1"/>
    <col min="19" max="19" width="13.140625" customWidth="1"/>
  </cols>
  <sheetData>
    <row r="1" spans="1:16" ht="15" x14ac:dyDescent="0.25">
      <c r="A1" s="39" t="s">
        <v>50</v>
      </c>
      <c r="C1" s="3"/>
      <c r="D1" s="1"/>
      <c r="E1" s="1"/>
      <c r="F1" s="1"/>
      <c r="O1" s="139"/>
    </row>
    <row r="2" spans="1:16" ht="5.25" customHeight="1" thickBot="1" x14ac:dyDescent="0.25">
      <c r="A2" s="2"/>
      <c r="C2" s="199"/>
      <c r="D2" s="200"/>
      <c r="E2" s="200"/>
      <c r="F2" s="200"/>
      <c r="G2" s="97"/>
      <c r="M2" s="106"/>
      <c r="N2" s="223"/>
    </row>
    <row r="3" spans="1:16" ht="17.25" customHeight="1" x14ac:dyDescent="0.2">
      <c r="A3" s="2"/>
      <c r="C3" s="616" t="s">
        <v>34</v>
      </c>
      <c r="D3" s="617"/>
      <c r="E3" s="616" t="s">
        <v>33</v>
      </c>
      <c r="F3" s="617"/>
      <c r="G3" s="97"/>
      <c r="M3" s="106"/>
      <c r="N3" s="223"/>
    </row>
    <row r="4" spans="1:16" ht="13.5" thickBot="1" x14ac:dyDescent="0.25">
      <c r="A4" s="163" t="s">
        <v>6</v>
      </c>
      <c r="B4" s="85" t="s">
        <v>10</v>
      </c>
      <c r="C4" s="52" t="s">
        <v>7</v>
      </c>
      <c r="D4" s="53" t="s">
        <v>8</v>
      </c>
      <c r="E4" s="52" t="s">
        <v>37</v>
      </c>
      <c r="F4" s="53" t="s">
        <v>8</v>
      </c>
      <c r="G4" s="169" t="s">
        <v>0</v>
      </c>
      <c r="H4" s="602" t="s">
        <v>11</v>
      </c>
      <c r="I4" s="602"/>
      <c r="J4" s="602"/>
      <c r="M4" s="106"/>
      <c r="N4" s="223"/>
    </row>
    <row r="5" spans="1:16" s="80" customFormat="1" x14ac:dyDescent="0.2">
      <c r="A5" s="621" t="s">
        <v>51</v>
      </c>
      <c r="B5" s="72" t="s">
        <v>47</v>
      </c>
      <c r="C5" s="98">
        <v>5428</v>
      </c>
      <c r="D5" s="56"/>
      <c r="E5" s="55"/>
      <c r="F5" s="56"/>
      <c r="G5" s="611">
        <f>SUM(C5:F8)</f>
        <v>21574</v>
      </c>
      <c r="H5" s="30" t="s">
        <v>46</v>
      </c>
      <c r="I5" s="31"/>
      <c r="J5" s="32"/>
      <c r="K5" s="134" t="s">
        <v>63</v>
      </c>
      <c r="L5" s="265">
        <v>43895</v>
      </c>
      <c r="M5" s="105"/>
      <c r="N5" s="223"/>
    </row>
    <row r="6" spans="1:16" x14ac:dyDescent="0.2">
      <c r="A6" s="573"/>
      <c r="B6" s="94" t="s">
        <v>52</v>
      </c>
      <c r="C6" s="55"/>
      <c r="D6" s="87">
        <v>1150</v>
      </c>
      <c r="E6" s="159"/>
      <c r="F6" s="56"/>
      <c r="G6" s="612"/>
      <c r="H6" s="30" t="s">
        <v>54</v>
      </c>
      <c r="I6" s="31"/>
      <c r="J6" s="32"/>
      <c r="K6" s="134" t="s">
        <v>41</v>
      </c>
      <c r="L6" s="272" t="s">
        <v>56</v>
      </c>
      <c r="M6" s="105"/>
      <c r="N6" s="283"/>
      <c r="O6" s="160"/>
      <c r="P6" s="112"/>
    </row>
    <row r="7" spans="1:16" x14ac:dyDescent="0.2">
      <c r="A7" s="573"/>
      <c r="B7" s="94" t="s">
        <v>53</v>
      </c>
      <c r="C7" s="55"/>
      <c r="D7" s="87">
        <v>2645</v>
      </c>
      <c r="E7" s="159"/>
      <c r="F7" s="56"/>
      <c r="G7" s="612"/>
      <c r="H7" s="30" t="s">
        <v>55</v>
      </c>
      <c r="I7" s="31"/>
      <c r="J7" s="32"/>
      <c r="K7" s="134" t="s">
        <v>41</v>
      </c>
      <c r="L7" s="272" t="s">
        <v>56</v>
      </c>
      <c r="M7" s="256"/>
      <c r="N7" s="283"/>
      <c r="O7" s="160"/>
      <c r="P7" s="112"/>
    </row>
    <row r="8" spans="1:16" x14ac:dyDescent="0.2">
      <c r="A8" s="574"/>
      <c r="B8" s="94" t="s">
        <v>58</v>
      </c>
      <c r="C8" s="98">
        <v>12351</v>
      </c>
      <c r="D8" s="87"/>
      <c r="E8" s="159"/>
      <c r="F8" s="56"/>
      <c r="G8" s="613"/>
      <c r="H8" s="30" t="s">
        <v>57</v>
      </c>
      <c r="I8" s="31"/>
      <c r="J8" s="32"/>
      <c r="K8" s="134" t="s">
        <v>63</v>
      </c>
      <c r="L8" s="265">
        <v>43895</v>
      </c>
      <c r="M8" s="256"/>
      <c r="N8" s="283"/>
      <c r="O8" s="160"/>
      <c r="P8" s="112"/>
    </row>
    <row r="9" spans="1:16" x14ac:dyDescent="0.2">
      <c r="A9" s="572" t="s">
        <v>62</v>
      </c>
      <c r="B9" s="94" t="s">
        <v>59</v>
      </c>
      <c r="C9" s="55"/>
      <c r="D9" s="87">
        <v>6118</v>
      </c>
      <c r="E9" s="159"/>
      <c r="F9" s="56"/>
      <c r="G9" s="569">
        <f>SUM(C9:F10)</f>
        <v>11730</v>
      </c>
      <c r="H9" s="30" t="s">
        <v>64</v>
      </c>
      <c r="I9" s="31"/>
      <c r="J9" s="32"/>
      <c r="K9" s="134" t="s">
        <v>41</v>
      </c>
      <c r="L9" s="262" t="s">
        <v>56</v>
      </c>
      <c r="M9" s="256"/>
      <c r="N9" s="283"/>
      <c r="O9" s="160"/>
      <c r="P9" s="112"/>
    </row>
    <row r="10" spans="1:16" x14ac:dyDescent="0.2">
      <c r="A10" s="574"/>
      <c r="B10" s="94" t="s">
        <v>60</v>
      </c>
      <c r="C10" s="55"/>
      <c r="D10" s="87">
        <v>5612</v>
      </c>
      <c r="E10" s="159"/>
      <c r="F10" s="56"/>
      <c r="G10" s="571"/>
      <c r="H10" s="30" t="s">
        <v>65</v>
      </c>
      <c r="I10" s="31"/>
      <c r="J10" s="32"/>
      <c r="K10" s="134" t="s">
        <v>41</v>
      </c>
      <c r="L10" s="262" t="s">
        <v>56</v>
      </c>
      <c r="M10" s="256"/>
      <c r="N10" s="283"/>
      <c r="O10" s="160"/>
      <c r="P10" s="112"/>
    </row>
    <row r="11" spans="1:16" x14ac:dyDescent="0.2">
      <c r="A11" s="274" t="s">
        <v>66</v>
      </c>
      <c r="B11" s="94" t="s">
        <v>61</v>
      </c>
      <c r="C11" s="98"/>
      <c r="D11" s="87">
        <v>1725</v>
      </c>
      <c r="E11" s="159"/>
      <c r="F11" s="56"/>
      <c r="G11" s="268">
        <f>SUM(C11:F11)</f>
        <v>1725</v>
      </c>
      <c r="H11" s="30" t="s">
        <v>54</v>
      </c>
      <c r="I11" s="31"/>
      <c r="J11" s="32"/>
      <c r="K11" s="134" t="s">
        <v>41</v>
      </c>
      <c r="L11" s="262" t="s">
        <v>56</v>
      </c>
      <c r="M11" s="105"/>
      <c r="N11" s="283"/>
      <c r="O11" s="160"/>
      <c r="P11" s="112"/>
    </row>
    <row r="12" spans="1:16" x14ac:dyDescent="0.2">
      <c r="A12" s="367"/>
      <c r="B12" s="162" t="s">
        <v>73</v>
      </c>
      <c r="C12" s="55"/>
      <c r="D12" s="87"/>
      <c r="E12" s="98">
        <v>5635</v>
      </c>
      <c r="F12" s="56"/>
      <c r="G12" s="368">
        <f>SUM(C12:F12)</f>
        <v>5635</v>
      </c>
      <c r="H12" s="30" t="s">
        <v>75</v>
      </c>
      <c r="I12" s="31"/>
      <c r="J12" s="32"/>
      <c r="K12" s="134" t="s">
        <v>63</v>
      </c>
      <c r="L12" s="304">
        <v>43969</v>
      </c>
      <c r="M12" s="105"/>
      <c r="N12" s="283"/>
      <c r="O12" s="160"/>
      <c r="P12" s="112"/>
    </row>
    <row r="13" spans="1:16" x14ac:dyDescent="0.2">
      <c r="A13" s="572" t="s">
        <v>80</v>
      </c>
      <c r="B13" s="162" t="s">
        <v>78</v>
      </c>
      <c r="C13" s="55"/>
      <c r="D13" s="87">
        <v>2300</v>
      </c>
      <c r="E13" s="159"/>
      <c r="F13" s="56"/>
      <c r="G13" s="569">
        <f>SUM(C13:F15)</f>
        <v>33614.5</v>
      </c>
      <c r="H13" s="30" t="s">
        <v>81</v>
      </c>
      <c r="I13" s="31"/>
      <c r="J13" s="32"/>
      <c r="K13" s="134" t="s">
        <v>41</v>
      </c>
      <c r="L13" s="262" t="s">
        <v>56</v>
      </c>
      <c r="M13" s="105"/>
      <c r="N13" s="283"/>
      <c r="O13" s="160"/>
      <c r="P13" s="112"/>
    </row>
    <row r="14" spans="1:16" x14ac:dyDescent="0.2">
      <c r="A14" s="573"/>
      <c r="B14" s="251" t="s">
        <v>79</v>
      </c>
      <c r="C14" s="55"/>
      <c r="D14" s="87">
        <v>6612.5</v>
      </c>
      <c r="E14" s="159"/>
      <c r="F14" s="56"/>
      <c r="G14" s="570"/>
      <c r="H14" s="30" t="s">
        <v>65</v>
      </c>
      <c r="I14" s="31"/>
      <c r="J14" s="32"/>
      <c r="K14" s="134" t="s">
        <v>41</v>
      </c>
      <c r="L14" s="262" t="s">
        <v>56</v>
      </c>
      <c r="M14" s="105"/>
      <c r="N14" s="218"/>
      <c r="O14" s="34"/>
    </row>
    <row r="15" spans="1:16" x14ac:dyDescent="0.2">
      <c r="A15" s="574"/>
      <c r="B15" s="266" t="s">
        <v>83</v>
      </c>
      <c r="C15" s="57"/>
      <c r="D15" s="83">
        <v>24702</v>
      </c>
      <c r="E15" s="90"/>
      <c r="F15" s="58"/>
      <c r="G15" s="571"/>
      <c r="H15" s="30" t="s">
        <v>84</v>
      </c>
      <c r="I15" s="31"/>
      <c r="J15" s="32"/>
      <c r="K15" s="134" t="s">
        <v>41</v>
      </c>
      <c r="L15" s="262" t="s">
        <v>56</v>
      </c>
      <c r="M15" s="105"/>
      <c r="N15" s="218"/>
      <c r="O15" s="34"/>
    </row>
    <row r="16" spans="1:16" x14ac:dyDescent="0.2">
      <c r="A16" s="575" t="s">
        <v>90</v>
      </c>
      <c r="B16" s="276" t="s">
        <v>86</v>
      </c>
      <c r="C16" s="161"/>
      <c r="D16" s="113">
        <v>7222.02</v>
      </c>
      <c r="E16" s="224"/>
      <c r="F16" s="103"/>
      <c r="G16" s="569">
        <f>SUM(C16:F18)</f>
        <v>13811.52</v>
      </c>
      <c r="H16" s="30" t="s">
        <v>91</v>
      </c>
      <c r="I16" s="31"/>
      <c r="J16" s="32"/>
      <c r="K16" s="134" t="s">
        <v>41</v>
      </c>
      <c r="L16" s="262" t="s">
        <v>56</v>
      </c>
      <c r="M16" s="105"/>
      <c r="N16" s="218"/>
      <c r="O16" s="34"/>
    </row>
    <row r="17" spans="1:15" x14ac:dyDescent="0.2">
      <c r="A17" s="576"/>
      <c r="B17" s="276" t="s">
        <v>87</v>
      </c>
      <c r="C17" s="161"/>
      <c r="D17" s="113">
        <v>5244</v>
      </c>
      <c r="E17" s="224"/>
      <c r="F17" s="103"/>
      <c r="G17" s="570"/>
      <c r="H17" s="30" t="s">
        <v>92</v>
      </c>
      <c r="I17" s="31"/>
      <c r="J17" s="32"/>
      <c r="K17" s="134" t="s">
        <v>41</v>
      </c>
      <c r="L17" s="262" t="s">
        <v>56</v>
      </c>
      <c r="M17" s="105"/>
      <c r="N17" s="218"/>
      <c r="O17" s="34"/>
    </row>
    <row r="18" spans="1:15" x14ac:dyDescent="0.2">
      <c r="A18" s="576"/>
      <c r="B18" s="276" t="s">
        <v>88</v>
      </c>
      <c r="C18" s="57"/>
      <c r="D18" s="83">
        <v>1345.5</v>
      </c>
      <c r="E18" s="91"/>
      <c r="F18" s="58"/>
      <c r="G18" s="570"/>
      <c r="H18" s="30" t="s">
        <v>92</v>
      </c>
      <c r="I18" s="31"/>
      <c r="J18" s="32"/>
      <c r="K18" s="134" t="s">
        <v>41</v>
      </c>
      <c r="L18" s="262" t="s">
        <v>56</v>
      </c>
      <c r="M18" s="105"/>
      <c r="N18" s="218"/>
      <c r="O18" s="34"/>
    </row>
    <row r="19" spans="1:15" x14ac:dyDescent="0.2">
      <c r="A19" s="275" t="s">
        <v>97</v>
      </c>
      <c r="B19" s="277" t="s">
        <v>96</v>
      </c>
      <c r="C19" s="261">
        <v>4600</v>
      </c>
      <c r="D19" s="118"/>
      <c r="E19" s="238"/>
      <c r="F19" s="117"/>
      <c r="G19" s="269">
        <f>SUM(C19:F19)</f>
        <v>4600</v>
      </c>
      <c r="H19" s="30" t="s">
        <v>98</v>
      </c>
      <c r="I19" s="31"/>
      <c r="J19" s="32"/>
      <c r="K19" s="134" t="s">
        <v>108</v>
      </c>
      <c r="L19" s="263">
        <v>43914</v>
      </c>
      <c r="M19" s="105"/>
      <c r="N19" s="206"/>
      <c r="O19" s="104"/>
    </row>
    <row r="20" spans="1:15" s="80" customFormat="1" x14ac:dyDescent="0.2">
      <c r="A20" s="575" t="s">
        <v>99</v>
      </c>
      <c r="B20" s="278" t="s">
        <v>101</v>
      </c>
      <c r="C20" s="174"/>
      <c r="D20" s="100">
        <v>1322.5</v>
      </c>
      <c r="E20" s="174"/>
      <c r="F20" s="100"/>
      <c r="G20" s="569">
        <f>SUM(C20:F21)</f>
        <v>2645</v>
      </c>
      <c r="H20" s="30" t="s">
        <v>55</v>
      </c>
      <c r="I20" s="31"/>
      <c r="J20" s="32"/>
      <c r="K20" s="134" t="s">
        <v>41</v>
      </c>
      <c r="L20" s="262" t="s">
        <v>56</v>
      </c>
      <c r="M20" s="105"/>
      <c r="N20" s="223"/>
    </row>
    <row r="21" spans="1:15" s="80" customFormat="1" x14ac:dyDescent="0.2">
      <c r="A21" s="577"/>
      <c r="B21" s="278" t="s">
        <v>102</v>
      </c>
      <c r="C21" s="90"/>
      <c r="D21" s="58">
        <v>1322.5</v>
      </c>
      <c r="E21" s="57"/>
      <c r="F21" s="58"/>
      <c r="G21" s="571"/>
      <c r="H21" s="30" t="s">
        <v>55</v>
      </c>
      <c r="I21" s="31"/>
      <c r="J21" s="32"/>
      <c r="K21" s="134" t="s">
        <v>41</v>
      </c>
      <c r="L21" s="262" t="s">
        <v>56</v>
      </c>
      <c r="M21" s="105"/>
      <c r="N21" s="223"/>
    </row>
    <row r="22" spans="1:15" x14ac:dyDescent="0.2">
      <c r="A22" s="575" t="s">
        <v>103</v>
      </c>
      <c r="B22" s="279" t="s">
        <v>104</v>
      </c>
      <c r="C22" s="98">
        <v>45885</v>
      </c>
      <c r="D22" s="56"/>
      <c r="E22" s="167"/>
      <c r="F22" s="56"/>
      <c r="G22" s="569">
        <f>SUM(C22:F24)</f>
        <v>53210.5</v>
      </c>
      <c r="H22" s="227" t="s">
        <v>105</v>
      </c>
      <c r="I22" s="31"/>
      <c r="J22" s="32"/>
      <c r="K22" s="134" t="s">
        <v>63</v>
      </c>
      <c r="L22" s="288">
        <v>43915</v>
      </c>
      <c r="M22" s="105"/>
      <c r="N22" s="283"/>
    </row>
    <row r="23" spans="1:15" s="80" customFormat="1" x14ac:dyDescent="0.2">
      <c r="A23" s="576"/>
      <c r="B23" s="286" t="s">
        <v>107</v>
      </c>
      <c r="C23" s="159">
        <v>6405.5</v>
      </c>
      <c r="D23" s="56"/>
      <c r="E23" s="181"/>
      <c r="F23" s="87"/>
      <c r="G23" s="570"/>
      <c r="H23" s="372" t="s">
        <v>106</v>
      </c>
      <c r="I23" s="373"/>
      <c r="J23" s="373"/>
      <c r="K23" s="375" t="s">
        <v>76</v>
      </c>
      <c r="L23" s="287"/>
      <c r="M23" s="105"/>
      <c r="N23" s="283"/>
    </row>
    <row r="24" spans="1:15" s="80" customFormat="1" x14ac:dyDescent="0.2">
      <c r="A24" s="577"/>
      <c r="B24" s="280" t="s">
        <v>111</v>
      </c>
      <c r="C24" s="175">
        <v>920</v>
      </c>
      <c r="D24" s="100"/>
      <c r="E24" s="174"/>
      <c r="F24" s="100"/>
      <c r="G24" s="571"/>
      <c r="H24" s="30" t="s">
        <v>110</v>
      </c>
      <c r="I24" s="31"/>
      <c r="J24" s="32"/>
      <c r="K24" s="134" t="s">
        <v>109</v>
      </c>
      <c r="L24" s="265">
        <v>43913</v>
      </c>
      <c r="M24" s="105"/>
      <c r="N24" s="283"/>
    </row>
    <row r="25" spans="1:15" x14ac:dyDescent="0.2">
      <c r="A25" s="581" t="s">
        <v>113</v>
      </c>
      <c r="B25" s="281" t="s">
        <v>114</v>
      </c>
      <c r="C25" s="57"/>
      <c r="D25" s="58">
        <v>15375.5</v>
      </c>
      <c r="E25" s="63"/>
      <c r="F25" s="58"/>
      <c r="G25" s="578">
        <f>SUM(C25:F28)</f>
        <v>41929</v>
      </c>
      <c r="H25" s="30" t="s">
        <v>112</v>
      </c>
      <c r="I25" s="31"/>
      <c r="J25" s="32"/>
      <c r="K25" s="134" t="s">
        <v>41</v>
      </c>
      <c r="L25" s="262" t="s">
        <v>56</v>
      </c>
      <c r="M25" s="105"/>
      <c r="N25" s="223"/>
    </row>
    <row r="26" spans="1:15" x14ac:dyDescent="0.2">
      <c r="A26" s="582"/>
      <c r="B26" s="281" t="s">
        <v>115</v>
      </c>
      <c r="C26" s="90"/>
      <c r="D26" s="58">
        <v>15490.5</v>
      </c>
      <c r="E26" s="63"/>
      <c r="F26" s="58"/>
      <c r="G26" s="579"/>
      <c r="H26" s="30" t="s">
        <v>112</v>
      </c>
      <c r="I26" s="31"/>
      <c r="J26" s="32"/>
      <c r="K26" s="134" t="s">
        <v>41</v>
      </c>
      <c r="L26" s="262" t="s">
        <v>56</v>
      </c>
      <c r="M26" s="105"/>
      <c r="N26" s="223"/>
    </row>
    <row r="27" spans="1:15" x14ac:dyDescent="0.2">
      <c r="A27" s="582"/>
      <c r="B27" s="281" t="s">
        <v>116</v>
      </c>
      <c r="C27" s="174"/>
      <c r="D27" s="100">
        <v>5313</v>
      </c>
      <c r="E27" s="177"/>
      <c r="F27" s="100"/>
      <c r="G27" s="579"/>
      <c r="H27" s="30" t="s">
        <v>112</v>
      </c>
      <c r="I27" s="31"/>
      <c r="J27" s="32"/>
      <c r="K27" s="134" t="s">
        <v>41</v>
      </c>
      <c r="L27" s="262" t="s">
        <v>56</v>
      </c>
      <c r="M27" s="105"/>
      <c r="N27" s="223"/>
    </row>
    <row r="28" spans="1:15" x14ac:dyDescent="0.2">
      <c r="A28" s="583"/>
      <c r="B28" s="266" t="s">
        <v>118</v>
      </c>
      <c r="C28" s="90">
        <v>5750</v>
      </c>
      <c r="D28" s="58"/>
      <c r="E28" s="63"/>
      <c r="F28" s="58"/>
      <c r="G28" s="580"/>
      <c r="H28" s="30" t="s">
        <v>117</v>
      </c>
      <c r="I28" s="31"/>
      <c r="J28" s="32"/>
      <c r="K28" s="134" t="s">
        <v>63</v>
      </c>
      <c r="L28" s="265">
        <v>43914</v>
      </c>
      <c r="M28" s="105"/>
      <c r="N28" s="284">
        <f>C19+C28</f>
        <v>10350</v>
      </c>
    </row>
    <row r="29" spans="1:15" x14ac:dyDescent="0.2">
      <c r="A29" s="581" t="s">
        <v>120</v>
      </c>
      <c r="B29" s="266" t="s">
        <v>119</v>
      </c>
      <c r="C29" s="174"/>
      <c r="D29" s="100">
        <v>19872</v>
      </c>
      <c r="E29" s="177"/>
      <c r="F29" s="100"/>
      <c r="G29" s="578">
        <f>SUM(C29:F31)</f>
        <v>37524.5</v>
      </c>
      <c r="H29" s="30" t="s">
        <v>84</v>
      </c>
      <c r="I29" s="31"/>
      <c r="J29" s="32"/>
      <c r="K29" s="134" t="s">
        <v>41</v>
      </c>
      <c r="L29" s="262" t="s">
        <v>56</v>
      </c>
      <c r="M29" s="106"/>
      <c r="N29" s="283"/>
    </row>
    <row r="30" spans="1:15" x14ac:dyDescent="0.2">
      <c r="A30" s="582"/>
      <c r="B30" s="252" t="s">
        <v>121</v>
      </c>
      <c r="C30" s="161"/>
      <c r="D30" s="103">
        <v>1782.5</v>
      </c>
      <c r="E30" s="225"/>
      <c r="F30" s="103"/>
      <c r="G30" s="579"/>
      <c r="H30" s="30" t="s">
        <v>54</v>
      </c>
      <c r="I30" s="31"/>
      <c r="J30" s="32"/>
      <c r="K30" s="134" t="s">
        <v>41</v>
      </c>
      <c r="L30" s="262" t="s">
        <v>56</v>
      </c>
      <c r="M30" s="106"/>
      <c r="N30" s="223"/>
    </row>
    <row r="31" spans="1:15" x14ac:dyDescent="0.2">
      <c r="A31" s="583"/>
      <c r="B31" s="245" t="s">
        <v>124</v>
      </c>
      <c r="C31" s="161"/>
      <c r="D31" s="103"/>
      <c r="E31" s="225">
        <v>15870</v>
      </c>
      <c r="F31" s="103"/>
      <c r="G31" s="580"/>
      <c r="H31" s="30" t="s">
        <v>122</v>
      </c>
      <c r="I31" s="31"/>
      <c r="J31" s="32"/>
      <c r="K31" s="134" t="s">
        <v>123</v>
      </c>
      <c r="L31" s="262" t="s">
        <v>795</v>
      </c>
      <c r="M31" s="106"/>
      <c r="N31" s="223"/>
    </row>
    <row r="32" spans="1:15" x14ac:dyDescent="0.2">
      <c r="A32" s="624" t="s">
        <v>311</v>
      </c>
      <c r="B32" s="136" t="s">
        <v>129</v>
      </c>
      <c r="C32" s="261"/>
      <c r="D32" s="118">
        <v>17043</v>
      </c>
      <c r="E32" s="119"/>
      <c r="F32" s="118"/>
      <c r="G32" s="614">
        <f>SUM(C32:F33)</f>
        <v>23655.5</v>
      </c>
      <c r="H32" s="227" t="s">
        <v>81</v>
      </c>
      <c r="I32" s="31"/>
      <c r="J32" s="226"/>
      <c r="K32" s="134" t="s">
        <v>41</v>
      </c>
      <c r="L32" s="300" t="s">
        <v>56</v>
      </c>
      <c r="M32" s="331"/>
      <c r="N32" s="190"/>
    </row>
    <row r="33" spans="1:17" x14ac:dyDescent="0.2">
      <c r="A33" s="625"/>
      <c r="B33" s="136" t="s">
        <v>148</v>
      </c>
      <c r="C33" s="57"/>
      <c r="D33" s="83">
        <v>6612.5</v>
      </c>
      <c r="E33" s="57"/>
      <c r="F33" s="83"/>
      <c r="G33" s="615"/>
      <c r="H33" s="227" t="s">
        <v>65</v>
      </c>
      <c r="I33" s="31"/>
      <c r="J33" s="226"/>
      <c r="K33" s="134" t="s">
        <v>41</v>
      </c>
      <c r="L33" s="369" t="s">
        <v>56</v>
      </c>
      <c r="M33" s="332"/>
      <c r="N33"/>
    </row>
    <row r="34" spans="1:17" ht="13.5" thickBot="1" x14ac:dyDescent="0.25">
      <c r="A34" s="86" t="s">
        <v>126</v>
      </c>
      <c r="B34" s="245" t="s">
        <v>125</v>
      </c>
      <c r="C34" s="173"/>
      <c r="D34" s="103">
        <v>41801.35</v>
      </c>
      <c r="E34" s="225"/>
      <c r="F34" s="103"/>
      <c r="G34" s="267">
        <f>SUM(C34:F34)</f>
        <v>41801.35</v>
      </c>
      <c r="H34" s="30" t="s">
        <v>112</v>
      </c>
      <c r="I34" s="31"/>
      <c r="J34" s="32"/>
      <c r="K34" s="134" t="s">
        <v>41</v>
      </c>
      <c r="L34" s="262" t="s">
        <v>56</v>
      </c>
      <c r="M34" s="105"/>
      <c r="N34" s="223"/>
    </row>
    <row r="35" spans="1:17" ht="14.25" thickTop="1" thickBot="1" x14ac:dyDescent="0.25">
      <c r="A35" s="620"/>
      <c r="B35" s="620"/>
      <c r="C35" s="54">
        <f>SUM(C5:C34)</f>
        <v>81339.5</v>
      </c>
      <c r="D35" s="54">
        <f>SUM(D5:D34)</f>
        <v>190611.37000000002</v>
      </c>
      <c r="E35" s="54">
        <f>SUM(E5:E34)</f>
        <v>21505</v>
      </c>
      <c r="F35" s="54">
        <f>SUM(F5:F34)</f>
        <v>0</v>
      </c>
      <c r="G35" s="606">
        <f>SUM(G5:G34)</f>
        <v>293455.87</v>
      </c>
      <c r="H35" s="607"/>
      <c r="I35" s="607"/>
      <c r="J35" s="607"/>
      <c r="K35" s="62"/>
      <c r="L35" s="270"/>
      <c r="M35" s="185"/>
      <c r="N35" s="223"/>
    </row>
    <row r="36" spans="1:17" x14ac:dyDescent="0.2">
      <c r="A36" s="171"/>
      <c r="B36" s="73"/>
      <c r="C36" s="622">
        <f>SUM(C35:D35)</f>
        <v>271950.87</v>
      </c>
      <c r="D36" s="623"/>
      <c r="E36" s="622">
        <f>SUM(E35:F35)</f>
        <v>21505</v>
      </c>
      <c r="F36" s="623"/>
      <c r="G36" s="608"/>
      <c r="H36" s="606"/>
      <c r="I36" s="606"/>
      <c r="J36" s="606"/>
      <c r="K36" s="588">
        <f>SUM('[1]FEBRUARY ''20'!$C$5:$F$29,'[1]FEBRUARY ''20'!$C$32:$F$39,C5:F34)</f>
        <v>449401.62</v>
      </c>
      <c r="L36" s="588"/>
      <c r="M36" s="610"/>
      <c r="N36" s="610"/>
      <c r="O36" s="80"/>
      <c r="P36" s="104"/>
    </row>
    <row r="37" spans="1:17" x14ac:dyDescent="0.2">
      <c r="A37" s="171"/>
      <c r="B37" s="73"/>
      <c r="C37" s="8"/>
      <c r="D37" s="8"/>
      <c r="E37" s="8"/>
      <c r="F37" s="8"/>
      <c r="G37" s="13"/>
      <c r="H37" s="600"/>
      <c r="I37" s="601"/>
      <c r="J37" s="603">
        <f>SUM('[1]FEBRUARY ''20'!$C$30:$F$31)</f>
        <v>69856</v>
      </c>
      <c r="K37" s="600"/>
      <c r="L37" s="609"/>
      <c r="M37" s="609"/>
      <c r="N37" s="223"/>
      <c r="O37" s="80"/>
      <c r="P37" s="99"/>
      <c r="Q37" s="107"/>
    </row>
    <row r="38" spans="1:17" ht="15" x14ac:dyDescent="0.2">
      <c r="A38" s="61" t="s">
        <v>9</v>
      </c>
      <c r="C38" s="1"/>
      <c r="D38" s="1"/>
      <c r="E38" s="1"/>
      <c r="F38" s="1"/>
      <c r="G38"/>
      <c r="J38" s="604"/>
      <c r="K38" s="605"/>
      <c r="M38" s="106"/>
      <c r="N38" s="223"/>
    </row>
    <row r="39" spans="1:17" x14ac:dyDescent="0.2">
      <c r="A39" s="4"/>
      <c r="C39" s="1"/>
      <c r="D39" s="1"/>
      <c r="E39" s="1"/>
      <c r="F39" s="1"/>
      <c r="G39"/>
      <c r="J39" s="589"/>
      <c r="K39" s="599"/>
      <c r="M39" s="106"/>
      <c r="N39" s="223"/>
      <c r="P39" s="107"/>
    </row>
    <row r="40" spans="1:17" ht="19.5" thickBot="1" x14ac:dyDescent="0.25">
      <c r="A40" s="101"/>
      <c r="B40" s="102" t="s">
        <v>34</v>
      </c>
      <c r="C40" s="93"/>
      <c r="D40" s="93"/>
      <c r="E40" s="1"/>
      <c r="F40" s="1"/>
      <c r="H40" s="1"/>
      <c r="I40" s="1"/>
      <c r="J40" s="139"/>
      <c r="N40" s="206"/>
      <c r="O40" s="97"/>
    </row>
    <row r="41" spans="1:17" ht="13.5" thickBot="1" x14ac:dyDescent="0.25">
      <c r="A41" s="618"/>
      <c r="B41" s="619"/>
      <c r="C41" s="33" t="s">
        <v>94</v>
      </c>
      <c r="D41" s="135" t="s">
        <v>82</v>
      </c>
      <c r="E41" s="135" t="s">
        <v>71</v>
      </c>
      <c r="F41" s="135" t="s">
        <v>85</v>
      </c>
      <c r="G41" s="135" t="s">
        <v>95</v>
      </c>
      <c r="H41" s="135" t="s">
        <v>70</v>
      </c>
      <c r="I41" s="114" t="s">
        <v>69</v>
      </c>
      <c r="J41" s="114" t="s">
        <v>68</v>
      </c>
      <c r="K41" s="183" t="s">
        <v>67</v>
      </c>
      <c r="L41" s="271"/>
      <c r="M41" s="206"/>
      <c r="N41" s="81">
        <v>43891</v>
      </c>
      <c r="O41" s="316">
        <f>D35</f>
        <v>190611.37000000002</v>
      </c>
      <c r="P41" s="81"/>
    </row>
    <row r="42" spans="1:17" x14ac:dyDescent="0.2">
      <c r="A42" s="586" t="s">
        <v>52</v>
      </c>
      <c r="B42" s="587"/>
      <c r="C42" s="64"/>
      <c r="D42" s="65"/>
      <c r="E42" s="65"/>
      <c r="F42" s="65"/>
      <c r="G42" s="65"/>
      <c r="H42" s="65"/>
      <c r="I42" s="60">
        <v>1150</v>
      </c>
      <c r="J42" s="60"/>
      <c r="K42" s="184"/>
      <c r="L42" s="271"/>
      <c r="M42" s="206"/>
      <c r="N42" s="81">
        <v>43862</v>
      </c>
      <c r="O42" s="316">
        <f>'[1]FEBRUARY ''20'!$D$40</f>
        <v>178927.75</v>
      </c>
      <c r="P42" s="81"/>
    </row>
    <row r="43" spans="1:17" x14ac:dyDescent="0.2">
      <c r="A43" s="584" t="s">
        <v>53</v>
      </c>
      <c r="B43" s="585"/>
      <c r="C43" s="196"/>
      <c r="D43" s="255"/>
      <c r="E43" s="255"/>
      <c r="F43" s="255"/>
      <c r="G43" s="255"/>
      <c r="H43" s="255"/>
      <c r="I43" s="189"/>
      <c r="J43" s="189">
        <v>2645</v>
      </c>
      <c r="K43" s="88"/>
      <c r="L43" s="271"/>
      <c r="M43" s="206"/>
      <c r="N43" s="253">
        <v>43831</v>
      </c>
      <c r="O43" s="316">
        <f>'[1]JANUARY ''20'!$D$18</f>
        <v>195627.25</v>
      </c>
      <c r="P43" s="253"/>
    </row>
    <row r="44" spans="1:17" x14ac:dyDescent="0.2">
      <c r="A44" s="584" t="s">
        <v>59</v>
      </c>
      <c r="B44" s="585"/>
      <c r="C44" s="196"/>
      <c r="D44" s="255"/>
      <c r="E44" s="255">
        <v>6118</v>
      </c>
      <c r="F44" s="255"/>
      <c r="G44" s="255"/>
      <c r="H44" s="255"/>
      <c r="I44" s="189"/>
      <c r="J44" s="189"/>
      <c r="K44" s="88"/>
      <c r="L44" s="271"/>
      <c r="M44" s="206"/>
      <c r="N44" s="253">
        <v>43800</v>
      </c>
      <c r="O44" s="316">
        <f>'[1]DECEMBER ''19'!$D$45</f>
        <v>134458</v>
      </c>
      <c r="P44" s="253"/>
    </row>
    <row r="45" spans="1:17" x14ac:dyDescent="0.2">
      <c r="A45" s="584" t="s">
        <v>60</v>
      </c>
      <c r="B45" s="585"/>
      <c r="C45" s="196"/>
      <c r="D45" s="255"/>
      <c r="E45" s="255"/>
      <c r="F45" s="255"/>
      <c r="G45" s="255"/>
      <c r="H45" s="255"/>
      <c r="I45" s="189"/>
      <c r="J45" s="189"/>
      <c r="K45" s="88">
        <v>5612</v>
      </c>
      <c r="L45" s="271"/>
      <c r="M45" s="206"/>
      <c r="N45" s="254">
        <v>43770</v>
      </c>
      <c r="O45" s="316">
        <f>'[1]NOVEMBER ''19'!$D$62</f>
        <v>204636.75</v>
      </c>
      <c r="P45" s="254"/>
    </row>
    <row r="46" spans="1:17" x14ac:dyDescent="0.2">
      <c r="A46" s="584" t="s">
        <v>61</v>
      </c>
      <c r="B46" s="585"/>
      <c r="C46" s="196"/>
      <c r="D46" s="255"/>
      <c r="E46" s="255"/>
      <c r="F46" s="255"/>
      <c r="G46" s="255"/>
      <c r="H46" s="255"/>
      <c r="I46" s="189">
        <v>1725</v>
      </c>
      <c r="J46" s="189"/>
      <c r="K46" s="88"/>
      <c r="L46" s="271"/>
      <c r="M46" s="206"/>
      <c r="N46" s="254"/>
      <c r="O46" s="316">
        <f>SUM(O41:O45)</f>
        <v>904261.12</v>
      </c>
      <c r="P46" s="254"/>
    </row>
    <row r="47" spans="1:17" x14ac:dyDescent="0.2">
      <c r="A47" s="584" t="s">
        <v>78</v>
      </c>
      <c r="B47" s="585"/>
      <c r="C47" s="196"/>
      <c r="D47" s="255">
        <v>2300</v>
      </c>
      <c r="E47" s="255"/>
      <c r="F47" s="255"/>
      <c r="G47" s="255"/>
      <c r="H47" s="255"/>
      <c r="I47" s="189"/>
      <c r="J47" s="189"/>
      <c r="K47" s="88"/>
      <c r="L47" s="271"/>
      <c r="M47" s="206"/>
      <c r="N47" s="253"/>
      <c r="O47" s="317">
        <f>O46/5</f>
        <v>180852.22399999999</v>
      </c>
      <c r="P47" s="253"/>
    </row>
    <row r="48" spans="1:17" x14ac:dyDescent="0.2">
      <c r="A48" s="584" t="s">
        <v>79</v>
      </c>
      <c r="B48" s="585"/>
      <c r="C48" s="196"/>
      <c r="D48" s="255"/>
      <c r="E48" s="255"/>
      <c r="F48" s="255"/>
      <c r="G48" s="255"/>
      <c r="H48" s="255"/>
      <c r="I48" s="189"/>
      <c r="J48" s="189"/>
      <c r="K48" s="88">
        <v>6612.5</v>
      </c>
      <c r="L48" s="271"/>
      <c r="M48" s="206"/>
      <c r="N48" s="300" t="s">
        <v>198</v>
      </c>
      <c r="O48" s="316">
        <f>'MAY ''20'!D78</f>
        <v>52964.4</v>
      </c>
      <c r="P48" s="253"/>
    </row>
    <row r="49" spans="1:17" x14ac:dyDescent="0.2">
      <c r="A49" s="584" t="s">
        <v>83</v>
      </c>
      <c r="B49" s="585"/>
      <c r="C49" s="196"/>
      <c r="D49" s="255"/>
      <c r="E49" s="255"/>
      <c r="F49" s="255">
        <v>24702</v>
      </c>
      <c r="G49" s="255"/>
      <c r="H49" s="255"/>
      <c r="I49" s="189"/>
      <c r="J49" s="189"/>
      <c r="K49" s="88"/>
      <c r="L49" s="271"/>
      <c r="M49" s="206"/>
      <c r="N49" s="300" t="s">
        <v>199</v>
      </c>
      <c r="O49" s="317">
        <f>O48/O47*100</f>
        <v>29.286009775583409</v>
      </c>
      <c r="P49" s="253"/>
    </row>
    <row r="50" spans="1:17" x14ac:dyDescent="0.2">
      <c r="A50" s="584" t="s">
        <v>86</v>
      </c>
      <c r="B50" s="585"/>
      <c r="C50" s="196"/>
      <c r="D50" s="255"/>
      <c r="E50" s="255"/>
      <c r="F50" s="255"/>
      <c r="G50" s="255">
        <v>7222.02</v>
      </c>
      <c r="H50" s="255"/>
      <c r="I50" s="189"/>
      <c r="J50" s="189"/>
      <c r="K50" s="88"/>
      <c r="L50" s="271"/>
      <c r="M50" s="206"/>
      <c r="N50" s="253"/>
      <c r="O50" s="106"/>
      <c r="P50" s="253"/>
    </row>
    <row r="51" spans="1:17" x14ac:dyDescent="0.2">
      <c r="A51" s="584" t="s">
        <v>87</v>
      </c>
      <c r="B51" s="585"/>
      <c r="C51" s="66">
        <v>5244</v>
      </c>
      <c r="D51" s="67"/>
      <c r="E51" s="67"/>
      <c r="F51" s="67"/>
      <c r="G51" s="67"/>
      <c r="H51" s="67"/>
      <c r="I51" s="59"/>
      <c r="J51" s="59"/>
      <c r="K51" s="84"/>
      <c r="L51" s="271"/>
      <c r="M51" s="206"/>
      <c r="N51" s="81"/>
      <c r="O51" s="106"/>
      <c r="P51" s="81"/>
      <c r="Q51" s="104"/>
    </row>
    <row r="52" spans="1:17" x14ac:dyDescent="0.2">
      <c r="A52" s="584" t="s">
        <v>88</v>
      </c>
      <c r="B52" s="585"/>
      <c r="C52" s="66">
        <v>1345.5</v>
      </c>
      <c r="D52" s="67"/>
      <c r="E52" s="67"/>
      <c r="F52" s="67"/>
      <c r="G52" s="67"/>
      <c r="H52" s="67"/>
      <c r="I52" s="59"/>
      <c r="J52" s="59"/>
      <c r="K52" s="84"/>
      <c r="L52" s="271"/>
      <c r="M52" s="206"/>
      <c r="N52" s="81"/>
      <c r="O52" s="106"/>
      <c r="P52" s="81"/>
    </row>
    <row r="53" spans="1:17" x14ac:dyDescent="0.2">
      <c r="A53" s="584" t="s">
        <v>89</v>
      </c>
      <c r="B53" s="585"/>
      <c r="C53" s="66"/>
      <c r="D53" s="67"/>
      <c r="E53" s="67"/>
      <c r="F53" s="67"/>
      <c r="G53" s="67"/>
      <c r="H53" s="67"/>
      <c r="I53" s="59"/>
      <c r="J53" s="59"/>
      <c r="K53" s="84"/>
      <c r="L53" s="271"/>
      <c r="M53" s="206"/>
      <c r="N53" s="81"/>
      <c r="O53" s="106"/>
      <c r="P53" s="81"/>
    </row>
    <row r="54" spans="1:17" x14ac:dyDescent="0.2">
      <c r="A54" s="584" t="s">
        <v>100</v>
      </c>
      <c r="B54" s="585"/>
      <c r="C54" s="168"/>
      <c r="D54" s="95"/>
      <c r="E54" s="95"/>
      <c r="F54" s="95"/>
      <c r="G54" s="95"/>
      <c r="H54" s="95"/>
      <c r="I54" s="116"/>
      <c r="J54" s="116"/>
      <c r="K54" s="148"/>
      <c r="L54" s="271"/>
      <c r="M54" s="206"/>
      <c r="N54" s="253"/>
      <c r="O54" s="106"/>
      <c r="P54" s="253"/>
    </row>
    <row r="55" spans="1:17" x14ac:dyDescent="0.2">
      <c r="A55" s="584" t="s">
        <v>101</v>
      </c>
      <c r="B55" s="585"/>
      <c r="C55" s="168"/>
      <c r="D55" s="95"/>
      <c r="E55" s="95"/>
      <c r="F55" s="95"/>
      <c r="G55" s="95"/>
      <c r="H55" s="225"/>
      <c r="I55" s="116"/>
      <c r="J55" s="116">
        <v>1322.5</v>
      </c>
      <c r="K55" s="148"/>
      <c r="L55" s="271"/>
      <c r="M55" s="206"/>
      <c r="N55" s="81"/>
      <c r="O55" s="106"/>
      <c r="P55" s="81"/>
    </row>
    <row r="56" spans="1:17" x14ac:dyDescent="0.2">
      <c r="A56" s="584" t="s">
        <v>102</v>
      </c>
      <c r="B56" s="585"/>
      <c r="C56" s="168"/>
      <c r="D56" s="95"/>
      <c r="E56" s="95"/>
      <c r="F56" s="95"/>
      <c r="G56" s="95"/>
      <c r="H56" s="225"/>
      <c r="I56" s="116"/>
      <c r="J56" s="116">
        <v>1322.5</v>
      </c>
      <c r="K56" s="148"/>
      <c r="L56" s="271"/>
      <c r="M56" s="206"/>
      <c r="N56" s="253"/>
      <c r="O56" s="106"/>
      <c r="P56" s="253"/>
    </row>
    <row r="57" spans="1:17" x14ac:dyDescent="0.2">
      <c r="A57" s="567" t="s">
        <v>114</v>
      </c>
      <c r="B57" s="568"/>
      <c r="C57" s="168"/>
      <c r="D57" s="95"/>
      <c r="E57" s="95"/>
      <c r="F57" s="95"/>
      <c r="G57" s="95"/>
      <c r="H57" s="225">
        <v>15375.5</v>
      </c>
      <c r="I57" s="116"/>
      <c r="J57" s="116"/>
      <c r="K57" s="148"/>
      <c r="L57" s="271"/>
      <c r="M57" s="206"/>
      <c r="N57" s="253"/>
      <c r="O57" s="106"/>
      <c r="P57" s="253"/>
    </row>
    <row r="58" spans="1:17" x14ac:dyDescent="0.2">
      <c r="A58" s="567" t="s">
        <v>115</v>
      </c>
      <c r="B58" s="568"/>
      <c r="C58" s="168"/>
      <c r="D58" s="95"/>
      <c r="E58" s="95"/>
      <c r="F58" s="95"/>
      <c r="G58" s="95"/>
      <c r="H58" s="225">
        <v>15490.5</v>
      </c>
      <c r="I58" s="116"/>
      <c r="J58" s="116"/>
      <c r="K58" s="148"/>
      <c r="L58" s="271"/>
      <c r="M58" s="206"/>
      <c r="N58" s="253"/>
      <c r="O58" s="106"/>
      <c r="P58" s="253"/>
    </row>
    <row r="59" spans="1:17" x14ac:dyDescent="0.2">
      <c r="A59" s="567" t="s">
        <v>116</v>
      </c>
      <c r="B59" s="568"/>
      <c r="C59" s="168"/>
      <c r="D59" s="95"/>
      <c r="E59" s="95"/>
      <c r="F59" s="95"/>
      <c r="G59" s="95"/>
      <c r="H59" s="225">
        <v>5313</v>
      </c>
      <c r="I59" s="116"/>
      <c r="J59" s="116"/>
      <c r="K59" s="148"/>
      <c r="L59" s="271"/>
      <c r="M59" s="206"/>
      <c r="N59" s="257"/>
      <c r="O59" s="106"/>
      <c r="P59" s="257"/>
    </row>
    <row r="60" spans="1:17" x14ac:dyDescent="0.2">
      <c r="A60" s="567" t="s">
        <v>119</v>
      </c>
      <c r="B60" s="568"/>
      <c r="C60" s="168"/>
      <c r="D60" s="95"/>
      <c r="E60" s="95"/>
      <c r="F60" s="95">
        <v>19872</v>
      </c>
      <c r="G60" s="95"/>
      <c r="H60" s="225"/>
      <c r="I60" s="116"/>
      <c r="J60" s="116"/>
      <c r="K60" s="148"/>
      <c r="L60" s="271"/>
      <c r="M60" s="206"/>
      <c r="N60" s="258"/>
      <c r="O60" s="106"/>
      <c r="P60" s="258"/>
    </row>
    <row r="61" spans="1:17" x14ac:dyDescent="0.2">
      <c r="A61" s="567" t="s">
        <v>121</v>
      </c>
      <c r="B61" s="568"/>
      <c r="C61" s="168"/>
      <c r="D61" s="95"/>
      <c r="E61" s="95"/>
      <c r="F61" s="95"/>
      <c r="G61" s="95"/>
      <c r="H61" s="225"/>
      <c r="I61" s="116">
        <v>1782.5</v>
      </c>
      <c r="J61" s="116"/>
      <c r="K61" s="148"/>
      <c r="L61" s="285"/>
      <c r="M61" s="206"/>
      <c r="N61" s="285"/>
      <c r="O61" s="106"/>
      <c r="P61" s="285"/>
    </row>
    <row r="62" spans="1:17" ht="13.5" thickBot="1" x14ac:dyDescent="0.25">
      <c r="A62" s="597" t="s">
        <v>125</v>
      </c>
      <c r="B62" s="598"/>
      <c r="C62" s="78"/>
      <c r="D62" s="79"/>
      <c r="E62" s="79"/>
      <c r="F62" s="79"/>
      <c r="G62" s="79"/>
      <c r="H62" s="246">
        <v>41801.35</v>
      </c>
      <c r="I62" s="172"/>
      <c r="J62" s="172"/>
      <c r="K62" s="188"/>
      <c r="L62" s="271"/>
      <c r="M62" s="206"/>
      <c r="N62" s="258"/>
      <c r="O62" s="106"/>
      <c r="P62" s="258"/>
    </row>
    <row r="63" spans="1:17" s="12" customFormat="1" ht="14.25" customHeight="1" thickBot="1" x14ac:dyDescent="0.25">
      <c r="A63" s="170"/>
      <c r="B63" s="71"/>
      <c r="C63" s="68">
        <f t="shared" ref="C63:K63" si="0">SUM(C42:C62)</f>
        <v>6589.5</v>
      </c>
      <c r="D63" s="89">
        <f t="shared" si="0"/>
        <v>2300</v>
      </c>
      <c r="E63" s="89">
        <f t="shared" si="0"/>
        <v>6118</v>
      </c>
      <c r="F63" s="89">
        <f t="shared" si="0"/>
        <v>44574</v>
      </c>
      <c r="G63" s="89">
        <f t="shared" si="0"/>
        <v>7222.02</v>
      </c>
      <c r="H63" s="89">
        <f t="shared" si="0"/>
        <v>77980.350000000006</v>
      </c>
      <c r="I63" s="89">
        <f t="shared" si="0"/>
        <v>4657.5</v>
      </c>
      <c r="J63" s="89">
        <f t="shared" si="0"/>
        <v>5290</v>
      </c>
      <c r="K63" s="69">
        <f t="shared" si="0"/>
        <v>12224.5</v>
      </c>
      <c r="L63" s="591">
        <f>SUM(C63:K63)</f>
        <v>166955.87</v>
      </c>
      <c r="M63" s="592"/>
      <c r="N63"/>
      <c r="O63" s="97"/>
      <c r="P63"/>
    </row>
    <row r="64" spans="1:17" s="12" customFormat="1" ht="15" customHeight="1" x14ac:dyDescent="0.2">
      <c r="A64" s="170"/>
      <c r="B64" s="71"/>
      <c r="C64" s="205"/>
      <c r="D64" s="205"/>
      <c r="E64" s="1"/>
      <c r="F64" s="1"/>
      <c r="G64" s="1"/>
      <c r="H64" s="201"/>
      <c r="I64"/>
      <c r="J64"/>
      <c r="K64"/>
      <c r="L64" s="589"/>
      <c r="M64" s="590"/>
      <c r="O64" s="138"/>
    </row>
    <row r="65" spans="1:21" s="206" customFormat="1" ht="11.25" x14ac:dyDescent="0.2">
      <c r="A65" s="212"/>
      <c r="B65" s="232" t="s">
        <v>43</v>
      </c>
      <c r="C65" s="221" t="s">
        <v>131</v>
      </c>
      <c r="D65" s="221"/>
      <c r="E65" s="221"/>
      <c r="F65" s="221" t="s">
        <v>131</v>
      </c>
      <c r="G65" s="221" t="s">
        <v>131</v>
      </c>
      <c r="H65" s="221" t="s">
        <v>131</v>
      </c>
      <c r="I65" s="221" t="s">
        <v>131</v>
      </c>
      <c r="J65" s="221" t="s">
        <v>131</v>
      </c>
      <c r="K65" s="221" t="s">
        <v>131</v>
      </c>
      <c r="L65" s="595">
        <f>SUM(C65:K65)</f>
        <v>0</v>
      </c>
      <c r="M65" s="596"/>
      <c r="O65" s="194"/>
    </row>
    <row r="66" spans="1:21" s="206" customFormat="1" ht="11.25" x14ac:dyDescent="0.2">
      <c r="A66" s="204"/>
      <c r="B66" s="222" t="s">
        <v>45</v>
      </c>
      <c r="C66" s="208"/>
      <c r="D66" s="208"/>
      <c r="E66" s="208"/>
      <c r="F66" s="217"/>
      <c r="G66" s="249"/>
      <c r="H66" s="289"/>
      <c r="I66" s="208"/>
      <c r="K66" s="208"/>
      <c r="L66" s="595">
        <f>SUM(C66:K66)</f>
        <v>0</v>
      </c>
      <c r="M66" s="596"/>
      <c r="O66" s="209"/>
    </row>
    <row r="67" spans="1:21" s="206" customFormat="1" ht="11.25" x14ac:dyDescent="0.2">
      <c r="A67" s="204"/>
      <c r="B67" s="233" t="s">
        <v>44</v>
      </c>
      <c r="C67" s="208"/>
      <c r="D67" s="221" t="s">
        <v>131</v>
      </c>
      <c r="E67" s="221" t="s">
        <v>131</v>
      </c>
      <c r="F67" s="244"/>
      <c r="G67" s="244"/>
      <c r="I67" s="244"/>
      <c r="J67" s="244"/>
      <c r="K67" s="244"/>
      <c r="L67" s="593">
        <f>SUM(C67:K67)</f>
        <v>0</v>
      </c>
      <c r="M67" s="594"/>
      <c r="O67" s="210"/>
    </row>
    <row r="68" spans="1:21" s="206" customFormat="1" ht="11.25" x14ac:dyDescent="0.2">
      <c r="A68" s="204"/>
      <c r="B68" s="231"/>
      <c r="C68" s="208"/>
      <c r="D68" s="208"/>
      <c r="E68" s="208"/>
      <c r="F68" s="208"/>
      <c r="G68" s="208"/>
      <c r="K68" s="207"/>
      <c r="L68" s="588">
        <f>SUM(L65:M67)</f>
        <v>0</v>
      </c>
      <c r="M68" s="588"/>
      <c r="O68" s="210"/>
    </row>
    <row r="69" spans="1:21" s="206" customFormat="1" ht="11.25" x14ac:dyDescent="0.2">
      <c r="A69" s="204"/>
      <c r="B69" s="231"/>
      <c r="C69" s="208"/>
      <c r="D69" s="208"/>
      <c r="E69" s="208"/>
      <c r="F69" s="208"/>
      <c r="G69" s="208"/>
      <c r="H69" s="208"/>
      <c r="L69" s="273"/>
      <c r="N69" s="207"/>
      <c r="O69" s="209"/>
    </row>
    <row r="70" spans="1:21" s="206" customFormat="1" ht="11.25" x14ac:dyDescent="0.2">
      <c r="A70" s="204"/>
      <c r="B70" s="231"/>
      <c r="C70" s="208"/>
      <c r="D70" s="208"/>
      <c r="E70" s="208"/>
      <c r="F70" s="208"/>
      <c r="G70" s="208"/>
      <c r="H70" s="205"/>
      <c r="L70" s="273"/>
      <c r="N70" s="207"/>
      <c r="O70" s="210"/>
    </row>
    <row r="71" spans="1:21" s="206" customFormat="1" ht="11.25" x14ac:dyDescent="0.2">
      <c r="A71" s="204"/>
      <c r="B71" s="231"/>
      <c r="C71" s="208"/>
      <c r="D71" s="208"/>
      <c r="E71" s="208"/>
      <c r="F71" s="208"/>
      <c r="G71" s="208"/>
      <c r="H71" s="205"/>
      <c r="I71" s="205"/>
      <c r="M71" s="273"/>
      <c r="N71" s="207"/>
      <c r="O71" s="210"/>
    </row>
    <row r="72" spans="1:21" s="206" customFormat="1" ht="11.25" x14ac:dyDescent="0.2">
      <c r="A72" s="204"/>
      <c r="B72" s="231"/>
      <c r="C72" s="208"/>
      <c r="D72" s="208"/>
      <c r="E72" s="208"/>
      <c r="F72" s="208"/>
      <c r="G72" s="208"/>
      <c r="H72" s="205"/>
      <c r="I72" s="205"/>
      <c r="M72" s="273"/>
      <c r="Q72" s="250"/>
    </row>
    <row r="73" spans="1:21" x14ac:dyDescent="0.2">
      <c r="G73" s="121"/>
      <c r="H73" s="121"/>
      <c r="I73" s="1"/>
      <c r="J73" s="1"/>
      <c r="L73"/>
      <c r="M73" s="272"/>
      <c r="N73" s="206"/>
      <c r="Q73" s="106"/>
      <c r="T73" s="206"/>
      <c r="U73" s="206"/>
    </row>
    <row r="74" spans="1:21" x14ac:dyDescent="0.2">
      <c r="G74" s="121"/>
      <c r="H74" s="121"/>
      <c r="I74" s="1"/>
      <c r="L74"/>
      <c r="M74" s="272"/>
      <c r="N74" s="206"/>
      <c r="P74" s="106"/>
    </row>
    <row r="75" spans="1:21" x14ac:dyDescent="0.2">
      <c r="G75" s="121"/>
      <c r="H75" s="1"/>
      <c r="N75" s="206"/>
      <c r="O75" s="106"/>
    </row>
    <row r="76" spans="1:21" x14ac:dyDescent="0.2">
      <c r="G76" s="121"/>
      <c r="H76" s="1"/>
      <c r="N76" s="206"/>
      <c r="O76" s="106"/>
    </row>
  </sheetData>
  <mergeCells count="60">
    <mergeCell ref="A52:B52"/>
    <mergeCell ref="A50:B50"/>
    <mergeCell ref="A45:B45"/>
    <mergeCell ref="A43:B43"/>
    <mergeCell ref="A44:B44"/>
    <mergeCell ref="A57:B57"/>
    <mergeCell ref="A53:B53"/>
    <mergeCell ref="A55:B55"/>
    <mergeCell ref="A56:B56"/>
    <mergeCell ref="A54:B54"/>
    <mergeCell ref="C3:D3"/>
    <mergeCell ref="A41:B41"/>
    <mergeCell ref="E3:F3"/>
    <mergeCell ref="A35:B35"/>
    <mergeCell ref="A5:A8"/>
    <mergeCell ref="C36:D36"/>
    <mergeCell ref="E36:F36"/>
    <mergeCell ref="A9:A10"/>
    <mergeCell ref="A22:A24"/>
    <mergeCell ref="A29:A31"/>
    <mergeCell ref="A32:A33"/>
    <mergeCell ref="J39:K39"/>
    <mergeCell ref="H37:I37"/>
    <mergeCell ref="H4:J4"/>
    <mergeCell ref="J37:K37"/>
    <mergeCell ref="J38:K38"/>
    <mergeCell ref="G35:J36"/>
    <mergeCell ref="K36:L36"/>
    <mergeCell ref="L37:M37"/>
    <mergeCell ref="M36:N36"/>
    <mergeCell ref="G9:G10"/>
    <mergeCell ref="G5:G8"/>
    <mergeCell ref="G29:G31"/>
    <mergeCell ref="G32:G33"/>
    <mergeCell ref="A59:B59"/>
    <mergeCell ref="L68:M68"/>
    <mergeCell ref="L64:M64"/>
    <mergeCell ref="L63:M63"/>
    <mergeCell ref="L67:M67"/>
    <mergeCell ref="L66:M66"/>
    <mergeCell ref="L65:M65"/>
    <mergeCell ref="A60:B60"/>
    <mergeCell ref="A62:B62"/>
    <mergeCell ref="A61:B61"/>
    <mergeCell ref="A58:B58"/>
    <mergeCell ref="G13:G15"/>
    <mergeCell ref="A13:A15"/>
    <mergeCell ref="G16:G18"/>
    <mergeCell ref="A16:A18"/>
    <mergeCell ref="A20:A21"/>
    <mergeCell ref="G20:G21"/>
    <mergeCell ref="G22:G24"/>
    <mergeCell ref="G25:G28"/>
    <mergeCell ref="A25:A28"/>
    <mergeCell ref="A49:B49"/>
    <mergeCell ref="A47:B47"/>
    <mergeCell ref="A48:B48"/>
    <mergeCell ref="A51:B51"/>
    <mergeCell ref="A42:B42"/>
    <mergeCell ref="A46:B46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r:id="rId1"/>
  <headerFooter alignWithMargins="0">
    <oddFooter>&amp;C&amp;"Arial,Italic"&amp;9-  AGRIGEL (PTY) Ltd.  -&amp;R&amp;8Print Date: &amp;"Arial,Bold"&amp;D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9"/>
  <sheetViews>
    <sheetView zoomScaleNormal="100" workbookViewId="0">
      <pane ySplit="4" topLeftCell="A5" activePane="bottomLeft" state="frozenSplit"/>
      <selection pane="bottomLeft" activeCell="D16" sqref="D16"/>
    </sheetView>
  </sheetViews>
  <sheetFormatPr defaultRowHeight="12.75" x14ac:dyDescent="0.2"/>
  <cols>
    <col min="1" max="1" width="2.42578125" style="143" customWidth="1"/>
    <col min="2" max="2" width="6.42578125" style="71" customWidth="1"/>
    <col min="3" max="7" width="10.7109375" style="121" customWidth="1"/>
    <col min="8" max="8" width="12.5703125" style="1" customWidth="1"/>
    <col min="9" max="10" width="10.7109375" style="1" customWidth="1"/>
    <col min="11" max="13" width="10.7109375" customWidth="1"/>
    <col min="14" max="14" width="10.28515625" customWidth="1"/>
    <col min="15" max="16" width="10.7109375" customWidth="1"/>
    <col min="17" max="17" width="13.5703125" style="81" customWidth="1"/>
    <col min="18" max="18" width="10.7109375" customWidth="1"/>
    <col min="19" max="19" width="14.140625" customWidth="1"/>
    <col min="20" max="20" width="13.28515625" customWidth="1"/>
    <col min="21" max="21" width="13.7109375" customWidth="1"/>
    <col min="22" max="22" width="13.140625" customWidth="1"/>
  </cols>
  <sheetData>
    <row r="1" spans="1:18" ht="15" x14ac:dyDescent="0.25">
      <c r="A1" s="39" t="s">
        <v>49</v>
      </c>
      <c r="C1" s="120"/>
    </row>
    <row r="2" spans="1:18" ht="5.25" customHeight="1" thickBot="1" x14ac:dyDescent="0.25">
      <c r="A2" s="144"/>
      <c r="B2" s="147"/>
      <c r="C2" s="122"/>
      <c r="D2" s="123"/>
      <c r="E2" s="123"/>
      <c r="F2" s="123"/>
      <c r="G2" s="123"/>
      <c r="H2" s="243"/>
      <c r="I2" s="191"/>
      <c r="J2" s="97"/>
      <c r="P2" s="81"/>
      <c r="Q2"/>
    </row>
    <row r="3" spans="1:18" ht="17.25" customHeight="1" x14ac:dyDescent="0.2">
      <c r="A3" s="144"/>
      <c r="B3" s="147"/>
      <c r="C3" s="629" t="s">
        <v>34</v>
      </c>
      <c r="D3" s="630"/>
      <c r="E3" s="629" t="s">
        <v>33</v>
      </c>
      <c r="F3" s="630"/>
      <c r="G3" s="384"/>
      <c r="H3" s="191"/>
      <c r="I3" s="97"/>
      <c r="J3"/>
      <c r="O3" s="81"/>
      <c r="Q3"/>
    </row>
    <row r="4" spans="1:18" ht="13.5" thickBot="1" x14ac:dyDescent="0.25">
      <c r="A4" s="70" t="s">
        <v>6</v>
      </c>
      <c r="B4" s="85" t="s">
        <v>10</v>
      </c>
      <c r="C4" s="124" t="s">
        <v>7</v>
      </c>
      <c r="D4" s="125" t="s">
        <v>8</v>
      </c>
      <c r="E4" s="124" t="s">
        <v>37</v>
      </c>
      <c r="F4" s="126" t="s">
        <v>8</v>
      </c>
      <c r="G4" s="125"/>
      <c r="H4" s="142" t="s">
        <v>0</v>
      </c>
      <c r="I4" s="602" t="s">
        <v>11</v>
      </c>
      <c r="J4" s="602"/>
      <c r="K4" s="602"/>
      <c r="N4" s="81"/>
      <c r="Q4"/>
    </row>
    <row r="5" spans="1:18" x14ac:dyDescent="0.2">
      <c r="A5" s="370" t="s">
        <v>127</v>
      </c>
      <c r="B5" s="136" t="s">
        <v>77</v>
      </c>
      <c r="C5" s="98"/>
      <c r="D5" s="87"/>
      <c r="E5" s="98">
        <v>152490</v>
      </c>
      <c r="F5" s="56"/>
      <c r="G5" s="197">
        <f>SUM(C5:F5)/1.15</f>
        <v>132600</v>
      </c>
      <c r="H5" s="374">
        <f>SUM(C5:F5)</f>
        <v>152490</v>
      </c>
      <c r="I5" s="30" t="s">
        <v>74</v>
      </c>
      <c r="J5" s="31"/>
      <c r="K5" s="32"/>
      <c r="L5" s="134" t="s">
        <v>63</v>
      </c>
      <c r="M5" s="304">
        <v>43921</v>
      </c>
      <c r="N5" s="105"/>
      <c r="O5" s="283"/>
      <c r="P5" s="160"/>
      <c r="Q5" s="112"/>
    </row>
    <row r="6" spans="1:18" ht="13.5" thickBot="1" x14ac:dyDescent="0.25">
      <c r="A6" s="86"/>
      <c r="B6" s="264"/>
      <c r="C6" s="165"/>
      <c r="D6" s="145"/>
      <c r="E6" s="166"/>
      <c r="F6" s="146"/>
      <c r="G6" s="385"/>
      <c r="H6" s="267"/>
      <c r="I6" s="228"/>
      <c r="J6" s="229"/>
      <c r="K6" s="230"/>
      <c r="L6" s="134"/>
      <c r="N6" s="259"/>
      <c r="O6" s="97"/>
      <c r="P6" s="97"/>
      <c r="Q6" s="97"/>
    </row>
    <row r="7" spans="1:18" s="12" customFormat="1" ht="14.25" thickTop="1" thickBot="1" x14ac:dyDescent="0.25">
      <c r="A7" s="620"/>
      <c r="B7" s="620"/>
      <c r="C7" s="127">
        <f>SUM(C5:C6)</f>
        <v>0</v>
      </c>
      <c r="D7" s="127">
        <f>SUM(D5:D6)</f>
        <v>0</v>
      </c>
      <c r="E7" s="127">
        <f>SUM(E5:E6)</f>
        <v>152490</v>
      </c>
      <c r="F7" s="127">
        <f>SUM(F5:F6)</f>
        <v>0</v>
      </c>
      <c r="G7" s="386"/>
      <c r="H7" s="606">
        <f>SUM(H5:H6)</f>
        <v>152490</v>
      </c>
      <c r="I7" s="606"/>
      <c r="J7" s="606"/>
      <c r="K7" s="606"/>
      <c r="L7" s="62"/>
      <c r="M7" s="631">
        <f>SUM(C6:F6)</f>
        <v>0</v>
      </c>
      <c r="N7" s="631"/>
      <c r="O7" s="137" t="e">
        <f>#REF!+#REF!+#REF!</f>
        <v>#REF!</v>
      </c>
      <c r="P7" s="186"/>
      <c r="Q7" s="138"/>
    </row>
    <row r="8" spans="1:18" s="12" customFormat="1" ht="15" customHeight="1" x14ac:dyDescent="0.2">
      <c r="A8" s="144"/>
      <c r="B8" s="73"/>
      <c r="C8" s="632">
        <f>SUM(C7:D7)</f>
        <v>0</v>
      </c>
      <c r="D8" s="633"/>
      <c r="E8" s="634">
        <f>SUM(E7:F7)</f>
        <v>152490</v>
      </c>
      <c r="F8" s="635"/>
      <c r="G8" s="294"/>
      <c r="H8" s="606"/>
      <c r="I8" s="606"/>
      <c r="J8" s="606"/>
      <c r="K8" s="606"/>
      <c r="L8" s="62"/>
      <c r="M8" s="62"/>
      <c r="N8" s="185"/>
      <c r="O8" s="138"/>
      <c r="P8" s="186"/>
      <c r="Q8" s="138"/>
    </row>
    <row r="9" spans="1:18" s="12" customFormat="1" x14ac:dyDescent="0.2">
      <c r="A9" s="144"/>
      <c r="B9" s="73"/>
      <c r="C9" s="128"/>
      <c r="D9" s="128"/>
      <c r="E9" s="128"/>
      <c r="F9" s="128"/>
      <c r="G9" s="128"/>
      <c r="H9" s="8"/>
      <c r="I9" s="626"/>
      <c r="J9" s="627"/>
      <c r="K9" s="628">
        <f>SUM(C8:F8)</f>
        <v>152490</v>
      </c>
      <c r="L9" s="601"/>
      <c r="M9" s="7"/>
      <c r="N9" s="7"/>
      <c r="O9" s="185"/>
      <c r="P9" s="138"/>
      <c r="Q9" s="187"/>
      <c r="R9" s="138"/>
    </row>
  </sheetData>
  <mergeCells count="10">
    <mergeCell ref="A7:B7"/>
    <mergeCell ref="M7:N7"/>
    <mergeCell ref="H7:K8"/>
    <mergeCell ref="C8:D8"/>
    <mergeCell ref="E8:F8"/>
    <mergeCell ref="I9:J9"/>
    <mergeCell ref="K9:L9"/>
    <mergeCell ref="C3:D3"/>
    <mergeCell ref="E3:F3"/>
    <mergeCell ref="I4:K4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R111"/>
  <sheetViews>
    <sheetView zoomScaleNormal="100" workbookViewId="0">
      <pane ySplit="4" topLeftCell="A44" activePane="bottomLeft" state="frozenSplit"/>
      <selection pane="bottomLeft" activeCell="G62" sqref="G62"/>
    </sheetView>
  </sheetViews>
  <sheetFormatPr defaultRowHeight="12.75" x14ac:dyDescent="0.2"/>
  <cols>
    <col min="1" max="1" width="2.42578125" style="153" customWidth="1"/>
    <col min="2" max="2" width="6.42578125" style="71" customWidth="1"/>
    <col min="3" max="7" width="10.7109375" style="121" customWidth="1"/>
    <col min="8" max="8" width="10.7109375" style="1" customWidth="1"/>
    <col min="9" max="9" width="10.7109375" style="93" customWidth="1"/>
    <col min="10" max="10" width="10.7109375" style="1" customWidth="1"/>
    <col min="11" max="12" width="10.7109375" customWidth="1"/>
    <col min="13" max="13" width="10.7109375" style="297" customWidth="1"/>
    <col min="14" max="14" width="10.7109375" style="329" customWidth="1"/>
    <col min="15" max="16" width="10.7109375" customWidth="1"/>
    <col min="17" max="17" width="13.140625" style="81" customWidth="1"/>
    <col min="18" max="18" width="10.7109375" customWidth="1"/>
    <col min="19" max="19" width="14.140625" customWidth="1"/>
    <col min="20" max="20" width="13.28515625" customWidth="1"/>
    <col min="21" max="21" width="13.7109375" customWidth="1"/>
    <col min="22" max="22" width="13.140625" customWidth="1"/>
  </cols>
  <sheetData>
    <row r="1" spans="1:17" ht="15" x14ac:dyDescent="0.25">
      <c r="A1" s="39" t="s">
        <v>48</v>
      </c>
      <c r="C1" s="120"/>
    </row>
    <row r="2" spans="1:17" ht="5.25" customHeight="1" thickBot="1" x14ac:dyDescent="0.25">
      <c r="A2" s="154"/>
      <c r="B2" s="147"/>
      <c r="C2" s="122"/>
      <c r="D2" s="123"/>
      <c r="E2" s="123"/>
      <c r="F2" s="123"/>
      <c r="G2" s="123"/>
      <c r="H2" s="219"/>
      <c r="I2" s="191"/>
      <c r="J2" s="97"/>
      <c r="P2" s="81"/>
      <c r="Q2"/>
    </row>
    <row r="3" spans="1:17" ht="17.25" customHeight="1" x14ac:dyDescent="0.2">
      <c r="A3" s="154"/>
      <c r="B3" s="147"/>
      <c r="C3" s="629" t="s">
        <v>34</v>
      </c>
      <c r="D3" s="630"/>
      <c r="E3" s="629" t="s">
        <v>33</v>
      </c>
      <c r="F3" s="630"/>
      <c r="G3" s="644" t="s">
        <v>149</v>
      </c>
      <c r="H3" s="97"/>
      <c r="I3"/>
      <c r="J3"/>
      <c r="N3" s="330"/>
      <c r="Q3"/>
    </row>
    <row r="4" spans="1:17" ht="13.5" thickBot="1" x14ac:dyDescent="0.25">
      <c r="A4" s="70" t="s">
        <v>6</v>
      </c>
      <c r="B4" s="85" t="s">
        <v>10</v>
      </c>
      <c r="C4" s="124" t="s">
        <v>7</v>
      </c>
      <c r="D4" s="125" t="s">
        <v>8</v>
      </c>
      <c r="E4" s="124" t="s">
        <v>37</v>
      </c>
      <c r="F4" s="126" t="s">
        <v>8</v>
      </c>
      <c r="G4" s="644"/>
      <c r="H4" s="152" t="s">
        <v>0</v>
      </c>
      <c r="I4" s="602" t="s">
        <v>11</v>
      </c>
      <c r="J4" s="602"/>
      <c r="K4" s="602"/>
      <c r="N4" s="330"/>
      <c r="Q4"/>
    </row>
    <row r="5" spans="1:17" x14ac:dyDescent="0.2">
      <c r="A5" s="621" t="s">
        <v>127</v>
      </c>
      <c r="B5" s="286" t="s">
        <v>89</v>
      </c>
      <c r="C5" s="174"/>
      <c r="D5" s="96">
        <v>828</v>
      </c>
      <c r="E5" s="176"/>
      <c r="F5" s="96"/>
      <c r="G5" s="387"/>
      <c r="H5" s="643">
        <f>SUM(C5:G6)</f>
        <v>1932</v>
      </c>
      <c r="I5" s="30" t="s">
        <v>93</v>
      </c>
      <c r="J5" s="31"/>
      <c r="K5" s="32"/>
      <c r="L5" s="134" t="s">
        <v>41</v>
      </c>
      <c r="M5" s="300" t="s">
        <v>56</v>
      </c>
      <c r="N5" s="331"/>
      <c r="O5" s="206"/>
      <c r="P5" s="34"/>
      <c r="Q5"/>
    </row>
    <row r="6" spans="1:17" s="80" customFormat="1" x14ac:dyDescent="0.2">
      <c r="A6" s="574"/>
      <c r="B6" s="286" t="s">
        <v>100</v>
      </c>
      <c r="C6" s="57"/>
      <c r="D6" s="58">
        <v>1104</v>
      </c>
      <c r="E6" s="63"/>
      <c r="F6" s="83"/>
      <c r="G6" s="347"/>
      <c r="H6" s="571"/>
      <c r="I6" s="30" t="s">
        <v>93</v>
      </c>
      <c r="J6" s="31"/>
      <c r="K6" s="32"/>
      <c r="L6" s="134" t="s">
        <v>41</v>
      </c>
      <c r="M6" s="300" t="s">
        <v>56</v>
      </c>
      <c r="N6" s="331"/>
      <c r="O6" s="283"/>
    </row>
    <row r="7" spans="1:17" x14ac:dyDescent="0.2">
      <c r="A7" s="367" t="s">
        <v>128</v>
      </c>
      <c r="B7" s="136" t="s">
        <v>130</v>
      </c>
      <c r="C7" s="182"/>
      <c r="D7" s="146">
        <v>1564</v>
      </c>
      <c r="E7" s="165"/>
      <c r="F7" s="146"/>
      <c r="G7" s="388"/>
      <c r="H7" s="378">
        <f>SUM(C7:G7)</f>
        <v>1564</v>
      </c>
      <c r="I7" s="227" t="s">
        <v>65</v>
      </c>
      <c r="J7" s="31"/>
      <c r="K7" s="226"/>
      <c r="L7" s="134" t="s">
        <v>41</v>
      </c>
      <c r="M7" s="300" t="s">
        <v>56</v>
      </c>
      <c r="N7" s="331"/>
      <c r="O7" s="190"/>
      <c r="Q7"/>
    </row>
    <row r="8" spans="1:17" x14ac:dyDescent="0.2">
      <c r="A8" s="572" t="s">
        <v>156</v>
      </c>
      <c r="B8" s="136" t="s">
        <v>132</v>
      </c>
      <c r="C8" s="261"/>
      <c r="D8" s="118"/>
      <c r="E8" s="238"/>
      <c r="F8" s="118"/>
      <c r="G8" s="261">
        <v>690</v>
      </c>
      <c r="H8" s="578">
        <f>SUM(C8:G12)</f>
        <v>6580</v>
      </c>
      <c r="I8" s="227" t="s">
        <v>157</v>
      </c>
      <c r="J8" s="31"/>
      <c r="K8" s="226"/>
      <c r="L8" s="134" t="s">
        <v>109</v>
      </c>
      <c r="M8" s="297">
        <v>43957</v>
      </c>
      <c r="N8" s="331"/>
      <c r="O8" s="190"/>
      <c r="Q8"/>
    </row>
    <row r="9" spans="1:17" x14ac:dyDescent="0.2">
      <c r="A9" s="573"/>
      <c r="B9" s="136" t="s">
        <v>133</v>
      </c>
      <c r="C9" s="165"/>
      <c r="D9" s="146"/>
      <c r="E9" s="211"/>
      <c r="F9" s="146"/>
      <c r="G9" s="261">
        <v>2415</v>
      </c>
      <c r="H9" s="579"/>
      <c r="I9" s="227" t="s">
        <v>160</v>
      </c>
      <c r="J9" s="31"/>
      <c r="K9" s="226"/>
      <c r="L9" s="134" t="s">
        <v>63</v>
      </c>
      <c r="M9" s="297">
        <v>43957</v>
      </c>
      <c r="N9" s="331"/>
      <c r="Q9"/>
    </row>
    <row r="10" spans="1:17" x14ac:dyDescent="0.2">
      <c r="A10" s="573"/>
      <c r="B10" s="136" t="s">
        <v>134</v>
      </c>
      <c r="C10" s="178"/>
      <c r="D10" s="179"/>
      <c r="E10" s="180"/>
      <c r="F10" s="179"/>
      <c r="G10" s="261">
        <v>450</v>
      </c>
      <c r="H10" s="579"/>
      <c r="I10" s="227" t="s">
        <v>158</v>
      </c>
      <c r="J10" s="31"/>
      <c r="K10" s="226"/>
      <c r="L10" s="134" t="s">
        <v>63</v>
      </c>
      <c r="M10" s="297">
        <v>43957</v>
      </c>
      <c r="N10" s="331"/>
      <c r="Q10"/>
    </row>
    <row r="11" spans="1:17" x14ac:dyDescent="0.2">
      <c r="A11" s="573"/>
      <c r="B11" s="136" t="s">
        <v>135</v>
      </c>
      <c r="C11" s="90"/>
      <c r="D11" s="83"/>
      <c r="E11" s="57"/>
      <c r="F11" s="155"/>
      <c r="G11" s="389">
        <v>265</v>
      </c>
      <c r="H11" s="579"/>
      <c r="I11" s="235" t="s">
        <v>159</v>
      </c>
      <c r="J11" s="195"/>
      <c r="K11" s="236"/>
      <c r="L11" s="134" t="s">
        <v>63</v>
      </c>
      <c r="M11" s="297">
        <v>43956</v>
      </c>
      <c r="N11" s="331"/>
      <c r="O11" s="140"/>
      <c r="Q11"/>
    </row>
    <row r="12" spans="1:17" x14ac:dyDescent="0.2">
      <c r="A12" s="574"/>
      <c r="B12" s="136" t="s">
        <v>136</v>
      </c>
      <c r="C12" s="90"/>
      <c r="D12" s="83"/>
      <c r="E12" s="57"/>
      <c r="F12" s="155"/>
      <c r="G12" s="389">
        <v>2760</v>
      </c>
      <c r="H12" s="580"/>
      <c r="I12" s="235" t="s">
        <v>161</v>
      </c>
      <c r="J12" s="195"/>
      <c r="K12" s="236"/>
      <c r="L12" s="134" t="s">
        <v>63</v>
      </c>
      <c r="M12" s="297">
        <v>43959</v>
      </c>
      <c r="N12" s="331"/>
      <c r="Q12"/>
    </row>
    <row r="13" spans="1:17" x14ac:dyDescent="0.2">
      <c r="A13" s="581" t="s">
        <v>150</v>
      </c>
      <c r="B13" s="136" t="s">
        <v>137</v>
      </c>
      <c r="C13" s="90"/>
      <c r="D13" s="83"/>
      <c r="E13" s="57"/>
      <c r="F13" s="155"/>
      <c r="G13" s="389">
        <v>3450</v>
      </c>
      <c r="H13" s="578">
        <f>SUM(C13:G14)</f>
        <v>3795</v>
      </c>
      <c r="I13" s="235" t="s">
        <v>151</v>
      </c>
      <c r="J13" s="195"/>
      <c r="K13" s="236"/>
      <c r="L13" s="134" t="s">
        <v>63</v>
      </c>
      <c r="M13" s="297">
        <v>43959</v>
      </c>
      <c r="N13" s="331"/>
      <c r="Q13"/>
    </row>
    <row r="14" spans="1:17" x14ac:dyDescent="0.2">
      <c r="A14" s="583"/>
      <c r="B14" s="136" t="s">
        <v>138</v>
      </c>
      <c r="C14" s="57"/>
      <c r="D14" s="83"/>
      <c r="E14" s="57"/>
      <c r="F14" s="155"/>
      <c r="G14" s="389">
        <v>345</v>
      </c>
      <c r="H14" s="580"/>
      <c r="I14" s="235" t="s">
        <v>153</v>
      </c>
      <c r="J14" s="195"/>
      <c r="K14" s="236"/>
      <c r="L14" s="134" t="s">
        <v>63</v>
      </c>
      <c r="M14" s="297">
        <v>43958</v>
      </c>
      <c r="N14" s="331"/>
      <c r="Q14"/>
    </row>
    <row r="15" spans="1:17" x14ac:dyDescent="0.2">
      <c r="A15" s="581" t="s">
        <v>72</v>
      </c>
      <c r="B15" s="136" t="s">
        <v>139</v>
      </c>
      <c r="C15" s="98"/>
      <c r="D15" s="87"/>
      <c r="E15" s="55"/>
      <c r="F15" s="197"/>
      <c r="G15" s="389">
        <v>1725</v>
      </c>
      <c r="H15" s="578">
        <f>SUM(C15:G17)</f>
        <v>5374.75</v>
      </c>
      <c r="I15" s="235" t="s">
        <v>152</v>
      </c>
      <c r="J15" s="195"/>
      <c r="K15" s="236"/>
      <c r="L15" s="134" t="s">
        <v>63</v>
      </c>
      <c r="M15" s="297">
        <v>43963</v>
      </c>
      <c r="N15" s="331"/>
      <c r="O15" s="34"/>
      <c r="Q15"/>
    </row>
    <row r="16" spans="1:17" x14ac:dyDescent="0.2">
      <c r="A16" s="582"/>
      <c r="B16" s="136" t="s">
        <v>140</v>
      </c>
      <c r="C16" s="55"/>
      <c r="D16" s="87"/>
      <c r="E16" s="55"/>
      <c r="F16" s="197"/>
      <c r="G16" s="389">
        <v>3000</v>
      </c>
      <c r="H16" s="579"/>
      <c r="I16" s="235" t="s">
        <v>154</v>
      </c>
      <c r="J16" s="195"/>
      <c r="K16" s="236"/>
      <c r="L16" s="134" t="s">
        <v>63</v>
      </c>
      <c r="M16" s="297">
        <v>43964</v>
      </c>
      <c r="N16" s="335">
        <v>100</v>
      </c>
      <c r="Q16"/>
    </row>
    <row r="17" spans="1:17" x14ac:dyDescent="0.2">
      <c r="A17" s="583"/>
      <c r="B17" s="136" t="s">
        <v>141</v>
      </c>
      <c r="C17" s="98"/>
      <c r="D17" s="87"/>
      <c r="E17" s="98">
        <v>649.75</v>
      </c>
      <c r="F17" s="197"/>
      <c r="G17" s="347"/>
      <c r="H17" s="580"/>
      <c r="I17" s="235" t="s">
        <v>155</v>
      </c>
      <c r="J17" s="195"/>
      <c r="K17" s="236"/>
      <c r="L17" s="134" t="s">
        <v>63</v>
      </c>
      <c r="M17" s="106">
        <v>44001</v>
      </c>
      <c r="N17" s="331"/>
      <c r="Q17"/>
    </row>
    <row r="18" spans="1:17" x14ac:dyDescent="0.2">
      <c r="A18" s="581" t="s">
        <v>146</v>
      </c>
      <c r="B18" s="136" t="s">
        <v>142</v>
      </c>
      <c r="C18" s="57"/>
      <c r="D18" s="83">
        <v>1357</v>
      </c>
      <c r="E18" s="57"/>
      <c r="F18" s="155"/>
      <c r="G18" s="347"/>
      <c r="H18" s="578">
        <f>SUM(C18:G22)</f>
        <v>23589.5</v>
      </c>
      <c r="I18" s="235" t="s">
        <v>54</v>
      </c>
      <c r="J18" s="195"/>
      <c r="K18" s="236"/>
      <c r="L18" s="134" t="s">
        <v>41</v>
      </c>
      <c r="M18" s="297" t="s">
        <v>56</v>
      </c>
      <c r="N18" s="331"/>
      <c r="Q18"/>
    </row>
    <row r="19" spans="1:17" x14ac:dyDescent="0.2">
      <c r="A19" s="582"/>
      <c r="B19" s="136" t="s">
        <v>143</v>
      </c>
      <c r="C19" s="57"/>
      <c r="D19" s="83">
        <v>1437.5</v>
      </c>
      <c r="E19" s="57"/>
      <c r="F19" s="155"/>
      <c r="G19" s="347"/>
      <c r="H19" s="579"/>
      <c r="I19" s="235" t="s">
        <v>54</v>
      </c>
      <c r="J19" s="195"/>
      <c r="K19" s="236"/>
      <c r="L19" s="134" t="s">
        <v>41</v>
      </c>
      <c r="M19" s="297" t="s">
        <v>56</v>
      </c>
      <c r="N19" s="331"/>
      <c r="Q19"/>
    </row>
    <row r="20" spans="1:17" x14ac:dyDescent="0.2">
      <c r="A20" s="582"/>
      <c r="B20" s="136" t="s">
        <v>144</v>
      </c>
      <c r="C20" s="57"/>
      <c r="D20" s="83">
        <v>4370</v>
      </c>
      <c r="E20" s="57"/>
      <c r="F20" s="155"/>
      <c r="G20" s="347"/>
      <c r="H20" s="579"/>
      <c r="I20" s="235" t="s">
        <v>54</v>
      </c>
      <c r="J20" s="195"/>
      <c r="K20" s="236"/>
      <c r="L20" s="134" t="s">
        <v>41</v>
      </c>
      <c r="M20" s="297" t="s">
        <v>56</v>
      </c>
      <c r="N20" s="331"/>
      <c r="Q20"/>
    </row>
    <row r="21" spans="1:17" x14ac:dyDescent="0.2">
      <c r="A21" s="582"/>
      <c r="B21" s="136" t="s">
        <v>145</v>
      </c>
      <c r="C21" s="57"/>
      <c r="D21" s="83">
        <v>15525</v>
      </c>
      <c r="E21" s="57"/>
      <c r="F21" s="155"/>
      <c r="G21" s="347"/>
      <c r="H21" s="579"/>
      <c r="I21" s="235" t="s">
        <v>112</v>
      </c>
      <c r="J21" s="195"/>
      <c r="K21" s="236"/>
      <c r="L21" s="134" t="s">
        <v>41</v>
      </c>
      <c r="M21" s="297" t="s">
        <v>56</v>
      </c>
      <c r="N21" s="331"/>
      <c r="Q21"/>
    </row>
    <row r="22" spans="1:17" x14ac:dyDescent="0.2">
      <c r="A22" s="583"/>
      <c r="B22" s="136" t="s">
        <v>162</v>
      </c>
      <c r="C22" s="57"/>
      <c r="D22" s="83"/>
      <c r="E22" s="57"/>
      <c r="F22" s="58"/>
      <c r="G22" s="389">
        <v>900</v>
      </c>
      <c r="H22" s="580"/>
      <c r="I22" s="227" t="s">
        <v>163</v>
      </c>
      <c r="J22" s="31"/>
      <c r="K22" s="226"/>
      <c r="L22" s="134" t="s">
        <v>63</v>
      </c>
      <c r="M22" s="297">
        <v>43965</v>
      </c>
      <c r="N22" s="332"/>
      <c r="P22" s="104"/>
      <c r="Q22"/>
    </row>
    <row r="23" spans="1:17" x14ac:dyDescent="0.2">
      <c r="A23" s="290" t="s">
        <v>165</v>
      </c>
      <c r="B23" s="136" t="s">
        <v>166</v>
      </c>
      <c r="C23" s="161"/>
      <c r="D23" s="96"/>
      <c r="E23" s="174"/>
      <c r="F23" s="96"/>
      <c r="G23" s="389">
        <v>1035</v>
      </c>
      <c r="H23" s="324">
        <f>SUM(C23:G23)</f>
        <v>1035</v>
      </c>
      <c r="I23" s="227" t="s">
        <v>164</v>
      </c>
      <c r="J23" s="31"/>
      <c r="K23" s="226"/>
      <c r="L23" s="134" t="s">
        <v>63</v>
      </c>
      <c r="M23" s="297">
        <v>43970</v>
      </c>
      <c r="N23" s="332"/>
      <c r="P23" s="104"/>
      <c r="Q23"/>
    </row>
    <row r="24" spans="1:17" x14ac:dyDescent="0.2">
      <c r="A24" s="581" t="s">
        <v>97</v>
      </c>
      <c r="B24" s="136" t="s">
        <v>169</v>
      </c>
      <c r="C24" s="57"/>
      <c r="D24" s="83">
        <v>5060</v>
      </c>
      <c r="E24" s="57"/>
      <c r="F24" s="58"/>
      <c r="G24" s="347"/>
      <c r="H24" s="578">
        <f>SUM(C24:G30)</f>
        <v>26996</v>
      </c>
      <c r="I24" s="227" t="s">
        <v>167</v>
      </c>
      <c r="J24" s="31"/>
      <c r="K24" s="226"/>
      <c r="L24" s="134" t="s">
        <v>41</v>
      </c>
      <c r="M24" s="297" t="s">
        <v>56</v>
      </c>
      <c r="N24" s="332"/>
      <c r="P24" s="104"/>
      <c r="Q24"/>
    </row>
    <row r="25" spans="1:17" x14ac:dyDescent="0.2">
      <c r="A25" s="582"/>
      <c r="B25" s="136" t="s">
        <v>170</v>
      </c>
      <c r="C25" s="55"/>
      <c r="D25" s="96">
        <v>460</v>
      </c>
      <c r="E25" s="174"/>
      <c r="F25" s="96"/>
      <c r="G25" s="347"/>
      <c r="H25" s="579"/>
      <c r="I25" s="227" t="s">
        <v>167</v>
      </c>
      <c r="J25" s="31"/>
      <c r="K25" s="226"/>
      <c r="L25" s="134" t="s">
        <v>41</v>
      </c>
      <c r="M25" s="297" t="s">
        <v>56</v>
      </c>
      <c r="N25" s="332"/>
      <c r="P25" s="104"/>
      <c r="Q25"/>
    </row>
    <row r="26" spans="1:17" x14ac:dyDescent="0.2">
      <c r="A26" s="582"/>
      <c r="B26" s="136" t="s">
        <v>173</v>
      </c>
      <c r="C26" s="55"/>
      <c r="D26" s="83">
        <v>1840</v>
      </c>
      <c r="E26" s="57"/>
      <c r="F26" s="58"/>
      <c r="G26" s="347"/>
      <c r="H26" s="579"/>
      <c r="I26" s="227" t="s">
        <v>167</v>
      </c>
      <c r="J26" s="31"/>
      <c r="K26" s="226"/>
      <c r="L26" s="134" t="s">
        <v>41</v>
      </c>
      <c r="M26" s="297" t="s">
        <v>56</v>
      </c>
      <c r="N26" s="332"/>
      <c r="P26" s="104"/>
      <c r="Q26"/>
    </row>
    <row r="27" spans="1:17" x14ac:dyDescent="0.2">
      <c r="A27" s="582"/>
      <c r="B27" s="136" t="s">
        <v>171</v>
      </c>
      <c r="C27" s="55"/>
      <c r="D27" s="96">
        <v>6256</v>
      </c>
      <c r="E27" s="174"/>
      <c r="F27" s="96"/>
      <c r="G27" s="347"/>
      <c r="H27" s="579"/>
      <c r="I27" s="227" t="s">
        <v>93</v>
      </c>
      <c r="J27" s="31"/>
      <c r="K27" s="226"/>
      <c r="L27" s="134" t="s">
        <v>41</v>
      </c>
      <c r="M27" s="297" t="s">
        <v>56</v>
      </c>
      <c r="N27" s="332"/>
      <c r="P27" s="104"/>
      <c r="Q27"/>
    </row>
    <row r="28" spans="1:17" x14ac:dyDescent="0.2">
      <c r="A28" s="582"/>
      <c r="B28" s="136" t="s">
        <v>172</v>
      </c>
      <c r="C28" s="55"/>
      <c r="D28" s="83"/>
      <c r="E28" s="57"/>
      <c r="F28" s="58"/>
      <c r="G28" s="389">
        <v>120</v>
      </c>
      <c r="H28" s="579"/>
      <c r="I28" s="227" t="s">
        <v>168</v>
      </c>
      <c r="J28" s="31"/>
      <c r="K28" s="226"/>
      <c r="L28" s="134" t="s">
        <v>63</v>
      </c>
      <c r="M28" s="297">
        <v>43966</v>
      </c>
      <c r="N28" s="332"/>
      <c r="P28" s="104"/>
      <c r="Q28"/>
    </row>
    <row r="29" spans="1:17" x14ac:dyDescent="0.2">
      <c r="A29" s="582"/>
      <c r="B29" s="264" t="s">
        <v>175</v>
      </c>
      <c r="C29" s="55"/>
      <c r="D29" s="96">
        <v>6210</v>
      </c>
      <c r="E29" s="174"/>
      <c r="F29" s="96"/>
      <c r="G29" s="347"/>
      <c r="H29" s="579"/>
      <c r="I29" s="227" t="s">
        <v>174</v>
      </c>
      <c r="J29" s="31"/>
      <c r="K29" s="226"/>
      <c r="L29" s="134" t="s">
        <v>41</v>
      </c>
      <c r="M29" s="297" t="s">
        <v>56</v>
      </c>
      <c r="N29" s="332"/>
      <c r="P29" s="104"/>
      <c r="Q29"/>
    </row>
    <row r="30" spans="1:17" x14ac:dyDescent="0.2">
      <c r="A30" s="583"/>
      <c r="B30" s="264" t="s">
        <v>176</v>
      </c>
      <c r="C30" s="57"/>
      <c r="D30" s="83"/>
      <c r="E30" s="57"/>
      <c r="F30" s="58"/>
      <c r="G30" s="389">
        <v>7050</v>
      </c>
      <c r="H30" s="580"/>
      <c r="I30" s="227" t="s">
        <v>177</v>
      </c>
      <c r="J30" s="31"/>
      <c r="K30" s="226"/>
      <c r="L30" s="134" t="s">
        <v>63</v>
      </c>
      <c r="M30" s="297">
        <v>43964</v>
      </c>
      <c r="N30" s="332"/>
      <c r="P30" s="104"/>
      <c r="Q30"/>
    </row>
    <row r="31" spans="1:17" x14ac:dyDescent="0.2">
      <c r="A31" s="581" t="s">
        <v>181</v>
      </c>
      <c r="B31" s="264" t="s">
        <v>178</v>
      </c>
      <c r="C31" s="57"/>
      <c r="D31" s="87"/>
      <c r="E31" s="55"/>
      <c r="F31" s="87"/>
      <c r="G31" s="389">
        <v>600</v>
      </c>
      <c r="H31" s="578">
        <f>SUM(C31:G32)</f>
        <v>600</v>
      </c>
      <c r="I31" s="227" t="s">
        <v>182</v>
      </c>
      <c r="J31" s="31"/>
      <c r="K31" s="226"/>
      <c r="L31" s="134" t="s">
        <v>63</v>
      </c>
      <c r="M31" s="297">
        <v>43969</v>
      </c>
      <c r="N31" s="335">
        <f>G31/30</f>
        <v>20</v>
      </c>
      <c r="P31" s="104"/>
      <c r="Q31"/>
    </row>
    <row r="32" spans="1:17" x14ac:dyDescent="0.2">
      <c r="A32" s="583"/>
      <c r="B32" s="264" t="s">
        <v>180</v>
      </c>
      <c r="C32" s="57"/>
      <c r="D32" s="87"/>
      <c r="E32" s="55"/>
      <c r="F32" s="87"/>
      <c r="G32" s="347">
        <v>0</v>
      </c>
      <c r="H32" s="580"/>
      <c r="I32" s="227" t="s">
        <v>184</v>
      </c>
      <c r="J32" s="31"/>
      <c r="K32" s="226"/>
      <c r="L32" s="134" t="s">
        <v>193</v>
      </c>
      <c r="N32" s="332"/>
      <c r="P32" s="104"/>
      <c r="Q32"/>
    </row>
    <row r="33" spans="1:17" x14ac:dyDescent="0.2">
      <c r="A33" s="581" t="s">
        <v>99</v>
      </c>
      <c r="B33" s="264" t="s">
        <v>187</v>
      </c>
      <c r="C33" s="57"/>
      <c r="D33" s="87">
        <v>1605.4</v>
      </c>
      <c r="E33" s="55"/>
      <c r="F33" s="87"/>
      <c r="G33" s="347"/>
      <c r="H33" s="578">
        <f>SUM(C33:G36)</f>
        <v>3240.4</v>
      </c>
      <c r="I33" s="227" t="s">
        <v>174</v>
      </c>
      <c r="J33" s="31"/>
      <c r="K33" s="226"/>
      <c r="L33" s="134" t="s">
        <v>41</v>
      </c>
      <c r="M33" s="300" t="s">
        <v>56</v>
      </c>
      <c r="N33" s="332"/>
      <c r="P33" s="104"/>
      <c r="Q33"/>
    </row>
    <row r="34" spans="1:17" x14ac:dyDescent="0.2">
      <c r="A34" s="582"/>
      <c r="B34" s="264" t="s">
        <v>188</v>
      </c>
      <c r="C34" s="57"/>
      <c r="D34" s="87"/>
      <c r="E34" s="55"/>
      <c r="F34" s="87"/>
      <c r="G34" s="347">
        <v>1035</v>
      </c>
      <c r="H34" s="579"/>
      <c r="I34" s="227" t="s">
        <v>55</v>
      </c>
      <c r="J34" s="31"/>
      <c r="K34" s="226"/>
      <c r="L34" s="134" t="s">
        <v>41</v>
      </c>
      <c r="M34" s="300" t="s">
        <v>56</v>
      </c>
      <c r="N34" s="332"/>
      <c r="P34" s="104"/>
      <c r="Q34"/>
    </row>
    <row r="35" spans="1:17" x14ac:dyDescent="0.2">
      <c r="A35" s="582"/>
      <c r="B35" s="264" t="s">
        <v>189</v>
      </c>
      <c r="C35" s="57"/>
      <c r="D35" s="87"/>
      <c r="E35" s="55"/>
      <c r="F35" s="87"/>
      <c r="G35" s="389">
        <v>600</v>
      </c>
      <c r="H35" s="579"/>
      <c r="I35" s="227" t="s">
        <v>154</v>
      </c>
      <c r="J35" s="31"/>
      <c r="K35" s="226"/>
      <c r="L35" s="134" t="s">
        <v>63</v>
      </c>
      <c r="M35" s="303">
        <v>43971</v>
      </c>
      <c r="N35" s="336">
        <f>G35/30</f>
        <v>20</v>
      </c>
      <c r="P35" s="104"/>
      <c r="Q35"/>
    </row>
    <row r="36" spans="1:17" x14ac:dyDescent="0.2">
      <c r="A36" s="583"/>
      <c r="B36" s="264" t="s">
        <v>190</v>
      </c>
      <c r="C36" s="57"/>
      <c r="D36" s="87"/>
      <c r="E36" s="55"/>
      <c r="F36" s="87"/>
      <c r="G36" s="347">
        <v>0</v>
      </c>
      <c r="H36" s="580"/>
      <c r="I36" s="227" t="s">
        <v>163</v>
      </c>
      <c r="J36" s="31"/>
      <c r="K36" s="226"/>
      <c r="L36" s="134" t="s">
        <v>193</v>
      </c>
      <c r="M36" s="303" t="s">
        <v>56</v>
      </c>
      <c r="N36" s="332"/>
      <c r="P36" s="104"/>
      <c r="Q36"/>
    </row>
    <row r="37" spans="1:17" x14ac:dyDescent="0.2">
      <c r="A37" s="302" t="s">
        <v>192</v>
      </c>
      <c r="B37" s="264" t="s">
        <v>191</v>
      </c>
      <c r="C37" s="57"/>
      <c r="D37" s="87">
        <v>4025</v>
      </c>
      <c r="E37" s="55"/>
      <c r="F37" s="87"/>
      <c r="G37" s="347"/>
      <c r="H37" s="378">
        <f>SUM(C37:G37)</f>
        <v>4025</v>
      </c>
      <c r="I37" s="227" t="s">
        <v>81</v>
      </c>
      <c r="J37" s="31"/>
      <c r="K37" s="226"/>
      <c r="L37" s="134" t="s">
        <v>41</v>
      </c>
      <c r="M37" s="300" t="s">
        <v>56</v>
      </c>
      <c r="N37" s="332"/>
      <c r="P37" s="104"/>
      <c r="Q37"/>
    </row>
    <row r="38" spans="1:17" x14ac:dyDescent="0.2">
      <c r="A38" s="296" t="s">
        <v>195</v>
      </c>
      <c r="B38" s="264" t="s">
        <v>194</v>
      </c>
      <c r="C38" s="90">
        <v>5175</v>
      </c>
      <c r="D38" s="87"/>
      <c r="E38" s="55"/>
      <c r="F38" s="87"/>
      <c r="G38" s="347"/>
      <c r="H38" s="378">
        <f>SUM(C38:G38)</f>
        <v>5175</v>
      </c>
      <c r="I38" s="227" t="s">
        <v>196</v>
      </c>
      <c r="J38" s="31"/>
      <c r="K38" s="226"/>
      <c r="L38" s="134" t="s">
        <v>63</v>
      </c>
      <c r="M38" s="297">
        <v>43973</v>
      </c>
      <c r="N38" s="332"/>
      <c r="P38" s="104"/>
      <c r="Q38"/>
    </row>
    <row r="39" spans="1:17" x14ac:dyDescent="0.2">
      <c r="A39" s="310" t="s">
        <v>126</v>
      </c>
      <c r="B39" s="264" t="s">
        <v>197</v>
      </c>
      <c r="C39" s="57"/>
      <c r="D39" s="87"/>
      <c r="E39" s="55"/>
      <c r="F39" s="87"/>
      <c r="G39" s="389">
        <v>600</v>
      </c>
      <c r="H39" s="378">
        <f>SUM(C39:G39)</f>
        <v>600</v>
      </c>
      <c r="I39" s="227" t="s">
        <v>182</v>
      </c>
      <c r="J39" s="31"/>
      <c r="K39" s="226"/>
      <c r="L39" s="134" t="s">
        <v>63</v>
      </c>
      <c r="M39" s="313">
        <v>43977</v>
      </c>
      <c r="N39" s="336">
        <f>G39/30</f>
        <v>20</v>
      </c>
      <c r="P39" s="104"/>
      <c r="Q39"/>
    </row>
    <row r="40" spans="1:17" x14ac:dyDescent="0.2">
      <c r="A40" s="312" t="s">
        <v>201</v>
      </c>
      <c r="B40" s="264" t="s">
        <v>200</v>
      </c>
      <c r="C40" s="57"/>
      <c r="D40" s="87">
        <v>1322.5</v>
      </c>
      <c r="E40" s="55"/>
      <c r="F40" s="87"/>
      <c r="G40" s="347"/>
      <c r="H40" s="378">
        <f>SUM(C40:G40)</f>
        <v>1322.5</v>
      </c>
      <c r="I40" s="227" t="s">
        <v>174</v>
      </c>
      <c r="J40" s="31"/>
      <c r="K40" s="226"/>
      <c r="L40" s="134" t="s">
        <v>41</v>
      </c>
      <c r="M40" s="311" t="s">
        <v>56</v>
      </c>
      <c r="N40" s="332"/>
      <c r="P40" s="104"/>
      <c r="Q40"/>
    </row>
    <row r="41" spans="1:17" x14ac:dyDescent="0.2">
      <c r="A41" s="581" t="s">
        <v>203</v>
      </c>
      <c r="B41" s="264" t="s">
        <v>202</v>
      </c>
      <c r="C41" s="57"/>
      <c r="D41" s="87"/>
      <c r="E41" s="55"/>
      <c r="F41" s="87"/>
      <c r="G41" s="389">
        <v>900</v>
      </c>
      <c r="H41" s="578">
        <f>SUM(C41:G43)</f>
        <v>1475</v>
      </c>
      <c r="I41" s="227" t="s">
        <v>182</v>
      </c>
      <c r="J41" s="31"/>
      <c r="K41" s="226"/>
      <c r="L41" s="134" t="s">
        <v>63</v>
      </c>
      <c r="M41" s="311">
        <v>43979</v>
      </c>
      <c r="N41" s="335">
        <f>G41/30</f>
        <v>30</v>
      </c>
      <c r="P41" s="104"/>
      <c r="Q41"/>
    </row>
    <row r="42" spans="1:17" x14ac:dyDescent="0.2">
      <c r="A42" s="582"/>
      <c r="B42" s="264" t="s">
        <v>206</v>
      </c>
      <c r="C42" s="57"/>
      <c r="D42" s="87"/>
      <c r="E42" s="55"/>
      <c r="F42" s="87"/>
      <c r="G42" s="389">
        <v>575</v>
      </c>
      <c r="H42" s="579"/>
      <c r="I42" s="227" t="s">
        <v>204</v>
      </c>
      <c r="J42" s="31"/>
      <c r="K42" s="226"/>
      <c r="L42" s="134" t="s">
        <v>63</v>
      </c>
      <c r="M42" s="320">
        <v>43979</v>
      </c>
      <c r="N42" s="332"/>
      <c r="P42" s="104"/>
      <c r="Q42"/>
    </row>
    <row r="43" spans="1:17" x14ac:dyDescent="0.2">
      <c r="A43" s="583"/>
      <c r="B43" s="264" t="s">
        <v>207</v>
      </c>
      <c r="C43" s="57"/>
      <c r="D43" s="87"/>
      <c r="E43" s="55">
        <v>0</v>
      </c>
      <c r="F43" s="87"/>
      <c r="G43" s="347"/>
      <c r="H43" s="580"/>
      <c r="I43" s="227" t="s">
        <v>205</v>
      </c>
      <c r="J43" s="31"/>
      <c r="K43" s="226"/>
      <c r="L43" s="134" t="s">
        <v>282</v>
      </c>
      <c r="M43" s="318"/>
      <c r="N43" s="332"/>
      <c r="P43" s="104"/>
      <c r="Q43"/>
    </row>
    <row r="44" spans="1:17" x14ac:dyDescent="0.2">
      <c r="A44" s="581" t="s">
        <v>209</v>
      </c>
      <c r="B44" s="264" t="s">
        <v>208</v>
      </c>
      <c r="C44" s="57"/>
      <c r="D44" s="87"/>
      <c r="E44" s="55"/>
      <c r="F44" s="87"/>
      <c r="G44" s="389">
        <v>90</v>
      </c>
      <c r="H44" s="578">
        <f>SUM(C44:G77)</f>
        <v>135486.5</v>
      </c>
      <c r="I44" s="227" t="s">
        <v>182</v>
      </c>
      <c r="J44" s="31"/>
      <c r="K44" s="226"/>
      <c r="L44" s="134" t="s">
        <v>63</v>
      </c>
      <c r="M44" s="318">
        <v>43990</v>
      </c>
      <c r="N44" s="332">
        <f>G44/30</f>
        <v>3</v>
      </c>
      <c r="P44" s="104"/>
      <c r="Q44"/>
    </row>
    <row r="45" spans="1:17" x14ac:dyDescent="0.2">
      <c r="A45" s="582"/>
      <c r="B45" s="286" t="s">
        <v>211</v>
      </c>
      <c r="C45" s="174"/>
      <c r="D45" s="96"/>
      <c r="E45" s="176"/>
      <c r="F45" s="96"/>
      <c r="G45" s="371">
        <v>400</v>
      </c>
      <c r="H45" s="579"/>
      <c r="I45" s="227" t="s">
        <v>215</v>
      </c>
      <c r="J45" s="31"/>
      <c r="K45" s="226"/>
      <c r="L45" s="134" t="s">
        <v>63</v>
      </c>
      <c r="M45" s="300">
        <v>43983</v>
      </c>
      <c r="N45" s="335">
        <v>7</v>
      </c>
      <c r="O45" s="206"/>
      <c r="P45" s="34"/>
      <c r="Q45"/>
    </row>
    <row r="46" spans="1:17" s="80" customFormat="1" x14ac:dyDescent="0.2">
      <c r="A46" s="582"/>
      <c r="B46" s="286" t="s">
        <v>212</v>
      </c>
      <c r="C46" s="57"/>
      <c r="D46" s="58"/>
      <c r="E46" s="63"/>
      <c r="F46" s="83"/>
      <c r="G46" s="298">
        <v>530</v>
      </c>
      <c r="H46" s="579"/>
      <c r="I46" s="227" t="s">
        <v>216</v>
      </c>
      <c r="J46" s="31"/>
      <c r="K46" s="226"/>
      <c r="L46" s="134" t="s">
        <v>63</v>
      </c>
      <c r="M46" s="300">
        <v>43984</v>
      </c>
      <c r="N46" s="335">
        <v>9</v>
      </c>
      <c r="O46" s="283"/>
    </row>
    <row r="47" spans="1:17" x14ac:dyDescent="0.2">
      <c r="A47" s="582"/>
      <c r="B47" s="286" t="s">
        <v>213</v>
      </c>
      <c r="C47" s="261"/>
      <c r="D47" s="118"/>
      <c r="E47" s="119"/>
      <c r="F47" s="118"/>
      <c r="G47" s="299">
        <v>189</v>
      </c>
      <c r="H47" s="579"/>
      <c r="I47" s="227" t="s">
        <v>217</v>
      </c>
      <c r="J47" s="31"/>
      <c r="K47" s="226"/>
      <c r="L47" s="134" t="s">
        <v>63</v>
      </c>
      <c r="M47" s="300">
        <v>43984</v>
      </c>
      <c r="N47" s="335">
        <v>2</v>
      </c>
      <c r="O47" s="190"/>
      <c r="Q47"/>
    </row>
    <row r="48" spans="1:17" x14ac:dyDescent="0.2">
      <c r="A48" s="582"/>
      <c r="B48" s="286" t="s">
        <v>214</v>
      </c>
      <c r="C48" s="182"/>
      <c r="D48" s="146"/>
      <c r="E48" s="165"/>
      <c r="F48" s="146"/>
      <c r="G48" s="299">
        <v>155</v>
      </c>
      <c r="H48" s="579"/>
      <c r="I48" s="227" t="s">
        <v>218</v>
      </c>
      <c r="J48" s="31"/>
      <c r="K48" s="226"/>
      <c r="L48" s="134" t="s">
        <v>63</v>
      </c>
      <c r="M48" s="300">
        <v>43984</v>
      </c>
      <c r="N48" s="335">
        <v>2</v>
      </c>
      <c r="O48" s="190"/>
      <c r="Q48"/>
    </row>
    <row r="49" spans="1:17" x14ac:dyDescent="0.2">
      <c r="A49" s="582"/>
      <c r="B49" s="286" t="s">
        <v>221</v>
      </c>
      <c r="C49" s="261"/>
      <c r="D49" s="118"/>
      <c r="E49" s="238"/>
      <c r="F49" s="118"/>
      <c r="G49" s="299">
        <v>570</v>
      </c>
      <c r="H49" s="579"/>
      <c r="I49" s="227" t="s">
        <v>219</v>
      </c>
      <c r="J49" s="31"/>
      <c r="K49" s="226"/>
      <c r="L49" s="134" t="s">
        <v>63</v>
      </c>
      <c r="M49" s="381">
        <v>43980</v>
      </c>
      <c r="N49" s="331"/>
      <c r="O49" s="190"/>
      <c r="Q49"/>
    </row>
    <row r="50" spans="1:17" x14ac:dyDescent="0.2">
      <c r="A50" s="582"/>
      <c r="B50" s="286" t="s">
        <v>222</v>
      </c>
      <c r="C50" s="57"/>
      <c r="D50" s="87"/>
      <c r="E50" s="55"/>
      <c r="F50" s="87"/>
      <c r="G50" s="299">
        <v>3000</v>
      </c>
      <c r="H50" s="579"/>
      <c r="I50" s="227" t="s">
        <v>220</v>
      </c>
      <c r="J50" s="31"/>
      <c r="K50" s="226"/>
      <c r="L50" s="134" t="s">
        <v>63</v>
      </c>
      <c r="M50" s="381">
        <v>43980</v>
      </c>
      <c r="N50" s="335">
        <f>G50/30</f>
        <v>100</v>
      </c>
      <c r="P50" s="104"/>
      <c r="Q50"/>
    </row>
    <row r="51" spans="1:17" x14ac:dyDescent="0.2">
      <c r="A51" s="582"/>
      <c r="B51" s="286" t="s">
        <v>223</v>
      </c>
      <c r="C51" s="57"/>
      <c r="D51" s="87"/>
      <c r="E51" s="55"/>
      <c r="F51" s="87"/>
      <c r="G51" s="298">
        <v>6000</v>
      </c>
      <c r="H51" s="579"/>
      <c r="I51" s="227" t="s">
        <v>224</v>
      </c>
      <c r="J51" s="31"/>
      <c r="K51" s="226"/>
      <c r="L51" s="134" t="s">
        <v>63</v>
      </c>
      <c r="M51" s="300">
        <v>43983</v>
      </c>
      <c r="N51" s="335">
        <f>G51/30</f>
        <v>200</v>
      </c>
      <c r="P51" s="104"/>
      <c r="Q51"/>
    </row>
    <row r="52" spans="1:17" x14ac:dyDescent="0.2">
      <c r="A52" s="582"/>
      <c r="B52" s="286" t="s">
        <v>226</v>
      </c>
      <c r="C52" s="57"/>
      <c r="D52" s="87"/>
      <c r="E52" s="55"/>
      <c r="F52" s="87"/>
      <c r="G52" s="298">
        <v>395</v>
      </c>
      <c r="H52" s="579"/>
      <c r="I52" s="227" t="s">
        <v>225</v>
      </c>
      <c r="J52" s="31"/>
      <c r="K52" s="226"/>
      <c r="L52" s="134" t="s">
        <v>63</v>
      </c>
      <c r="M52" s="300">
        <v>43984</v>
      </c>
      <c r="N52" s="335">
        <v>6</v>
      </c>
      <c r="O52" s="104" t="e">
        <f>SUM(#REF!,G52:G53)</f>
        <v>#REF!</v>
      </c>
      <c r="P52" s="104"/>
      <c r="Q52"/>
    </row>
    <row r="53" spans="1:17" x14ac:dyDescent="0.2">
      <c r="A53" s="582"/>
      <c r="B53" s="286" t="s">
        <v>229</v>
      </c>
      <c r="C53" s="57"/>
      <c r="D53" s="87"/>
      <c r="E53" s="55"/>
      <c r="F53" s="87"/>
      <c r="G53" s="298">
        <v>530</v>
      </c>
      <c r="H53" s="579"/>
      <c r="I53" s="227" t="s">
        <v>228</v>
      </c>
      <c r="J53" s="31"/>
      <c r="K53" s="226"/>
      <c r="L53" s="134" t="s">
        <v>63</v>
      </c>
      <c r="M53" s="300">
        <v>43984</v>
      </c>
      <c r="N53" s="335">
        <v>10</v>
      </c>
      <c r="P53" s="104"/>
      <c r="Q53"/>
    </row>
    <row r="54" spans="1:17" x14ac:dyDescent="0.2">
      <c r="A54" s="582"/>
      <c r="B54" s="264" t="s">
        <v>234</v>
      </c>
      <c r="C54" s="90"/>
      <c r="D54" s="87"/>
      <c r="E54" s="55"/>
      <c r="F54" s="87"/>
      <c r="G54" s="298">
        <v>300</v>
      </c>
      <c r="H54" s="579"/>
      <c r="I54" s="227" t="s">
        <v>236</v>
      </c>
      <c r="J54" s="31"/>
      <c r="K54" s="226"/>
      <c r="L54" s="134" t="s">
        <v>63</v>
      </c>
      <c r="M54" s="381">
        <v>43986</v>
      </c>
      <c r="N54" s="332">
        <v>10</v>
      </c>
      <c r="P54" s="104"/>
      <c r="Q54"/>
    </row>
    <row r="55" spans="1:17" x14ac:dyDescent="0.2">
      <c r="A55" s="582"/>
      <c r="B55" s="264" t="s">
        <v>235</v>
      </c>
      <c r="C55" s="57"/>
      <c r="D55" s="87"/>
      <c r="E55" s="55"/>
      <c r="F55" s="87"/>
      <c r="G55" s="298">
        <v>1500</v>
      </c>
      <c r="H55" s="579"/>
      <c r="I55" s="227" t="s">
        <v>154</v>
      </c>
      <c r="J55" s="31"/>
      <c r="K55" s="226"/>
      <c r="L55" s="134" t="s">
        <v>63</v>
      </c>
      <c r="M55" s="381">
        <v>43991</v>
      </c>
      <c r="N55" s="335">
        <v>50</v>
      </c>
      <c r="P55" s="104"/>
      <c r="Q55"/>
    </row>
    <row r="56" spans="1:17" x14ac:dyDescent="0.2">
      <c r="A56" s="582"/>
      <c r="B56" s="264" t="s">
        <v>238</v>
      </c>
      <c r="C56" s="57"/>
      <c r="D56" s="87"/>
      <c r="E56" s="55"/>
      <c r="F56" s="87"/>
      <c r="G56" s="298">
        <v>320</v>
      </c>
      <c r="H56" s="579"/>
      <c r="I56" s="227" t="s">
        <v>237</v>
      </c>
      <c r="J56" s="31"/>
      <c r="K56" s="226"/>
      <c r="L56" s="134" t="s">
        <v>63</v>
      </c>
      <c r="M56" s="381">
        <v>43985</v>
      </c>
      <c r="N56" s="335">
        <v>3</v>
      </c>
      <c r="P56" s="104"/>
      <c r="Q56"/>
    </row>
    <row r="57" spans="1:17" x14ac:dyDescent="0.2">
      <c r="A57" s="582"/>
      <c r="B57" s="264" t="s">
        <v>240</v>
      </c>
      <c r="C57" s="57"/>
      <c r="D57" s="87"/>
      <c r="E57" s="55"/>
      <c r="F57" s="87"/>
      <c r="G57" s="298">
        <v>105</v>
      </c>
      <c r="H57" s="579"/>
      <c r="I57" s="227" t="s">
        <v>239</v>
      </c>
      <c r="J57" s="31"/>
      <c r="K57" s="226"/>
      <c r="L57" s="134" t="s">
        <v>63</v>
      </c>
      <c r="M57" s="381">
        <v>43986</v>
      </c>
      <c r="N57" s="335">
        <v>1</v>
      </c>
      <c r="P57" s="104"/>
      <c r="Q57"/>
    </row>
    <row r="58" spans="1:17" x14ac:dyDescent="0.2">
      <c r="A58" s="582"/>
      <c r="B58" s="264" t="s">
        <v>241</v>
      </c>
      <c r="C58" s="90">
        <v>5175</v>
      </c>
      <c r="D58" s="87"/>
      <c r="E58" s="159"/>
      <c r="F58" s="87"/>
      <c r="G58" s="295"/>
      <c r="H58" s="579"/>
      <c r="I58" s="227" t="s">
        <v>196</v>
      </c>
      <c r="J58" s="31"/>
      <c r="K58" s="226"/>
      <c r="L58" s="134" t="s">
        <v>63</v>
      </c>
      <c r="M58" s="381">
        <v>43987</v>
      </c>
      <c r="N58" s="332"/>
      <c r="P58" s="104"/>
      <c r="Q58"/>
    </row>
    <row r="59" spans="1:17" x14ac:dyDescent="0.2">
      <c r="A59" s="582"/>
      <c r="B59" s="264" t="s">
        <v>243</v>
      </c>
      <c r="C59" s="57"/>
      <c r="D59" s="87"/>
      <c r="E59" s="55"/>
      <c r="F59" s="87"/>
      <c r="G59" s="298">
        <v>3290</v>
      </c>
      <c r="H59" s="579"/>
      <c r="I59" s="227" t="s">
        <v>242</v>
      </c>
      <c r="J59" s="31"/>
      <c r="K59" s="226"/>
      <c r="L59" s="134" t="s">
        <v>63</v>
      </c>
      <c r="M59" s="381">
        <v>43991</v>
      </c>
      <c r="N59" s="335">
        <v>100</v>
      </c>
      <c r="P59" s="104"/>
      <c r="Q59"/>
    </row>
    <row r="60" spans="1:17" x14ac:dyDescent="0.2">
      <c r="A60" s="582"/>
      <c r="B60" s="264" t="s">
        <v>247</v>
      </c>
      <c r="C60" s="57"/>
      <c r="D60" s="87"/>
      <c r="E60" s="55"/>
      <c r="F60" s="87"/>
      <c r="G60" s="298">
        <v>1500</v>
      </c>
      <c r="H60" s="579"/>
      <c r="I60" s="227" t="s">
        <v>224</v>
      </c>
      <c r="J60" s="31"/>
      <c r="K60" s="226"/>
      <c r="L60" s="134" t="s">
        <v>63</v>
      </c>
      <c r="M60" s="381">
        <v>43992</v>
      </c>
      <c r="N60" s="335">
        <v>50</v>
      </c>
      <c r="P60" s="104"/>
      <c r="Q60"/>
    </row>
    <row r="61" spans="1:17" x14ac:dyDescent="0.2">
      <c r="A61" s="582"/>
      <c r="B61" s="264" t="s">
        <v>246</v>
      </c>
      <c r="C61" s="57"/>
      <c r="D61" s="87"/>
      <c r="E61" s="55"/>
      <c r="F61" s="87"/>
      <c r="G61" s="298">
        <v>1210</v>
      </c>
      <c r="H61" s="579"/>
      <c r="I61" s="227" t="s">
        <v>254</v>
      </c>
      <c r="J61" s="31"/>
      <c r="K61" s="226"/>
      <c r="L61" s="134" t="s">
        <v>63</v>
      </c>
      <c r="M61" s="381">
        <v>43992</v>
      </c>
      <c r="N61" s="335">
        <v>25</v>
      </c>
      <c r="P61" s="104"/>
      <c r="Q61"/>
    </row>
    <row r="62" spans="1:17" x14ac:dyDescent="0.2">
      <c r="A62" s="582"/>
      <c r="B62" s="264" t="s">
        <v>248</v>
      </c>
      <c r="C62" s="57"/>
      <c r="D62" s="87"/>
      <c r="E62" s="55"/>
      <c r="F62" s="87"/>
      <c r="G62" s="298">
        <v>3000</v>
      </c>
      <c r="H62" s="579"/>
      <c r="I62" s="227" t="s">
        <v>154</v>
      </c>
      <c r="J62" s="31"/>
      <c r="K62" s="226"/>
      <c r="L62" s="134" t="s">
        <v>63</v>
      </c>
      <c r="M62" s="106">
        <v>44057</v>
      </c>
      <c r="N62" s="332">
        <v>100</v>
      </c>
      <c r="O62" s="80" t="s">
        <v>275</v>
      </c>
      <c r="P62" s="104"/>
      <c r="Q62"/>
    </row>
    <row r="63" spans="1:17" x14ac:dyDescent="0.2">
      <c r="A63" s="582"/>
      <c r="B63" s="264" t="s">
        <v>255</v>
      </c>
      <c r="C63" s="57"/>
      <c r="D63" s="87"/>
      <c r="E63" s="55"/>
      <c r="F63" s="87"/>
      <c r="G63" s="298">
        <v>900</v>
      </c>
      <c r="H63" s="579"/>
      <c r="I63" s="227" t="s">
        <v>242</v>
      </c>
      <c r="J63" s="31"/>
      <c r="K63" s="226"/>
      <c r="L63" s="134" t="s">
        <v>63</v>
      </c>
      <c r="M63" s="381">
        <v>44086</v>
      </c>
      <c r="N63" s="332">
        <f>G63/30</f>
        <v>30</v>
      </c>
      <c r="P63" s="104"/>
      <c r="Q63"/>
    </row>
    <row r="64" spans="1:17" x14ac:dyDescent="0.2">
      <c r="A64" s="582"/>
      <c r="B64" s="264" t="s">
        <v>256</v>
      </c>
      <c r="C64" s="57"/>
      <c r="D64" s="87"/>
      <c r="E64" s="55"/>
      <c r="F64" s="87"/>
      <c r="G64" s="298">
        <v>260</v>
      </c>
      <c r="H64" s="579"/>
      <c r="I64" s="227" t="s">
        <v>154</v>
      </c>
      <c r="J64" s="31"/>
      <c r="K64" s="226"/>
      <c r="L64" s="134" t="s">
        <v>63</v>
      </c>
      <c r="M64" s="381">
        <v>44092</v>
      </c>
      <c r="N64" s="332">
        <v>5</v>
      </c>
      <c r="O64" s="342"/>
      <c r="P64" s="104"/>
      <c r="Q64"/>
    </row>
    <row r="65" spans="1:17" x14ac:dyDescent="0.2">
      <c r="A65" s="582"/>
      <c r="B65" s="264" t="s">
        <v>260</v>
      </c>
      <c r="C65" s="57"/>
      <c r="D65" s="87"/>
      <c r="E65" s="55"/>
      <c r="F65" s="87"/>
      <c r="G65" s="298">
        <v>1500</v>
      </c>
      <c r="H65" s="579"/>
      <c r="I65" s="227" t="s">
        <v>261</v>
      </c>
      <c r="J65" s="31"/>
      <c r="K65" s="226"/>
      <c r="L65" s="134" t="s">
        <v>63</v>
      </c>
      <c r="M65" s="381">
        <v>43991</v>
      </c>
      <c r="N65" s="335">
        <f>G65/30</f>
        <v>50</v>
      </c>
      <c r="P65" s="104"/>
      <c r="Q65"/>
    </row>
    <row r="66" spans="1:17" x14ac:dyDescent="0.2">
      <c r="A66" s="582"/>
      <c r="B66" s="264" t="s">
        <v>179</v>
      </c>
      <c r="C66" s="57"/>
      <c r="D66" s="87"/>
      <c r="E66" s="55"/>
      <c r="F66" s="87"/>
      <c r="G66" s="298">
        <v>3000</v>
      </c>
      <c r="H66" s="579"/>
      <c r="I66" s="227" t="s">
        <v>183</v>
      </c>
      <c r="J66" s="31"/>
      <c r="K66" s="226"/>
      <c r="L66" s="134" t="s">
        <v>63</v>
      </c>
      <c r="M66" s="106">
        <v>44013</v>
      </c>
      <c r="N66" s="332"/>
      <c r="O66" s="104">
        <f>SUM(G66:G67)</f>
        <v>11400</v>
      </c>
      <c r="P66" s="104"/>
      <c r="Q66"/>
    </row>
    <row r="67" spans="1:17" x14ac:dyDescent="0.2">
      <c r="A67" s="582"/>
      <c r="B67" s="264" t="s">
        <v>265</v>
      </c>
      <c r="C67" s="57"/>
      <c r="D67" s="87"/>
      <c r="E67" s="55"/>
      <c r="F67" s="87"/>
      <c r="G67" s="298">
        <v>8400</v>
      </c>
      <c r="H67" s="579"/>
      <c r="I67" s="227" t="s">
        <v>266</v>
      </c>
      <c r="J67" s="31"/>
      <c r="K67" s="226"/>
      <c r="L67" s="134" t="s">
        <v>63</v>
      </c>
      <c r="M67" s="106">
        <v>44013</v>
      </c>
      <c r="N67" s="332"/>
      <c r="P67" s="104"/>
      <c r="Q67"/>
    </row>
    <row r="68" spans="1:17" x14ac:dyDescent="0.2">
      <c r="A68" s="582"/>
      <c r="B68" s="264" t="s">
        <v>269</v>
      </c>
      <c r="C68" s="90">
        <v>15525</v>
      </c>
      <c r="D68" s="87"/>
      <c r="E68" s="55"/>
      <c r="F68" s="87"/>
      <c r="G68" s="295"/>
      <c r="H68" s="579"/>
      <c r="I68" s="227" t="s">
        <v>196</v>
      </c>
      <c r="J68" s="31"/>
      <c r="K68" s="226"/>
      <c r="L68" s="134" t="s">
        <v>63</v>
      </c>
      <c r="M68" s="106">
        <v>44000</v>
      </c>
      <c r="N68" s="332"/>
      <c r="P68" s="104"/>
      <c r="Q68"/>
    </row>
    <row r="69" spans="1:17" x14ac:dyDescent="0.2">
      <c r="A69" s="582"/>
      <c r="B69" s="264" t="s">
        <v>274</v>
      </c>
      <c r="C69" s="90">
        <v>5750</v>
      </c>
      <c r="D69" s="87"/>
      <c r="E69" s="55"/>
      <c r="F69" s="87"/>
      <c r="G69" s="295"/>
      <c r="H69" s="579"/>
      <c r="I69" s="227" t="s">
        <v>273</v>
      </c>
      <c r="J69" s="31"/>
      <c r="K69" s="226"/>
      <c r="L69" s="134" t="s">
        <v>63</v>
      </c>
      <c r="M69" s="381">
        <v>43999</v>
      </c>
      <c r="N69" s="332"/>
      <c r="P69" s="104"/>
      <c r="Q69"/>
    </row>
    <row r="70" spans="1:17" x14ac:dyDescent="0.2">
      <c r="A70" s="582"/>
      <c r="B70" s="264" t="s">
        <v>277</v>
      </c>
      <c r="C70" s="90">
        <v>3450</v>
      </c>
      <c r="D70" s="87"/>
      <c r="E70" s="55"/>
      <c r="F70" s="87"/>
      <c r="G70" s="295"/>
      <c r="H70" s="579"/>
      <c r="I70" s="227" t="s">
        <v>276</v>
      </c>
      <c r="J70" s="31"/>
      <c r="K70" s="226"/>
      <c r="L70" s="134" t="s">
        <v>63</v>
      </c>
      <c r="M70" s="381">
        <v>44001</v>
      </c>
      <c r="N70" s="344"/>
      <c r="P70" s="104"/>
      <c r="Q70"/>
    </row>
    <row r="71" spans="1:17" x14ac:dyDescent="0.2">
      <c r="A71" s="582"/>
      <c r="B71" s="264" t="s">
        <v>287</v>
      </c>
      <c r="C71" s="90">
        <v>10350</v>
      </c>
      <c r="D71" s="87"/>
      <c r="E71" s="55"/>
      <c r="F71" s="87"/>
      <c r="G71" s="295"/>
      <c r="H71" s="579"/>
      <c r="I71" s="227" t="s">
        <v>289</v>
      </c>
      <c r="J71" s="31"/>
      <c r="K71" s="226"/>
      <c r="L71" s="134" t="s">
        <v>63</v>
      </c>
      <c r="M71" s="381">
        <v>44005</v>
      </c>
      <c r="N71" s="332"/>
      <c r="P71" s="104"/>
      <c r="Q71"/>
    </row>
    <row r="72" spans="1:17" x14ac:dyDescent="0.2">
      <c r="A72" s="582"/>
      <c r="B72" s="264" t="s">
        <v>297</v>
      </c>
      <c r="C72" s="57"/>
      <c r="D72" s="87"/>
      <c r="E72" s="55"/>
      <c r="F72" s="87"/>
      <c r="G72" s="298">
        <v>600</v>
      </c>
      <c r="H72" s="579"/>
      <c r="I72" s="227" t="s">
        <v>242</v>
      </c>
      <c r="J72" s="31"/>
      <c r="K72" s="226"/>
      <c r="L72" s="134" t="s">
        <v>63</v>
      </c>
      <c r="M72" s="106">
        <v>44013</v>
      </c>
      <c r="N72" s="332"/>
      <c r="P72" s="104"/>
      <c r="Q72"/>
    </row>
    <row r="73" spans="1:17" x14ac:dyDescent="0.2">
      <c r="A73" s="582"/>
      <c r="B73" s="264" t="s">
        <v>298</v>
      </c>
      <c r="C73" s="90">
        <v>10350</v>
      </c>
      <c r="D73" s="87"/>
      <c r="E73" s="55"/>
      <c r="F73" s="87"/>
      <c r="G73" s="295"/>
      <c r="H73" s="579"/>
      <c r="I73" s="227" t="s">
        <v>276</v>
      </c>
      <c r="J73" s="31"/>
      <c r="K73" s="226"/>
      <c r="L73" s="134" t="s">
        <v>63</v>
      </c>
      <c r="M73" s="381">
        <v>44007</v>
      </c>
      <c r="N73" s="332"/>
      <c r="P73" s="104"/>
      <c r="Q73"/>
    </row>
    <row r="74" spans="1:17" x14ac:dyDescent="0.2">
      <c r="A74" s="582"/>
      <c r="B74" s="264" t="s">
        <v>307</v>
      </c>
      <c r="C74" s="57"/>
      <c r="D74" s="87"/>
      <c r="E74" s="55"/>
      <c r="F74" s="87"/>
      <c r="G74" s="298">
        <v>1200</v>
      </c>
      <c r="H74" s="579"/>
      <c r="I74" s="227" t="s">
        <v>305</v>
      </c>
      <c r="J74" s="31"/>
      <c r="K74" s="226"/>
      <c r="L74" s="134" t="s">
        <v>63</v>
      </c>
      <c r="M74" s="106">
        <v>44014</v>
      </c>
      <c r="N74" s="332"/>
      <c r="P74" s="104"/>
      <c r="Q74"/>
    </row>
    <row r="75" spans="1:17" x14ac:dyDescent="0.2">
      <c r="A75" s="582"/>
      <c r="B75" s="264" t="s">
        <v>308</v>
      </c>
      <c r="C75" s="57"/>
      <c r="D75" s="87"/>
      <c r="E75" s="98">
        <v>6382.5</v>
      </c>
      <c r="F75" s="87"/>
      <c r="G75" s="295"/>
      <c r="H75" s="579"/>
      <c r="I75" s="227" t="s">
        <v>306</v>
      </c>
      <c r="J75" s="354"/>
      <c r="K75" s="226"/>
      <c r="L75" s="134" t="s">
        <v>63</v>
      </c>
      <c r="M75" s="106">
        <v>44012</v>
      </c>
      <c r="N75" s="332"/>
      <c r="P75" s="104"/>
      <c r="Q75"/>
    </row>
    <row r="76" spans="1:17" x14ac:dyDescent="0.2">
      <c r="A76" s="582"/>
      <c r="B76" s="264" t="s">
        <v>315</v>
      </c>
      <c r="C76" s="57"/>
      <c r="D76" s="87"/>
      <c r="E76" s="55"/>
      <c r="F76" s="87"/>
      <c r="G76" s="298">
        <v>2400</v>
      </c>
      <c r="H76" s="579"/>
      <c r="I76" s="227" t="s">
        <v>314</v>
      </c>
      <c r="J76" s="31"/>
      <c r="K76" s="226"/>
      <c r="L76" s="134" t="s">
        <v>63</v>
      </c>
      <c r="M76" s="300">
        <v>43983</v>
      </c>
      <c r="N76" s="332"/>
      <c r="P76" s="104"/>
      <c r="Q76" s="104">
        <f>'MAY ''20'!G119+'JUNE ''20'!G76+'[2]MAY ''20 FS'!$G$76</f>
        <v>38016.47</v>
      </c>
    </row>
    <row r="77" spans="1:17" ht="13.5" thickBot="1" x14ac:dyDescent="0.25">
      <c r="A77" s="583"/>
      <c r="B77" s="264" t="s">
        <v>363</v>
      </c>
      <c r="C77" s="90"/>
      <c r="D77" s="87"/>
      <c r="E77" s="55"/>
      <c r="F77" s="87"/>
      <c r="G77" s="347">
        <v>37160</v>
      </c>
      <c r="H77" s="648"/>
      <c r="I77" s="390" t="s">
        <v>185</v>
      </c>
      <c r="J77" s="373"/>
      <c r="K77" s="391"/>
      <c r="L77" s="134" t="s">
        <v>186</v>
      </c>
      <c r="M77" s="297" t="s">
        <v>56</v>
      </c>
      <c r="N77" s="331"/>
      <c r="Q77"/>
    </row>
    <row r="78" spans="1:17" s="12" customFormat="1" ht="14.25" customHeight="1" thickTop="1" thickBot="1" x14ac:dyDescent="0.25">
      <c r="A78" s="620"/>
      <c r="B78" s="649"/>
      <c r="C78" s="127">
        <f t="shared" ref="C78:H78" si="0">SUM(C5:C77)</f>
        <v>55775</v>
      </c>
      <c r="D78" s="237">
        <f t="shared" si="0"/>
        <v>52964.4</v>
      </c>
      <c r="E78" s="127">
        <f t="shared" si="0"/>
        <v>7032.25</v>
      </c>
      <c r="F78" s="237">
        <f t="shared" si="0"/>
        <v>0</v>
      </c>
      <c r="G78" s="127">
        <f t="shared" si="0"/>
        <v>107019</v>
      </c>
      <c r="H78" s="606">
        <f t="shared" si="0"/>
        <v>222790.65</v>
      </c>
      <c r="I78" s="606"/>
      <c r="J78" s="606"/>
      <c r="K78" s="606"/>
      <c r="L78" s="62"/>
      <c r="M78" s="207"/>
      <c r="N78" s="333"/>
      <c r="P78" s="151"/>
    </row>
    <row r="79" spans="1:17" s="12" customFormat="1" ht="15" customHeight="1" x14ac:dyDescent="0.2">
      <c r="A79" s="198"/>
      <c r="B79" s="73"/>
      <c r="C79" s="634">
        <f>SUM(C78:D78)</f>
        <v>108739.4</v>
      </c>
      <c r="D79" s="635"/>
      <c r="E79" s="634">
        <f>SUM(E78:F78)</f>
        <v>7032.25</v>
      </c>
      <c r="F79" s="635"/>
      <c r="G79" s="294"/>
      <c r="H79" s="606"/>
      <c r="I79" s="606"/>
      <c r="J79" s="606"/>
      <c r="K79" s="606"/>
      <c r="L79" s="62"/>
      <c r="M79" s="207"/>
      <c r="N79" s="600">
        <f>SUM(C5:G77)</f>
        <v>222790.65</v>
      </c>
      <c r="O79" s="645"/>
      <c r="P79" s="151"/>
    </row>
    <row r="80" spans="1:17" x14ac:dyDescent="0.2">
      <c r="H80" s="192"/>
      <c r="I80" s="642">
        <f>D78+G34</f>
        <v>53999.4</v>
      </c>
      <c r="J80" s="642"/>
      <c r="N80" s="589">
        <f>SUM('APRIL ''20'!C5:F6,'MAY ''20'!C5:G77)</f>
        <v>375280.65</v>
      </c>
      <c r="O80" s="599"/>
      <c r="Q80"/>
    </row>
    <row r="81" spans="1:18" ht="15" x14ac:dyDescent="0.2">
      <c r="A81" s="61" t="s">
        <v>9</v>
      </c>
      <c r="H81" s="93"/>
      <c r="I81" s="1"/>
      <c r="J81" s="589"/>
      <c r="K81" s="599"/>
      <c r="P81" s="81"/>
      <c r="Q81"/>
    </row>
    <row r="82" spans="1:18" s="81" customFormat="1" ht="7.5" customHeight="1" x14ac:dyDescent="0.2">
      <c r="A82" s="4"/>
      <c r="B82" s="71"/>
      <c r="C82" s="121"/>
      <c r="D82" s="121"/>
      <c r="E82" s="121"/>
      <c r="F82" s="121"/>
      <c r="G82" s="121"/>
      <c r="H82" s="1"/>
      <c r="I82" s="93"/>
      <c r="J82" s="1"/>
      <c r="K82"/>
      <c r="L82"/>
      <c r="M82" s="297"/>
      <c r="N82" s="329"/>
      <c r="O82"/>
      <c r="P82"/>
      <c r="R82"/>
    </row>
    <row r="83" spans="1:18" s="81" customFormat="1" ht="17.25" customHeight="1" thickBot="1" x14ac:dyDescent="0.25">
      <c r="A83" s="101"/>
      <c r="B83" s="102" t="s">
        <v>34</v>
      </c>
      <c r="C83" s="121"/>
      <c r="D83" s="93"/>
      <c r="E83" s="93"/>
      <c r="F83" s="93"/>
      <c r="G83"/>
      <c r="H83"/>
      <c r="I83"/>
      <c r="J83"/>
      <c r="K83"/>
      <c r="L83" s="297"/>
      <c r="N83" s="329"/>
    </row>
    <row r="84" spans="1:18" s="81" customFormat="1" ht="13.5" thickBot="1" x14ac:dyDescent="0.25">
      <c r="A84" s="618"/>
      <c r="B84" s="619"/>
      <c r="C84" s="260" t="s">
        <v>94</v>
      </c>
      <c r="D84" s="156" t="s">
        <v>82</v>
      </c>
      <c r="E84" s="156" t="s">
        <v>71</v>
      </c>
      <c r="F84" s="156" t="s">
        <v>147</v>
      </c>
      <c r="G84" s="156" t="s">
        <v>70</v>
      </c>
      <c r="H84" s="156" t="s">
        <v>69</v>
      </c>
      <c r="I84" s="156" t="s">
        <v>68</v>
      </c>
      <c r="J84" s="214" t="s">
        <v>67</v>
      </c>
      <c r="K84" s="291"/>
      <c r="L84" s="301"/>
      <c r="N84" s="330"/>
    </row>
    <row r="85" spans="1:18" s="81" customFormat="1" x14ac:dyDescent="0.2">
      <c r="A85" s="586" t="s">
        <v>89</v>
      </c>
      <c r="B85" s="587"/>
      <c r="C85" s="157"/>
      <c r="D85" s="129"/>
      <c r="E85" s="129"/>
      <c r="F85" s="129">
        <v>828</v>
      </c>
      <c r="G85" s="129"/>
      <c r="H85" s="129"/>
      <c r="I85" s="307"/>
      <c r="J85" s="216"/>
      <c r="K85" s="291"/>
      <c r="L85" s="301"/>
      <c r="N85" s="330"/>
    </row>
    <row r="86" spans="1:18" s="291" customFormat="1" x14ac:dyDescent="0.2">
      <c r="A86" s="646" t="s">
        <v>100</v>
      </c>
      <c r="B86" s="647"/>
      <c r="C86" s="165"/>
      <c r="D86" s="130"/>
      <c r="E86" s="293"/>
      <c r="F86" s="293">
        <v>1104</v>
      </c>
      <c r="G86" s="293"/>
      <c r="H86" s="293"/>
      <c r="I86" s="146"/>
      <c r="J86" s="145"/>
      <c r="L86" s="301"/>
      <c r="N86" s="330"/>
    </row>
    <row r="87" spans="1:18" s="291" customFormat="1" x14ac:dyDescent="0.2">
      <c r="A87" s="636" t="s">
        <v>129</v>
      </c>
      <c r="B87" s="637"/>
      <c r="C87" s="165"/>
      <c r="D87" s="293">
        <v>17043</v>
      </c>
      <c r="E87" s="293"/>
      <c r="F87" s="293"/>
      <c r="G87" s="293"/>
      <c r="H87" s="293"/>
      <c r="I87" s="146"/>
      <c r="J87" s="145"/>
      <c r="L87" s="301"/>
      <c r="N87" s="330"/>
    </row>
    <row r="88" spans="1:18" s="81" customFormat="1" x14ac:dyDescent="0.2">
      <c r="A88" s="646" t="s">
        <v>130</v>
      </c>
      <c r="B88" s="647"/>
      <c r="C88" s="119"/>
      <c r="D88" s="130"/>
      <c r="E88" s="130"/>
      <c r="F88" s="130"/>
      <c r="G88" s="130"/>
      <c r="H88" s="130"/>
      <c r="I88" s="118"/>
      <c r="J88" s="117">
        <v>1564</v>
      </c>
      <c r="K88" s="291"/>
      <c r="L88" s="301"/>
      <c r="N88" s="330"/>
    </row>
    <row r="89" spans="1:18" s="81" customFormat="1" x14ac:dyDescent="0.2">
      <c r="A89" s="636" t="s">
        <v>142</v>
      </c>
      <c r="B89" s="637"/>
      <c r="C89" s="119"/>
      <c r="D89" s="130"/>
      <c r="E89" s="130"/>
      <c r="F89" s="130"/>
      <c r="G89" s="130"/>
      <c r="H89" s="130">
        <v>1357</v>
      </c>
      <c r="I89" s="118"/>
      <c r="J89" s="58"/>
      <c r="K89" s="291"/>
      <c r="L89" s="301"/>
      <c r="N89" s="330"/>
    </row>
    <row r="90" spans="1:18" s="81" customFormat="1" x14ac:dyDescent="0.2">
      <c r="A90" s="636" t="s">
        <v>143</v>
      </c>
      <c r="B90" s="637"/>
      <c r="C90" s="119"/>
      <c r="D90" s="130"/>
      <c r="E90" s="130"/>
      <c r="F90" s="130"/>
      <c r="G90" s="130"/>
      <c r="H90" s="131">
        <v>1437.5</v>
      </c>
      <c r="I90" s="308"/>
      <c r="J90" s="58"/>
      <c r="K90" s="291"/>
      <c r="L90" s="301"/>
      <c r="N90" s="330"/>
    </row>
    <row r="91" spans="1:18" s="81" customFormat="1" x14ac:dyDescent="0.2">
      <c r="A91" s="636" t="s">
        <v>144</v>
      </c>
      <c r="B91" s="637"/>
      <c r="C91" s="158"/>
      <c r="D91" s="131"/>
      <c r="E91" s="131"/>
      <c r="F91" s="131"/>
      <c r="G91" s="131"/>
      <c r="H91" s="131">
        <v>4370</v>
      </c>
      <c r="I91" s="308"/>
      <c r="J91" s="103"/>
      <c r="K91" s="291"/>
      <c r="L91" s="301"/>
      <c r="N91" s="330"/>
    </row>
    <row r="92" spans="1:18" s="81" customFormat="1" x14ac:dyDescent="0.2">
      <c r="A92" s="636" t="s">
        <v>145</v>
      </c>
      <c r="B92" s="637"/>
      <c r="C92" s="158"/>
      <c r="D92" s="131"/>
      <c r="E92" s="131"/>
      <c r="F92" s="131"/>
      <c r="G92" s="131">
        <v>15525</v>
      </c>
      <c r="H92" s="131"/>
      <c r="I92" s="308"/>
      <c r="J92" s="103"/>
      <c r="K92" s="291"/>
      <c r="L92" s="301"/>
      <c r="N92" s="330"/>
    </row>
    <row r="93" spans="1:18" s="81" customFormat="1" x14ac:dyDescent="0.2">
      <c r="A93" s="636" t="s">
        <v>148</v>
      </c>
      <c r="B93" s="637"/>
      <c r="C93" s="158"/>
      <c r="D93" s="131"/>
      <c r="E93" s="131"/>
      <c r="F93" s="131"/>
      <c r="G93" s="131"/>
      <c r="H93" s="131"/>
      <c r="I93" s="308"/>
      <c r="J93" s="117">
        <v>6612.5</v>
      </c>
      <c r="K93" s="291"/>
      <c r="L93" s="301"/>
      <c r="N93" s="330"/>
    </row>
    <row r="94" spans="1:18" s="234" customFormat="1" x14ac:dyDescent="0.2">
      <c r="A94" s="636" t="s">
        <v>169</v>
      </c>
      <c r="B94" s="637"/>
      <c r="C94" s="158">
        <v>5060</v>
      </c>
      <c r="D94" s="131"/>
      <c r="E94" s="131"/>
      <c r="F94" s="131"/>
      <c r="G94" s="131"/>
      <c r="H94" s="131"/>
      <c r="I94" s="308"/>
      <c r="J94" s="164"/>
      <c r="K94" s="291"/>
      <c r="L94" s="301"/>
      <c r="N94" s="330"/>
    </row>
    <row r="95" spans="1:18" s="234" customFormat="1" x14ac:dyDescent="0.2">
      <c r="A95" s="636" t="s">
        <v>170</v>
      </c>
      <c r="B95" s="637"/>
      <c r="C95" s="158">
        <v>460</v>
      </c>
      <c r="D95" s="131"/>
      <c r="E95" s="131"/>
      <c r="F95" s="131"/>
      <c r="G95" s="131"/>
      <c r="H95" s="131"/>
      <c r="I95" s="308"/>
      <c r="J95" s="164"/>
      <c r="K95" s="291"/>
      <c r="L95" s="301"/>
      <c r="N95" s="330"/>
    </row>
    <row r="96" spans="1:18" s="239" customFormat="1" x14ac:dyDescent="0.2">
      <c r="A96" s="636" t="s">
        <v>173</v>
      </c>
      <c r="B96" s="637"/>
      <c r="C96" s="158">
        <v>1840</v>
      </c>
      <c r="D96" s="131"/>
      <c r="E96" s="131"/>
      <c r="F96" s="131"/>
      <c r="G96" s="131"/>
      <c r="H96" s="131"/>
      <c r="I96" s="308"/>
      <c r="J96" s="103"/>
      <c r="K96" s="291"/>
      <c r="L96" s="301"/>
      <c r="N96" s="330"/>
    </row>
    <row r="97" spans="1:17" s="240" customFormat="1" x14ac:dyDescent="0.2">
      <c r="A97" s="636" t="s">
        <v>171</v>
      </c>
      <c r="B97" s="637"/>
      <c r="C97" s="158"/>
      <c r="D97" s="131"/>
      <c r="E97" s="131"/>
      <c r="F97" s="131">
        <v>6256</v>
      </c>
      <c r="G97" s="131"/>
      <c r="H97" s="131"/>
      <c r="I97" s="308"/>
      <c r="J97" s="103"/>
      <c r="K97" s="291"/>
      <c r="L97" s="301"/>
      <c r="N97" s="330"/>
    </row>
    <row r="98" spans="1:17" s="240" customFormat="1" x14ac:dyDescent="0.2">
      <c r="A98" s="636" t="s">
        <v>175</v>
      </c>
      <c r="B98" s="637"/>
      <c r="C98" s="158"/>
      <c r="D98" s="131"/>
      <c r="E98" s="131">
        <v>6210</v>
      </c>
      <c r="F98" s="131"/>
      <c r="G98" s="131"/>
      <c r="H98" s="131"/>
      <c r="I98" s="308"/>
      <c r="J98" s="103"/>
      <c r="K98" s="291"/>
      <c r="L98" s="301"/>
      <c r="N98" s="330"/>
    </row>
    <row r="99" spans="1:17" s="247" customFormat="1" x14ac:dyDescent="0.2">
      <c r="A99" s="636" t="s">
        <v>187</v>
      </c>
      <c r="B99" s="637"/>
      <c r="C99" s="158"/>
      <c r="D99" s="131"/>
      <c r="E99" s="131">
        <v>1605.4</v>
      </c>
      <c r="F99" s="131"/>
      <c r="G99" s="131"/>
      <c r="H99" s="131"/>
      <c r="I99" s="308"/>
      <c r="J99" s="103"/>
      <c r="K99" s="291"/>
      <c r="L99" s="301"/>
      <c r="N99" s="330"/>
    </row>
    <row r="100" spans="1:17" s="247" customFormat="1" x14ac:dyDescent="0.2">
      <c r="A100" s="567" t="s">
        <v>188</v>
      </c>
      <c r="B100" s="638"/>
      <c r="C100" s="158"/>
      <c r="D100" s="131"/>
      <c r="E100" s="131"/>
      <c r="F100" s="131"/>
      <c r="G100" s="131"/>
      <c r="H100" s="131"/>
      <c r="I100" s="308">
        <v>1035</v>
      </c>
      <c r="J100" s="103"/>
      <c r="K100" s="291"/>
      <c r="L100" s="301"/>
      <c r="N100" s="330"/>
    </row>
    <row r="101" spans="1:17" s="248" customFormat="1" x14ac:dyDescent="0.2">
      <c r="A101" s="567" t="s">
        <v>191</v>
      </c>
      <c r="B101" s="638"/>
      <c r="C101" s="158"/>
      <c r="D101" s="131">
        <v>4025</v>
      </c>
      <c r="E101" s="131"/>
      <c r="F101" s="131"/>
      <c r="G101" s="131"/>
      <c r="H101" s="131"/>
      <c r="I101" s="308"/>
      <c r="J101" s="103"/>
      <c r="K101" s="291"/>
      <c r="L101" s="301"/>
      <c r="N101" s="330"/>
    </row>
    <row r="102" spans="1:17" s="247" customFormat="1" ht="13.5" thickBot="1" x14ac:dyDescent="0.25">
      <c r="A102" s="597" t="s">
        <v>200</v>
      </c>
      <c r="B102" s="639"/>
      <c r="C102" s="241"/>
      <c r="D102" s="242"/>
      <c r="E102" s="242">
        <v>1322.5</v>
      </c>
      <c r="F102" s="242"/>
      <c r="G102" s="242"/>
      <c r="H102" s="242"/>
      <c r="I102" s="309"/>
      <c r="J102" s="202"/>
      <c r="K102" s="291"/>
      <c r="L102" s="301"/>
      <c r="N102" s="330"/>
    </row>
    <row r="103" spans="1:17" ht="13.5" thickBot="1" x14ac:dyDescent="0.25">
      <c r="C103" s="132">
        <f t="shared" ref="C103:J103" si="1">SUM(C85:C102)</f>
        <v>7360</v>
      </c>
      <c r="D103" s="133">
        <f t="shared" si="1"/>
        <v>21068</v>
      </c>
      <c r="E103" s="133">
        <f t="shared" si="1"/>
        <v>9137.9</v>
      </c>
      <c r="F103" s="133">
        <f t="shared" si="1"/>
        <v>8188</v>
      </c>
      <c r="G103" s="133">
        <f t="shared" si="1"/>
        <v>15525</v>
      </c>
      <c r="H103" s="133">
        <f t="shared" si="1"/>
        <v>7164.5</v>
      </c>
      <c r="I103" s="133">
        <f t="shared" si="1"/>
        <v>1035</v>
      </c>
      <c r="J103" s="115">
        <f t="shared" si="1"/>
        <v>8176.5</v>
      </c>
      <c r="K103" s="591">
        <f>SUM(C103:J103)</f>
        <v>77654.899999999994</v>
      </c>
      <c r="L103" s="592"/>
      <c r="M103"/>
      <c r="Q103"/>
    </row>
    <row r="104" spans="1:17" x14ac:dyDescent="0.2">
      <c r="C104" s="201"/>
      <c r="D104" s="201"/>
      <c r="E104" s="201"/>
      <c r="F104" s="201"/>
      <c r="G104" s="201"/>
      <c r="I104" s="1"/>
      <c r="J104" s="305"/>
      <c r="K104" s="306"/>
      <c r="L104" s="301"/>
      <c r="M104"/>
      <c r="O104" s="81"/>
      <c r="Q104"/>
    </row>
    <row r="105" spans="1:17" s="205" customFormat="1" ht="11.25" x14ac:dyDescent="0.2">
      <c r="A105" s="215"/>
      <c r="B105" s="215"/>
      <c r="C105" s="221" t="s">
        <v>131</v>
      </c>
      <c r="D105" s="221" t="s">
        <v>131</v>
      </c>
      <c r="E105" s="221"/>
      <c r="F105" s="221" t="s">
        <v>131</v>
      </c>
      <c r="G105" s="221" t="s">
        <v>131</v>
      </c>
      <c r="H105" s="221" t="s">
        <v>131</v>
      </c>
      <c r="I105" s="208"/>
      <c r="J105" s="221" t="s">
        <v>131</v>
      </c>
      <c r="K105" s="640">
        <f>SUM(C105:J105)</f>
        <v>0</v>
      </c>
      <c r="L105" s="640"/>
      <c r="N105" s="334"/>
      <c r="O105" s="215"/>
    </row>
    <row r="106" spans="1:17" s="205" customFormat="1" x14ac:dyDescent="0.2">
      <c r="A106" s="215"/>
      <c r="B106" s="215"/>
      <c r="C106" s="213"/>
      <c r="F106" s="208"/>
      <c r="G106" s="353"/>
      <c r="H106" s="353"/>
      <c r="I106" s="208"/>
      <c r="J106" s="353"/>
      <c r="K106" s="640">
        <f>SUM(C106:J106)</f>
        <v>0</v>
      </c>
      <c r="L106" s="640"/>
      <c r="N106" s="337"/>
    </row>
    <row r="107" spans="1:17" s="205" customFormat="1" ht="11.25" x14ac:dyDescent="0.2">
      <c r="A107" s="215"/>
      <c r="B107" s="215"/>
      <c r="C107" s="221"/>
      <c r="D107" s="353"/>
      <c r="E107" s="221" t="s">
        <v>131</v>
      </c>
      <c r="F107" s="353"/>
      <c r="G107" s="208"/>
      <c r="H107" s="353"/>
      <c r="I107" s="221" t="s">
        <v>131</v>
      </c>
      <c r="J107" s="221"/>
      <c r="K107" s="641">
        <f>SUM(C107:J107)</f>
        <v>0</v>
      </c>
      <c r="L107" s="641"/>
      <c r="N107" s="337"/>
    </row>
    <row r="108" spans="1:17" s="205" customFormat="1" ht="11.25" x14ac:dyDescent="0.2">
      <c r="A108" s="215"/>
      <c r="B108" s="215"/>
      <c r="C108" s="208"/>
      <c r="D108" s="208"/>
      <c r="G108" s="244"/>
      <c r="L108" s="640">
        <f>SUM(K105:L107)</f>
        <v>0</v>
      </c>
      <c r="M108" s="640"/>
      <c r="N108" s="337"/>
    </row>
    <row r="109" spans="1:17" x14ac:dyDescent="0.2">
      <c r="E109" s="1"/>
      <c r="F109"/>
      <c r="G109"/>
      <c r="H109" s="205"/>
      <c r="I109"/>
      <c r="J109"/>
      <c r="L109" s="81"/>
      <c r="Q109"/>
    </row>
    <row r="110" spans="1:17" x14ac:dyDescent="0.2">
      <c r="D110" s="1"/>
      <c r="E110"/>
      <c r="F110"/>
      <c r="G110"/>
      <c r="H110"/>
      <c r="I110" s="217"/>
      <c r="J110"/>
      <c r="K110" s="81"/>
      <c r="L110" s="292"/>
      <c r="M110" s="301"/>
      <c r="Q110"/>
    </row>
    <row r="111" spans="1:17" x14ac:dyDescent="0.2">
      <c r="H111" s="93"/>
      <c r="I111" s="1"/>
      <c r="J111"/>
      <c r="P111" s="81"/>
      <c r="Q111"/>
    </row>
  </sheetData>
  <mergeCells count="56">
    <mergeCell ref="H44:H77"/>
    <mergeCell ref="A5:A6"/>
    <mergeCell ref="H8:H12"/>
    <mergeCell ref="H18:H22"/>
    <mergeCell ref="A78:B78"/>
    <mergeCell ref="A88:B88"/>
    <mergeCell ref="A15:A17"/>
    <mergeCell ref="A13:A14"/>
    <mergeCell ref="A8:A12"/>
    <mergeCell ref="A18:A22"/>
    <mergeCell ref="A24:A30"/>
    <mergeCell ref="A31:A32"/>
    <mergeCell ref="A33:A36"/>
    <mergeCell ref="A41:A43"/>
    <mergeCell ref="A44:A77"/>
    <mergeCell ref="N79:O79"/>
    <mergeCell ref="N80:O80"/>
    <mergeCell ref="A89:B89"/>
    <mergeCell ref="A97:B97"/>
    <mergeCell ref="A98:B98"/>
    <mergeCell ref="A85:B85"/>
    <mergeCell ref="A84:B84"/>
    <mergeCell ref="A87:B87"/>
    <mergeCell ref="A86:B86"/>
    <mergeCell ref="A96:B96"/>
    <mergeCell ref="A90:B90"/>
    <mergeCell ref="A91:B91"/>
    <mergeCell ref="A92:B92"/>
    <mergeCell ref="A95:B95"/>
    <mergeCell ref="A93:B93"/>
    <mergeCell ref="A94:B94"/>
    <mergeCell ref="I4:K4"/>
    <mergeCell ref="C3:D3"/>
    <mergeCell ref="E3:F3"/>
    <mergeCell ref="J81:K81"/>
    <mergeCell ref="H78:K79"/>
    <mergeCell ref="C79:D79"/>
    <mergeCell ref="E79:F79"/>
    <mergeCell ref="I80:J80"/>
    <mergeCell ref="H5:H6"/>
    <mergeCell ref="G3:G4"/>
    <mergeCell ref="H15:H17"/>
    <mergeCell ref="H13:H14"/>
    <mergeCell ref="H31:H32"/>
    <mergeCell ref="H33:H36"/>
    <mergeCell ref="H24:H30"/>
    <mergeCell ref="H41:H43"/>
    <mergeCell ref="A99:B99"/>
    <mergeCell ref="A100:B100"/>
    <mergeCell ref="A102:B102"/>
    <mergeCell ref="A101:B101"/>
    <mergeCell ref="L108:M108"/>
    <mergeCell ref="K103:L103"/>
    <mergeCell ref="K106:L106"/>
    <mergeCell ref="K107:L107"/>
    <mergeCell ref="K105:L105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9"/>
  <sheetViews>
    <sheetView zoomScaleNormal="100" workbookViewId="0">
      <pane ySplit="4" topLeftCell="A5" activePane="bottomLeft" state="frozenSplit"/>
      <selection pane="bottomLeft" activeCell="F73" sqref="F73"/>
    </sheetView>
  </sheetViews>
  <sheetFormatPr defaultRowHeight="12.75" x14ac:dyDescent="0.2"/>
  <cols>
    <col min="1" max="1" width="2.42578125" style="170" customWidth="1"/>
    <col min="2" max="2" width="6.42578125" style="71" customWidth="1"/>
    <col min="3" max="7" width="10.7109375" style="121" customWidth="1"/>
    <col min="8" max="8" width="10.7109375" style="1" customWidth="1"/>
    <col min="9" max="9" width="10.7109375" style="93" customWidth="1"/>
    <col min="10" max="10" width="10.7109375" style="1" customWidth="1"/>
    <col min="11" max="12" width="10.7109375" customWidth="1"/>
    <col min="13" max="13" width="10.7109375" style="320" customWidth="1"/>
    <col min="14" max="14" width="10.7109375" style="329" customWidth="1"/>
    <col min="15" max="15" width="12.7109375" customWidth="1"/>
    <col min="16" max="16" width="10.7109375" customWidth="1"/>
    <col min="17" max="17" width="13.140625" style="320" customWidth="1"/>
    <col min="18" max="18" width="10.7109375" customWidth="1"/>
    <col min="19" max="19" width="14.140625" customWidth="1"/>
    <col min="20" max="20" width="13.28515625" customWidth="1"/>
    <col min="21" max="21" width="13.7109375" customWidth="1"/>
    <col min="22" max="22" width="13.140625" customWidth="1"/>
  </cols>
  <sheetData>
    <row r="1" spans="1:17" ht="15" x14ac:dyDescent="0.25">
      <c r="A1" s="39" t="s">
        <v>210</v>
      </c>
      <c r="C1" s="120"/>
    </row>
    <row r="2" spans="1:17" ht="5.25" customHeight="1" thickBot="1" x14ac:dyDescent="0.25">
      <c r="A2" s="198"/>
      <c r="B2" s="147"/>
      <c r="C2" s="122"/>
      <c r="D2" s="123"/>
      <c r="E2" s="123"/>
      <c r="F2" s="123"/>
      <c r="G2" s="123"/>
      <c r="H2" s="243"/>
      <c r="I2" s="243"/>
      <c r="J2" s="97"/>
      <c r="P2" s="320"/>
      <c r="Q2"/>
    </row>
    <row r="3" spans="1:17" ht="17.25" customHeight="1" x14ac:dyDescent="0.2">
      <c r="A3" s="198"/>
      <c r="B3" s="147"/>
      <c r="C3" s="629" t="s">
        <v>34</v>
      </c>
      <c r="D3" s="630"/>
      <c r="E3" s="629" t="s">
        <v>33</v>
      </c>
      <c r="F3" s="630"/>
      <c r="G3" s="644" t="s">
        <v>149</v>
      </c>
      <c r="H3" s="97"/>
      <c r="I3"/>
      <c r="J3"/>
      <c r="N3" s="330"/>
      <c r="Q3"/>
    </row>
    <row r="4" spans="1:17" ht="13.5" thickBot="1" x14ac:dyDescent="0.25">
      <c r="A4" s="163" t="s">
        <v>6</v>
      </c>
      <c r="B4" s="85" t="s">
        <v>10</v>
      </c>
      <c r="C4" s="124" t="s">
        <v>7</v>
      </c>
      <c r="D4" s="125" t="s">
        <v>8</v>
      </c>
      <c r="E4" s="124" t="s">
        <v>37</v>
      </c>
      <c r="F4" s="126" t="s">
        <v>8</v>
      </c>
      <c r="G4" s="654"/>
      <c r="H4" s="322" t="s">
        <v>0</v>
      </c>
      <c r="I4" s="602" t="s">
        <v>11</v>
      </c>
      <c r="J4" s="602"/>
      <c r="K4" s="602"/>
      <c r="N4" s="330"/>
      <c r="Q4"/>
    </row>
    <row r="5" spans="1:17" x14ac:dyDescent="0.2">
      <c r="A5" s="582" t="s">
        <v>227</v>
      </c>
      <c r="B5" s="264" t="s">
        <v>230</v>
      </c>
      <c r="C5" s="57"/>
      <c r="D5" s="87">
        <v>1495</v>
      </c>
      <c r="E5" s="55"/>
      <c r="F5" s="87"/>
      <c r="G5" s="295"/>
      <c r="H5" s="652">
        <f>SUM(C5:G6)</f>
        <v>6233</v>
      </c>
      <c r="I5" s="227" t="s">
        <v>55</v>
      </c>
      <c r="J5" s="31"/>
      <c r="K5" s="226"/>
      <c r="L5" s="134" t="s">
        <v>41</v>
      </c>
      <c r="M5" s="300" t="s">
        <v>56</v>
      </c>
      <c r="N5" s="332"/>
      <c r="P5" s="104"/>
      <c r="Q5"/>
    </row>
    <row r="6" spans="1:17" x14ac:dyDescent="0.2">
      <c r="A6" s="583"/>
      <c r="B6" s="264" t="s">
        <v>232</v>
      </c>
      <c r="C6" s="57"/>
      <c r="D6" s="87">
        <v>4738</v>
      </c>
      <c r="E6" s="55"/>
      <c r="F6" s="87"/>
      <c r="G6" s="295"/>
      <c r="H6" s="653"/>
      <c r="I6" s="227" t="s">
        <v>231</v>
      </c>
      <c r="J6" s="31"/>
      <c r="K6" s="226"/>
      <c r="L6" s="134" t="s">
        <v>41</v>
      </c>
      <c r="M6" s="300" t="s">
        <v>56</v>
      </c>
      <c r="N6" s="332"/>
      <c r="P6" s="104"/>
      <c r="Q6"/>
    </row>
    <row r="7" spans="1:17" x14ac:dyDescent="0.2">
      <c r="A7" s="380" t="s">
        <v>329</v>
      </c>
      <c r="B7" s="264" t="s">
        <v>245</v>
      </c>
      <c r="C7" s="57"/>
      <c r="D7" s="87">
        <v>4960</v>
      </c>
      <c r="E7" s="55"/>
      <c r="F7" s="87"/>
      <c r="G7" s="295"/>
      <c r="H7" s="382">
        <f>SUM(C7:G7)</f>
        <v>4960</v>
      </c>
      <c r="I7" s="227" t="s">
        <v>112</v>
      </c>
      <c r="J7" s="31"/>
      <c r="K7" s="226"/>
      <c r="L7" s="134" t="s">
        <v>41</v>
      </c>
      <c r="M7" s="325" t="s">
        <v>56</v>
      </c>
      <c r="N7" s="332"/>
      <c r="P7" s="104"/>
      <c r="Q7"/>
    </row>
    <row r="8" spans="1:17" x14ac:dyDescent="0.2">
      <c r="A8" s="582" t="s">
        <v>62</v>
      </c>
      <c r="B8" s="264" t="s">
        <v>250</v>
      </c>
      <c r="C8" s="57"/>
      <c r="D8" s="87">
        <v>5175</v>
      </c>
      <c r="E8" s="55"/>
      <c r="F8" s="87"/>
      <c r="G8" s="295"/>
      <c r="H8" s="652">
        <f>SUM(C8:G10)</f>
        <v>10772</v>
      </c>
      <c r="I8" s="227" t="s">
        <v>249</v>
      </c>
      <c r="J8" s="31"/>
      <c r="K8" s="226"/>
      <c r="L8" s="134" t="s">
        <v>41</v>
      </c>
      <c r="M8" s="326" t="s">
        <v>56</v>
      </c>
      <c r="N8" s="332"/>
      <c r="P8" s="104"/>
      <c r="Q8"/>
    </row>
    <row r="9" spans="1:17" x14ac:dyDescent="0.2">
      <c r="A9" s="582"/>
      <c r="B9" s="264" t="s">
        <v>252</v>
      </c>
      <c r="C9" s="57"/>
      <c r="D9" s="87"/>
      <c r="E9" s="55"/>
      <c r="F9" s="87"/>
      <c r="G9" s="298">
        <v>215</v>
      </c>
      <c r="H9" s="652"/>
      <c r="I9" s="227" t="s">
        <v>154</v>
      </c>
      <c r="J9" s="31"/>
      <c r="K9" s="226"/>
      <c r="L9" s="134" t="s">
        <v>63</v>
      </c>
      <c r="M9" s="327">
        <v>43992</v>
      </c>
      <c r="N9" s="335">
        <v>5</v>
      </c>
      <c r="P9" s="104"/>
      <c r="Q9"/>
    </row>
    <row r="10" spans="1:17" x14ac:dyDescent="0.2">
      <c r="A10" s="583"/>
      <c r="B10" s="264" t="s">
        <v>253</v>
      </c>
      <c r="C10" s="57"/>
      <c r="D10" s="87">
        <v>5382</v>
      </c>
      <c r="E10" s="55"/>
      <c r="F10" s="87"/>
      <c r="G10" s="295"/>
      <c r="H10" s="653"/>
      <c r="I10" s="227" t="s">
        <v>112</v>
      </c>
      <c r="J10" s="31"/>
      <c r="K10" s="226"/>
      <c r="L10" s="134" t="s">
        <v>41</v>
      </c>
      <c r="M10" s="326" t="s">
        <v>56</v>
      </c>
      <c r="N10" s="332"/>
      <c r="P10" s="104"/>
      <c r="Q10"/>
    </row>
    <row r="11" spans="1:17" x14ac:dyDescent="0.2">
      <c r="A11" s="582" t="s">
        <v>66</v>
      </c>
      <c r="B11" s="264" t="s">
        <v>257</v>
      </c>
      <c r="C11" s="57"/>
      <c r="D11" s="87">
        <v>1242</v>
      </c>
      <c r="E11" s="55"/>
      <c r="F11" s="87"/>
      <c r="G11" s="295"/>
      <c r="H11" s="652">
        <f>SUM(C11:G13)</f>
        <v>12086.5</v>
      </c>
      <c r="I11" s="227" t="s">
        <v>167</v>
      </c>
      <c r="J11" s="31"/>
      <c r="K11" s="226"/>
      <c r="L11" s="134" t="s">
        <v>41</v>
      </c>
      <c r="M11" s="327" t="s">
        <v>56</v>
      </c>
      <c r="N11" s="332"/>
      <c r="P11" s="104"/>
      <c r="Q11"/>
    </row>
    <row r="12" spans="1:17" x14ac:dyDescent="0.2">
      <c r="A12" s="582"/>
      <c r="B12" s="264" t="s">
        <v>258</v>
      </c>
      <c r="C12" s="57"/>
      <c r="D12" s="87">
        <v>4266.5</v>
      </c>
      <c r="E12" s="55"/>
      <c r="F12" s="87"/>
      <c r="G12" s="295"/>
      <c r="H12" s="652"/>
      <c r="I12" s="227" t="s">
        <v>167</v>
      </c>
      <c r="J12" s="31"/>
      <c r="K12" s="226"/>
      <c r="L12" s="134" t="s">
        <v>41</v>
      </c>
      <c r="M12" s="327" t="s">
        <v>56</v>
      </c>
      <c r="N12" s="332"/>
      <c r="P12" s="104"/>
      <c r="Q12"/>
    </row>
    <row r="13" spans="1:17" x14ac:dyDescent="0.2">
      <c r="A13" s="582"/>
      <c r="B13" s="264" t="s">
        <v>259</v>
      </c>
      <c r="C13" s="57"/>
      <c r="D13" s="87">
        <v>6578</v>
      </c>
      <c r="E13" s="55"/>
      <c r="F13" s="87"/>
      <c r="G13" s="295"/>
      <c r="H13" s="652"/>
      <c r="I13" s="227" t="s">
        <v>249</v>
      </c>
      <c r="J13" s="31"/>
      <c r="K13" s="226"/>
      <c r="L13" s="134" t="s">
        <v>41</v>
      </c>
      <c r="M13" s="327" t="s">
        <v>56</v>
      </c>
      <c r="N13" s="332"/>
      <c r="P13" s="104"/>
      <c r="Q13"/>
    </row>
    <row r="14" spans="1:17" x14ac:dyDescent="0.2">
      <c r="A14" s="581" t="s">
        <v>72</v>
      </c>
      <c r="B14" s="264" t="s">
        <v>262</v>
      </c>
      <c r="C14" s="57"/>
      <c r="D14" s="87">
        <v>5175</v>
      </c>
      <c r="E14" s="55"/>
      <c r="F14" s="87"/>
      <c r="G14" s="295"/>
      <c r="H14" s="651">
        <f>SUM(C14:G16)</f>
        <v>20608</v>
      </c>
      <c r="I14" s="227" t="s">
        <v>112</v>
      </c>
      <c r="J14" s="31"/>
      <c r="K14" s="226"/>
      <c r="L14" s="134" t="s">
        <v>41</v>
      </c>
      <c r="M14" s="328" t="s">
        <v>56</v>
      </c>
      <c r="N14" s="332"/>
      <c r="P14" s="104"/>
      <c r="Q14"/>
    </row>
    <row r="15" spans="1:17" x14ac:dyDescent="0.2">
      <c r="A15" s="582"/>
      <c r="B15" s="264" t="s">
        <v>263</v>
      </c>
      <c r="C15" s="57"/>
      <c r="D15" s="87">
        <v>5175</v>
      </c>
      <c r="E15" s="55"/>
      <c r="F15" s="87"/>
      <c r="G15" s="295"/>
      <c r="H15" s="652"/>
      <c r="I15" s="227" t="s">
        <v>112</v>
      </c>
      <c r="J15" s="31"/>
      <c r="K15" s="226"/>
      <c r="L15" s="134" t="s">
        <v>41</v>
      </c>
      <c r="M15" s="328" t="s">
        <v>56</v>
      </c>
      <c r="N15" s="332"/>
      <c r="P15" s="104"/>
      <c r="Q15"/>
    </row>
    <row r="16" spans="1:17" x14ac:dyDescent="0.2">
      <c r="A16" s="582"/>
      <c r="B16" s="264" t="s">
        <v>264</v>
      </c>
      <c r="C16" s="57"/>
      <c r="D16" s="87">
        <v>10258</v>
      </c>
      <c r="E16" s="55"/>
      <c r="F16" s="87"/>
      <c r="G16" s="295"/>
      <c r="H16" s="652"/>
      <c r="I16" s="227" t="s">
        <v>112</v>
      </c>
      <c r="J16" s="31"/>
      <c r="K16" s="226"/>
      <c r="L16" s="134" t="s">
        <v>41</v>
      </c>
      <c r="M16" s="328" t="s">
        <v>56</v>
      </c>
      <c r="N16" s="332"/>
      <c r="P16" s="104"/>
      <c r="Q16"/>
    </row>
    <row r="17" spans="1:17" x14ac:dyDescent="0.2">
      <c r="A17" s="581" t="s">
        <v>90</v>
      </c>
      <c r="B17" s="264" t="s">
        <v>267</v>
      </c>
      <c r="C17" s="57"/>
      <c r="D17" s="87">
        <v>966</v>
      </c>
      <c r="E17" s="55"/>
      <c r="F17" s="87"/>
      <c r="G17" s="295"/>
      <c r="H17" s="651">
        <f>SUM(C17:G19)</f>
        <v>12052</v>
      </c>
      <c r="I17" s="227" t="s">
        <v>93</v>
      </c>
      <c r="J17" s="31"/>
      <c r="K17" s="226"/>
      <c r="L17" s="134" t="s">
        <v>41</v>
      </c>
      <c r="M17" s="338" t="s">
        <v>56</v>
      </c>
      <c r="N17" s="332"/>
      <c r="P17" s="104"/>
      <c r="Q17"/>
    </row>
    <row r="18" spans="1:17" x14ac:dyDescent="0.2">
      <c r="A18" s="582"/>
      <c r="B18" s="264" t="s">
        <v>268</v>
      </c>
      <c r="C18" s="57"/>
      <c r="D18" s="87">
        <v>966</v>
      </c>
      <c r="E18" s="55"/>
      <c r="F18" s="87"/>
      <c r="G18" s="295"/>
      <c r="H18" s="652"/>
      <c r="I18" s="227" t="s">
        <v>93</v>
      </c>
      <c r="J18" s="31"/>
      <c r="K18" s="226"/>
      <c r="L18" s="134" t="s">
        <v>41</v>
      </c>
      <c r="M18" s="338" t="s">
        <v>56</v>
      </c>
      <c r="N18" s="332"/>
      <c r="P18" s="104"/>
      <c r="Q18"/>
    </row>
    <row r="19" spans="1:17" x14ac:dyDescent="0.2">
      <c r="A19" s="583"/>
      <c r="B19" s="264" t="s">
        <v>270</v>
      </c>
      <c r="C19" s="57"/>
      <c r="D19" s="87">
        <v>10120</v>
      </c>
      <c r="E19" s="55"/>
      <c r="F19" s="87"/>
      <c r="G19" s="295"/>
      <c r="H19" s="653"/>
      <c r="I19" s="227" t="s">
        <v>112</v>
      </c>
      <c r="J19" s="31"/>
      <c r="K19" s="226"/>
      <c r="L19" s="134" t="s">
        <v>41</v>
      </c>
      <c r="M19" s="339" t="s">
        <v>56</v>
      </c>
      <c r="N19" s="332"/>
      <c r="P19" s="104"/>
      <c r="Q19"/>
    </row>
    <row r="20" spans="1:17" x14ac:dyDescent="0.2">
      <c r="A20" s="581" t="s">
        <v>97</v>
      </c>
      <c r="B20" s="264" t="s">
        <v>271</v>
      </c>
      <c r="C20" s="57"/>
      <c r="D20" s="87">
        <v>5175</v>
      </c>
      <c r="E20" s="55"/>
      <c r="F20" s="87"/>
      <c r="G20" s="295"/>
      <c r="H20" s="651">
        <f>SUM(C20:G21)</f>
        <v>15525</v>
      </c>
      <c r="I20" s="227" t="s">
        <v>55</v>
      </c>
      <c r="J20" s="31"/>
      <c r="K20" s="226"/>
      <c r="L20" s="134" t="s">
        <v>41</v>
      </c>
      <c r="M20" s="340" t="s">
        <v>56</v>
      </c>
      <c r="N20" s="332"/>
      <c r="P20" s="104"/>
      <c r="Q20"/>
    </row>
    <row r="21" spans="1:17" x14ac:dyDescent="0.2">
      <c r="A21" s="582"/>
      <c r="B21" s="264" t="s">
        <v>272</v>
      </c>
      <c r="C21" s="57"/>
      <c r="D21" s="87">
        <v>10350</v>
      </c>
      <c r="E21" s="55"/>
      <c r="F21" s="87"/>
      <c r="G21" s="295"/>
      <c r="H21" s="652"/>
      <c r="I21" s="227" t="s">
        <v>55</v>
      </c>
      <c r="J21" s="31"/>
      <c r="K21" s="226"/>
      <c r="L21" s="134" t="s">
        <v>41</v>
      </c>
      <c r="M21" s="340" t="s">
        <v>56</v>
      </c>
      <c r="N21" s="332"/>
      <c r="P21" s="104"/>
      <c r="Q21"/>
    </row>
    <row r="22" spans="1:17" x14ac:dyDescent="0.2">
      <c r="A22" s="581" t="s">
        <v>181</v>
      </c>
      <c r="B22" s="264" t="s">
        <v>278</v>
      </c>
      <c r="C22" s="347"/>
      <c r="D22" s="58">
        <v>6900</v>
      </c>
      <c r="E22" s="55"/>
      <c r="F22" s="87"/>
      <c r="G22" s="295"/>
      <c r="H22" s="651">
        <f>SUM(C22:G24)</f>
        <v>12568</v>
      </c>
      <c r="I22" s="227" t="s">
        <v>279</v>
      </c>
      <c r="J22" s="31"/>
      <c r="K22" s="226"/>
      <c r="L22" s="134" t="s">
        <v>41</v>
      </c>
      <c r="M22" s="346" t="s">
        <v>56</v>
      </c>
      <c r="N22" s="344"/>
      <c r="P22" s="104"/>
      <c r="Q22"/>
    </row>
    <row r="23" spans="1:17" x14ac:dyDescent="0.2">
      <c r="A23" s="582"/>
      <c r="B23" s="264" t="s">
        <v>281</v>
      </c>
      <c r="C23" s="57"/>
      <c r="D23" s="87"/>
      <c r="E23" s="55"/>
      <c r="F23" s="87"/>
      <c r="G23" s="298">
        <v>493</v>
      </c>
      <c r="H23" s="652"/>
      <c r="I23" s="227" t="s">
        <v>280</v>
      </c>
      <c r="J23" s="31"/>
      <c r="K23" s="226"/>
      <c r="L23" s="134" t="s">
        <v>63</v>
      </c>
      <c r="M23" s="345">
        <v>44001</v>
      </c>
      <c r="N23" s="332"/>
      <c r="P23" s="104"/>
      <c r="Q23"/>
    </row>
    <row r="24" spans="1:17" x14ac:dyDescent="0.2">
      <c r="A24" s="583"/>
      <c r="B24" s="264" t="s">
        <v>283</v>
      </c>
      <c r="C24" s="57"/>
      <c r="D24" s="87">
        <v>5175</v>
      </c>
      <c r="E24" s="55"/>
      <c r="F24" s="87"/>
      <c r="G24" s="295"/>
      <c r="H24" s="653"/>
      <c r="I24" s="227" t="s">
        <v>55</v>
      </c>
      <c r="J24" s="31"/>
      <c r="K24" s="226"/>
      <c r="L24" s="134" t="s">
        <v>41</v>
      </c>
      <c r="M24" s="345" t="s">
        <v>56</v>
      </c>
      <c r="N24" s="332"/>
      <c r="P24" s="104"/>
      <c r="Q24"/>
    </row>
    <row r="25" spans="1:17" x14ac:dyDescent="0.2">
      <c r="A25" s="582" t="s">
        <v>113</v>
      </c>
      <c r="B25" s="264" t="s">
        <v>288</v>
      </c>
      <c r="C25" s="57"/>
      <c r="D25" s="87">
        <v>14858</v>
      </c>
      <c r="E25" s="55"/>
      <c r="F25" s="87"/>
      <c r="G25" s="295"/>
      <c r="H25" s="652">
        <f>SUM(C25:G26)</f>
        <v>15008</v>
      </c>
      <c r="I25" s="227" t="s">
        <v>290</v>
      </c>
      <c r="J25" s="31"/>
      <c r="K25" s="226"/>
      <c r="L25" s="134" t="s">
        <v>41</v>
      </c>
      <c r="M25" s="300" t="s">
        <v>56</v>
      </c>
      <c r="N25" s="332"/>
      <c r="P25" s="104"/>
      <c r="Q25"/>
    </row>
    <row r="26" spans="1:17" x14ac:dyDescent="0.2">
      <c r="A26" s="583"/>
      <c r="B26" s="264" t="s">
        <v>286</v>
      </c>
      <c r="C26" s="57"/>
      <c r="D26" s="87"/>
      <c r="E26" s="55"/>
      <c r="F26" s="87"/>
      <c r="G26" s="298">
        <v>150</v>
      </c>
      <c r="H26" s="653"/>
      <c r="I26" s="227" t="s">
        <v>285</v>
      </c>
      <c r="J26" s="31"/>
      <c r="K26" s="226"/>
      <c r="L26" s="134" t="s">
        <v>63</v>
      </c>
      <c r="M26" s="343">
        <v>44006</v>
      </c>
      <c r="N26" s="332"/>
      <c r="P26" s="104"/>
      <c r="Q26"/>
    </row>
    <row r="27" spans="1:17" x14ac:dyDescent="0.2">
      <c r="A27" s="581" t="s">
        <v>120</v>
      </c>
      <c r="B27" s="264" t="s">
        <v>292</v>
      </c>
      <c r="C27" s="57"/>
      <c r="D27" s="87"/>
      <c r="E27" s="55"/>
      <c r="F27" s="87"/>
      <c r="G27" s="298">
        <v>110</v>
      </c>
      <c r="H27" s="651">
        <f>SUM(C27:G28)</f>
        <v>3560</v>
      </c>
      <c r="I27" s="227" t="s">
        <v>291</v>
      </c>
      <c r="J27" s="31"/>
      <c r="K27" s="226"/>
      <c r="L27" s="134" t="s">
        <v>63</v>
      </c>
      <c r="M27" s="348">
        <v>44006</v>
      </c>
      <c r="N27" s="332"/>
      <c r="P27" s="104"/>
      <c r="Q27"/>
    </row>
    <row r="28" spans="1:17" x14ac:dyDescent="0.2">
      <c r="A28" s="582"/>
      <c r="B28" s="264" t="s">
        <v>293</v>
      </c>
      <c r="C28" s="57"/>
      <c r="D28" s="87">
        <v>3450</v>
      </c>
      <c r="E28" s="55"/>
      <c r="F28" s="87"/>
      <c r="G28" s="295"/>
      <c r="H28" s="652"/>
      <c r="I28" s="227" t="s">
        <v>294</v>
      </c>
      <c r="J28" s="31"/>
      <c r="K28" s="226"/>
      <c r="L28" s="134" t="s">
        <v>41</v>
      </c>
      <c r="M28" s="300" t="s">
        <v>56</v>
      </c>
      <c r="N28" s="332"/>
      <c r="P28" s="104"/>
      <c r="Q28"/>
    </row>
    <row r="29" spans="1:17" x14ac:dyDescent="0.2">
      <c r="A29" s="581" t="s">
        <v>209</v>
      </c>
      <c r="B29" s="264" t="s">
        <v>301</v>
      </c>
      <c r="C29" s="57"/>
      <c r="D29" s="87">
        <v>4082.5</v>
      </c>
      <c r="E29" s="55"/>
      <c r="F29" s="87"/>
      <c r="G29" s="295"/>
      <c r="H29" s="651">
        <f>SUM(C29:G33)</f>
        <v>34155</v>
      </c>
      <c r="I29" s="227" t="s">
        <v>54</v>
      </c>
      <c r="J29" s="31"/>
      <c r="K29" s="226"/>
      <c r="L29" s="134" t="s">
        <v>41</v>
      </c>
      <c r="M29" s="300" t="s">
        <v>56</v>
      </c>
      <c r="N29" s="332"/>
      <c r="P29" s="104"/>
      <c r="Q29" t="s">
        <v>296</v>
      </c>
    </row>
    <row r="30" spans="1:17" x14ac:dyDescent="0.2">
      <c r="A30" s="582"/>
      <c r="B30" s="264" t="s">
        <v>302</v>
      </c>
      <c r="C30" s="57"/>
      <c r="D30" s="87">
        <v>4830</v>
      </c>
      <c r="E30" s="55"/>
      <c r="F30" s="87"/>
      <c r="G30" s="295"/>
      <c r="H30" s="652"/>
      <c r="I30" s="227" t="s">
        <v>54</v>
      </c>
      <c r="J30" s="31"/>
      <c r="K30" s="226"/>
      <c r="L30" s="134" t="s">
        <v>41</v>
      </c>
      <c r="M30" s="300" t="s">
        <v>56</v>
      </c>
      <c r="N30" s="332"/>
      <c r="P30" s="104"/>
      <c r="Q30"/>
    </row>
    <row r="31" spans="1:17" x14ac:dyDescent="0.2">
      <c r="A31" s="582"/>
      <c r="B31" s="264" t="s">
        <v>303</v>
      </c>
      <c r="C31" s="57"/>
      <c r="D31" s="87">
        <v>3737.5</v>
      </c>
      <c r="E31" s="55"/>
      <c r="F31" s="87"/>
      <c r="G31" s="295"/>
      <c r="H31" s="652"/>
      <c r="I31" s="227" t="s">
        <v>54</v>
      </c>
      <c r="J31" s="31"/>
      <c r="K31" s="226"/>
      <c r="L31" s="134" t="s">
        <v>41</v>
      </c>
      <c r="M31" s="300" t="s">
        <v>56</v>
      </c>
      <c r="N31" s="332"/>
      <c r="P31" s="104"/>
      <c r="Q31"/>
    </row>
    <row r="32" spans="1:17" x14ac:dyDescent="0.2">
      <c r="A32" s="582"/>
      <c r="B32" s="264" t="s">
        <v>304</v>
      </c>
      <c r="C32" s="57"/>
      <c r="D32" s="87">
        <v>0</v>
      </c>
      <c r="E32" s="55"/>
      <c r="F32" s="87"/>
      <c r="G32" s="295"/>
      <c r="H32" s="652"/>
      <c r="I32" s="227" t="s">
        <v>299</v>
      </c>
      <c r="J32" s="31"/>
      <c r="K32" s="226"/>
      <c r="L32" s="134" t="s">
        <v>411</v>
      </c>
      <c r="M32" s="300" t="s">
        <v>56</v>
      </c>
      <c r="N32" s="332"/>
      <c r="P32" s="104"/>
      <c r="Q32"/>
    </row>
    <row r="33" spans="1:18" x14ac:dyDescent="0.2">
      <c r="A33" s="583"/>
      <c r="B33" s="264" t="s">
        <v>309</v>
      </c>
      <c r="C33" s="57"/>
      <c r="D33" s="87">
        <v>21505</v>
      </c>
      <c r="E33" s="55"/>
      <c r="F33" s="87"/>
      <c r="G33" s="295"/>
      <c r="H33" s="653"/>
      <c r="I33" s="227" t="s">
        <v>112</v>
      </c>
      <c r="J33" s="31"/>
      <c r="K33" s="226"/>
      <c r="L33" s="134" t="s">
        <v>41</v>
      </c>
      <c r="M33" s="300" t="s">
        <v>56</v>
      </c>
      <c r="N33" s="332"/>
      <c r="P33" s="104"/>
      <c r="Q33"/>
    </row>
    <row r="34" spans="1:18" ht="13.5" thickBot="1" x14ac:dyDescent="0.25">
      <c r="A34" s="379" t="s">
        <v>311</v>
      </c>
      <c r="B34" s="264" t="s">
        <v>310</v>
      </c>
      <c r="C34" s="57"/>
      <c r="D34" s="87">
        <v>5957</v>
      </c>
      <c r="E34" s="55"/>
      <c r="F34" s="87"/>
      <c r="G34" s="295"/>
      <c r="H34" s="383">
        <f>SUM(C34:G34)</f>
        <v>5957</v>
      </c>
      <c r="I34" s="227" t="s">
        <v>167</v>
      </c>
      <c r="J34" s="31"/>
      <c r="K34" s="226"/>
      <c r="L34" s="134" t="s">
        <v>41</v>
      </c>
      <c r="M34" s="300" t="s">
        <v>56</v>
      </c>
      <c r="N34" s="332"/>
      <c r="P34" s="104"/>
      <c r="Q34"/>
    </row>
    <row r="35" spans="1:18" s="12" customFormat="1" ht="14.25" customHeight="1" thickTop="1" thickBot="1" x14ac:dyDescent="0.25">
      <c r="A35" s="620"/>
      <c r="B35" s="649"/>
      <c r="C35" s="127">
        <f t="shared" ref="C35:H35" si="0">SUM(C5:C34)</f>
        <v>0</v>
      </c>
      <c r="D35" s="127">
        <f t="shared" si="0"/>
        <v>152516.5</v>
      </c>
      <c r="E35" s="127">
        <f t="shared" si="0"/>
        <v>0</v>
      </c>
      <c r="F35" s="127">
        <f t="shared" si="0"/>
        <v>0</v>
      </c>
      <c r="G35" s="127">
        <f t="shared" si="0"/>
        <v>968</v>
      </c>
      <c r="H35" s="606">
        <f t="shared" si="0"/>
        <v>153484.5</v>
      </c>
      <c r="I35" s="606"/>
      <c r="J35" s="606"/>
      <c r="K35" s="606"/>
      <c r="L35" s="62"/>
      <c r="M35" s="207"/>
      <c r="N35" s="333"/>
      <c r="P35" s="151"/>
    </row>
    <row r="36" spans="1:18" s="12" customFormat="1" ht="15" customHeight="1" x14ac:dyDescent="0.2">
      <c r="A36" s="198"/>
      <c r="B36" s="73"/>
      <c r="C36" s="634">
        <f>SUM(C35:D35)</f>
        <v>152516.5</v>
      </c>
      <c r="D36" s="635"/>
      <c r="E36" s="634">
        <f>SUM(E35:F35)</f>
        <v>0</v>
      </c>
      <c r="F36" s="635"/>
      <c r="G36" s="294"/>
      <c r="H36" s="606"/>
      <c r="I36" s="606"/>
      <c r="J36" s="606"/>
      <c r="K36" s="606"/>
      <c r="L36" s="62"/>
      <c r="M36" s="207"/>
      <c r="N36" s="600">
        <f>SUM(C5:G34)</f>
        <v>153484.5</v>
      </c>
      <c r="O36" s="645"/>
      <c r="P36" s="151"/>
    </row>
    <row r="37" spans="1:18" x14ac:dyDescent="0.2">
      <c r="H37" s="192"/>
      <c r="I37" s="642"/>
      <c r="J37" s="642"/>
      <c r="N37" s="589"/>
      <c r="O37" s="599"/>
      <c r="Q37"/>
    </row>
    <row r="38" spans="1:18" ht="15" x14ac:dyDescent="0.2">
      <c r="A38" s="61" t="s">
        <v>9</v>
      </c>
      <c r="H38" s="93"/>
      <c r="I38" s="1"/>
      <c r="J38" s="589"/>
      <c r="K38" s="599"/>
      <c r="P38" s="320"/>
      <c r="Q38"/>
    </row>
    <row r="39" spans="1:18" s="320" customFormat="1" ht="7.5" customHeight="1" x14ac:dyDescent="0.2">
      <c r="A39" s="4"/>
      <c r="B39" s="71"/>
      <c r="C39" s="121"/>
      <c r="D39" s="121"/>
      <c r="E39" s="121"/>
      <c r="F39" s="121"/>
      <c r="G39" s="121"/>
      <c r="H39" s="1"/>
      <c r="I39" s="93"/>
      <c r="J39" s="1"/>
      <c r="K39"/>
      <c r="L39"/>
      <c r="N39" s="329"/>
      <c r="O39"/>
      <c r="P39"/>
      <c r="R39"/>
    </row>
    <row r="40" spans="1:18" s="320" customFormat="1" ht="17.25" customHeight="1" thickBot="1" x14ac:dyDescent="0.25">
      <c r="A40" s="101"/>
      <c r="B40" s="102" t="s">
        <v>34</v>
      </c>
      <c r="C40" s="121"/>
      <c r="D40" s="93"/>
      <c r="E40" s="93"/>
      <c r="F40" s="93"/>
      <c r="G40"/>
      <c r="H40"/>
      <c r="I40"/>
      <c r="J40"/>
      <c r="K40"/>
      <c r="L40"/>
      <c r="M40"/>
      <c r="N40"/>
      <c r="P40" s="330"/>
      <c r="Q40"/>
    </row>
    <row r="41" spans="1:18" s="320" customFormat="1" ht="13.5" thickBot="1" x14ac:dyDescent="0.25">
      <c r="A41" s="618"/>
      <c r="B41" s="619"/>
      <c r="C41" s="260" t="s">
        <v>94</v>
      </c>
      <c r="D41" s="156" t="s">
        <v>233</v>
      </c>
      <c r="E41" s="156" t="s">
        <v>85</v>
      </c>
      <c r="F41" s="156" t="s">
        <v>251</v>
      </c>
      <c r="G41" s="156" t="s">
        <v>295</v>
      </c>
      <c r="H41" s="156" t="s">
        <v>147</v>
      </c>
      <c r="I41" s="156" t="s">
        <v>284</v>
      </c>
      <c r="J41" s="156" t="s">
        <v>70</v>
      </c>
      <c r="K41" s="156" t="s">
        <v>69</v>
      </c>
      <c r="L41" s="350" t="s">
        <v>68</v>
      </c>
      <c r="N41" s="301"/>
      <c r="O41" s="330"/>
    </row>
    <row r="42" spans="1:18" s="320" customFormat="1" x14ac:dyDescent="0.2">
      <c r="A42" s="586" t="s">
        <v>230</v>
      </c>
      <c r="B42" s="587"/>
      <c r="C42" s="157"/>
      <c r="D42" s="129"/>
      <c r="E42" s="129"/>
      <c r="F42" s="129"/>
      <c r="G42" s="129"/>
      <c r="H42" s="129"/>
      <c r="I42" s="129"/>
      <c r="J42" s="129"/>
      <c r="K42" s="307"/>
      <c r="L42" s="216">
        <v>1495</v>
      </c>
      <c r="N42" s="301"/>
      <c r="O42" s="330"/>
    </row>
    <row r="43" spans="1:18" s="320" customFormat="1" x14ac:dyDescent="0.2">
      <c r="A43" s="646" t="s">
        <v>232</v>
      </c>
      <c r="B43" s="647"/>
      <c r="C43" s="119"/>
      <c r="D43" s="293">
        <v>4738</v>
      </c>
      <c r="E43" s="293"/>
      <c r="F43" s="293"/>
      <c r="G43" s="293"/>
      <c r="H43" s="293"/>
      <c r="I43" s="293"/>
      <c r="J43" s="293"/>
      <c r="K43" s="146"/>
      <c r="L43" s="145"/>
      <c r="N43" s="301"/>
      <c r="O43" s="330"/>
    </row>
    <row r="44" spans="1:18" s="320" customFormat="1" x14ac:dyDescent="0.2">
      <c r="A44" s="636" t="s">
        <v>245</v>
      </c>
      <c r="B44" s="637"/>
      <c r="C44" s="165"/>
      <c r="D44" s="293"/>
      <c r="E44" s="293"/>
      <c r="F44" s="293"/>
      <c r="G44" s="293"/>
      <c r="H44" s="293"/>
      <c r="I44" s="293"/>
      <c r="J44" s="293">
        <v>4960</v>
      </c>
      <c r="K44" s="146"/>
      <c r="L44" s="145"/>
      <c r="N44" s="301"/>
      <c r="O44" s="330"/>
    </row>
    <row r="45" spans="1:18" s="320" customFormat="1" x14ac:dyDescent="0.2">
      <c r="A45" s="636" t="s">
        <v>250</v>
      </c>
      <c r="B45" s="637"/>
      <c r="C45" s="119"/>
      <c r="D45" s="130"/>
      <c r="E45" s="130"/>
      <c r="F45" s="130">
        <v>5175</v>
      </c>
      <c r="G45" s="130"/>
      <c r="H45" s="130"/>
      <c r="I45" s="130"/>
      <c r="J45" s="130"/>
      <c r="K45" s="118"/>
      <c r="L45" s="117"/>
      <c r="N45" s="301"/>
      <c r="O45" s="330"/>
    </row>
    <row r="46" spans="1:18" s="320" customFormat="1" x14ac:dyDescent="0.2">
      <c r="A46" s="636" t="s">
        <v>253</v>
      </c>
      <c r="B46" s="637"/>
      <c r="C46" s="119"/>
      <c r="D46" s="130"/>
      <c r="E46" s="130"/>
      <c r="F46" s="130"/>
      <c r="G46" s="130"/>
      <c r="H46" s="130"/>
      <c r="I46" s="130"/>
      <c r="J46" s="130">
        <v>5382</v>
      </c>
      <c r="K46" s="118"/>
      <c r="L46" s="117"/>
      <c r="N46" s="301"/>
      <c r="O46" s="330"/>
    </row>
    <row r="47" spans="1:18" s="320" customFormat="1" x14ac:dyDescent="0.2">
      <c r="A47" s="636" t="s">
        <v>257</v>
      </c>
      <c r="B47" s="637"/>
      <c r="C47" s="119">
        <v>1242</v>
      </c>
      <c r="D47" s="130"/>
      <c r="E47" s="130"/>
      <c r="F47" s="130"/>
      <c r="G47" s="130"/>
      <c r="H47" s="130"/>
      <c r="I47" s="131"/>
      <c r="J47" s="131"/>
      <c r="K47" s="308"/>
      <c r="L47" s="164"/>
      <c r="N47" s="301"/>
      <c r="O47" s="330"/>
    </row>
    <row r="48" spans="1:18" s="320" customFormat="1" x14ac:dyDescent="0.2">
      <c r="A48" s="636" t="s">
        <v>258</v>
      </c>
      <c r="B48" s="637"/>
      <c r="C48" s="158">
        <v>4266.5</v>
      </c>
      <c r="D48" s="131"/>
      <c r="E48" s="131"/>
      <c r="F48" s="131"/>
      <c r="G48" s="131"/>
      <c r="H48" s="131"/>
      <c r="I48" s="131"/>
      <c r="J48" s="131"/>
      <c r="K48" s="308"/>
      <c r="L48" s="164"/>
      <c r="N48" s="301"/>
      <c r="O48" s="330"/>
    </row>
    <row r="49" spans="1:15" s="320" customFormat="1" x14ac:dyDescent="0.2">
      <c r="A49" s="636" t="s">
        <v>259</v>
      </c>
      <c r="B49" s="637"/>
      <c r="C49" s="158"/>
      <c r="D49" s="131"/>
      <c r="E49" s="131"/>
      <c r="F49" s="131">
        <v>6578</v>
      </c>
      <c r="G49" s="131"/>
      <c r="H49" s="131"/>
      <c r="I49" s="131"/>
      <c r="J49" s="131"/>
      <c r="K49" s="308"/>
      <c r="L49" s="164"/>
      <c r="N49" s="301"/>
      <c r="O49" s="330"/>
    </row>
    <row r="50" spans="1:15" s="320" customFormat="1" x14ac:dyDescent="0.2">
      <c r="A50" s="636" t="s">
        <v>262</v>
      </c>
      <c r="B50" s="637"/>
      <c r="C50" s="158"/>
      <c r="D50" s="131"/>
      <c r="E50" s="131"/>
      <c r="F50" s="131"/>
      <c r="G50" s="131"/>
      <c r="H50" s="131"/>
      <c r="I50" s="131"/>
      <c r="J50" s="131">
        <v>5175</v>
      </c>
      <c r="K50" s="308"/>
      <c r="L50" s="164"/>
      <c r="N50" s="301"/>
      <c r="O50" s="330"/>
    </row>
    <row r="51" spans="1:15" s="320" customFormat="1" x14ac:dyDescent="0.2">
      <c r="A51" s="636" t="s">
        <v>263</v>
      </c>
      <c r="B51" s="637"/>
      <c r="C51" s="158"/>
      <c r="D51" s="131"/>
      <c r="E51" s="131"/>
      <c r="F51" s="131"/>
      <c r="G51" s="131"/>
      <c r="H51" s="131"/>
      <c r="I51" s="131"/>
      <c r="J51" s="131">
        <v>5175</v>
      </c>
      <c r="K51" s="308"/>
      <c r="L51" s="164"/>
      <c r="N51" s="301"/>
      <c r="O51" s="330"/>
    </row>
    <row r="52" spans="1:15" s="320" customFormat="1" x14ac:dyDescent="0.2">
      <c r="A52" s="636" t="s">
        <v>264</v>
      </c>
      <c r="B52" s="637"/>
      <c r="C52" s="158"/>
      <c r="D52" s="131"/>
      <c r="E52" s="131"/>
      <c r="F52" s="131"/>
      <c r="G52" s="131"/>
      <c r="H52" s="131"/>
      <c r="I52" s="131"/>
      <c r="J52" s="131">
        <v>10258</v>
      </c>
      <c r="K52" s="308"/>
      <c r="L52" s="164"/>
      <c r="N52" s="301"/>
      <c r="O52" s="330"/>
    </row>
    <row r="53" spans="1:15" s="320" customFormat="1" x14ac:dyDescent="0.2">
      <c r="A53" s="636" t="s">
        <v>267</v>
      </c>
      <c r="B53" s="637"/>
      <c r="C53" s="158"/>
      <c r="D53" s="131"/>
      <c r="E53" s="131"/>
      <c r="F53" s="131"/>
      <c r="G53" s="131"/>
      <c r="H53" s="131">
        <v>966</v>
      </c>
      <c r="I53" s="131"/>
      <c r="J53" s="131"/>
      <c r="K53" s="308"/>
      <c r="L53" s="164"/>
      <c r="N53" s="301"/>
      <c r="O53" s="330"/>
    </row>
    <row r="54" spans="1:15" s="320" customFormat="1" x14ac:dyDescent="0.2">
      <c r="A54" s="636" t="s">
        <v>268</v>
      </c>
      <c r="B54" s="637"/>
      <c r="C54" s="158"/>
      <c r="D54" s="131"/>
      <c r="E54" s="131"/>
      <c r="F54" s="131"/>
      <c r="G54" s="131"/>
      <c r="H54" s="131">
        <v>966</v>
      </c>
      <c r="I54" s="131"/>
      <c r="J54" s="131"/>
      <c r="K54" s="308"/>
      <c r="L54" s="164"/>
      <c r="N54" s="301"/>
      <c r="O54" s="330"/>
    </row>
    <row r="55" spans="1:15" s="320" customFormat="1" x14ac:dyDescent="0.2">
      <c r="A55" s="636" t="s">
        <v>270</v>
      </c>
      <c r="B55" s="637"/>
      <c r="C55" s="158"/>
      <c r="D55" s="131"/>
      <c r="E55" s="131"/>
      <c r="F55" s="131"/>
      <c r="G55" s="131"/>
      <c r="H55" s="131"/>
      <c r="I55" s="131"/>
      <c r="J55" s="131">
        <v>10120</v>
      </c>
      <c r="K55" s="308"/>
      <c r="L55" s="164"/>
      <c r="N55" s="301"/>
      <c r="O55" s="330"/>
    </row>
    <row r="56" spans="1:15" s="320" customFormat="1" x14ac:dyDescent="0.2">
      <c r="A56" s="636" t="s">
        <v>271</v>
      </c>
      <c r="B56" s="637"/>
      <c r="C56" s="158"/>
      <c r="D56" s="131"/>
      <c r="E56" s="131"/>
      <c r="F56" s="131"/>
      <c r="G56" s="131"/>
      <c r="H56" s="131"/>
      <c r="I56" s="131"/>
      <c r="J56" s="131"/>
      <c r="K56" s="308"/>
      <c r="L56" s="164">
        <v>5175</v>
      </c>
      <c r="N56" s="301"/>
      <c r="O56" s="330"/>
    </row>
    <row r="57" spans="1:15" s="320" customFormat="1" x14ac:dyDescent="0.2">
      <c r="A57" s="636" t="s">
        <v>272</v>
      </c>
      <c r="B57" s="637"/>
      <c r="C57" s="158"/>
      <c r="D57" s="131"/>
      <c r="E57" s="131"/>
      <c r="F57" s="131"/>
      <c r="G57" s="131"/>
      <c r="H57" s="131"/>
      <c r="I57" s="131"/>
      <c r="J57" s="131"/>
      <c r="K57" s="308"/>
      <c r="L57" s="164">
        <v>10350</v>
      </c>
      <c r="N57" s="301"/>
      <c r="O57" s="330"/>
    </row>
    <row r="58" spans="1:15" s="346" customFormat="1" x14ac:dyDescent="0.2">
      <c r="A58" s="636" t="s">
        <v>278</v>
      </c>
      <c r="B58" s="637"/>
      <c r="C58" s="158"/>
      <c r="D58" s="131"/>
      <c r="E58" s="131"/>
      <c r="F58" s="131"/>
      <c r="G58" s="131"/>
      <c r="H58" s="131"/>
      <c r="I58" s="131">
        <v>6900</v>
      </c>
      <c r="J58" s="131"/>
      <c r="K58" s="308"/>
      <c r="L58" s="164"/>
      <c r="N58" s="301"/>
      <c r="O58" s="330"/>
    </row>
    <row r="59" spans="1:15" s="320" customFormat="1" x14ac:dyDescent="0.2">
      <c r="A59" s="567" t="s">
        <v>283</v>
      </c>
      <c r="B59" s="638"/>
      <c r="C59" s="158"/>
      <c r="D59" s="131"/>
      <c r="E59" s="131"/>
      <c r="F59" s="131"/>
      <c r="G59" s="131"/>
      <c r="H59" s="131"/>
      <c r="I59" s="131"/>
      <c r="J59" s="131"/>
      <c r="K59" s="308"/>
      <c r="L59" s="164">
        <v>5175</v>
      </c>
      <c r="N59" s="301"/>
      <c r="O59" s="330"/>
    </row>
    <row r="60" spans="1:15" s="320" customFormat="1" x14ac:dyDescent="0.2">
      <c r="A60" s="567" t="s">
        <v>288</v>
      </c>
      <c r="B60" s="638"/>
      <c r="C60" s="158"/>
      <c r="D60" s="131"/>
      <c r="E60" s="131">
        <v>14858</v>
      </c>
      <c r="F60" s="131"/>
      <c r="G60" s="131"/>
      <c r="H60" s="131"/>
      <c r="I60" s="131"/>
      <c r="J60" s="131"/>
      <c r="K60" s="130"/>
      <c r="L60" s="164"/>
      <c r="N60" s="301"/>
      <c r="O60" s="330"/>
    </row>
    <row r="61" spans="1:15" s="320" customFormat="1" x14ac:dyDescent="0.2">
      <c r="A61" s="567" t="s">
        <v>293</v>
      </c>
      <c r="B61" s="638"/>
      <c r="C61" s="158"/>
      <c r="D61" s="131"/>
      <c r="E61" s="131"/>
      <c r="F61" s="131"/>
      <c r="G61" s="131">
        <v>3450</v>
      </c>
      <c r="H61" s="131"/>
      <c r="I61" s="131"/>
      <c r="J61" s="131"/>
      <c r="K61" s="130"/>
      <c r="L61" s="164"/>
      <c r="N61" s="301"/>
      <c r="O61" s="330"/>
    </row>
    <row r="62" spans="1:15" s="349" customFormat="1" x14ac:dyDescent="0.2">
      <c r="A62" s="567" t="s">
        <v>301</v>
      </c>
      <c r="B62" s="638"/>
      <c r="C62" s="158"/>
      <c r="D62" s="131"/>
      <c r="E62" s="131"/>
      <c r="F62" s="131"/>
      <c r="G62" s="131"/>
      <c r="H62" s="131"/>
      <c r="I62" s="131"/>
      <c r="J62" s="131"/>
      <c r="K62" s="87">
        <v>4082.5</v>
      </c>
      <c r="L62" s="164"/>
      <c r="N62" s="301"/>
      <c r="O62" s="330"/>
    </row>
    <row r="63" spans="1:15" s="349" customFormat="1" x14ac:dyDescent="0.2">
      <c r="A63" s="567" t="s">
        <v>302</v>
      </c>
      <c r="B63" s="638"/>
      <c r="C63" s="158"/>
      <c r="D63" s="131"/>
      <c r="E63" s="131"/>
      <c r="F63" s="131"/>
      <c r="G63" s="131"/>
      <c r="H63" s="131"/>
      <c r="I63" s="131"/>
      <c r="J63" s="131"/>
      <c r="K63" s="87">
        <v>4830</v>
      </c>
      <c r="L63" s="164"/>
      <c r="N63" s="301"/>
      <c r="O63" s="330"/>
    </row>
    <row r="64" spans="1:15" s="349" customFormat="1" x14ac:dyDescent="0.2">
      <c r="A64" s="567" t="s">
        <v>303</v>
      </c>
      <c r="B64" s="638"/>
      <c r="C64" s="158"/>
      <c r="D64" s="131"/>
      <c r="E64" s="131"/>
      <c r="F64" s="131"/>
      <c r="G64" s="131"/>
      <c r="H64" s="131"/>
      <c r="I64" s="131"/>
      <c r="J64" s="131"/>
      <c r="K64" s="87">
        <v>3737.5</v>
      </c>
      <c r="L64" s="164"/>
      <c r="N64" s="301"/>
      <c r="O64" s="330"/>
    </row>
    <row r="65" spans="1:17" s="349" customFormat="1" x14ac:dyDescent="0.2">
      <c r="A65" s="567" t="s">
        <v>304</v>
      </c>
      <c r="B65" s="638"/>
      <c r="C65" s="158"/>
      <c r="D65" s="131"/>
      <c r="E65" s="131"/>
      <c r="F65" s="131"/>
      <c r="G65" s="131"/>
      <c r="H65" s="131"/>
      <c r="I65" s="131"/>
      <c r="J65" s="131"/>
      <c r="K65" s="308"/>
      <c r="L65" s="164"/>
      <c r="N65" s="301"/>
      <c r="O65" s="330"/>
    </row>
    <row r="66" spans="1:17" s="349" customFormat="1" x14ac:dyDescent="0.2">
      <c r="A66" s="567" t="s">
        <v>309</v>
      </c>
      <c r="B66" s="638"/>
      <c r="C66" s="158"/>
      <c r="D66" s="131"/>
      <c r="E66" s="131"/>
      <c r="F66" s="131"/>
      <c r="G66" s="131"/>
      <c r="H66" s="131"/>
      <c r="I66" s="131"/>
      <c r="J66" s="131">
        <v>21505</v>
      </c>
      <c r="K66" s="308"/>
      <c r="L66" s="164"/>
      <c r="N66" s="301"/>
      <c r="O66" s="330"/>
    </row>
    <row r="67" spans="1:17" s="349" customFormat="1" ht="13.5" thickBot="1" x14ac:dyDescent="0.25">
      <c r="A67" s="597" t="s">
        <v>310</v>
      </c>
      <c r="B67" s="639"/>
      <c r="C67" s="241">
        <v>5957</v>
      </c>
      <c r="D67" s="242"/>
      <c r="E67" s="242"/>
      <c r="F67" s="242"/>
      <c r="G67" s="242"/>
      <c r="H67" s="242"/>
      <c r="I67" s="242"/>
      <c r="J67" s="242"/>
      <c r="K67" s="309"/>
      <c r="L67" s="351"/>
      <c r="N67" s="301"/>
      <c r="O67" s="330"/>
    </row>
    <row r="68" spans="1:17" ht="13.5" thickBot="1" x14ac:dyDescent="0.25">
      <c r="C68" s="132">
        <f t="shared" ref="C68:L68" si="1">SUM(C42:C67)</f>
        <v>11465.5</v>
      </c>
      <c r="D68" s="133">
        <f t="shared" si="1"/>
        <v>4738</v>
      </c>
      <c r="E68" s="133">
        <f t="shared" si="1"/>
        <v>14858</v>
      </c>
      <c r="F68" s="133">
        <f t="shared" si="1"/>
        <v>11753</v>
      </c>
      <c r="G68" s="133">
        <f t="shared" si="1"/>
        <v>3450</v>
      </c>
      <c r="H68" s="133">
        <f t="shared" si="1"/>
        <v>1932</v>
      </c>
      <c r="I68" s="133">
        <f t="shared" si="1"/>
        <v>6900</v>
      </c>
      <c r="J68" s="133">
        <f t="shared" si="1"/>
        <v>62575</v>
      </c>
      <c r="K68" s="133">
        <f t="shared" si="1"/>
        <v>12650</v>
      </c>
      <c r="L68" s="352">
        <f t="shared" si="1"/>
        <v>22195</v>
      </c>
      <c r="M68" s="591">
        <f>SUM(C68:L68)</f>
        <v>152516.5</v>
      </c>
      <c r="N68" s="592"/>
      <c r="O68" s="329"/>
      <c r="Q68"/>
    </row>
    <row r="69" spans="1:17" x14ac:dyDescent="0.2">
      <c r="C69" s="201"/>
      <c r="D69" s="201"/>
      <c r="E69" s="201"/>
      <c r="F69" s="201"/>
      <c r="G69" s="201"/>
      <c r="H69" s="201"/>
      <c r="I69" s="201"/>
      <c r="K69" s="1"/>
      <c r="L69" s="1"/>
      <c r="M69" s="306"/>
      <c r="N69" s="301"/>
      <c r="O69" s="329"/>
    </row>
    <row r="70" spans="1:17" s="205" customFormat="1" ht="11.25" x14ac:dyDescent="0.2">
      <c r="A70" s="323"/>
      <c r="B70" s="323"/>
      <c r="C70" s="221" t="s">
        <v>131</v>
      </c>
      <c r="D70" s="221" t="s">
        <v>131</v>
      </c>
      <c r="E70" s="221" t="s">
        <v>131</v>
      </c>
      <c r="F70" s="221"/>
      <c r="G70" s="221"/>
      <c r="H70" s="221" t="s">
        <v>131</v>
      </c>
      <c r="I70" s="221" t="s">
        <v>131</v>
      </c>
      <c r="J70" s="221" t="s">
        <v>131</v>
      </c>
      <c r="K70" s="221" t="s">
        <v>131</v>
      </c>
      <c r="L70" s="221"/>
      <c r="M70" s="640">
        <f>SUM(C70:L70)</f>
        <v>0</v>
      </c>
      <c r="N70" s="640"/>
      <c r="O70" s="334"/>
      <c r="Q70" s="323"/>
    </row>
    <row r="71" spans="1:17" s="205" customFormat="1" x14ac:dyDescent="0.2">
      <c r="A71" s="323"/>
      <c r="B71" s="323"/>
      <c r="E71" s="353"/>
      <c r="H71" s="353"/>
      <c r="I71" s="213"/>
      <c r="J71" s="353"/>
      <c r="K71" s="353"/>
      <c r="L71" s="208"/>
      <c r="M71" s="640">
        <f>SUM(C71:L71)</f>
        <v>0</v>
      </c>
      <c r="N71" s="640"/>
      <c r="O71" s="334"/>
      <c r="P71" s="323"/>
    </row>
    <row r="72" spans="1:17" s="205" customFormat="1" ht="11.25" x14ac:dyDescent="0.2">
      <c r="A72" s="323"/>
      <c r="B72" s="323"/>
      <c r="C72" s="221"/>
      <c r="D72" s="353"/>
      <c r="F72" s="353">
        <f>F68-2000</f>
        <v>9753</v>
      </c>
      <c r="G72" s="221" t="s">
        <v>131</v>
      </c>
      <c r="H72" s="208"/>
      <c r="I72" s="353"/>
      <c r="J72" s="221"/>
      <c r="K72" s="221"/>
      <c r="L72" s="221" t="s">
        <v>131</v>
      </c>
      <c r="M72" s="641">
        <f>SUM(C72:L72)</f>
        <v>9753</v>
      </c>
      <c r="N72" s="641"/>
      <c r="O72" s="334"/>
      <c r="P72" s="323"/>
    </row>
    <row r="73" spans="1:17" s="205" customFormat="1" ht="11.25" x14ac:dyDescent="0.2">
      <c r="A73" s="323"/>
      <c r="B73" s="323"/>
      <c r="C73" s="366"/>
      <c r="D73" s="365"/>
      <c r="E73" s="365"/>
      <c r="F73" s="365"/>
      <c r="G73" s="365" t="s">
        <v>383</v>
      </c>
      <c r="H73" s="244"/>
      <c r="I73" s="244"/>
      <c r="J73" s="365"/>
      <c r="K73" s="365"/>
      <c r="L73" s="365"/>
      <c r="N73" s="640">
        <f>SUM(M70:N72)</f>
        <v>9753</v>
      </c>
      <c r="O73" s="640"/>
      <c r="P73" s="323"/>
    </row>
    <row r="74" spans="1:17" x14ac:dyDescent="0.2">
      <c r="C74" s="120"/>
      <c r="D74" s="3"/>
      <c r="E74" s="364"/>
      <c r="F74" s="364"/>
      <c r="G74" s="364"/>
      <c r="H74" s="364"/>
      <c r="I74" s="364"/>
      <c r="J74" s="365"/>
      <c r="K74" s="365"/>
      <c r="L74" s="364"/>
      <c r="M74"/>
      <c r="N74" s="589">
        <f>E68</f>
        <v>14858</v>
      </c>
      <c r="O74" s="590"/>
      <c r="Q74"/>
    </row>
    <row r="75" spans="1:17" x14ac:dyDescent="0.2">
      <c r="C75" s="1"/>
      <c r="D75"/>
      <c r="E75"/>
      <c r="F75"/>
      <c r="G75"/>
      <c r="H75"/>
      <c r="I75"/>
      <c r="J75" s="249"/>
      <c r="K75" s="249"/>
      <c r="L75" s="321"/>
      <c r="M75" s="301"/>
      <c r="N75" s="589">
        <f>SUM(N73:O74)</f>
        <v>24611</v>
      </c>
      <c r="O75" s="650"/>
      <c r="Q75"/>
    </row>
    <row r="76" spans="1:17" x14ac:dyDescent="0.2">
      <c r="G76" s="93"/>
      <c r="I76"/>
      <c r="J76"/>
      <c r="L76" s="329"/>
      <c r="M76"/>
      <c r="N76" s="320"/>
      <c r="Q76"/>
    </row>
    <row r="77" spans="1:17" x14ac:dyDescent="0.2">
      <c r="G77" s="1"/>
      <c r="H77" s="93"/>
      <c r="I77" s="1"/>
      <c r="J77"/>
      <c r="L77" s="329"/>
      <c r="M77"/>
      <c r="N77"/>
      <c r="O77" s="320"/>
      <c r="Q77"/>
    </row>
    <row r="78" spans="1:17" x14ac:dyDescent="0.2">
      <c r="G78" s="1"/>
      <c r="H78" s="93"/>
      <c r="I78" s="1"/>
      <c r="J78"/>
      <c r="L78" s="329"/>
      <c r="M78"/>
      <c r="N78"/>
      <c r="O78" s="320"/>
      <c r="Q78"/>
    </row>
    <row r="79" spans="1:17" x14ac:dyDescent="0.2">
      <c r="L79" s="320"/>
      <c r="M79" s="329"/>
      <c r="N79"/>
      <c r="P79" s="320"/>
      <c r="Q79"/>
    </row>
  </sheetData>
  <mergeCells count="66">
    <mergeCell ref="A17:A19"/>
    <mergeCell ref="A22:A24"/>
    <mergeCell ref="A20:A21"/>
    <mergeCell ref="H25:H26"/>
    <mergeCell ref="H17:H19"/>
    <mergeCell ref="H22:H24"/>
    <mergeCell ref="H20:H21"/>
    <mergeCell ref="A25:A26"/>
    <mergeCell ref="H14:H16"/>
    <mergeCell ref="A14:A16"/>
    <mergeCell ref="A11:A13"/>
    <mergeCell ref="H11:H13"/>
    <mergeCell ref="H8:H10"/>
    <mergeCell ref="A8:A10"/>
    <mergeCell ref="I4:K4"/>
    <mergeCell ref="G3:G4"/>
    <mergeCell ref="H5:H6"/>
    <mergeCell ref="A5:A6"/>
    <mergeCell ref="C3:D3"/>
    <mergeCell ref="E3:F3"/>
    <mergeCell ref="H29:H33"/>
    <mergeCell ref="A29:A33"/>
    <mergeCell ref="H27:H28"/>
    <mergeCell ref="A27:A28"/>
    <mergeCell ref="H35:K36"/>
    <mergeCell ref="C36:D36"/>
    <mergeCell ref="E36:F36"/>
    <mergeCell ref="A35:B35"/>
    <mergeCell ref="N36:O36"/>
    <mergeCell ref="A62:B62"/>
    <mergeCell ref="A66:B66"/>
    <mergeCell ref="A65:B65"/>
    <mergeCell ref="N37:O37"/>
    <mergeCell ref="J38:K38"/>
    <mergeCell ref="A41:B41"/>
    <mergeCell ref="I37:J37"/>
    <mergeCell ref="N74:O74"/>
    <mergeCell ref="N75:O75"/>
    <mergeCell ref="A63:B63"/>
    <mergeCell ref="A64:B64"/>
    <mergeCell ref="A54:B54"/>
    <mergeCell ref="N73:O73"/>
    <mergeCell ref="A55:B55"/>
    <mergeCell ref="A56:B56"/>
    <mergeCell ref="A57:B57"/>
    <mergeCell ref="A59:B59"/>
    <mergeCell ref="A60:B60"/>
    <mergeCell ref="A61:B61"/>
    <mergeCell ref="M68:N68"/>
    <mergeCell ref="A67:B67"/>
    <mergeCell ref="M70:N70"/>
    <mergeCell ref="M71:N71"/>
    <mergeCell ref="M72:N72"/>
    <mergeCell ref="A53:B53"/>
    <mergeCell ref="A51:B51"/>
    <mergeCell ref="A52:B52"/>
    <mergeCell ref="A42:B42"/>
    <mergeCell ref="A48:B48"/>
    <mergeCell ref="A49:B49"/>
    <mergeCell ref="A50:B50"/>
    <mergeCell ref="A44:B44"/>
    <mergeCell ref="A45:B45"/>
    <mergeCell ref="A46:B46"/>
    <mergeCell ref="A43:B43"/>
    <mergeCell ref="A47:B47"/>
    <mergeCell ref="A58:B58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7"/>
  <sheetViews>
    <sheetView zoomScaleNormal="100" workbookViewId="0">
      <pane ySplit="4" topLeftCell="A32" activePane="bottomLeft" state="frozenSplit"/>
      <selection pane="bottomLeft" activeCell="D66" sqref="D66"/>
    </sheetView>
  </sheetViews>
  <sheetFormatPr defaultRowHeight="12.75" x14ac:dyDescent="0.2"/>
  <cols>
    <col min="1" max="1" width="2.42578125" style="170" customWidth="1"/>
    <col min="2" max="2" width="6.42578125" style="71" customWidth="1"/>
    <col min="3" max="7" width="10.7109375" style="121" customWidth="1"/>
    <col min="8" max="8" width="10.7109375" style="1" customWidth="1"/>
    <col min="9" max="9" width="10.7109375" style="93" customWidth="1"/>
    <col min="10" max="10" width="10.7109375" style="1" customWidth="1"/>
    <col min="11" max="12" width="10.7109375" customWidth="1"/>
    <col min="13" max="13" width="10.7109375" style="355" customWidth="1"/>
    <col min="14" max="14" width="10.7109375" style="329" customWidth="1"/>
    <col min="15" max="15" width="12.7109375" customWidth="1"/>
    <col min="16" max="16" width="10.7109375" customWidth="1"/>
    <col min="17" max="17" width="13.140625" style="355" customWidth="1"/>
    <col min="18" max="18" width="10.7109375" customWidth="1"/>
    <col min="19" max="19" width="14.140625" customWidth="1"/>
    <col min="20" max="20" width="13.28515625" customWidth="1"/>
    <col min="21" max="21" width="13.7109375" customWidth="1"/>
    <col min="22" max="22" width="13.140625" customWidth="1"/>
  </cols>
  <sheetData>
    <row r="1" spans="1:17" ht="15" x14ac:dyDescent="0.25">
      <c r="A1" s="39" t="s">
        <v>312</v>
      </c>
      <c r="C1" s="120"/>
    </row>
    <row r="2" spans="1:17" ht="5.25" customHeight="1" thickBot="1" x14ac:dyDescent="0.25">
      <c r="A2" s="198"/>
      <c r="B2" s="147"/>
      <c r="C2" s="122"/>
      <c r="D2" s="123"/>
      <c r="E2" s="123"/>
      <c r="F2" s="123"/>
      <c r="G2" s="123"/>
      <c r="H2" s="243"/>
      <c r="I2" s="243"/>
      <c r="J2" s="97"/>
      <c r="P2" s="355"/>
      <c r="Q2"/>
    </row>
    <row r="3" spans="1:17" ht="17.25" customHeight="1" x14ac:dyDescent="0.2">
      <c r="A3" s="198"/>
      <c r="B3" s="147"/>
      <c r="C3" s="629" t="s">
        <v>34</v>
      </c>
      <c r="D3" s="630"/>
      <c r="E3" s="629" t="s">
        <v>33</v>
      </c>
      <c r="F3" s="630"/>
      <c r="G3" s="644" t="s">
        <v>149</v>
      </c>
      <c r="H3" s="97"/>
      <c r="I3"/>
      <c r="J3"/>
      <c r="N3" s="330"/>
      <c r="Q3"/>
    </row>
    <row r="4" spans="1:17" ht="13.5" thickBot="1" x14ac:dyDescent="0.25">
      <c r="A4" s="163" t="s">
        <v>6</v>
      </c>
      <c r="B4" s="85" t="s">
        <v>10</v>
      </c>
      <c r="C4" s="124" t="s">
        <v>7</v>
      </c>
      <c r="D4" s="125" t="s">
        <v>8</v>
      </c>
      <c r="E4" s="124" t="s">
        <v>37</v>
      </c>
      <c r="F4" s="126" t="s">
        <v>8</v>
      </c>
      <c r="G4" s="644"/>
      <c r="H4" s="357" t="s">
        <v>0</v>
      </c>
      <c r="I4" s="602" t="s">
        <v>11</v>
      </c>
      <c r="J4" s="602"/>
      <c r="K4" s="602"/>
      <c r="N4" s="330"/>
      <c r="Q4"/>
    </row>
    <row r="5" spans="1:17" x14ac:dyDescent="0.2">
      <c r="A5" s="621" t="s">
        <v>127</v>
      </c>
      <c r="B5" s="286" t="s">
        <v>313</v>
      </c>
      <c r="C5" s="174"/>
      <c r="D5" s="96">
        <v>4140</v>
      </c>
      <c r="E5" s="176"/>
      <c r="F5" s="96"/>
      <c r="G5" s="341"/>
      <c r="H5" s="643">
        <f>SUM(C5:G9)</f>
        <v>75002</v>
      </c>
      <c r="I5" s="30" t="s">
        <v>54</v>
      </c>
      <c r="J5" s="31"/>
      <c r="K5" s="226"/>
      <c r="L5" s="134" t="s">
        <v>41</v>
      </c>
      <c r="M5" s="300" t="s">
        <v>56</v>
      </c>
      <c r="N5" s="377"/>
      <c r="O5" s="206"/>
      <c r="P5" s="34"/>
      <c r="Q5"/>
    </row>
    <row r="6" spans="1:17" s="80" customFormat="1" x14ac:dyDescent="0.2">
      <c r="A6" s="573"/>
      <c r="B6" s="286" t="s">
        <v>316</v>
      </c>
      <c r="C6" s="57"/>
      <c r="D6" s="58">
        <v>40872</v>
      </c>
      <c r="E6" s="63"/>
      <c r="F6" s="83"/>
      <c r="G6" s="298"/>
      <c r="H6" s="570"/>
      <c r="I6" s="30" t="s">
        <v>317</v>
      </c>
      <c r="J6" s="31"/>
      <c r="K6" s="226"/>
      <c r="L6" s="134" t="s">
        <v>41</v>
      </c>
      <c r="M6" s="300" t="s">
        <v>56</v>
      </c>
      <c r="N6" s="335"/>
      <c r="O6" s="283"/>
    </row>
    <row r="7" spans="1:17" x14ac:dyDescent="0.2">
      <c r="A7" s="573"/>
      <c r="B7" s="264" t="s">
        <v>319</v>
      </c>
      <c r="C7" s="57"/>
      <c r="D7" s="87">
        <v>29500</v>
      </c>
      <c r="E7" s="55"/>
      <c r="F7" s="87"/>
      <c r="G7" s="298"/>
      <c r="H7" s="570"/>
      <c r="I7" s="30" t="s">
        <v>317</v>
      </c>
      <c r="J7" s="31"/>
      <c r="K7" s="226"/>
      <c r="L7" s="134" t="s">
        <v>41</v>
      </c>
      <c r="M7" s="300" t="s">
        <v>56</v>
      </c>
      <c r="N7" s="332"/>
      <c r="O7" s="342"/>
      <c r="P7" s="104"/>
      <c r="Q7"/>
    </row>
    <row r="8" spans="1:17" x14ac:dyDescent="0.2">
      <c r="A8" s="573"/>
      <c r="B8" s="264" t="s">
        <v>321</v>
      </c>
      <c r="C8" s="57"/>
      <c r="D8" s="87"/>
      <c r="E8" s="55"/>
      <c r="F8" s="87"/>
      <c r="G8" s="298">
        <v>310</v>
      </c>
      <c r="H8" s="570"/>
      <c r="I8" s="227" t="s">
        <v>323</v>
      </c>
      <c r="J8" s="31"/>
      <c r="K8" s="226"/>
      <c r="L8" s="134" t="s">
        <v>63</v>
      </c>
      <c r="M8" s="355">
        <v>44014</v>
      </c>
      <c r="N8" s="332"/>
      <c r="P8" s="104"/>
      <c r="Q8"/>
    </row>
    <row r="9" spans="1:17" x14ac:dyDescent="0.2">
      <c r="A9" s="574"/>
      <c r="B9" s="264" t="s">
        <v>322</v>
      </c>
      <c r="C9" s="57"/>
      <c r="D9" s="87"/>
      <c r="E9" s="55"/>
      <c r="F9" s="87"/>
      <c r="G9" s="315">
        <v>180</v>
      </c>
      <c r="H9" s="571"/>
      <c r="I9" s="319" t="s">
        <v>324</v>
      </c>
      <c r="J9" s="31"/>
      <c r="K9" s="226"/>
      <c r="L9" s="134"/>
      <c r="M9" s="314"/>
      <c r="N9" s="332"/>
      <c r="P9" s="104"/>
      <c r="Q9"/>
    </row>
    <row r="10" spans="1:17" x14ac:dyDescent="0.2">
      <c r="A10" s="86" t="s">
        <v>227</v>
      </c>
      <c r="B10" s="264" t="s">
        <v>325</v>
      </c>
      <c r="C10" s="57"/>
      <c r="D10" s="87">
        <v>9844</v>
      </c>
      <c r="E10" s="55"/>
      <c r="F10" s="87"/>
      <c r="G10" s="298"/>
      <c r="H10" s="363">
        <f>SUM(C10:G10)</f>
        <v>9844</v>
      </c>
      <c r="I10" s="227" t="s">
        <v>84</v>
      </c>
      <c r="J10" s="31"/>
      <c r="K10" s="226"/>
      <c r="L10" s="134" t="s">
        <v>41</v>
      </c>
      <c r="M10" s="300" t="s">
        <v>56</v>
      </c>
      <c r="N10" s="335"/>
      <c r="P10" s="104"/>
      <c r="Q10"/>
    </row>
    <row r="11" spans="1:17" x14ac:dyDescent="0.2">
      <c r="A11" s="359" t="s">
        <v>51</v>
      </c>
      <c r="B11" s="264" t="s">
        <v>327</v>
      </c>
      <c r="C11" s="57"/>
      <c r="D11" s="87"/>
      <c r="E11" s="55"/>
      <c r="F11" s="87"/>
      <c r="G11" s="298">
        <v>245</v>
      </c>
      <c r="H11" s="363">
        <f>SUM(C11:G11)</f>
        <v>245</v>
      </c>
      <c r="I11" s="227" t="s">
        <v>326</v>
      </c>
      <c r="J11" s="31"/>
      <c r="K11" s="226"/>
      <c r="L11" s="134" t="s">
        <v>63</v>
      </c>
      <c r="M11" s="106">
        <v>44015</v>
      </c>
      <c r="N11" s="332"/>
      <c r="P11" s="104"/>
      <c r="Q11"/>
    </row>
    <row r="12" spans="1:17" x14ac:dyDescent="0.2">
      <c r="A12" s="581" t="s">
        <v>329</v>
      </c>
      <c r="B12" s="264" t="s">
        <v>328</v>
      </c>
      <c r="C12" s="57"/>
      <c r="D12" s="87">
        <v>14375</v>
      </c>
      <c r="E12" s="55"/>
      <c r="F12" s="87"/>
      <c r="G12" s="295"/>
      <c r="H12" s="578">
        <f>SUM(C12:G14)</f>
        <v>429575</v>
      </c>
      <c r="I12" s="227" t="s">
        <v>299</v>
      </c>
      <c r="J12" s="31"/>
      <c r="K12" s="226"/>
      <c r="L12" s="134" t="s">
        <v>41</v>
      </c>
      <c r="M12" s="105" t="s">
        <v>56</v>
      </c>
      <c r="N12" s="332"/>
      <c r="P12" s="104"/>
      <c r="Q12"/>
    </row>
    <row r="13" spans="1:17" x14ac:dyDescent="0.2">
      <c r="A13" s="582"/>
      <c r="B13" s="264" t="s">
        <v>330</v>
      </c>
      <c r="C13" s="57"/>
      <c r="D13" s="87"/>
      <c r="E13" s="98">
        <v>414000</v>
      </c>
      <c r="F13" s="87"/>
      <c r="G13" s="295"/>
      <c r="H13" s="579"/>
      <c r="I13" s="227" t="s">
        <v>331</v>
      </c>
      <c r="J13" s="31"/>
      <c r="K13" s="226"/>
      <c r="L13" s="134" t="s">
        <v>63</v>
      </c>
      <c r="M13" s="106">
        <v>44029</v>
      </c>
      <c r="N13" s="332"/>
      <c r="P13" s="104"/>
      <c r="Q13"/>
    </row>
    <row r="14" spans="1:17" x14ac:dyDescent="0.2">
      <c r="A14" s="583"/>
      <c r="B14" s="264" t="s">
        <v>333</v>
      </c>
      <c r="C14" s="57"/>
      <c r="D14" s="87"/>
      <c r="E14" s="55"/>
      <c r="F14" s="87"/>
      <c r="G14" s="298">
        <v>1200</v>
      </c>
      <c r="H14" s="580"/>
      <c r="I14" s="227" t="s">
        <v>332</v>
      </c>
      <c r="J14" s="31"/>
      <c r="K14" s="226"/>
      <c r="L14" s="134" t="s">
        <v>63</v>
      </c>
      <c r="M14" s="106">
        <v>44060</v>
      </c>
      <c r="N14" s="332"/>
      <c r="O14" s="104"/>
      <c r="P14" s="104"/>
      <c r="Q14"/>
    </row>
    <row r="15" spans="1:17" x14ac:dyDescent="0.2">
      <c r="A15" s="581" t="s">
        <v>150</v>
      </c>
      <c r="B15" s="264" t="s">
        <v>335</v>
      </c>
      <c r="C15" s="57"/>
      <c r="D15" s="87"/>
      <c r="E15" s="55"/>
      <c r="F15" s="87"/>
      <c r="G15" s="298">
        <v>850</v>
      </c>
      <c r="H15" s="578">
        <f>SUM(C15:G16)</f>
        <v>2110</v>
      </c>
      <c r="I15" s="227" t="s">
        <v>334</v>
      </c>
      <c r="J15" s="31"/>
      <c r="K15" s="226"/>
      <c r="L15" s="134" t="s">
        <v>63</v>
      </c>
      <c r="M15" s="106">
        <v>44019</v>
      </c>
      <c r="N15" s="332"/>
      <c r="P15" s="104"/>
      <c r="Q15"/>
    </row>
    <row r="16" spans="1:17" x14ac:dyDescent="0.2">
      <c r="A16" s="583"/>
      <c r="B16" s="264" t="s">
        <v>336</v>
      </c>
      <c r="C16" s="57"/>
      <c r="D16" s="87"/>
      <c r="E16" s="55"/>
      <c r="F16" s="87"/>
      <c r="G16" s="298">
        <v>1260</v>
      </c>
      <c r="H16" s="580"/>
      <c r="I16" s="227" t="s">
        <v>154</v>
      </c>
      <c r="J16" s="31"/>
      <c r="K16" s="226"/>
      <c r="L16" s="134" t="s">
        <v>63</v>
      </c>
      <c r="M16" s="106">
        <v>44019</v>
      </c>
      <c r="N16" s="332"/>
      <c r="P16" s="104"/>
      <c r="Q16"/>
    </row>
    <row r="17" spans="1:17" x14ac:dyDescent="0.2">
      <c r="A17" s="86" t="s">
        <v>244</v>
      </c>
      <c r="B17" s="264" t="s">
        <v>338</v>
      </c>
      <c r="C17" s="90">
        <v>5750</v>
      </c>
      <c r="D17" s="87"/>
      <c r="E17" s="55"/>
      <c r="F17" s="87"/>
      <c r="G17" s="295"/>
      <c r="H17" s="363">
        <f>SUM(C17:G17)</f>
        <v>5750</v>
      </c>
      <c r="I17" s="227" t="s">
        <v>337</v>
      </c>
      <c r="J17" s="31"/>
      <c r="K17" s="226"/>
      <c r="L17" s="134" t="s">
        <v>63</v>
      </c>
      <c r="M17" s="106">
        <v>44019</v>
      </c>
      <c r="N17" s="332"/>
      <c r="P17" s="104"/>
      <c r="Q17"/>
    </row>
    <row r="18" spans="1:17" x14ac:dyDescent="0.2">
      <c r="A18" s="581" t="s">
        <v>62</v>
      </c>
      <c r="B18" s="264" t="s">
        <v>340</v>
      </c>
      <c r="C18" s="57"/>
      <c r="D18" s="87"/>
      <c r="E18" s="55"/>
      <c r="F18" s="87"/>
      <c r="G18" s="298">
        <v>960</v>
      </c>
      <c r="H18" s="578">
        <f>SUM(C18:G21)</f>
        <v>9585</v>
      </c>
      <c r="I18" s="227" t="s">
        <v>339</v>
      </c>
      <c r="J18" s="31"/>
      <c r="K18" s="226"/>
      <c r="L18" s="134" t="s">
        <v>63</v>
      </c>
      <c r="M18" s="106">
        <v>44021</v>
      </c>
      <c r="N18" s="332"/>
      <c r="P18" s="104"/>
      <c r="Q18"/>
    </row>
    <row r="19" spans="1:17" x14ac:dyDescent="0.2">
      <c r="A19" s="582"/>
      <c r="B19" s="264" t="s">
        <v>341</v>
      </c>
      <c r="C19" s="90">
        <v>2875</v>
      </c>
      <c r="D19" s="87"/>
      <c r="E19" s="55"/>
      <c r="F19" s="87"/>
      <c r="G19" s="295"/>
      <c r="H19" s="579"/>
      <c r="I19" s="227" t="s">
        <v>337</v>
      </c>
      <c r="J19" s="31"/>
      <c r="K19" s="226"/>
      <c r="L19" s="134" t="s">
        <v>63</v>
      </c>
      <c r="M19" s="106">
        <v>44021</v>
      </c>
      <c r="N19" s="332"/>
      <c r="P19" s="104"/>
      <c r="Q19"/>
    </row>
    <row r="20" spans="1:17" x14ac:dyDescent="0.2">
      <c r="A20" s="582"/>
      <c r="B20" s="264" t="s">
        <v>342</v>
      </c>
      <c r="C20" s="90">
        <v>2875</v>
      </c>
      <c r="D20" s="87"/>
      <c r="E20" s="55"/>
      <c r="F20" s="87"/>
      <c r="G20" s="295"/>
      <c r="H20" s="579"/>
      <c r="I20" s="227" t="s">
        <v>337</v>
      </c>
      <c r="J20" s="31"/>
      <c r="K20" s="226"/>
      <c r="L20" s="134" t="s">
        <v>63</v>
      </c>
      <c r="M20" s="106">
        <v>44021</v>
      </c>
      <c r="N20" s="332"/>
      <c r="P20" s="104"/>
      <c r="Q20"/>
    </row>
    <row r="21" spans="1:17" x14ac:dyDescent="0.2">
      <c r="A21" s="583"/>
      <c r="B21" s="264" t="s">
        <v>343</v>
      </c>
      <c r="C21" s="90">
        <v>2875</v>
      </c>
      <c r="D21" s="87"/>
      <c r="E21" s="55"/>
      <c r="F21" s="87"/>
      <c r="G21" s="295"/>
      <c r="H21" s="580"/>
      <c r="I21" s="227" t="s">
        <v>337</v>
      </c>
      <c r="J21" s="31"/>
      <c r="K21" s="226"/>
      <c r="L21" s="134" t="s">
        <v>63</v>
      </c>
      <c r="M21" s="106">
        <v>44021</v>
      </c>
      <c r="N21" s="332"/>
      <c r="P21" s="104"/>
      <c r="Q21"/>
    </row>
    <row r="22" spans="1:17" x14ac:dyDescent="0.2">
      <c r="A22" s="362" t="s">
        <v>146</v>
      </c>
      <c r="B22" s="264" t="s">
        <v>345</v>
      </c>
      <c r="C22" s="57"/>
      <c r="D22" s="87"/>
      <c r="E22" s="55"/>
      <c r="F22" s="87"/>
      <c r="G22" s="298">
        <v>580</v>
      </c>
      <c r="H22" s="361">
        <f>SUM(C22:G22)</f>
        <v>580</v>
      </c>
      <c r="I22" s="227" t="s">
        <v>344</v>
      </c>
      <c r="J22" s="31"/>
      <c r="K22" s="226"/>
      <c r="L22" s="134" t="s">
        <v>63</v>
      </c>
      <c r="M22" s="105">
        <v>44025</v>
      </c>
      <c r="N22" s="332"/>
      <c r="P22" s="104"/>
      <c r="Q22"/>
    </row>
    <row r="23" spans="1:17" x14ac:dyDescent="0.2">
      <c r="A23" s="362" t="s">
        <v>165</v>
      </c>
      <c r="B23" s="264" t="s">
        <v>348</v>
      </c>
      <c r="C23" s="57"/>
      <c r="D23" s="87"/>
      <c r="E23" s="55"/>
      <c r="F23" s="87"/>
      <c r="G23" s="295"/>
      <c r="H23" s="363">
        <v>0</v>
      </c>
      <c r="I23" s="227" t="s">
        <v>349</v>
      </c>
      <c r="J23" s="31"/>
      <c r="K23" s="226"/>
      <c r="L23" s="134" t="s">
        <v>350</v>
      </c>
      <c r="M23" s="105"/>
      <c r="N23" s="332"/>
      <c r="P23" s="104"/>
      <c r="Q23"/>
    </row>
    <row r="24" spans="1:17" x14ac:dyDescent="0.2">
      <c r="A24" s="360" t="s">
        <v>80</v>
      </c>
      <c r="B24" s="264" t="s">
        <v>347</v>
      </c>
      <c r="C24" s="90">
        <v>13846</v>
      </c>
      <c r="D24" s="87"/>
      <c r="E24" s="55"/>
      <c r="F24" s="87"/>
      <c r="G24" s="315"/>
      <c r="H24" s="363">
        <f>SUM(C24:G24)</f>
        <v>13846</v>
      </c>
      <c r="I24" s="227" t="s">
        <v>346</v>
      </c>
      <c r="J24" s="31"/>
      <c r="K24" s="226"/>
      <c r="L24" s="134" t="s">
        <v>63</v>
      </c>
      <c r="M24" s="106">
        <v>44035</v>
      </c>
      <c r="N24" s="392"/>
      <c r="P24" s="104"/>
      <c r="Q24"/>
    </row>
    <row r="25" spans="1:17" x14ac:dyDescent="0.2">
      <c r="A25" s="581" t="s">
        <v>90</v>
      </c>
      <c r="B25" s="264" t="s">
        <v>351</v>
      </c>
      <c r="C25" s="90">
        <v>2300</v>
      </c>
      <c r="D25" s="87"/>
      <c r="E25" s="55"/>
      <c r="F25" s="87"/>
      <c r="G25" s="295"/>
      <c r="H25" s="578">
        <f>SUM(C25:G26)</f>
        <v>5129</v>
      </c>
      <c r="I25" s="227" t="s">
        <v>224</v>
      </c>
      <c r="J25" s="31"/>
      <c r="K25" s="226"/>
      <c r="L25" s="134" t="s">
        <v>63</v>
      </c>
      <c r="M25" s="106">
        <v>44033</v>
      </c>
      <c r="N25" s="332"/>
      <c r="P25" s="104"/>
      <c r="Q25"/>
    </row>
    <row r="26" spans="1:17" x14ac:dyDescent="0.2">
      <c r="A26" s="583"/>
      <c r="B26" s="264" t="s">
        <v>354</v>
      </c>
      <c r="C26" s="57">
        <v>2829</v>
      </c>
      <c r="D26" s="87"/>
      <c r="E26" s="55"/>
      <c r="F26" s="87"/>
      <c r="G26" s="295"/>
      <c r="H26" s="580"/>
      <c r="I26" s="227" t="s">
        <v>355</v>
      </c>
      <c r="J26" s="31"/>
      <c r="K26" s="226"/>
      <c r="L26" s="376" t="s">
        <v>356</v>
      </c>
      <c r="M26" s="105"/>
      <c r="N26" s="332"/>
      <c r="P26" s="104"/>
      <c r="Q26"/>
    </row>
    <row r="27" spans="1:17" x14ac:dyDescent="0.2">
      <c r="A27" s="581" t="s">
        <v>99</v>
      </c>
      <c r="B27" s="264" t="s">
        <v>352</v>
      </c>
      <c r="C27" s="57"/>
      <c r="D27" s="87">
        <v>103020</v>
      </c>
      <c r="E27" s="55"/>
      <c r="F27" s="87"/>
      <c r="G27" s="295"/>
      <c r="H27" s="578">
        <f>SUM(C27:G31)</f>
        <v>113765</v>
      </c>
      <c r="I27" s="227" t="s">
        <v>317</v>
      </c>
      <c r="J27" s="31"/>
      <c r="K27" s="226"/>
      <c r="L27" s="134" t="s">
        <v>41</v>
      </c>
      <c r="M27" s="105" t="s">
        <v>56</v>
      </c>
      <c r="N27" s="332"/>
      <c r="P27" s="104"/>
      <c r="Q27"/>
    </row>
    <row r="28" spans="1:17" x14ac:dyDescent="0.2">
      <c r="A28" s="582"/>
      <c r="B28" s="264" t="s">
        <v>353</v>
      </c>
      <c r="C28" s="57"/>
      <c r="D28" s="87">
        <v>2120</v>
      </c>
      <c r="E28" s="55"/>
      <c r="F28" s="87"/>
      <c r="G28" s="295"/>
      <c r="H28" s="579"/>
      <c r="I28" s="227" t="s">
        <v>317</v>
      </c>
      <c r="J28" s="31"/>
      <c r="K28" s="226"/>
      <c r="L28" s="134" t="s">
        <v>41</v>
      </c>
      <c r="M28" s="105" t="s">
        <v>56</v>
      </c>
      <c r="N28" s="332"/>
      <c r="P28" s="104"/>
      <c r="Q28"/>
    </row>
    <row r="29" spans="1:17" x14ac:dyDescent="0.2">
      <c r="A29" s="582"/>
      <c r="B29" s="264" t="s">
        <v>357</v>
      </c>
      <c r="C29" s="90">
        <v>2875</v>
      </c>
      <c r="D29" s="87"/>
      <c r="E29" s="55"/>
      <c r="F29" s="87"/>
      <c r="G29" s="295"/>
      <c r="H29" s="579"/>
      <c r="I29" s="227" t="s">
        <v>337</v>
      </c>
      <c r="J29" s="31"/>
      <c r="K29" s="226"/>
      <c r="L29" s="134" t="s">
        <v>63</v>
      </c>
      <c r="M29" s="105">
        <v>44032</v>
      </c>
      <c r="N29" s="332"/>
      <c r="P29" s="104"/>
      <c r="Q29"/>
    </row>
    <row r="30" spans="1:17" x14ac:dyDescent="0.2">
      <c r="A30" s="582"/>
      <c r="B30" s="264" t="s">
        <v>358</v>
      </c>
      <c r="C30" s="90">
        <v>2875</v>
      </c>
      <c r="D30" s="87"/>
      <c r="E30" s="55"/>
      <c r="F30" s="87"/>
      <c r="G30" s="315"/>
      <c r="H30" s="579"/>
      <c r="I30" s="227" t="s">
        <v>337</v>
      </c>
      <c r="J30" s="31"/>
      <c r="K30" s="226"/>
      <c r="L30" s="134" t="s">
        <v>63</v>
      </c>
      <c r="M30" s="105">
        <v>44032</v>
      </c>
      <c r="N30" s="332"/>
      <c r="P30" s="104"/>
      <c r="Q30"/>
    </row>
    <row r="31" spans="1:17" x14ac:dyDescent="0.2">
      <c r="A31" s="583"/>
      <c r="B31" s="264" t="s">
        <v>359</v>
      </c>
      <c r="C31" s="90">
        <v>2875</v>
      </c>
      <c r="D31" s="87"/>
      <c r="E31" s="159"/>
      <c r="F31" s="87"/>
      <c r="G31" s="295"/>
      <c r="H31" s="580"/>
      <c r="I31" s="227" t="s">
        <v>337</v>
      </c>
      <c r="J31" s="354"/>
      <c r="K31" s="226"/>
      <c r="L31" s="134" t="s">
        <v>63</v>
      </c>
      <c r="M31" s="105">
        <v>44032</v>
      </c>
      <c r="N31" s="332"/>
      <c r="P31" s="104"/>
      <c r="Q31"/>
    </row>
    <row r="32" spans="1:17" x14ac:dyDescent="0.2">
      <c r="A32" s="362" t="s">
        <v>192</v>
      </c>
      <c r="B32" s="264" t="s">
        <v>360</v>
      </c>
      <c r="C32" s="90">
        <v>9775</v>
      </c>
      <c r="D32" s="87"/>
      <c r="E32" s="55"/>
      <c r="F32" s="87"/>
      <c r="G32" s="295"/>
      <c r="H32" s="324">
        <f>SUM(C32:G32)</f>
        <v>9775</v>
      </c>
      <c r="I32" s="227" t="s">
        <v>361</v>
      </c>
      <c r="J32" s="31"/>
      <c r="K32" s="226"/>
      <c r="L32" s="134" t="s">
        <v>63</v>
      </c>
      <c r="M32" s="105">
        <v>44034</v>
      </c>
      <c r="N32" s="332"/>
      <c r="P32" s="104"/>
      <c r="Q32"/>
    </row>
    <row r="33" spans="1:17" x14ac:dyDescent="0.2">
      <c r="A33" s="86" t="s">
        <v>103</v>
      </c>
      <c r="B33" s="264" t="s">
        <v>364</v>
      </c>
      <c r="C33" s="57"/>
      <c r="D33" s="87">
        <v>230</v>
      </c>
      <c r="E33" s="55"/>
      <c r="F33" s="87"/>
      <c r="G33" s="295"/>
      <c r="H33" s="324">
        <f>SUM(C33:G33)</f>
        <v>230</v>
      </c>
      <c r="I33" s="227" t="s">
        <v>167</v>
      </c>
      <c r="J33" s="31"/>
      <c r="K33" s="226"/>
      <c r="L33" s="134" t="s">
        <v>41</v>
      </c>
      <c r="M33" s="105" t="s">
        <v>56</v>
      </c>
      <c r="N33" s="332"/>
      <c r="P33" s="104"/>
      <c r="Q33"/>
    </row>
    <row r="34" spans="1:17" x14ac:dyDescent="0.2">
      <c r="A34" s="581" t="s">
        <v>113</v>
      </c>
      <c r="B34" s="264" t="s">
        <v>365</v>
      </c>
      <c r="C34" s="57"/>
      <c r="D34" s="87">
        <v>10350</v>
      </c>
      <c r="E34" s="55"/>
      <c r="F34" s="87"/>
      <c r="G34" s="295"/>
      <c r="H34" s="578">
        <f>SUM(C34:G35)</f>
        <v>11500</v>
      </c>
      <c r="I34" s="227" t="s">
        <v>55</v>
      </c>
      <c r="J34" s="31"/>
      <c r="K34" s="226"/>
      <c r="L34" s="134" t="s">
        <v>41</v>
      </c>
      <c r="M34" s="105" t="s">
        <v>56</v>
      </c>
      <c r="N34" s="332"/>
      <c r="P34" s="104"/>
      <c r="Q34"/>
    </row>
    <row r="35" spans="1:17" x14ac:dyDescent="0.2">
      <c r="A35" s="583"/>
      <c r="B35" s="264" t="s">
        <v>366</v>
      </c>
      <c r="C35" s="57"/>
      <c r="D35" s="87">
        <v>1150</v>
      </c>
      <c r="E35" s="55"/>
      <c r="F35" s="87"/>
      <c r="G35" s="295"/>
      <c r="H35" s="580"/>
      <c r="I35" s="227" t="s">
        <v>81</v>
      </c>
      <c r="J35" s="31"/>
      <c r="K35" s="226"/>
      <c r="L35" s="134" t="s">
        <v>41</v>
      </c>
      <c r="M35" s="105" t="s">
        <v>56</v>
      </c>
      <c r="N35" s="332"/>
      <c r="P35" s="104"/>
      <c r="Q35"/>
    </row>
    <row r="36" spans="1:17" x14ac:dyDescent="0.2">
      <c r="A36" s="86" t="s">
        <v>120</v>
      </c>
      <c r="B36" s="264" t="s">
        <v>367</v>
      </c>
      <c r="C36" s="57"/>
      <c r="D36" s="87"/>
      <c r="E36" s="98">
        <v>7774</v>
      </c>
      <c r="F36" s="87"/>
      <c r="G36" s="295"/>
      <c r="H36" s="324">
        <f>SUM(C36:G36)</f>
        <v>7774</v>
      </c>
      <c r="I36" s="227" t="s">
        <v>368</v>
      </c>
      <c r="J36" s="31"/>
      <c r="K36" s="226"/>
      <c r="L36" s="134" t="s">
        <v>63</v>
      </c>
      <c r="M36" s="105">
        <v>44040</v>
      </c>
      <c r="N36" s="332"/>
      <c r="P36" s="104"/>
      <c r="Q36"/>
    </row>
    <row r="37" spans="1:17" x14ac:dyDescent="0.2">
      <c r="A37" s="581" t="s">
        <v>201</v>
      </c>
      <c r="B37" s="264" t="s">
        <v>369</v>
      </c>
      <c r="C37" s="57"/>
      <c r="D37" s="87">
        <v>4025</v>
      </c>
      <c r="E37" s="55"/>
      <c r="F37" s="87"/>
      <c r="G37" s="295"/>
      <c r="H37" s="578">
        <f>SUM(C37:G38)</f>
        <v>7820</v>
      </c>
      <c r="I37" s="227" t="s">
        <v>54</v>
      </c>
      <c r="J37" s="31"/>
      <c r="K37" s="226"/>
      <c r="L37" s="134" t="s">
        <v>41</v>
      </c>
      <c r="M37" s="105" t="s">
        <v>56</v>
      </c>
      <c r="N37" s="332"/>
      <c r="P37" s="104"/>
      <c r="Q37"/>
    </row>
    <row r="38" spans="1:17" x14ac:dyDescent="0.2">
      <c r="A38" s="583"/>
      <c r="B38" s="264" t="s">
        <v>370</v>
      </c>
      <c r="C38" s="57"/>
      <c r="D38" s="87">
        <v>3795</v>
      </c>
      <c r="E38" s="55"/>
      <c r="F38" s="87"/>
      <c r="G38" s="295"/>
      <c r="H38" s="580"/>
      <c r="I38" s="227" t="s">
        <v>54</v>
      </c>
      <c r="J38" s="31"/>
      <c r="K38" s="226"/>
      <c r="L38" s="134" t="s">
        <v>41</v>
      </c>
      <c r="M38" s="105" t="s">
        <v>56</v>
      </c>
      <c r="N38" s="332"/>
      <c r="P38" s="104"/>
      <c r="Q38"/>
    </row>
    <row r="39" spans="1:17" x14ac:dyDescent="0.2">
      <c r="A39" s="86" t="s">
        <v>203</v>
      </c>
      <c r="B39" s="264" t="s">
        <v>371</v>
      </c>
      <c r="C39" s="57"/>
      <c r="D39" s="87"/>
      <c r="E39" s="55"/>
      <c r="F39" s="87"/>
      <c r="G39" s="298">
        <v>200</v>
      </c>
      <c r="H39" s="324">
        <f>SUM(C39:G39)</f>
        <v>200</v>
      </c>
      <c r="I39" s="227" t="s">
        <v>332</v>
      </c>
      <c r="J39" s="31"/>
      <c r="K39" s="226"/>
      <c r="L39" s="134" t="s">
        <v>63</v>
      </c>
      <c r="M39" s="105">
        <v>44060</v>
      </c>
      <c r="N39" s="332"/>
      <c r="P39" s="104"/>
      <c r="Q39"/>
    </row>
    <row r="40" spans="1:17" x14ac:dyDescent="0.2">
      <c r="A40" s="582" t="s">
        <v>209</v>
      </c>
      <c r="B40" s="264" t="s">
        <v>374</v>
      </c>
      <c r="C40" s="90">
        <v>5750</v>
      </c>
      <c r="D40" s="87"/>
      <c r="E40" s="55"/>
      <c r="F40" s="87"/>
      <c r="G40" s="295"/>
      <c r="H40" s="579"/>
      <c r="I40" s="227" t="s">
        <v>337</v>
      </c>
      <c r="J40" s="31"/>
      <c r="K40" s="226"/>
      <c r="L40" s="134" t="s">
        <v>63</v>
      </c>
      <c r="M40" s="105">
        <v>44040</v>
      </c>
      <c r="N40" s="332"/>
      <c r="P40" s="104"/>
      <c r="Q40"/>
    </row>
    <row r="41" spans="1:17" x14ac:dyDescent="0.2">
      <c r="A41" s="582"/>
      <c r="B41" s="264" t="s">
        <v>375</v>
      </c>
      <c r="C41" s="90">
        <v>2875</v>
      </c>
      <c r="D41" s="87"/>
      <c r="E41" s="55"/>
      <c r="F41" s="87"/>
      <c r="G41" s="295"/>
      <c r="H41" s="579"/>
      <c r="I41" s="227" t="s">
        <v>337</v>
      </c>
      <c r="J41" s="31"/>
      <c r="K41" s="226"/>
      <c r="L41" s="134" t="s">
        <v>63</v>
      </c>
      <c r="M41" s="105">
        <v>44040</v>
      </c>
      <c r="N41" s="332"/>
      <c r="P41" s="104"/>
      <c r="Q41"/>
    </row>
    <row r="42" spans="1:17" x14ac:dyDescent="0.2">
      <c r="A42" s="582"/>
      <c r="B42" s="264" t="s">
        <v>376</v>
      </c>
      <c r="C42" s="90">
        <v>1357</v>
      </c>
      <c r="D42" s="87"/>
      <c r="E42" s="55"/>
      <c r="F42" s="87"/>
      <c r="G42" s="295"/>
      <c r="H42" s="579"/>
      <c r="I42" s="227" t="s">
        <v>196</v>
      </c>
      <c r="J42" s="31"/>
      <c r="K42" s="226"/>
      <c r="L42" s="134" t="s">
        <v>63</v>
      </c>
      <c r="M42" s="105">
        <v>44041</v>
      </c>
      <c r="N42" s="392"/>
      <c r="P42" s="104"/>
      <c r="Q42"/>
    </row>
    <row r="43" spans="1:17" x14ac:dyDescent="0.2">
      <c r="A43" s="583"/>
      <c r="B43" s="264" t="s">
        <v>378</v>
      </c>
      <c r="C43" s="57"/>
      <c r="D43" s="87"/>
      <c r="E43" s="55"/>
      <c r="F43" s="87"/>
      <c r="G43" s="295">
        <v>0</v>
      </c>
      <c r="H43" s="580"/>
      <c r="I43" s="227" t="s">
        <v>377</v>
      </c>
      <c r="J43" s="31"/>
      <c r="K43" s="226"/>
      <c r="L43" s="134" t="s">
        <v>390</v>
      </c>
      <c r="M43" s="105" t="s">
        <v>56</v>
      </c>
      <c r="N43" s="392"/>
      <c r="P43" s="104"/>
      <c r="Q43"/>
    </row>
    <row r="44" spans="1:17" ht="13.5" thickBot="1" x14ac:dyDescent="0.25">
      <c r="A44" s="86" t="s">
        <v>311</v>
      </c>
      <c r="B44" s="264" t="s">
        <v>380</v>
      </c>
      <c r="C44" s="90">
        <v>1357</v>
      </c>
      <c r="D44" s="87"/>
      <c r="E44" s="55"/>
      <c r="F44" s="87"/>
      <c r="G44" s="295"/>
      <c r="H44" s="324">
        <f>SUM(C44:G44)</f>
        <v>1357</v>
      </c>
      <c r="I44" s="227" t="s">
        <v>379</v>
      </c>
      <c r="J44" s="31"/>
      <c r="K44" s="226"/>
      <c r="L44" s="134" t="s">
        <v>63</v>
      </c>
      <c r="M44" s="105">
        <v>44042</v>
      </c>
      <c r="N44" s="332"/>
      <c r="P44" s="104"/>
      <c r="Q44"/>
    </row>
    <row r="45" spans="1:17" s="12" customFormat="1" ht="14.25" customHeight="1" thickTop="1" thickBot="1" x14ac:dyDescent="0.25">
      <c r="A45" s="620"/>
      <c r="B45" s="649"/>
      <c r="C45" s="127">
        <f t="shared" ref="C45:H45" si="0">SUM(C5:C44)</f>
        <v>63089</v>
      </c>
      <c r="D45" s="237">
        <f t="shared" si="0"/>
        <v>223421</v>
      </c>
      <c r="E45" s="127">
        <f t="shared" si="0"/>
        <v>421774</v>
      </c>
      <c r="F45" s="237">
        <f t="shared" si="0"/>
        <v>0</v>
      </c>
      <c r="G45" s="127">
        <f t="shared" si="0"/>
        <v>5785</v>
      </c>
      <c r="H45" s="606">
        <f t="shared" si="0"/>
        <v>704087</v>
      </c>
      <c r="I45" s="606"/>
      <c r="J45" s="606"/>
      <c r="K45" s="606"/>
      <c r="L45" s="62"/>
      <c r="M45" s="207"/>
      <c r="N45" s="333"/>
      <c r="P45" s="151"/>
    </row>
    <row r="46" spans="1:17" s="12" customFormat="1" ht="15" customHeight="1" x14ac:dyDescent="0.2">
      <c r="A46" s="198"/>
      <c r="B46" s="73"/>
      <c r="C46" s="634">
        <f>SUM(C45:D45)</f>
        <v>286510</v>
      </c>
      <c r="D46" s="635"/>
      <c r="E46" s="634">
        <f>SUM(E45:F45)</f>
        <v>421774</v>
      </c>
      <c r="F46" s="635"/>
      <c r="G46" s="294"/>
      <c r="H46" s="606"/>
      <c r="I46" s="606"/>
      <c r="J46" s="606"/>
      <c r="K46" s="606"/>
      <c r="L46" s="62"/>
      <c r="M46" s="207"/>
      <c r="N46" s="600">
        <f>SUM(C5:G44)</f>
        <v>714069</v>
      </c>
      <c r="O46" s="645"/>
      <c r="P46" s="151"/>
    </row>
    <row r="47" spans="1:17" x14ac:dyDescent="0.2">
      <c r="H47" s="192"/>
      <c r="I47" s="642"/>
      <c r="J47" s="642"/>
      <c r="M47" s="300" t="s">
        <v>362</v>
      </c>
      <c r="N47" s="589">
        <f>SUM('JUNE ''20'!C5:G34)+SUM(C29:G44,C8:G26,C5:G5)</f>
        <v>692041.5</v>
      </c>
      <c r="O47" s="599"/>
      <c r="Q47"/>
    </row>
    <row r="48" spans="1:17" ht="15" x14ac:dyDescent="0.2">
      <c r="A48" s="61" t="s">
        <v>9</v>
      </c>
      <c r="H48" s="93"/>
      <c r="I48" s="1"/>
      <c r="J48" s="589"/>
      <c r="K48" s="599"/>
      <c r="P48" s="355"/>
      <c r="Q48"/>
    </row>
    <row r="49" spans="1:18" s="355" customFormat="1" ht="7.5" customHeight="1" x14ac:dyDescent="0.2">
      <c r="A49" s="4"/>
      <c r="B49" s="71"/>
      <c r="C49" s="121"/>
      <c r="D49" s="121"/>
      <c r="E49" s="121"/>
      <c r="F49" s="121"/>
      <c r="G49" s="121"/>
      <c r="H49" s="1"/>
      <c r="I49" s="93"/>
      <c r="J49" s="1"/>
      <c r="K49"/>
      <c r="L49"/>
      <c r="N49" s="329"/>
      <c r="O49"/>
      <c r="P49"/>
      <c r="R49"/>
    </row>
    <row r="50" spans="1:18" s="355" customFormat="1" ht="17.25" customHeight="1" thickBot="1" x14ac:dyDescent="0.25">
      <c r="A50" s="101"/>
      <c r="B50" s="102" t="s">
        <v>34</v>
      </c>
      <c r="C50" s="121"/>
      <c r="D50" s="121"/>
      <c r="E50" s="93"/>
      <c r="F50" s="93"/>
      <c r="G50"/>
      <c r="H50"/>
      <c r="I50"/>
      <c r="J50"/>
      <c r="K50"/>
      <c r="L50"/>
      <c r="M50"/>
      <c r="N50"/>
      <c r="P50" s="330"/>
      <c r="Q50"/>
    </row>
    <row r="51" spans="1:18" s="355" customFormat="1" ht="13.5" thickBot="1" x14ac:dyDescent="0.25">
      <c r="A51" s="618"/>
      <c r="B51" s="619"/>
      <c r="C51" s="260" t="s">
        <v>94</v>
      </c>
      <c r="D51" s="393" t="s">
        <v>82</v>
      </c>
      <c r="E51" s="156" t="s">
        <v>85</v>
      </c>
      <c r="F51" s="156" t="s">
        <v>318</v>
      </c>
      <c r="G51" s="156" t="s">
        <v>69</v>
      </c>
      <c r="H51" s="156" t="s">
        <v>300</v>
      </c>
      <c r="I51" s="350" t="s">
        <v>68</v>
      </c>
      <c r="K51" s="301"/>
      <c r="L51" s="330"/>
    </row>
    <row r="52" spans="1:18" s="355" customFormat="1" x14ac:dyDescent="0.2">
      <c r="A52" s="586" t="s">
        <v>313</v>
      </c>
      <c r="B52" s="587"/>
      <c r="C52" s="157"/>
      <c r="D52" s="394"/>
      <c r="E52" s="129"/>
      <c r="F52" s="129"/>
      <c r="G52" s="307">
        <v>4140</v>
      </c>
      <c r="H52" s="307"/>
      <c r="I52" s="216"/>
      <c r="K52" s="301"/>
      <c r="L52" s="330"/>
    </row>
    <row r="53" spans="1:18" s="355" customFormat="1" x14ac:dyDescent="0.2">
      <c r="A53" s="636" t="s">
        <v>316</v>
      </c>
      <c r="B53" s="657"/>
      <c r="C53" s="119"/>
      <c r="D53" s="395"/>
      <c r="E53" s="293"/>
      <c r="F53" s="293">
        <v>40872</v>
      </c>
      <c r="G53" s="146"/>
      <c r="H53" s="146"/>
      <c r="I53" s="145"/>
      <c r="K53" s="301"/>
      <c r="L53" s="330"/>
    </row>
    <row r="54" spans="1:18" s="355" customFormat="1" x14ac:dyDescent="0.2">
      <c r="A54" s="646" t="s">
        <v>319</v>
      </c>
      <c r="B54" s="647"/>
      <c r="C54" s="165"/>
      <c r="D54" s="395"/>
      <c r="E54" s="293"/>
      <c r="F54" s="293">
        <v>29500</v>
      </c>
      <c r="G54" s="146"/>
      <c r="H54" s="146"/>
      <c r="I54" s="145"/>
      <c r="K54" s="301"/>
      <c r="L54" s="330"/>
    </row>
    <row r="55" spans="1:18" s="355" customFormat="1" x14ac:dyDescent="0.2">
      <c r="A55" s="636" t="s">
        <v>325</v>
      </c>
      <c r="B55" s="637"/>
      <c r="C55" s="119"/>
      <c r="D55" s="396"/>
      <c r="E55" s="130">
        <v>9844</v>
      </c>
      <c r="F55" s="130"/>
      <c r="G55" s="118"/>
      <c r="H55" s="118"/>
      <c r="I55" s="117"/>
      <c r="K55" s="301"/>
      <c r="L55" s="330"/>
    </row>
    <row r="56" spans="1:18" s="355" customFormat="1" x14ac:dyDescent="0.2">
      <c r="A56" s="636" t="s">
        <v>328</v>
      </c>
      <c r="B56" s="637"/>
      <c r="C56" s="119"/>
      <c r="D56" s="396"/>
      <c r="E56" s="130"/>
      <c r="F56" s="130"/>
      <c r="G56" s="118"/>
      <c r="H56" s="118">
        <v>14375</v>
      </c>
      <c r="I56" s="117"/>
      <c r="K56" s="301"/>
      <c r="L56" s="330"/>
    </row>
    <row r="57" spans="1:18" s="355" customFormat="1" x14ac:dyDescent="0.2">
      <c r="A57" s="636" t="s">
        <v>352</v>
      </c>
      <c r="B57" s="637"/>
      <c r="C57" s="119"/>
      <c r="D57" s="396"/>
      <c r="E57" s="130"/>
      <c r="F57" s="130">
        <v>103020</v>
      </c>
      <c r="G57" s="308"/>
      <c r="H57" s="308"/>
      <c r="I57" s="164"/>
      <c r="K57" s="301"/>
      <c r="L57" s="330"/>
    </row>
    <row r="58" spans="1:18" s="355" customFormat="1" x14ac:dyDescent="0.2">
      <c r="A58" s="636" t="s">
        <v>353</v>
      </c>
      <c r="B58" s="637"/>
      <c r="C58" s="158"/>
      <c r="D58" s="397"/>
      <c r="E58" s="131"/>
      <c r="F58" s="131">
        <v>2120</v>
      </c>
      <c r="G58" s="308"/>
      <c r="H58" s="308"/>
      <c r="I58" s="164"/>
      <c r="K58" s="301"/>
      <c r="L58" s="330"/>
    </row>
    <row r="59" spans="1:18" s="355" customFormat="1" x14ac:dyDescent="0.2">
      <c r="A59" s="636" t="s">
        <v>364</v>
      </c>
      <c r="B59" s="637"/>
      <c r="C59" s="158">
        <v>230</v>
      </c>
      <c r="D59" s="397"/>
      <c r="E59" s="131"/>
      <c r="F59" s="131"/>
      <c r="G59" s="308"/>
      <c r="H59" s="308"/>
      <c r="I59" s="164"/>
      <c r="K59" s="301"/>
      <c r="L59" s="330"/>
    </row>
    <row r="60" spans="1:18" s="355" customFormat="1" x14ac:dyDescent="0.2">
      <c r="A60" s="636" t="s">
        <v>365</v>
      </c>
      <c r="B60" s="637"/>
      <c r="C60" s="158"/>
      <c r="D60" s="397"/>
      <c r="E60" s="131"/>
      <c r="F60" s="131"/>
      <c r="G60" s="308"/>
      <c r="H60" s="308"/>
      <c r="I60" s="164">
        <v>10350</v>
      </c>
      <c r="K60" s="301"/>
      <c r="L60" s="330"/>
    </row>
    <row r="61" spans="1:18" s="355" customFormat="1" x14ac:dyDescent="0.2">
      <c r="A61" s="636" t="s">
        <v>366</v>
      </c>
      <c r="B61" s="637"/>
      <c r="C61" s="158"/>
      <c r="D61" s="397">
        <v>1150</v>
      </c>
      <c r="E61" s="131"/>
      <c r="F61" s="131"/>
      <c r="G61" s="130"/>
      <c r="H61" s="308"/>
      <c r="I61" s="164"/>
      <c r="K61" s="301"/>
      <c r="L61" s="330"/>
    </row>
    <row r="62" spans="1:18" s="355" customFormat="1" x14ac:dyDescent="0.2">
      <c r="A62" s="636" t="s">
        <v>369</v>
      </c>
      <c r="B62" s="637"/>
      <c r="C62" s="158"/>
      <c r="D62" s="397"/>
      <c r="E62" s="131"/>
      <c r="F62" s="131"/>
      <c r="G62" s="87">
        <v>4025</v>
      </c>
      <c r="H62" s="308"/>
      <c r="I62" s="164"/>
      <c r="K62" s="301"/>
      <c r="L62" s="330"/>
    </row>
    <row r="63" spans="1:18" s="355" customFormat="1" ht="13.5" thickBot="1" x14ac:dyDescent="0.25">
      <c r="A63" s="655" t="s">
        <v>370</v>
      </c>
      <c r="B63" s="656"/>
      <c r="C63" s="241"/>
      <c r="D63" s="398"/>
      <c r="E63" s="242"/>
      <c r="F63" s="242"/>
      <c r="G63" s="407">
        <v>3795</v>
      </c>
      <c r="H63" s="309"/>
      <c r="I63" s="351"/>
      <c r="K63" s="301"/>
      <c r="L63" s="330"/>
    </row>
    <row r="64" spans="1:18" ht="13.5" thickBot="1" x14ac:dyDescent="0.25">
      <c r="C64" s="132">
        <f t="shared" ref="C64:I64" si="1">SUM(C52:C63)</f>
        <v>230</v>
      </c>
      <c r="D64" s="133">
        <f t="shared" si="1"/>
        <v>1150</v>
      </c>
      <c r="E64" s="133">
        <f t="shared" si="1"/>
        <v>9844</v>
      </c>
      <c r="F64" s="133">
        <f t="shared" si="1"/>
        <v>175512</v>
      </c>
      <c r="G64" s="133">
        <f t="shared" si="1"/>
        <v>11960</v>
      </c>
      <c r="H64" s="133">
        <f t="shared" si="1"/>
        <v>14375</v>
      </c>
      <c r="I64" s="352">
        <f t="shared" si="1"/>
        <v>10350</v>
      </c>
      <c r="J64" s="591">
        <f>SUM(C64:I64)</f>
        <v>223421</v>
      </c>
      <c r="K64" s="592"/>
      <c r="L64" s="329"/>
      <c r="M64"/>
      <c r="N64"/>
      <c r="Q64"/>
    </row>
    <row r="65" spans="1:18" x14ac:dyDescent="0.2">
      <c r="C65" s="201"/>
      <c r="D65" s="201"/>
      <c r="E65" s="201"/>
      <c r="F65" s="201"/>
      <c r="G65" s="1"/>
      <c r="I65" s="1"/>
      <c r="J65" s="306"/>
      <c r="K65" s="301"/>
      <c r="L65" s="329"/>
      <c r="M65"/>
      <c r="N65" s="355"/>
      <c r="Q65"/>
    </row>
    <row r="66" spans="1:18" s="205" customFormat="1" ht="11.25" x14ac:dyDescent="0.2">
      <c r="A66" s="358"/>
      <c r="B66" s="358"/>
      <c r="C66" s="221" t="s">
        <v>131</v>
      </c>
      <c r="D66" s="221" t="s">
        <v>131</v>
      </c>
      <c r="E66" s="221" t="s">
        <v>131</v>
      </c>
      <c r="F66" s="221" t="s">
        <v>131</v>
      </c>
      <c r="G66" s="221" t="s">
        <v>131</v>
      </c>
      <c r="H66" s="208"/>
      <c r="I66" s="208"/>
      <c r="J66" s="640">
        <f>SUM(C66:I66)</f>
        <v>0</v>
      </c>
      <c r="K66" s="640"/>
      <c r="L66" s="334"/>
      <c r="N66" s="358"/>
    </row>
    <row r="67" spans="1:18" s="205" customFormat="1" ht="11.25" x14ac:dyDescent="0.2">
      <c r="A67" s="358"/>
      <c r="B67" s="358"/>
      <c r="E67" s="408"/>
      <c r="G67" s="408"/>
      <c r="H67" s="208"/>
      <c r="I67" s="208"/>
      <c r="J67" s="640">
        <f>SUM(C67:I67)</f>
        <v>0</v>
      </c>
      <c r="K67" s="640"/>
      <c r="L67" s="334"/>
      <c r="M67" s="358"/>
    </row>
    <row r="68" spans="1:18" s="205" customFormat="1" ht="11.25" x14ac:dyDescent="0.2">
      <c r="A68" s="358"/>
      <c r="B68" s="358"/>
      <c r="C68" s="408"/>
      <c r="D68" s="408"/>
      <c r="E68" s="221"/>
      <c r="F68" s="408"/>
      <c r="G68" s="221"/>
      <c r="H68" s="221" t="s">
        <v>131</v>
      </c>
      <c r="I68" s="221" t="s">
        <v>131</v>
      </c>
      <c r="J68" s="641">
        <f>SUM(C68:I68)</f>
        <v>0</v>
      </c>
      <c r="K68" s="641"/>
      <c r="L68" s="334"/>
      <c r="M68" s="358"/>
    </row>
    <row r="69" spans="1:18" s="205" customFormat="1" ht="11.25" x14ac:dyDescent="0.2">
      <c r="A69" s="358"/>
      <c r="B69" s="358"/>
      <c r="C69" s="208"/>
      <c r="D69" s="208"/>
      <c r="K69" s="640">
        <f>SUM(J66:K68)</f>
        <v>0</v>
      </c>
      <c r="L69" s="640"/>
      <c r="M69" s="358"/>
    </row>
    <row r="70" spans="1:18" x14ac:dyDescent="0.2">
      <c r="E70" s="1"/>
      <c r="F70"/>
      <c r="G70" s="205"/>
      <c r="H70" s="205"/>
      <c r="I70" s="205"/>
      <c r="J70"/>
      <c r="K70" s="355"/>
      <c r="L70" s="330"/>
      <c r="M70"/>
      <c r="N70"/>
      <c r="Q70"/>
    </row>
    <row r="71" spans="1:18" x14ac:dyDescent="0.2">
      <c r="C71" s="1"/>
      <c r="D71" s="1"/>
      <c r="E71"/>
      <c r="F71"/>
      <c r="G71"/>
      <c r="H71" s="249"/>
      <c r="I71" s="249"/>
      <c r="J71" s="249"/>
      <c r="L71" s="356"/>
      <c r="M71" s="301"/>
      <c r="Q71"/>
    </row>
    <row r="72" spans="1:18" x14ac:dyDescent="0.2">
      <c r="H72"/>
      <c r="I72"/>
      <c r="J72"/>
      <c r="L72" s="329"/>
      <c r="M72"/>
      <c r="N72" s="355"/>
      <c r="Q72"/>
    </row>
    <row r="73" spans="1:18" x14ac:dyDescent="0.2">
      <c r="H73"/>
      <c r="I73"/>
      <c r="J73"/>
      <c r="L73" s="329"/>
      <c r="M73"/>
      <c r="N73"/>
      <c r="O73" s="355"/>
      <c r="Q73"/>
    </row>
    <row r="74" spans="1:18" x14ac:dyDescent="0.2">
      <c r="H74"/>
      <c r="I74"/>
      <c r="J74" s="355"/>
      <c r="K74" s="329"/>
      <c r="M74"/>
      <c r="N74" s="355"/>
      <c r="Q74"/>
    </row>
    <row r="75" spans="1:18" x14ac:dyDescent="0.2">
      <c r="H75" s="121"/>
      <c r="I75" s="1"/>
      <c r="J75" s="93"/>
      <c r="K75" s="1"/>
      <c r="M75"/>
      <c r="N75" s="355"/>
      <c r="O75" s="329"/>
      <c r="Q75"/>
      <c r="R75" s="355"/>
    </row>
    <row r="76" spans="1:18" x14ac:dyDescent="0.2">
      <c r="H76" s="121"/>
      <c r="I76" s="1"/>
      <c r="J76" s="93"/>
      <c r="K76" s="1"/>
      <c r="M76"/>
      <c r="N76" s="355"/>
      <c r="O76" s="329"/>
      <c r="Q76"/>
      <c r="R76" s="355"/>
    </row>
    <row r="77" spans="1:18" x14ac:dyDescent="0.2">
      <c r="H77" s="121"/>
      <c r="I77" s="1"/>
      <c r="J77" s="93"/>
      <c r="K77" s="1"/>
      <c r="M77"/>
      <c r="N77" s="355"/>
      <c r="O77" s="329"/>
      <c r="Q77"/>
      <c r="R77" s="355"/>
    </row>
  </sheetData>
  <mergeCells count="48">
    <mergeCell ref="C3:D3"/>
    <mergeCell ref="E3:F3"/>
    <mergeCell ref="G3:G4"/>
    <mergeCell ref="A18:A21"/>
    <mergeCell ref="A25:A26"/>
    <mergeCell ref="A37:A38"/>
    <mergeCell ref="A34:A35"/>
    <mergeCell ref="I4:K4"/>
    <mergeCell ref="H5:H9"/>
    <mergeCell ref="A5:A9"/>
    <mergeCell ref="A12:A14"/>
    <mergeCell ref="A15:A16"/>
    <mergeCell ref="H12:H14"/>
    <mergeCell ref="H15:H16"/>
    <mergeCell ref="A27:A31"/>
    <mergeCell ref="H18:H21"/>
    <mergeCell ref="H25:H26"/>
    <mergeCell ref="H27:H31"/>
    <mergeCell ref="H34:H35"/>
    <mergeCell ref="H37:H38"/>
    <mergeCell ref="H40:H43"/>
    <mergeCell ref="A52:B52"/>
    <mergeCell ref="A45:B45"/>
    <mergeCell ref="H45:K46"/>
    <mergeCell ref="C46:D46"/>
    <mergeCell ref="E46:F46"/>
    <mergeCell ref="A51:B51"/>
    <mergeCell ref="A40:A43"/>
    <mergeCell ref="A58:B58"/>
    <mergeCell ref="N46:O46"/>
    <mergeCell ref="I47:J47"/>
    <mergeCell ref="N47:O47"/>
    <mergeCell ref="J48:K48"/>
    <mergeCell ref="A53:B53"/>
    <mergeCell ref="A54:B54"/>
    <mergeCell ref="A55:B55"/>
    <mergeCell ref="A56:B56"/>
    <mergeCell ref="A57:B57"/>
    <mergeCell ref="A62:B62"/>
    <mergeCell ref="A59:B59"/>
    <mergeCell ref="K69:L69"/>
    <mergeCell ref="A63:B63"/>
    <mergeCell ref="J64:K64"/>
    <mergeCell ref="J66:K66"/>
    <mergeCell ref="J67:K67"/>
    <mergeCell ref="J68:K68"/>
    <mergeCell ref="A60:B60"/>
    <mergeCell ref="A61:B61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zoomScaleNormal="100" workbookViewId="0">
      <pane ySplit="4" topLeftCell="A32" activePane="bottomLeft" state="frozenSplit"/>
      <selection pane="bottomLeft" activeCell="D58" sqref="D58"/>
    </sheetView>
  </sheetViews>
  <sheetFormatPr defaultRowHeight="12.75" x14ac:dyDescent="0.2"/>
  <cols>
    <col min="1" max="1" width="2.42578125" style="170" customWidth="1"/>
    <col min="2" max="2" width="6.42578125" style="71" customWidth="1"/>
    <col min="3" max="7" width="10.7109375" style="121" customWidth="1"/>
    <col min="8" max="8" width="10.7109375" style="1" customWidth="1"/>
    <col min="9" max="9" width="10.7109375" style="93" customWidth="1"/>
    <col min="10" max="10" width="10.7109375" style="1" customWidth="1"/>
    <col min="11" max="12" width="10.7109375" customWidth="1"/>
    <col min="13" max="13" width="10.7109375" style="401" customWidth="1"/>
    <col min="14" max="14" width="10.7109375" style="329" customWidth="1"/>
    <col min="15" max="15" width="12.7109375" customWidth="1"/>
    <col min="16" max="16" width="10.7109375" customWidth="1"/>
    <col min="17" max="17" width="13.140625" style="401" customWidth="1"/>
    <col min="18" max="18" width="10.7109375" customWidth="1"/>
    <col min="19" max="19" width="14.140625" customWidth="1"/>
    <col min="20" max="20" width="13.28515625" customWidth="1"/>
    <col min="21" max="21" width="13.7109375" customWidth="1"/>
    <col min="22" max="22" width="13.140625" customWidth="1"/>
  </cols>
  <sheetData>
    <row r="1" spans="1:17" ht="15" x14ac:dyDescent="0.25">
      <c r="A1" s="39" t="s">
        <v>382</v>
      </c>
      <c r="C1" s="120"/>
    </row>
    <row r="2" spans="1:17" ht="5.25" customHeight="1" thickBot="1" x14ac:dyDescent="0.25">
      <c r="A2" s="198"/>
      <c r="B2" s="147"/>
      <c r="C2" s="122"/>
      <c r="D2" s="123"/>
      <c r="E2" s="123"/>
      <c r="F2" s="123"/>
      <c r="G2" s="123"/>
      <c r="H2" s="243"/>
      <c r="I2" s="243"/>
      <c r="J2" s="97"/>
      <c r="P2" s="401"/>
      <c r="Q2"/>
    </row>
    <row r="3" spans="1:17" ht="17.25" customHeight="1" x14ac:dyDescent="0.2">
      <c r="A3" s="198"/>
      <c r="B3" s="147"/>
      <c r="C3" s="629" t="s">
        <v>34</v>
      </c>
      <c r="D3" s="630"/>
      <c r="E3" s="629" t="s">
        <v>33</v>
      </c>
      <c r="F3" s="630"/>
      <c r="G3" s="644" t="s">
        <v>149</v>
      </c>
      <c r="H3" s="97"/>
      <c r="I3"/>
      <c r="J3"/>
      <c r="N3" s="403"/>
      <c r="Q3"/>
    </row>
    <row r="4" spans="1:17" ht="13.5" thickBot="1" x14ac:dyDescent="0.25">
      <c r="A4" s="163" t="s">
        <v>6</v>
      </c>
      <c r="B4" s="85" t="s">
        <v>10</v>
      </c>
      <c r="C4" s="124" t="s">
        <v>7</v>
      </c>
      <c r="D4" s="125" t="s">
        <v>8</v>
      </c>
      <c r="E4" s="124" t="s">
        <v>37</v>
      </c>
      <c r="F4" s="126" t="s">
        <v>8</v>
      </c>
      <c r="G4" s="654"/>
      <c r="H4" s="400" t="s">
        <v>0</v>
      </c>
      <c r="I4" s="602" t="s">
        <v>11</v>
      </c>
      <c r="J4" s="602"/>
      <c r="K4" s="602"/>
      <c r="N4" s="403"/>
      <c r="Q4"/>
    </row>
    <row r="5" spans="1:17" x14ac:dyDescent="0.2">
      <c r="A5" s="621" t="s">
        <v>127</v>
      </c>
      <c r="B5" s="264" t="s">
        <v>320</v>
      </c>
      <c r="C5" s="57"/>
      <c r="D5" s="87"/>
      <c r="E5" s="55"/>
      <c r="F5" s="87"/>
      <c r="G5" s="298">
        <v>5796</v>
      </c>
      <c r="H5" s="658">
        <f>SUM(C5:G7)</f>
        <v>17766</v>
      </c>
      <c r="I5" s="227" t="s">
        <v>266</v>
      </c>
      <c r="J5" s="31"/>
      <c r="K5" s="226"/>
      <c r="L5" s="134" t="s">
        <v>63</v>
      </c>
      <c r="M5" s="106">
        <v>44046</v>
      </c>
      <c r="N5" s="332"/>
      <c r="P5" s="104"/>
      <c r="Q5"/>
    </row>
    <row r="6" spans="1:17" x14ac:dyDescent="0.2">
      <c r="A6" s="573"/>
      <c r="B6" s="264" t="s">
        <v>373</v>
      </c>
      <c r="C6" s="57"/>
      <c r="D6" s="87"/>
      <c r="E6" s="98">
        <v>8050</v>
      </c>
      <c r="F6" s="87"/>
      <c r="G6" s="410"/>
      <c r="H6" s="579"/>
      <c r="I6" s="227" t="s">
        <v>372</v>
      </c>
      <c r="J6" s="31"/>
      <c r="K6" s="226"/>
      <c r="L6" s="134" t="s">
        <v>63</v>
      </c>
      <c r="M6" s="105">
        <v>44049</v>
      </c>
      <c r="N6" s="332"/>
      <c r="P6" s="104"/>
      <c r="Q6"/>
    </row>
    <row r="7" spans="1:17" x14ac:dyDescent="0.2">
      <c r="A7" s="574"/>
      <c r="B7" s="264" t="s">
        <v>381</v>
      </c>
      <c r="C7" s="57"/>
      <c r="D7" s="87"/>
      <c r="E7" s="98">
        <v>3920</v>
      </c>
      <c r="F7" s="87"/>
      <c r="G7" s="295"/>
      <c r="H7" s="580"/>
      <c r="I7" s="227" t="s">
        <v>368</v>
      </c>
      <c r="J7" s="31"/>
      <c r="K7" s="226"/>
      <c r="L7" s="134" t="s">
        <v>63</v>
      </c>
      <c r="M7" s="105">
        <v>44046</v>
      </c>
      <c r="N7" s="332"/>
      <c r="P7" s="104"/>
      <c r="Q7" s="104"/>
    </row>
    <row r="8" spans="1:17" x14ac:dyDescent="0.2">
      <c r="A8" s="573" t="s">
        <v>72</v>
      </c>
      <c r="B8" s="286" t="s">
        <v>384</v>
      </c>
      <c r="C8" s="174"/>
      <c r="D8" s="96"/>
      <c r="E8" s="175">
        <v>8165</v>
      </c>
      <c r="F8" s="96"/>
      <c r="G8" s="371"/>
      <c r="H8" s="570">
        <f>SUM(C8:G10)</f>
        <v>39408.199999999997</v>
      </c>
      <c r="I8" s="30" t="s">
        <v>388</v>
      </c>
      <c r="J8" s="31"/>
      <c r="K8" s="226"/>
      <c r="L8" s="134" t="s">
        <v>63</v>
      </c>
      <c r="M8" s="300">
        <v>44055</v>
      </c>
      <c r="N8" s="377"/>
      <c r="O8" s="206"/>
      <c r="P8" s="34"/>
      <c r="Q8"/>
    </row>
    <row r="9" spans="1:17" s="80" customFormat="1" x14ac:dyDescent="0.2">
      <c r="A9" s="573"/>
      <c r="B9" s="286" t="s">
        <v>385</v>
      </c>
      <c r="C9" s="57"/>
      <c r="D9" s="58"/>
      <c r="E9" s="420">
        <v>28529.200000000001</v>
      </c>
      <c r="F9" s="83"/>
      <c r="G9" s="298"/>
      <c r="H9" s="570"/>
      <c r="I9" s="30" t="s">
        <v>389</v>
      </c>
      <c r="J9" s="31"/>
      <c r="K9" s="226"/>
      <c r="L9" s="134" t="s">
        <v>63</v>
      </c>
      <c r="M9" s="105">
        <v>44064</v>
      </c>
      <c r="N9" s="335"/>
      <c r="O9" s="283"/>
    </row>
    <row r="10" spans="1:17" x14ac:dyDescent="0.2">
      <c r="A10" s="574"/>
      <c r="B10" s="264" t="s">
        <v>386</v>
      </c>
      <c r="C10" s="90">
        <v>2714</v>
      </c>
      <c r="D10" s="87"/>
      <c r="E10" s="55"/>
      <c r="F10" s="87"/>
      <c r="G10" s="298"/>
      <c r="H10" s="571"/>
      <c r="I10" s="30" t="s">
        <v>387</v>
      </c>
      <c r="J10" s="31"/>
      <c r="K10" s="226"/>
      <c r="L10" s="134" t="s">
        <v>63</v>
      </c>
      <c r="M10" s="105">
        <v>44056</v>
      </c>
      <c r="N10" s="332"/>
      <c r="O10" s="342"/>
      <c r="P10" s="104"/>
      <c r="Q10"/>
    </row>
    <row r="11" spans="1:17" x14ac:dyDescent="0.2">
      <c r="A11" s="274" t="s">
        <v>396</v>
      </c>
      <c r="B11" s="264" t="s">
        <v>391</v>
      </c>
      <c r="C11" s="57"/>
      <c r="D11" s="87"/>
      <c r="E11" s="98">
        <v>28200</v>
      </c>
      <c r="F11" s="87"/>
      <c r="G11" s="315"/>
      <c r="H11" s="406">
        <f>SUM(C11:G11)</f>
        <v>28200</v>
      </c>
      <c r="I11" s="227" t="s">
        <v>395</v>
      </c>
      <c r="J11" s="31"/>
      <c r="K11" s="226"/>
      <c r="L11" s="134" t="s">
        <v>63</v>
      </c>
      <c r="M11" s="106">
        <v>44069</v>
      </c>
      <c r="N11" s="443" t="s">
        <v>493</v>
      </c>
      <c r="P11" s="104"/>
      <c r="Q11"/>
    </row>
    <row r="12" spans="1:17" x14ac:dyDescent="0.2">
      <c r="A12" s="404" t="s">
        <v>165</v>
      </c>
      <c r="B12" s="264" t="s">
        <v>397</v>
      </c>
      <c r="C12" s="57"/>
      <c r="D12" s="87"/>
      <c r="E12" s="98">
        <v>2553</v>
      </c>
      <c r="F12" s="87"/>
      <c r="G12" s="298"/>
      <c r="H12" s="406">
        <f>SUM(C12:G12)</f>
        <v>2553</v>
      </c>
      <c r="I12" s="227" t="s">
        <v>398</v>
      </c>
      <c r="J12" s="31"/>
      <c r="K12" s="226"/>
      <c r="L12" s="134" t="s">
        <v>63</v>
      </c>
      <c r="M12" s="106">
        <v>44060</v>
      </c>
      <c r="N12" s="332"/>
      <c r="P12" s="104"/>
      <c r="Q12"/>
    </row>
    <row r="13" spans="1:17" x14ac:dyDescent="0.2">
      <c r="A13" s="572" t="s">
        <v>90</v>
      </c>
      <c r="B13" s="264" t="s">
        <v>393</v>
      </c>
      <c r="C13" s="90">
        <v>1380</v>
      </c>
      <c r="D13" s="87"/>
      <c r="E13" s="55"/>
      <c r="F13" s="87"/>
      <c r="G13" s="315"/>
      <c r="H13" s="569">
        <f>SUM(C13:G15)</f>
        <v>19895</v>
      </c>
      <c r="I13" s="227" t="s">
        <v>392</v>
      </c>
      <c r="J13" s="31"/>
      <c r="K13" s="226"/>
      <c r="L13" s="134" t="s">
        <v>399</v>
      </c>
      <c r="M13" s="106">
        <v>44060</v>
      </c>
      <c r="N13" s="332"/>
      <c r="P13" s="104"/>
      <c r="Q13"/>
    </row>
    <row r="14" spans="1:17" x14ac:dyDescent="0.2">
      <c r="A14" s="573"/>
      <c r="B14" s="264" t="s">
        <v>394</v>
      </c>
      <c r="C14" s="57"/>
      <c r="D14" s="87">
        <v>15686</v>
      </c>
      <c r="E14" s="55"/>
      <c r="F14" s="87"/>
      <c r="G14" s="298"/>
      <c r="H14" s="570"/>
      <c r="I14" s="227" t="s">
        <v>112</v>
      </c>
      <c r="J14" s="31"/>
      <c r="K14" s="226"/>
      <c r="L14" s="134" t="s">
        <v>41</v>
      </c>
      <c r="M14" s="105" t="s">
        <v>56</v>
      </c>
      <c r="N14" s="335"/>
      <c r="P14" s="104"/>
      <c r="Q14"/>
    </row>
    <row r="15" spans="1:17" x14ac:dyDescent="0.2">
      <c r="A15" s="574"/>
      <c r="B15" s="264" t="s">
        <v>400</v>
      </c>
      <c r="C15" s="90">
        <v>2829</v>
      </c>
      <c r="D15" s="87"/>
      <c r="E15" s="55"/>
      <c r="F15" s="87"/>
      <c r="G15" s="298"/>
      <c r="H15" s="571"/>
      <c r="I15" s="227" t="s">
        <v>355</v>
      </c>
      <c r="J15" s="31"/>
      <c r="K15" s="226"/>
      <c r="L15" s="134" t="s">
        <v>63</v>
      </c>
      <c r="M15" s="106">
        <v>44071</v>
      </c>
      <c r="N15" s="332"/>
      <c r="P15" s="104"/>
      <c r="Q15"/>
    </row>
    <row r="16" spans="1:17" x14ac:dyDescent="0.2">
      <c r="A16" s="581" t="s">
        <v>120</v>
      </c>
      <c r="B16" s="264" t="s">
        <v>402</v>
      </c>
      <c r="C16" s="57"/>
      <c r="D16" s="87"/>
      <c r="E16" s="98">
        <v>4082.5</v>
      </c>
      <c r="F16" s="87"/>
      <c r="G16" s="295"/>
      <c r="H16" s="578">
        <f>SUM(C16:G18)</f>
        <v>19607.5</v>
      </c>
      <c r="I16" s="227" t="s">
        <v>403</v>
      </c>
      <c r="J16" s="31"/>
      <c r="K16" s="226"/>
      <c r="L16" s="134" t="s">
        <v>63</v>
      </c>
      <c r="M16" s="105">
        <v>44081</v>
      </c>
      <c r="N16" s="409" t="s">
        <v>404</v>
      </c>
      <c r="P16" s="104"/>
      <c r="Q16"/>
    </row>
    <row r="17" spans="1:17" x14ac:dyDescent="0.2">
      <c r="A17" s="582"/>
      <c r="B17" s="264" t="s">
        <v>401</v>
      </c>
      <c r="C17" s="57"/>
      <c r="D17" s="87"/>
      <c r="E17" s="98">
        <v>8625</v>
      </c>
      <c r="F17" s="87"/>
      <c r="G17" s="315"/>
      <c r="H17" s="579"/>
      <c r="I17" s="227" t="s">
        <v>372</v>
      </c>
      <c r="J17" s="31"/>
      <c r="K17" s="226"/>
      <c r="L17" s="134" t="s">
        <v>63</v>
      </c>
      <c r="M17" s="106">
        <v>44077</v>
      </c>
      <c r="N17" s="409"/>
      <c r="O17" s="104"/>
      <c r="P17" s="104"/>
      <c r="Q17"/>
    </row>
    <row r="18" spans="1:17" x14ac:dyDescent="0.2">
      <c r="A18" s="583"/>
      <c r="B18" s="264" t="s">
        <v>406</v>
      </c>
      <c r="C18" s="57"/>
      <c r="D18" s="87"/>
      <c r="E18" s="55"/>
      <c r="F18" s="87">
        <v>6900</v>
      </c>
      <c r="G18" s="298"/>
      <c r="H18" s="580"/>
      <c r="I18" s="227" t="s">
        <v>405</v>
      </c>
      <c r="J18" s="31"/>
      <c r="K18" s="226"/>
      <c r="L18" s="134" t="s">
        <v>41</v>
      </c>
      <c r="M18" s="106" t="s">
        <v>56</v>
      </c>
      <c r="N18" s="332"/>
      <c r="P18" s="104"/>
      <c r="Q18"/>
    </row>
    <row r="19" spans="1:17" x14ac:dyDescent="0.2">
      <c r="A19" s="86" t="s">
        <v>126</v>
      </c>
      <c r="B19" s="264" t="s">
        <v>407</v>
      </c>
      <c r="C19" s="90">
        <v>2714</v>
      </c>
      <c r="D19" s="87"/>
      <c r="E19" s="55"/>
      <c r="F19" s="87"/>
      <c r="G19" s="298"/>
      <c r="H19" s="324">
        <f>SUM(C19:G19)</f>
        <v>2714</v>
      </c>
      <c r="I19" s="227" t="s">
        <v>387</v>
      </c>
      <c r="J19" s="31"/>
      <c r="K19" s="226"/>
      <c r="L19" s="134" t="s">
        <v>63</v>
      </c>
      <c r="M19" s="106">
        <v>44069</v>
      </c>
      <c r="N19" s="409"/>
      <c r="P19" s="104"/>
      <c r="Q19"/>
    </row>
    <row r="20" spans="1:17" x14ac:dyDescent="0.2">
      <c r="A20" s="581" t="s">
        <v>201</v>
      </c>
      <c r="B20" s="264" t="s">
        <v>408</v>
      </c>
      <c r="C20" s="57">
        <v>0</v>
      </c>
      <c r="D20" s="87"/>
      <c r="E20" s="55"/>
      <c r="F20" s="87"/>
      <c r="G20" s="295"/>
      <c r="H20" s="578">
        <f>SUM(C20:G25)</f>
        <v>46851</v>
      </c>
      <c r="I20" s="227" t="s">
        <v>387</v>
      </c>
      <c r="J20" s="31"/>
      <c r="K20" s="226"/>
      <c r="L20" s="134" t="s">
        <v>411</v>
      </c>
      <c r="M20" s="105" t="s">
        <v>56</v>
      </c>
      <c r="N20" s="332"/>
      <c r="P20" s="104"/>
      <c r="Q20"/>
    </row>
    <row r="21" spans="1:17" x14ac:dyDescent="0.2">
      <c r="A21" s="582"/>
      <c r="B21" s="264" t="s">
        <v>409</v>
      </c>
      <c r="C21" s="57"/>
      <c r="D21" s="87"/>
      <c r="E21" s="98">
        <v>2127.5</v>
      </c>
      <c r="F21" s="87"/>
      <c r="G21" s="298"/>
      <c r="H21" s="579"/>
      <c r="I21" s="227" t="s">
        <v>410</v>
      </c>
      <c r="J21" s="31"/>
      <c r="K21" s="226"/>
      <c r="L21" s="134" t="s">
        <v>63</v>
      </c>
      <c r="M21" s="106">
        <v>44070</v>
      </c>
      <c r="N21" s="332"/>
      <c r="P21" s="104"/>
      <c r="Q21"/>
    </row>
    <row r="22" spans="1:17" x14ac:dyDescent="0.2">
      <c r="A22" s="582"/>
      <c r="B22" s="264" t="s">
        <v>413</v>
      </c>
      <c r="C22" s="90"/>
      <c r="D22" s="87">
        <v>10028</v>
      </c>
      <c r="E22" s="55"/>
      <c r="F22" s="87"/>
      <c r="G22" s="295"/>
      <c r="H22" s="579"/>
      <c r="I22" s="227" t="s">
        <v>290</v>
      </c>
      <c r="J22" s="31"/>
      <c r="K22" s="226"/>
      <c r="L22" s="134" t="s">
        <v>41</v>
      </c>
      <c r="M22" s="106" t="s">
        <v>56</v>
      </c>
      <c r="N22" s="332"/>
      <c r="P22" s="104"/>
      <c r="Q22"/>
    </row>
    <row r="23" spans="1:17" x14ac:dyDescent="0.2">
      <c r="A23" s="582"/>
      <c r="B23" s="264" t="s">
        <v>414</v>
      </c>
      <c r="C23" s="90"/>
      <c r="D23" s="87">
        <v>11189.5</v>
      </c>
      <c r="E23" s="55"/>
      <c r="F23" s="87"/>
      <c r="G23" s="295"/>
      <c r="H23" s="579"/>
      <c r="I23" s="227" t="s">
        <v>290</v>
      </c>
      <c r="J23" s="31"/>
      <c r="K23" s="226"/>
      <c r="L23" s="134" t="s">
        <v>41</v>
      </c>
      <c r="M23" s="106" t="s">
        <v>56</v>
      </c>
      <c r="N23" s="332"/>
      <c r="P23" s="104"/>
      <c r="Q23"/>
    </row>
    <row r="24" spans="1:17" x14ac:dyDescent="0.2">
      <c r="A24" s="582"/>
      <c r="B24" s="264" t="s">
        <v>415</v>
      </c>
      <c r="C24" s="90"/>
      <c r="D24" s="87"/>
      <c r="E24" s="98">
        <v>9660</v>
      </c>
      <c r="F24" s="87"/>
      <c r="G24" s="295"/>
      <c r="H24" s="579"/>
      <c r="I24" s="227" t="s">
        <v>412</v>
      </c>
      <c r="J24" s="31"/>
      <c r="K24" s="226"/>
      <c r="L24" s="134" t="s">
        <v>63</v>
      </c>
      <c r="M24" s="106">
        <v>44074</v>
      </c>
      <c r="N24" s="332"/>
      <c r="P24" s="104"/>
      <c r="Q24"/>
    </row>
    <row r="25" spans="1:17" x14ac:dyDescent="0.2">
      <c r="A25" s="583"/>
      <c r="B25" s="264" t="s">
        <v>417</v>
      </c>
      <c r="C25" s="90">
        <v>13846</v>
      </c>
      <c r="D25" s="87"/>
      <c r="E25" s="159"/>
      <c r="F25" s="87"/>
      <c r="G25" s="295"/>
      <c r="H25" s="580"/>
      <c r="I25" s="227" t="s">
        <v>416</v>
      </c>
      <c r="J25" s="354"/>
      <c r="K25" s="226"/>
      <c r="L25" s="134" t="s">
        <v>63</v>
      </c>
      <c r="M25" s="105">
        <v>44069</v>
      </c>
      <c r="N25" s="332"/>
      <c r="P25" s="104"/>
      <c r="Q25"/>
    </row>
    <row r="26" spans="1:17" x14ac:dyDescent="0.2">
      <c r="A26" s="581" t="s">
        <v>424</v>
      </c>
      <c r="B26" s="264" t="s">
        <v>418</v>
      </c>
      <c r="C26" s="90"/>
      <c r="D26" s="87">
        <v>4025</v>
      </c>
      <c r="E26" s="55"/>
      <c r="F26" s="87"/>
      <c r="G26" s="295"/>
      <c r="H26" s="578">
        <f>SUM(C26:G35)</f>
        <v>33132.5</v>
      </c>
      <c r="I26" s="227" t="s">
        <v>54</v>
      </c>
      <c r="J26" s="31"/>
      <c r="K26" s="226"/>
      <c r="L26" s="134" t="s">
        <v>41</v>
      </c>
      <c r="M26" s="106" t="s">
        <v>56</v>
      </c>
      <c r="N26" s="332"/>
      <c r="P26" s="104"/>
      <c r="Q26"/>
    </row>
    <row r="27" spans="1:17" x14ac:dyDescent="0.2">
      <c r="A27" s="582"/>
      <c r="B27" s="264" t="s">
        <v>419</v>
      </c>
      <c r="C27" s="57"/>
      <c r="D27" s="87">
        <v>3795</v>
      </c>
      <c r="E27" s="55"/>
      <c r="F27" s="87"/>
      <c r="G27" s="295"/>
      <c r="H27" s="579"/>
      <c r="I27" s="227" t="s">
        <v>54</v>
      </c>
      <c r="J27" s="31"/>
      <c r="K27" s="226"/>
      <c r="L27" s="134" t="s">
        <v>41</v>
      </c>
      <c r="M27" s="106" t="s">
        <v>56</v>
      </c>
      <c r="N27" s="332"/>
      <c r="P27" s="104"/>
      <c r="Q27"/>
    </row>
    <row r="28" spans="1:17" x14ac:dyDescent="0.2">
      <c r="A28" s="582"/>
      <c r="B28" s="264" t="s">
        <v>420</v>
      </c>
      <c r="C28" s="57"/>
      <c r="D28" s="87">
        <v>2012.5</v>
      </c>
      <c r="E28" s="55"/>
      <c r="F28" s="87"/>
      <c r="G28" s="295"/>
      <c r="H28" s="579"/>
      <c r="I28" s="227" t="s">
        <v>54</v>
      </c>
      <c r="J28" s="31"/>
      <c r="K28" s="226"/>
      <c r="L28" s="134" t="s">
        <v>41</v>
      </c>
      <c r="M28" s="106" t="s">
        <v>56</v>
      </c>
      <c r="N28" s="332"/>
      <c r="P28" s="104"/>
      <c r="Q28"/>
    </row>
    <row r="29" spans="1:17" x14ac:dyDescent="0.2">
      <c r="A29" s="582"/>
      <c r="B29" s="264" t="s">
        <v>421</v>
      </c>
      <c r="C29" s="57"/>
      <c r="D29" s="87">
        <v>2012.5</v>
      </c>
      <c r="E29" s="55"/>
      <c r="F29" s="87"/>
      <c r="G29" s="295"/>
      <c r="H29" s="579"/>
      <c r="I29" s="227" t="s">
        <v>54</v>
      </c>
      <c r="J29" s="31"/>
      <c r="K29" s="226"/>
      <c r="L29" s="134" t="s">
        <v>41</v>
      </c>
      <c r="M29" s="106" t="s">
        <v>56</v>
      </c>
      <c r="N29" s="332"/>
      <c r="P29" s="104"/>
      <c r="Q29"/>
    </row>
    <row r="30" spans="1:17" x14ac:dyDescent="0.2">
      <c r="A30" s="582"/>
      <c r="B30" s="264" t="s">
        <v>422</v>
      </c>
      <c r="C30" s="57"/>
      <c r="D30" s="87">
        <v>4197.5</v>
      </c>
      <c r="E30" s="55"/>
      <c r="F30" s="87"/>
      <c r="G30" s="295"/>
      <c r="H30" s="579"/>
      <c r="I30" s="227" t="s">
        <v>54</v>
      </c>
      <c r="J30" s="31"/>
      <c r="K30" s="226"/>
      <c r="L30" s="134" t="s">
        <v>41</v>
      </c>
      <c r="M30" s="106" t="s">
        <v>56</v>
      </c>
      <c r="N30" s="392"/>
      <c r="P30" s="104"/>
      <c r="Q30"/>
    </row>
    <row r="31" spans="1:17" x14ac:dyDescent="0.2">
      <c r="A31" s="582"/>
      <c r="B31" s="264" t="s">
        <v>423</v>
      </c>
      <c r="C31" s="90"/>
      <c r="D31" s="87">
        <v>3910</v>
      </c>
      <c r="E31" s="55"/>
      <c r="F31" s="87"/>
      <c r="G31" s="295"/>
      <c r="H31" s="579"/>
      <c r="I31" s="227" t="s">
        <v>54</v>
      </c>
      <c r="J31" s="31"/>
      <c r="K31" s="226"/>
      <c r="L31" s="134" t="s">
        <v>41</v>
      </c>
      <c r="M31" s="106" t="s">
        <v>56</v>
      </c>
      <c r="N31" s="332"/>
      <c r="P31" s="104"/>
      <c r="Q31"/>
    </row>
    <row r="32" spans="1:17" x14ac:dyDescent="0.2">
      <c r="A32" s="582"/>
      <c r="B32" s="264" t="s">
        <v>425</v>
      </c>
      <c r="C32" s="90"/>
      <c r="D32" s="87">
        <v>4197.5</v>
      </c>
      <c r="E32" s="55"/>
      <c r="F32" s="87"/>
      <c r="G32" s="295"/>
      <c r="H32" s="579"/>
      <c r="I32" s="227" t="s">
        <v>54</v>
      </c>
      <c r="J32" s="31"/>
      <c r="K32" s="226"/>
      <c r="L32" s="134" t="s">
        <v>41</v>
      </c>
      <c r="M32" s="106" t="s">
        <v>56</v>
      </c>
      <c r="N32" s="332"/>
      <c r="P32" s="104"/>
      <c r="Q32"/>
    </row>
    <row r="33" spans="1:18" x14ac:dyDescent="0.2">
      <c r="A33" s="582"/>
      <c r="B33" s="264" t="s">
        <v>426</v>
      </c>
      <c r="C33" s="90"/>
      <c r="D33" s="87">
        <v>3910</v>
      </c>
      <c r="E33" s="55"/>
      <c r="F33" s="87"/>
      <c r="G33" s="295"/>
      <c r="H33" s="579"/>
      <c r="I33" s="227" t="s">
        <v>54</v>
      </c>
      <c r="J33" s="31"/>
      <c r="K33" s="226"/>
      <c r="L33" s="134" t="s">
        <v>41</v>
      </c>
      <c r="M33" s="106" t="s">
        <v>56</v>
      </c>
      <c r="N33" s="332"/>
      <c r="P33" s="104"/>
      <c r="Q33"/>
    </row>
    <row r="34" spans="1:18" x14ac:dyDescent="0.2">
      <c r="A34" s="582"/>
      <c r="B34" s="264" t="s">
        <v>673</v>
      </c>
      <c r="C34" s="90"/>
      <c r="D34" s="87"/>
      <c r="E34" s="55"/>
      <c r="F34" s="87"/>
      <c r="G34" s="295">
        <v>875</v>
      </c>
      <c r="H34" s="579"/>
      <c r="I34" s="227" t="s">
        <v>674</v>
      </c>
      <c r="J34" s="31"/>
      <c r="K34" s="226"/>
      <c r="L34" s="134" t="s">
        <v>675</v>
      </c>
      <c r="M34" s="105" t="s">
        <v>56</v>
      </c>
      <c r="N34" s="332"/>
      <c r="P34" s="104"/>
      <c r="Q34"/>
    </row>
    <row r="35" spans="1:18" ht="13.5" thickBot="1" x14ac:dyDescent="0.25">
      <c r="A35" s="583"/>
      <c r="B35" s="264" t="s">
        <v>427</v>
      </c>
      <c r="C35" s="57"/>
      <c r="D35" s="87">
        <v>4197.5</v>
      </c>
      <c r="E35" s="55"/>
      <c r="F35" s="87"/>
      <c r="G35" s="295"/>
      <c r="H35" s="580"/>
      <c r="I35" s="227" t="s">
        <v>54</v>
      </c>
      <c r="J35" s="31"/>
      <c r="K35" s="226"/>
      <c r="L35" s="134" t="s">
        <v>41</v>
      </c>
      <c r="M35" s="106" t="s">
        <v>56</v>
      </c>
      <c r="N35" s="332"/>
      <c r="P35" s="104"/>
      <c r="Q35" s="104"/>
    </row>
    <row r="36" spans="1:18" s="12" customFormat="1" ht="14.25" customHeight="1" thickTop="1" thickBot="1" x14ac:dyDescent="0.25">
      <c r="A36" s="620"/>
      <c r="B36" s="649"/>
      <c r="C36" s="127">
        <f t="shared" ref="C36:H36" si="0">SUM(C5:C35)</f>
        <v>23483</v>
      </c>
      <c r="D36" s="127">
        <f t="shared" si="0"/>
        <v>69161</v>
      </c>
      <c r="E36" s="127">
        <f t="shared" si="0"/>
        <v>103912.2</v>
      </c>
      <c r="F36" s="127">
        <f t="shared" si="0"/>
        <v>6900</v>
      </c>
      <c r="G36" s="127">
        <f t="shared" si="0"/>
        <v>6671</v>
      </c>
      <c r="H36" s="606">
        <f t="shared" si="0"/>
        <v>210127.2</v>
      </c>
      <c r="I36" s="606"/>
      <c r="J36" s="606"/>
      <c r="K36" s="606"/>
      <c r="L36" s="62">
        <f>SUM(C5:G35)</f>
        <v>210127.2</v>
      </c>
      <c r="M36" s="282"/>
      <c r="N36" s="405"/>
      <c r="P36" s="151"/>
    </row>
    <row r="37" spans="1:18" s="12" customFormat="1" ht="15" customHeight="1" x14ac:dyDescent="0.2">
      <c r="A37" s="198"/>
      <c r="B37" s="73"/>
      <c r="C37" s="634">
        <f>SUM(C36:D36)</f>
        <v>92644</v>
      </c>
      <c r="D37" s="635"/>
      <c r="E37" s="634">
        <f>SUM(E36:F36)</f>
        <v>110812.2</v>
      </c>
      <c r="F37" s="635"/>
      <c r="G37" s="294"/>
      <c r="H37" s="606"/>
      <c r="I37" s="606"/>
      <c r="J37" s="606"/>
      <c r="K37" s="606"/>
      <c r="L37" s="62"/>
      <c r="M37" s="207"/>
      <c r="N37" s="600"/>
      <c r="O37" s="645"/>
      <c r="P37" s="151"/>
    </row>
    <row r="38" spans="1:18" x14ac:dyDescent="0.2">
      <c r="H38" s="192"/>
      <c r="I38" s="642"/>
      <c r="J38" s="642"/>
      <c r="M38" s="300"/>
      <c r="N38" s="589"/>
      <c r="O38" s="599"/>
      <c r="Q38"/>
    </row>
    <row r="39" spans="1:18" ht="15" x14ac:dyDescent="0.2">
      <c r="A39" s="61" t="s">
        <v>9</v>
      </c>
      <c r="H39" s="93"/>
      <c r="I39" s="1"/>
      <c r="J39" s="589"/>
      <c r="K39" s="599"/>
      <c r="P39" s="401"/>
      <c r="Q39"/>
    </row>
    <row r="40" spans="1:18" s="401" customFormat="1" ht="7.5" customHeight="1" x14ac:dyDescent="0.2">
      <c r="A40" s="4"/>
      <c r="B40" s="71"/>
      <c r="C40" s="121"/>
      <c r="D40" s="121"/>
      <c r="E40" s="121"/>
      <c r="F40" s="121"/>
      <c r="G40" s="121"/>
      <c r="H40" s="1"/>
      <c r="I40" s="93"/>
      <c r="J40" s="1"/>
      <c r="K40"/>
      <c r="L40"/>
      <c r="N40" s="329"/>
      <c r="O40"/>
      <c r="P40"/>
      <c r="R40"/>
    </row>
    <row r="41" spans="1:18" s="401" customFormat="1" ht="17.25" customHeight="1" thickBot="1" x14ac:dyDescent="0.25">
      <c r="A41" s="101"/>
      <c r="B41" s="102" t="s">
        <v>34</v>
      </c>
      <c r="C41" s="93"/>
      <c r="D41"/>
      <c r="E41"/>
      <c r="F41"/>
      <c r="G41"/>
      <c r="H41"/>
      <c r="I41"/>
      <c r="J41"/>
      <c r="L41" s="403"/>
      <c r="M41"/>
    </row>
    <row r="42" spans="1:18" s="401" customFormat="1" ht="13.5" thickBot="1" x14ac:dyDescent="0.25">
      <c r="A42" s="618"/>
      <c r="B42" s="619"/>
      <c r="C42" s="260" t="s">
        <v>85</v>
      </c>
      <c r="D42" s="156" t="s">
        <v>70</v>
      </c>
      <c r="E42" s="350" t="s">
        <v>69</v>
      </c>
      <c r="G42" s="301"/>
      <c r="H42" s="403"/>
    </row>
    <row r="43" spans="1:18" s="401" customFormat="1" x14ac:dyDescent="0.2">
      <c r="A43" s="586" t="s">
        <v>394</v>
      </c>
      <c r="B43" s="587"/>
      <c r="C43" s="157"/>
      <c r="D43" s="307">
        <v>15686</v>
      </c>
      <c r="E43" s="216"/>
      <c r="G43" s="301"/>
      <c r="H43" s="403"/>
    </row>
    <row r="44" spans="1:18" s="401" customFormat="1" x14ac:dyDescent="0.2">
      <c r="A44" s="636" t="s">
        <v>413</v>
      </c>
      <c r="B44" s="637"/>
      <c r="C44" s="165">
        <v>10028</v>
      </c>
      <c r="D44" s="146"/>
      <c r="E44" s="145"/>
      <c r="G44" s="301"/>
      <c r="H44" s="403"/>
    </row>
    <row r="45" spans="1:18" s="401" customFormat="1" x14ac:dyDescent="0.2">
      <c r="A45" s="636" t="s">
        <v>414</v>
      </c>
      <c r="B45" s="637"/>
      <c r="C45" s="165">
        <v>11189.5</v>
      </c>
      <c r="D45" s="146"/>
      <c r="E45" s="145"/>
      <c r="G45" s="301"/>
      <c r="H45" s="403"/>
    </row>
    <row r="46" spans="1:18" s="401" customFormat="1" x14ac:dyDescent="0.2">
      <c r="A46" s="646" t="s">
        <v>418</v>
      </c>
      <c r="B46" s="647"/>
      <c r="C46" s="119"/>
      <c r="D46" s="118"/>
      <c r="E46" s="117">
        <v>4025</v>
      </c>
      <c r="G46" s="301"/>
      <c r="H46" s="403"/>
    </row>
    <row r="47" spans="1:18" s="401" customFormat="1" x14ac:dyDescent="0.2">
      <c r="A47" s="636" t="s">
        <v>419</v>
      </c>
      <c r="B47" s="637"/>
      <c r="C47" s="119"/>
      <c r="D47" s="118"/>
      <c r="E47" s="117">
        <v>3795</v>
      </c>
      <c r="G47" s="301"/>
      <c r="H47" s="403"/>
    </row>
    <row r="48" spans="1:18" s="401" customFormat="1" x14ac:dyDescent="0.2">
      <c r="A48" s="646" t="s">
        <v>420</v>
      </c>
      <c r="B48" s="647"/>
      <c r="C48" s="119"/>
      <c r="D48" s="308"/>
      <c r="E48" s="117">
        <v>2012.5</v>
      </c>
      <c r="G48" s="301"/>
      <c r="H48" s="403"/>
    </row>
    <row r="49" spans="1:17" s="401" customFormat="1" x14ac:dyDescent="0.2">
      <c r="A49" s="636" t="s">
        <v>421</v>
      </c>
      <c r="B49" s="637"/>
      <c r="C49" s="158"/>
      <c r="D49" s="308"/>
      <c r="E49" s="56">
        <v>2012.5</v>
      </c>
      <c r="G49" s="301"/>
      <c r="H49" s="403"/>
    </row>
    <row r="50" spans="1:17" s="401" customFormat="1" x14ac:dyDescent="0.2">
      <c r="A50" s="636" t="s">
        <v>422</v>
      </c>
      <c r="B50" s="637"/>
      <c r="C50" s="158"/>
      <c r="D50" s="308"/>
      <c r="E50" s="164">
        <v>4197.5</v>
      </c>
      <c r="G50" s="301"/>
      <c r="H50" s="403"/>
    </row>
    <row r="51" spans="1:17" s="411" customFormat="1" x14ac:dyDescent="0.2">
      <c r="A51" s="636" t="s">
        <v>423</v>
      </c>
      <c r="B51" s="637"/>
      <c r="C51" s="158"/>
      <c r="D51" s="308"/>
      <c r="E51" s="164">
        <v>3910</v>
      </c>
      <c r="G51" s="301"/>
      <c r="H51" s="412"/>
    </row>
    <row r="52" spans="1:17" s="411" customFormat="1" x14ac:dyDescent="0.2">
      <c r="A52" s="636" t="s">
        <v>425</v>
      </c>
      <c r="B52" s="637"/>
      <c r="C52" s="158"/>
      <c r="D52" s="308"/>
      <c r="E52" s="164">
        <v>4197.5</v>
      </c>
      <c r="G52" s="301"/>
      <c r="H52" s="412"/>
    </row>
    <row r="53" spans="1:17" s="411" customFormat="1" x14ac:dyDescent="0.2">
      <c r="A53" s="636" t="s">
        <v>426</v>
      </c>
      <c r="B53" s="637"/>
      <c r="C53" s="158"/>
      <c r="D53" s="308"/>
      <c r="E53" s="164">
        <v>3910</v>
      </c>
      <c r="G53" s="301"/>
      <c r="H53" s="412"/>
    </row>
    <row r="54" spans="1:17" s="401" customFormat="1" ht="13.5" thickBot="1" x14ac:dyDescent="0.25">
      <c r="A54" s="597" t="s">
        <v>427</v>
      </c>
      <c r="B54" s="639"/>
      <c r="C54" s="241"/>
      <c r="D54" s="309"/>
      <c r="E54" s="351">
        <v>4197.5</v>
      </c>
      <c r="G54" s="301"/>
      <c r="H54" s="403"/>
    </row>
    <row r="55" spans="1:17" ht="13.5" thickBot="1" x14ac:dyDescent="0.25">
      <c r="C55" s="132">
        <f>SUM(C43:C54)</f>
        <v>21217.5</v>
      </c>
      <c r="D55" s="133">
        <f>SUM(D43:D54)</f>
        <v>15686</v>
      </c>
      <c r="E55" s="352">
        <f>SUM(E43:E54)</f>
        <v>32257.5</v>
      </c>
      <c r="F55" s="591">
        <f>SUM(C55:E55)</f>
        <v>69161</v>
      </c>
      <c r="G55" s="592"/>
      <c r="H55" s="329"/>
      <c r="I55"/>
      <c r="J55"/>
      <c r="M55"/>
      <c r="N55"/>
      <c r="Q55"/>
    </row>
    <row r="56" spans="1:17" x14ac:dyDescent="0.2">
      <c r="C56" s="201"/>
      <c r="D56" s="1"/>
      <c r="E56" s="1"/>
      <c r="F56" s="306"/>
      <c r="G56" s="301"/>
      <c r="H56" s="329"/>
      <c r="I56"/>
      <c r="J56" s="401"/>
      <c r="M56"/>
      <c r="N56"/>
      <c r="Q56"/>
    </row>
    <row r="57" spans="1:17" s="205" customFormat="1" ht="11.25" x14ac:dyDescent="0.2">
      <c r="A57" s="402"/>
      <c r="B57" s="402"/>
      <c r="C57" s="221" t="s">
        <v>131</v>
      </c>
      <c r="D57" s="221" t="s">
        <v>131</v>
      </c>
      <c r="E57" s="221" t="s">
        <v>131</v>
      </c>
      <c r="F57" s="640">
        <f>SUM(C57:E57)</f>
        <v>0</v>
      </c>
      <c r="G57" s="640"/>
      <c r="H57" s="334"/>
      <c r="J57" s="402"/>
    </row>
    <row r="58" spans="1:17" s="205" customFormat="1" ht="11.25" x14ac:dyDescent="0.2">
      <c r="A58" s="402"/>
      <c r="B58" s="402"/>
      <c r="C58" s="408"/>
      <c r="D58" s="408"/>
      <c r="E58" s="408"/>
      <c r="F58" s="640">
        <f>SUM(C58:E58)</f>
        <v>0</v>
      </c>
      <c r="G58" s="640"/>
      <c r="H58" s="334"/>
      <c r="I58" s="402"/>
    </row>
    <row r="59" spans="1:17" s="205" customFormat="1" ht="11.25" x14ac:dyDescent="0.2">
      <c r="A59" s="402"/>
      <c r="B59" s="402"/>
      <c r="C59" s="221"/>
      <c r="D59" s="221"/>
      <c r="E59" s="221"/>
      <c r="F59" s="641">
        <f>SUM(C59:E59)</f>
        <v>0</v>
      </c>
      <c r="G59" s="641"/>
      <c r="H59" s="334"/>
      <c r="I59" s="402"/>
    </row>
    <row r="60" spans="1:17" s="205" customFormat="1" ht="11.25" x14ac:dyDescent="0.2">
      <c r="A60" s="402"/>
      <c r="B60" s="402"/>
      <c r="J60" s="640">
        <f>SUM(F57:G59)</f>
        <v>0</v>
      </c>
      <c r="K60" s="640"/>
      <c r="L60" s="402"/>
    </row>
    <row r="61" spans="1:17" x14ac:dyDescent="0.2">
      <c r="C61" s="1"/>
      <c r="D61"/>
      <c r="E61" s="205"/>
      <c r="F61" s="205"/>
      <c r="G61" s="205"/>
      <c r="H61" s="205"/>
      <c r="I61"/>
      <c r="J61" s="401"/>
      <c r="K61" s="403"/>
      <c r="M61"/>
      <c r="N61"/>
      <c r="Q61"/>
    </row>
    <row r="62" spans="1:17" x14ac:dyDescent="0.2">
      <c r="C62"/>
      <c r="D62"/>
      <c r="E62"/>
      <c r="F62" s="249"/>
      <c r="G62" s="249"/>
      <c r="H62" s="249"/>
      <c r="I62"/>
      <c r="J62" s="399"/>
      <c r="K62" s="301"/>
      <c r="L62" s="329"/>
      <c r="M62"/>
      <c r="N62"/>
      <c r="Q62"/>
    </row>
    <row r="63" spans="1:17" x14ac:dyDescent="0.2">
      <c r="F63"/>
      <c r="G63"/>
      <c r="H63"/>
      <c r="I63"/>
      <c r="J63" s="329"/>
      <c r="L63" s="401"/>
      <c r="M63"/>
      <c r="N63"/>
      <c r="Q63"/>
    </row>
    <row r="64" spans="1:17" x14ac:dyDescent="0.2">
      <c r="F64"/>
      <c r="G64"/>
      <c r="H64"/>
      <c r="I64"/>
      <c r="J64" s="329"/>
      <c r="N64"/>
      <c r="Q64"/>
    </row>
    <row r="65" spans="8:18" x14ac:dyDescent="0.2">
      <c r="H65"/>
      <c r="I65"/>
      <c r="J65" s="401"/>
      <c r="K65" s="329"/>
      <c r="M65"/>
      <c r="N65" s="401"/>
      <c r="Q65"/>
    </row>
    <row r="66" spans="8:18" x14ac:dyDescent="0.2">
      <c r="H66" s="121"/>
      <c r="I66" s="1"/>
      <c r="J66" s="93"/>
      <c r="K66" s="1"/>
      <c r="M66"/>
      <c r="N66" s="401"/>
      <c r="O66" s="329"/>
      <c r="Q66"/>
      <c r="R66" s="401"/>
    </row>
    <row r="67" spans="8:18" x14ac:dyDescent="0.2">
      <c r="H67" s="121"/>
      <c r="I67" s="1"/>
      <c r="J67" s="93"/>
      <c r="K67" s="1"/>
      <c r="M67"/>
      <c r="N67" s="401"/>
      <c r="O67" s="329"/>
      <c r="Q67"/>
      <c r="R67" s="401"/>
    </row>
    <row r="68" spans="8:18" x14ac:dyDescent="0.2">
      <c r="H68" s="121"/>
      <c r="I68" s="1"/>
      <c r="J68" s="93"/>
      <c r="K68" s="1"/>
      <c r="M68"/>
      <c r="N68" s="401"/>
      <c r="O68" s="329"/>
      <c r="Q68"/>
      <c r="R68" s="401"/>
    </row>
  </sheetData>
  <mergeCells count="42">
    <mergeCell ref="A44:B44"/>
    <mergeCell ref="A45:B45"/>
    <mergeCell ref="A46:B46"/>
    <mergeCell ref="A47:B47"/>
    <mergeCell ref="A52:B52"/>
    <mergeCell ref="A48:B48"/>
    <mergeCell ref="A51:B51"/>
    <mergeCell ref="F57:G57"/>
    <mergeCell ref="F58:G58"/>
    <mergeCell ref="F59:G59"/>
    <mergeCell ref="J60:K60"/>
    <mergeCell ref="A49:B49"/>
    <mergeCell ref="A50:B50"/>
    <mergeCell ref="A54:B54"/>
    <mergeCell ref="F55:G55"/>
    <mergeCell ref="A53:B53"/>
    <mergeCell ref="N37:O37"/>
    <mergeCell ref="I38:J38"/>
    <mergeCell ref="N38:O38"/>
    <mergeCell ref="J39:K39"/>
    <mergeCell ref="A42:B42"/>
    <mergeCell ref="I4:K4"/>
    <mergeCell ref="A43:B43"/>
    <mergeCell ref="A36:B36"/>
    <mergeCell ref="H36:K37"/>
    <mergeCell ref="C37:D37"/>
    <mergeCell ref="E37:F37"/>
    <mergeCell ref="A8:A10"/>
    <mergeCell ref="H8:H10"/>
    <mergeCell ref="H13:H15"/>
    <mergeCell ref="A13:A15"/>
    <mergeCell ref="H16:H18"/>
    <mergeCell ref="A16:A18"/>
    <mergeCell ref="A5:A7"/>
    <mergeCell ref="H5:H7"/>
    <mergeCell ref="H26:H35"/>
    <mergeCell ref="A26:A35"/>
    <mergeCell ref="C3:D3"/>
    <mergeCell ref="E3:F3"/>
    <mergeCell ref="G3:G4"/>
    <mergeCell ref="H20:H25"/>
    <mergeCell ref="A20:A25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5"/>
  <sheetViews>
    <sheetView zoomScaleNormal="100" workbookViewId="0">
      <pane ySplit="4" topLeftCell="A23" activePane="bottomLeft" state="frozenSplit"/>
      <selection pane="bottomLeft" activeCell="K41" sqref="K41"/>
    </sheetView>
  </sheetViews>
  <sheetFormatPr defaultRowHeight="12.75" x14ac:dyDescent="0.2"/>
  <cols>
    <col min="1" max="1" width="2.42578125" style="170" customWidth="1"/>
    <col min="2" max="2" width="6.42578125" style="71" customWidth="1"/>
    <col min="3" max="7" width="10.7109375" style="121" customWidth="1"/>
    <col min="8" max="8" width="10.7109375" style="1" customWidth="1"/>
    <col min="9" max="9" width="10.7109375" style="93" customWidth="1"/>
    <col min="10" max="10" width="10.7109375" style="1" customWidth="1"/>
    <col min="11" max="12" width="10.7109375" customWidth="1"/>
    <col min="13" max="13" width="10.7109375" style="415" customWidth="1"/>
    <col min="14" max="14" width="12.85546875" style="329" customWidth="1"/>
    <col min="15" max="15" width="12.7109375" customWidth="1"/>
    <col min="16" max="16" width="10.7109375" customWidth="1"/>
    <col min="17" max="17" width="13.140625" style="415" customWidth="1"/>
    <col min="18" max="18" width="10.7109375" customWidth="1"/>
    <col min="19" max="19" width="14.140625" customWidth="1"/>
    <col min="20" max="20" width="13.28515625" customWidth="1"/>
    <col min="21" max="21" width="13.7109375" customWidth="1"/>
    <col min="22" max="22" width="13.140625" customWidth="1"/>
  </cols>
  <sheetData>
    <row r="1" spans="1:17" ht="15" x14ac:dyDescent="0.25">
      <c r="A1" s="39" t="s">
        <v>428</v>
      </c>
      <c r="C1" s="120"/>
    </row>
    <row r="2" spans="1:17" ht="5.25" customHeight="1" thickBot="1" x14ac:dyDescent="0.25">
      <c r="A2" s="198"/>
      <c r="B2" s="147"/>
      <c r="C2" s="122"/>
      <c r="D2" s="123"/>
      <c r="E2" s="123"/>
      <c r="F2" s="123"/>
      <c r="G2" s="123"/>
      <c r="H2" s="243"/>
      <c r="I2" s="243"/>
      <c r="J2" s="97"/>
      <c r="P2" s="415"/>
      <c r="Q2"/>
    </row>
    <row r="3" spans="1:17" ht="17.25" customHeight="1" x14ac:dyDescent="0.2">
      <c r="A3" s="198"/>
      <c r="B3" s="147"/>
      <c r="C3" s="629" t="s">
        <v>34</v>
      </c>
      <c r="D3" s="630"/>
      <c r="E3" s="629" t="s">
        <v>33</v>
      </c>
      <c r="F3" s="630"/>
      <c r="G3" s="644" t="s">
        <v>429</v>
      </c>
      <c r="H3" s="97"/>
      <c r="I3"/>
      <c r="J3"/>
      <c r="N3" s="417"/>
      <c r="Q3"/>
    </row>
    <row r="4" spans="1:17" ht="13.5" thickBot="1" x14ac:dyDescent="0.25">
      <c r="A4" s="163" t="s">
        <v>6</v>
      </c>
      <c r="B4" s="85" t="s">
        <v>10</v>
      </c>
      <c r="C4" s="124" t="s">
        <v>7</v>
      </c>
      <c r="D4" s="125" t="s">
        <v>8</v>
      </c>
      <c r="E4" s="124" t="s">
        <v>37</v>
      </c>
      <c r="F4" s="126" t="s">
        <v>8</v>
      </c>
      <c r="G4" s="654"/>
      <c r="H4" s="414" t="s">
        <v>0</v>
      </c>
      <c r="I4" s="602" t="s">
        <v>11</v>
      </c>
      <c r="J4" s="602"/>
      <c r="K4" s="602"/>
      <c r="N4" s="417"/>
      <c r="Q4"/>
    </row>
    <row r="5" spans="1:17" x14ac:dyDescent="0.2">
      <c r="A5" s="421" t="s">
        <v>127</v>
      </c>
      <c r="B5" s="264" t="s">
        <v>430</v>
      </c>
      <c r="C5" s="57"/>
      <c r="D5" s="87"/>
      <c r="E5" s="55"/>
      <c r="F5" s="87"/>
      <c r="G5" s="295">
        <v>0</v>
      </c>
      <c r="H5" s="422">
        <f>SUM(C5:G5)</f>
        <v>0</v>
      </c>
      <c r="I5" s="235" t="s">
        <v>475</v>
      </c>
      <c r="J5" s="31"/>
      <c r="K5" s="226"/>
      <c r="L5" s="134" t="s">
        <v>476</v>
      </c>
      <c r="M5" s="105" t="s">
        <v>56</v>
      </c>
      <c r="N5" s="332"/>
      <c r="P5" s="104"/>
      <c r="Q5"/>
    </row>
    <row r="6" spans="1:17" x14ac:dyDescent="0.2">
      <c r="A6" s="572" t="s">
        <v>227</v>
      </c>
      <c r="B6" s="264" t="s">
        <v>431</v>
      </c>
      <c r="C6" s="57"/>
      <c r="D6" s="87">
        <v>8625</v>
      </c>
      <c r="E6" s="55"/>
      <c r="F6" s="87"/>
      <c r="G6" s="410"/>
      <c r="H6" s="578">
        <f>SUM(C6:G7)</f>
        <v>10350</v>
      </c>
      <c r="I6" s="227" t="s">
        <v>65</v>
      </c>
      <c r="J6" s="31"/>
      <c r="K6" s="226"/>
      <c r="L6" s="134" t="s">
        <v>41</v>
      </c>
      <c r="M6" s="105" t="s">
        <v>56</v>
      </c>
      <c r="N6" s="332"/>
      <c r="P6" s="104"/>
      <c r="Q6"/>
    </row>
    <row r="7" spans="1:17" x14ac:dyDescent="0.2">
      <c r="A7" s="574"/>
      <c r="B7" s="264" t="s">
        <v>432</v>
      </c>
      <c r="C7" s="57"/>
      <c r="D7" s="87">
        <v>1725</v>
      </c>
      <c r="E7" s="55"/>
      <c r="F7" s="87"/>
      <c r="G7" s="295"/>
      <c r="H7" s="580"/>
      <c r="I7" s="390" t="s">
        <v>55</v>
      </c>
      <c r="J7" s="31"/>
      <c r="K7" s="226"/>
      <c r="L7" s="134" t="s">
        <v>41</v>
      </c>
      <c r="M7" s="105" t="s">
        <v>56</v>
      </c>
      <c r="N7" s="332"/>
      <c r="P7" s="104"/>
      <c r="Q7" s="104"/>
    </row>
    <row r="8" spans="1:17" x14ac:dyDescent="0.2">
      <c r="A8" s="572" t="s">
        <v>51</v>
      </c>
      <c r="B8" s="264" t="s">
        <v>433</v>
      </c>
      <c r="C8" s="174"/>
      <c r="D8" s="96">
        <v>15801</v>
      </c>
      <c r="E8" s="174"/>
      <c r="F8" s="96"/>
      <c r="G8" s="410"/>
      <c r="H8" s="569">
        <f>SUM(C8:G12)</f>
        <v>66447</v>
      </c>
      <c r="I8" s="30" t="s">
        <v>112</v>
      </c>
      <c r="J8" s="31"/>
      <c r="K8" s="226"/>
      <c r="L8" s="134" t="s">
        <v>41</v>
      </c>
      <c r="M8" s="105" t="s">
        <v>56</v>
      </c>
      <c r="N8" s="377"/>
      <c r="O8" s="206"/>
      <c r="P8" s="34"/>
      <c r="Q8"/>
    </row>
    <row r="9" spans="1:17" s="80" customFormat="1" x14ac:dyDescent="0.2">
      <c r="A9" s="573"/>
      <c r="B9" s="264" t="s">
        <v>434</v>
      </c>
      <c r="C9" s="57"/>
      <c r="D9" s="58">
        <v>15720.5</v>
      </c>
      <c r="E9" s="63"/>
      <c r="F9" s="83"/>
      <c r="G9" s="295"/>
      <c r="H9" s="570"/>
      <c r="I9" s="30" t="s">
        <v>112</v>
      </c>
      <c r="J9" s="31"/>
      <c r="K9" s="226"/>
      <c r="L9" s="134" t="s">
        <v>41</v>
      </c>
      <c r="M9" s="105" t="s">
        <v>56</v>
      </c>
      <c r="N9" s="335"/>
      <c r="O9" s="283"/>
    </row>
    <row r="10" spans="1:17" x14ac:dyDescent="0.2">
      <c r="A10" s="573"/>
      <c r="B10" s="264" t="s">
        <v>435</v>
      </c>
      <c r="C10" s="90"/>
      <c r="D10" s="87">
        <v>15628.5</v>
      </c>
      <c r="E10" s="55"/>
      <c r="F10" s="87"/>
      <c r="G10" s="295"/>
      <c r="H10" s="570"/>
      <c r="I10" s="30" t="s">
        <v>112</v>
      </c>
      <c r="J10" s="31"/>
      <c r="K10" s="226"/>
      <c r="L10" s="134" t="s">
        <v>41</v>
      </c>
      <c r="M10" s="105" t="s">
        <v>56</v>
      </c>
      <c r="N10" s="332"/>
      <c r="O10" s="342"/>
      <c r="P10" s="104"/>
      <c r="Q10"/>
    </row>
    <row r="11" spans="1:17" x14ac:dyDescent="0.2">
      <c r="A11" s="573"/>
      <c r="B11" s="264" t="s">
        <v>436</v>
      </c>
      <c r="C11" s="57"/>
      <c r="D11" s="87">
        <v>17365</v>
      </c>
      <c r="E11" s="55"/>
      <c r="F11" s="87"/>
      <c r="G11" s="315"/>
      <c r="H11" s="570"/>
      <c r="I11" s="30" t="s">
        <v>112</v>
      </c>
      <c r="J11" s="31"/>
      <c r="K11" s="226"/>
      <c r="L11" s="134" t="s">
        <v>41</v>
      </c>
      <c r="M11" s="105" t="s">
        <v>56</v>
      </c>
      <c r="N11" s="332"/>
      <c r="P11" s="104"/>
      <c r="Q11"/>
    </row>
    <row r="12" spans="1:17" x14ac:dyDescent="0.2">
      <c r="A12" s="574"/>
      <c r="B12" s="264" t="s">
        <v>437</v>
      </c>
      <c r="C12" s="57"/>
      <c r="D12" s="87">
        <v>1932</v>
      </c>
      <c r="E12" s="55"/>
      <c r="F12" s="87"/>
      <c r="G12" s="295"/>
      <c r="H12" s="571"/>
      <c r="I12" s="30" t="s">
        <v>112</v>
      </c>
      <c r="J12" s="31"/>
      <c r="K12" s="226"/>
      <c r="L12" s="134" t="s">
        <v>41</v>
      </c>
      <c r="M12" s="105" t="s">
        <v>56</v>
      </c>
      <c r="N12" s="332"/>
      <c r="P12" s="104"/>
      <c r="Q12"/>
    </row>
    <row r="13" spans="1:17" x14ac:dyDescent="0.2">
      <c r="A13" s="572" t="s">
        <v>244</v>
      </c>
      <c r="B13" s="264" t="s">
        <v>438</v>
      </c>
      <c r="C13" s="90">
        <v>2714</v>
      </c>
      <c r="D13" s="87"/>
      <c r="E13" s="55"/>
      <c r="F13" s="87"/>
      <c r="G13" s="315"/>
      <c r="H13" s="569">
        <f>SUM(C13:G19)</f>
        <v>31613.5</v>
      </c>
      <c r="I13" s="227" t="s">
        <v>444</v>
      </c>
      <c r="J13" s="31"/>
      <c r="K13" s="226"/>
      <c r="L13" s="134" t="s">
        <v>63</v>
      </c>
      <c r="M13" s="105">
        <v>44082</v>
      </c>
      <c r="N13" s="344"/>
      <c r="P13" s="104"/>
      <c r="Q13"/>
    </row>
    <row r="14" spans="1:17" x14ac:dyDescent="0.2">
      <c r="A14" s="573"/>
      <c r="B14" s="264" t="s">
        <v>439</v>
      </c>
      <c r="C14" s="90"/>
      <c r="D14" s="87">
        <v>4243.5</v>
      </c>
      <c r="E14" s="55"/>
      <c r="F14" s="87"/>
      <c r="G14" s="315"/>
      <c r="H14" s="570"/>
      <c r="I14" s="227" t="s">
        <v>167</v>
      </c>
      <c r="J14" s="31"/>
      <c r="K14" s="226"/>
      <c r="L14" s="134" t="s">
        <v>41</v>
      </c>
      <c r="M14" s="105" t="s">
        <v>56</v>
      </c>
      <c r="N14" s="332"/>
      <c r="P14" s="104"/>
      <c r="Q14"/>
    </row>
    <row r="15" spans="1:17" x14ac:dyDescent="0.2">
      <c r="A15" s="573"/>
      <c r="B15" s="264" t="s">
        <v>440</v>
      </c>
      <c r="C15" s="57"/>
      <c r="D15" s="87">
        <v>14317.5</v>
      </c>
      <c r="E15" s="55"/>
      <c r="F15" s="87"/>
      <c r="G15" s="295"/>
      <c r="H15" s="570"/>
      <c r="I15" s="227" t="s">
        <v>167</v>
      </c>
      <c r="J15" s="31"/>
      <c r="K15" s="226"/>
      <c r="L15" s="134" t="s">
        <v>41</v>
      </c>
      <c r="M15" s="105" t="s">
        <v>56</v>
      </c>
      <c r="N15" s="335"/>
      <c r="P15" s="104"/>
      <c r="Q15"/>
    </row>
    <row r="16" spans="1:17" x14ac:dyDescent="0.2">
      <c r="A16" s="573"/>
      <c r="B16" s="264" t="s">
        <v>442</v>
      </c>
      <c r="C16" s="90"/>
      <c r="D16" s="87">
        <v>1656</v>
      </c>
      <c r="E16" s="55"/>
      <c r="F16" s="87"/>
      <c r="G16" s="295"/>
      <c r="H16" s="570"/>
      <c r="I16" s="227" t="s">
        <v>93</v>
      </c>
      <c r="J16" s="31"/>
      <c r="K16" s="226"/>
      <c r="L16" s="134" t="s">
        <v>41</v>
      </c>
      <c r="M16" s="105" t="s">
        <v>56</v>
      </c>
      <c r="N16" s="332"/>
      <c r="P16" s="104"/>
      <c r="Q16"/>
    </row>
    <row r="17" spans="1:17" x14ac:dyDescent="0.2">
      <c r="A17" s="573"/>
      <c r="B17" s="264" t="s">
        <v>441</v>
      </c>
      <c r="C17" s="91"/>
      <c r="D17" s="87">
        <v>6256</v>
      </c>
      <c r="E17" s="55"/>
      <c r="F17" s="87"/>
      <c r="G17" s="295"/>
      <c r="H17" s="570"/>
      <c r="I17" s="227" t="s">
        <v>93</v>
      </c>
      <c r="J17" s="31"/>
      <c r="K17" s="226"/>
      <c r="L17" s="134" t="s">
        <v>41</v>
      </c>
      <c r="M17" s="105" t="s">
        <v>56</v>
      </c>
      <c r="N17" s="332"/>
      <c r="P17" s="104"/>
      <c r="Q17"/>
    </row>
    <row r="18" spans="1:17" x14ac:dyDescent="0.2">
      <c r="A18" s="573"/>
      <c r="B18" s="264" t="s">
        <v>443</v>
      </c>
      <c r="C18" s="57"/>
      <c r="D18" s="87">
        <v>6256</v>
      </c>
      <c r="E18" s="55"/>
      <c r="F18" s="87"/>
      <c r="G18" s="295"/>
      <c r="H18" s="570"/>
      <c r="I18" s="227" t="s">
        <v>93</v>
      </c>
      <c r="J18" s="31"/>
      <c r="K18" s="226"/>
      <c r="L18" s="134" t="s">
        <v>41</v>
      </c>
      <c r="M18" s="105" t="s">
        <v>56</v>
      </c>
      <c r="N18" s="409"/>
      <c r="P18" s="104"/>
      <c r="Q18"/>
    </row>
    <row r="19" spans="1:17" x14ac:dyDescent="0.2">
      <c r="A19" s="574"/>
      <c r="B19" s="264" t="s">
        <v>448</v>
      </c>
      <c r="C19" s="57"/>
      <c r="D19" s="87"/>
      <c r="E19" s="98">
        <v>-3829.5</v>
      </c>
      <c r="F19" s="87"/>
      <c r="G19" s="315"/>
      <c r="H19" s="571"/>
      <c r="I19" s="227" t="s">
        <v>445</v>
      </c>
      <c r="J19" s="31"/>
      <c r="K19" s="226"/>
      <c r="L19" s="134" t="s">
        <v>446</v>
      </c>
      <c r="M19" s="105" t="s">
        <v>56</v>
      </c>
      <c r="N19" s="409"/>
      <c r="O19" s="104"/>
      <c r="P19" s="104"/>
      <c r="Q19"/>
    </row>
    <row r="20" spans="1:17" x14ac:dyDescent="0.2">
      <c r="A20" s="362" t="s">
        <v>62</v>
      </c>
      <c r="B20" s="264" t="s">
        <v>452</v>
      </c>
      <c r="C20" s="57"/>
      <c r="D20" s="87"/>
      <c r="E20" s="98">
        <v>851</v>
      </c>
      <c r="F20" s="87"/>
      <c r="G20" s="295"/>
      <c r="H20" s="324">
        <f>SUM(C20:G20)</f>
        <v>851</v>
      </c>
      <c r="I20" s="227" t="s">
        <v>450</v>
      </c>
      <c r="J20" s="31"/>
      <c r="K20" s="226"/>
      <c r="L20" s="134" t="s">
        <v>399</v>
      </c>
      <c r="M20" s="106">
        <v>44083</v>
      </c>
      <c r="N20" s="332"/>
      <c r="P20" s="104"/>
      <c r="Q20"/>
    </row>
    <row r="21" spans="1:17" x14ac:dyDescent="0.2">
      <c r="A21" s="581" t="s">
        <v>453</v>
      </c>
      <c r="B21" s="264" t="s">
        <v>449</v>
      </c>
      <c r="C21" s="90"/>
      <c r="D21" s="87"/>
      <c r="E21" s="98">
        <v>3041.75</v>
      </c>
      <c r="F21" s="87"/>
      <c r="G21" s="295"/>
      <c r="H21" s="578">
        <f>SUM(C21:G25)</f>
        <v>45488.25</v>
      </c>
      <c r="I21" s="227" t="s">
        <v>451</v>
      </c>
      <c r="J21" s="31"/>
      <c r="K21" s="226"/>
      <c r="L21" s="134" t="s">
        <v>63</v>
      </c>
      <c r="M21" s="106">
        <v>44159</v>
      </c>
      <c r="N21" s="409"/>
      <c r="O21" s="34" t="s">
        <v>660</v>
      </c>
      <c r="P21" s="104"/>
      <c r="Q21"/>
    </row>
    <row r="22" spans="1:17" x14ac:dyDescent="0.2">
      <c r="A22" s="582"/>
      <c r="B22" s="264" t="s">
        <v>455</v>
      </c>
      <c r="C22" s="57"/>
      <c r="D22" s="87"/>
      <c r="E22" s="98">
        <v>3404</v>
      </c>
      <c r="F22" s="87"/>
      <c r="G22" s="295"/>
      <c r="H22" s="579"/>
      <c r="I22" s="227" t="s">
        <v>454</v>
      </c>
      <c r="J22" s="31"/>
      <c r="K22" s="226"/>
      <c r="L22" s="134" t="s">
        <v>399</v>
      </c>
      <c r="M22" s="105">
        <v>44084</v>
      </c>
      <c r="N22" s="332"/>
      <c r="P22" s="104"/>
      <c r="Q22"/>
    </row>
    <row r="23" spans="1:17" x14ac:dyDescent="0.2">
      <c r="A23" s="582"/>
      <c r="B23" s="264" t="s">
        <v>456</v>
      </c>
      <c r="C23" s="57"/>
      <c r="D23" s="87">
        <v>4715</v>
      </c>
      <c r="E23" s="55"/>
      <c r="F23" s="87"/>
      <c r="G23" s="295"/>
      <c r="H23" s="579"/>
      <c r="I23" s="227" t="s">
        <v>54</v>
      </c>
      <c r="J23" s="31"/>
      <c r="K23" s="226"/>
      <c r="L23" s="134" t="s">
        <v>41</v>
      </c>
      <c r="M23" s="105" t="s">
        <v>56</v>
      </c>
      <c r="N23" s="332"/>
      <c r="P23" s="104"/>
      <c r="Q23"/>
    </row>
    <row r="24" spans="1:17" x14ac:dyDescent="0.2">
      <c r="A24" s="582"/>
      <c r="B24" s="264" t="s">
        <v>457</v>
      </c>
      <c r="C24" s="90"/>
      <c r="D24" s="87">
        <v>30877.5</v>
      </c>
      <c r="E24" s="55"/>
      <c r="F24" s="87"/>
      <c r="G24" s="295"/>
      <c r="H24" s="579"/>
      <c r="I24" s="227" t="s">
        <v>290</v>
      </c>
      <c r="J24" s="31"/>
      <c r="K24" s="226"/>
      <c r="L24" s="134" t="s">
        <v>41</v>
      </c>
      <c r="M24" s="105" t="s">
        <v>56</v>
      </c>
      <c r="N24" s="332"/>
      <c r="P24" s="104"/>
      <c r="Q24"/>
    </row>
    <row r="25" spans="1:17" x14ac:dyDescent="0.2">
      <c r="A25" s="583"/>
      <c r="B25" s="264" t="s">
        <v>458</v>
      </c>
      <c r="C25" s="90"/>
      <c r="D25" s="87">
        <v>3450</v>
      </c>
      <c r="E25" s="55"/>
      <c r="F25" s="87"/>
      <c r="G25" s="295"/>
      <c r="H25" s="580"/>
      <c r="I25" s="227" t="s">
        <v>290</v>
      </c>
      <c r="J25" s="31"/>
      <c r="K25" s="226"/>
      <c r="L25" s="134" t="s">
        <v>41</v>
      </c>
      <c r="M25" s="105" t="s">
        <v>56</v>
      </c>
      <c r="N25" s="332"/>
      <c r="P25" s="104"/>
      <c r="Q25"/>
    </row>
    <row r="26" spans="1:17" x14ac:dyDescent="0.2">
      <c r="A26" s="582" t="s">
        <v>72</v>
      </c>
      <c r="B26" s="264" t="s">
        <v>461</v>
      </c>
      <c r="C26" s="90"/>
      <c r="D26" s="87">
        <v>5520</v>
      </c>
      <c r="E26" s="159"/>
      <c r="F26" s="87"/>
      <c r="G26" s="295"/>
      <c r="H26" s="579">
        <f>SUM(C26:G29)</f>
        <v>15985</v>
      </c>
      <c r="I26" s="227" t="s">
        <v>174</v>
      </c>
      <c r="J26" s="354"/>
      <c r="K26" s="226"/>
      <c r="L26" s="134" t="s">
        <v>41</v>
      </c>
      <c r="M26" s="105" t="s">
        <v>56</v>
      </c>
      <c r="N26" s="332"/>
      <c r="P26" s="104"/>
      <c r="Q26"/>
    </row>
    <row r="27" spans="1:17" x14ac:dyDescent="0.2">
      <c r="A27" s="582"/>
      <c r="B27" s="264" t="s">
        <v>462</v>
      </c>
      <c r="C27" s="90"/>
      <c r="D27" s="87">
        <v>3220</v>
      </c>
      <c r="E27" s="55"/>
      <c r="F27" s="87"/>
      <c r="G27" s="295"/>
      <c r="H27" s="579"/>
      <c r="I27" s="227" t="s">
        <v>174</v>
      </c>
      <c r="J27" s="31"/>
      <c r="K27" s="226"/>
      <c r="L27" s="134" t="s">
        <v>41</v>
      </c>
      <c r="M27" s="105" t="s">
        <v>56</v>
      </c>
      <c r="N27" s="332"/>
      <c r="P27" s="104"/>
      <c r="Q27"/>
    </row>
    <row r="28" spans="1:17" x14ac:dyDescent="0.2">
      <c r="A28" s="582"/>
      <c r="B28" s="264" t="s">
        <v>463</v>
      </c>
      <c r="C28" s="57"/>
      <c r="D28" s="87">
        <v>2990</v>
      </c>
      <c r="E28" s="55"/>
      <c r="F28" s="87"/>
      <c r="G28" s="295"/>
      <c r="H28" s="579"/>
      <c r="I28" s="227" t="s">
        <v>174</v>
      </c>
      <c r="J28" s="31"/>
      <c r="K28" s="226"/>
      <c r="L28" s="134" t="s">
        <v>41</v>
      </c>
      <c r="M28" s="105" t="s">
        <v>56</v>
      </c>
      <c r="N28" s="332"/>
      <c r="P28" s="104"/>
      <c r="Q28"/>
    </row>
    <row r="29" spans="1:17" x14ac:dyDescent="0.2">
      <c r="A29" s="583"/>
      <c r="B29" s="264" t="s">
        <v>464</v>
      </c>
      <c r="C29" s="57"/>
      <c r="D29" s="87"/>
      <c r="E29" s="98">
        <v>4255</v>
      </c>
      <c r="F29" s="87"/>
      <c r="G29" s="295"/>
      <c r="H29" s="580"/>
      <c r="I29" s="227" t="s">
        <v>410</v>
      </c>
      <c r="J29" s="31"/>
      <c r="K29" s="226"/>
      <c r="L29" s="134" t="s">
        <v>63</v>
      </c>
      <c r="M29" s="106">
        <v>44088</v>
      </c>
      <c r="N29" s="332"/>
      <c r="P29" s="104"/>
      <c r="Q29"/>
    </row>
    <row r="30" spans="1:17" x14ac:dyDescent="0.2">
      <c r="A30" s="581" t="s">
        <v>165</v>
      </c>
      <c r="B30" s="264" t="s">
        <v>466</v>
      </c>
      <c r="C30" s="57"/>
      <c r="D30" s="87">
        <v>5175</v>
      </c>
      <c r="E30" s="55"/>
      <c r="F30" s="87"/>
      <c r="G30" s="295"/>
      <c r="H30" s="578">
        <f>SUM(C30:G31)</f>
        <v>10350</v>
      </c>
      <c r="I30" s="227" t="s">
        <v>55</v>
      </c>
      <c r="J30" s="31"/>
      <c r="K30" s="226"/>
      <c r="L30" s="134" t="s">
        <v>41</v>
      </c>
      <c r="M30" s="106" t="s">
        <v>56</v>
      </c>
      <c r="N30" s="332"/>
      <c r="P30" s="104"/>
      <c r="Q30"/>
    </row>
    <row r="31" spans="1:17" x14ac:dyDescent="0.2">
      <c r="A31" s="583"/>
      <c r="B31" s="264" t="s">
        <v>467</v>
      </c>
      <c r="C31" s="57"/>
      <c r="D31" s="87">
        <v>5175</v>
      </c>
      <c r="E31" s="55"/>
      <c r="F31" s="87"/>
      <c r="G31" s="295"/>
      <c r="H31" s="580"/>
      <c r="I31" s="227" t="s">
        <v>55</v>
      </c>
      <c r="J31" s="31"/>
      <c r="K31" s="226"/>
      <c r="L31" s="134" t="s">
        <v>41</v>
      </c>
      <c r="M31" s="106" t="s">
        <v>56</v>
      </c>
      <c r="N31" s="392"/>
      <c r="P31" s="104"/>
      <c r="Q31"/>
    </row>
    <row r="32" spans="1:17" x14ac:dyDescent="0.2">
      <c r="A32" s="581" t="s">
        <v>80</v>
      </c>
      <c r="B32" s="264" t="s">
        <v>468</v>
      </c>
      <c r="C32" s="90"/>
      <c r="D32" s="87"/>
      <c r="E32" s="159">
        <v>3622.5</v>
      </c>
      <c r="F32" s="87"/>
      <c r="G32" s="295"/>
      <c r="H32" s="578">
        <f>SUM(C32:G34)</f>
        <v>13374.5</v>
      </c>
      <c r="I32" s="319" t="s">
        <v>599</v>
      </c>
      <c r="J32" s="31"/>
      <c r="K32" s="226"/>
      <c r="L32" s="134"/>
      <c r="M32" s="314"/>
      <c r="N32" s="332"/>
      <c r="P32" s="104"/>
      <c r="Q32"/>
    </row>
    <row r="33" spans="1:17" x14ac:dyDescent="0.2">
      <c r="A33" s="582"/>
      <c r="B33" s="264" t="s">
        <v>469</v>
      </c>
      <c r="C33" s="90"/>
      <c r="D33" s="87"/>
      <c r="E33" s="98">
        <v>7199</v>
      </c>
      <c r="F33" s="87"/>
      <c r="G33" s="295"/>
      <c r="H33" s="579"/>
      <c r="I33" s="227" t="s">
        <v>471</v>
      </c>
      <c r="J33" s="31"/>
      <c r="K33" s="226"/>
      <c r="L33" s="134" t="s">
        <v>63</v>
      </c>
      <c r="M33" s="442">
        <v>44091</v>
      </c>
      <c r="N33" s="332"/>
      <c r="P33" s="104"/>
      <c r="Q33"/>
    </row>
    <row r="34" spans="1:17" x14ac:dyDescent="0.2">
      <c r="A34" s="583"/>
      <c r="B34" s="264" t="s">
        <v>470</v>
      </c>
      <c r="C34" s="90"/>
      <c r="D34" s="87"/>
      <c r="E34" s="98">
        <v>2553</v>
      </c>
      <c r="F34" s="87"/>
      <c r="G34" s="295"/>
      <c r="H34" s="580"/>
      <c r="I34" s="227" t="s">
        <v>472</v>
      </c>
      <c r="J34" s="31"/>
      <c r="K34" s="226"/>
      <c r="L34" s="134" t="s">
        <v>63</v>
      </c>
      <c r="M34" s="106">
        <v>44096</v>
      </c>
      <c r="N34" s="332"/>
      <c r="P34" s="104"/>
      <c r="Q34"/>
    </row>
    <row r="35" spans="1:17" x14ac:dyDescent="0.2">
      <c r="A35" s="581" t="s">
        <v>90</v>
      </c>
      <c r="B35" s="264" t="s">
        <v>473</v>
      </c>
      <c r="C35" s="90"/>
      <c r="D35" s="87">
        <v>1725</v>
      </c>
      <c r="E35" s="55"/>
      <c r="F35" s="87"/>
      <c r="G35" s="295"/>
      <c r="H35" s="578">
        <f>SUM(C35:G36)</f>
        <v>3450</v>
      </c>
      <c r="I35" s="227" t="s">
        <v>65</v>
      </c>
      <c r="J35" s="31"/>
      <c r="K35" s="226"/>
      <c r="L35" s="134" t="s">
        <v>41</v>
      </c>
      <c r="M35" s="106" t="s">
        <v>56</v>
      </c>
      <c r="N35" s="332"/>
      <c r="P35" s="104"/>
      <c r="Q35"/>
    </row>
    <row r="36" spans="1:17" x14ac:dyDescent="0.2">
      <c r="A36" s="583"/>
      <c r="B36" s="264" t="s">
        <v>474</v>
      </c>
      <c r="C36" s="90"/>
      <c r="D36" s="87">
        <v>1725</v>
      </c>
      <c r="E36" s="55"/>
      <c r="F36" s="87"/>
      <c r="G36" s="295"/>
      <c r="H36" s="580"/>
      <c r="I36" s="227" t="s">
        <v>65</v>
      </c>
      <c r="J36" s="31"/>
      <c r="K36" s="226"/>
      <c r="L36" s="134" t="s">
        <v>41</v>
      </c>
      <c r="M36" s="106" t="s">
        <v>56</v>
      </c>
      <c r="N36" s="332"/>
      <c r="P36" s="104"/>
      <c r="Q36"/>
    </row>
    <row r="37" spans="1:17" x14ac:dyDescent="0.2">
      <c r="A37" s="490" t="s">
        <v>97</v>
      </c>
      <c r="B37" s="264" t="s">
        <v>479</v>
      </c>
      <c r="C37" s="90"/>
      <c r="D37" s="87"/>
      <c r="E37" s="98">
        <v>10062.5</v>
      </c>
      <c r="F37" s="87"/>
      <c r="G37" s="295"/>
      <c r="H37" s="491">
        <f>SUM(C37:G37)</f>
        <v>10062.5</v>
      </c>
      <c r="I37" s="227" t="s">
        <v>478</v>
      </c>
      <c r="J37" s="31"/>
      <c r="K37" s="226"/>
      <c r="L37" s="134" t="s">
        <v>63</v>
      </c>
      <c r="M37" s="106">
        <v>44095</v>
      </c>
      <c r="N37" s="332"/>
      <c r="P37" s="104"/>
      <c r="Q37"/>
    </row>
    <row r="38" spans="1:17" x14ac:dyDescent="0.2">
      <c r="A38" s="581" t="s">
        <v>192</v>
      </c>
      <c r="B38" s="264" t="s">
        <v>480</v>
      </c>
      <c r="C38" s="90">
        <v>8487</v>
      </c>
      <c r="D38" s="87"/>
      <c r="E38" s="55"/>
      <c r="F38" s="87"/>
      <c r="G38" s="295"/>
      <c r="H38" s="578">
        <f>SUM(C38:G41)</f>
        <v>19803</v>
      </c>
      <c r="I38" s="227" t="s">
        <v>46</v>
      </c>
      <c r="J38" s="31"/>
      <c r="K38" s="226"/>
      <c r="L38" s="134" t="s">
        <v>63</v>
      </c>
      <c r="M38" s="106">
        <v>44097</v>
      </c>
      <c r="N38" s="332"/>
      <c r="P38" s="104"/>
      <c r="Q38"/>
    </row>
    <row r="39" spans="1:17" x14ac:dyDescent="0.2">
      <c r="A39" s="582"/>
      <c r="B39" s="264" t="s">
        <v>482</v>
      </c>
      <c r="C39" s="90">
        <v>4071</v>
      </c>
      <c r="D39" s="87"/>
      <c r="E39" s="55"/>
      <c r="F39" s="87"/>
      <c r="G39" s="295"/>
      <c r="H39" s="579"/>
      <c r="I39" s="227" t="s">
        <v>481</v>
      </c>
      <c r="J39" s="31"/>
      <c r="K39" s="226"/>
      <c r="L39" s="134" t="s">
        <v>63</v>
      </c>
      <c r="M39" s="105">
        <v>44095</v>
      </c>
      <c r="N39" s="332"/>
      <c r="P39" s="104"/>
      <c r="Q39"/>
    </row>
    <row r="40" spans="1:17" x14ac:dyDescent="0.2">
      <c r="A40" s="582"/>
      <c r="B40" s="264" t="s">
        <v>483</v>
      </c>
      <c r="C40" s="57"/>
      <c r="D40" s="87">
        <v>5520</v>
      </c>
      <c r="E40" s="55"/>
      <c r="F40" s="87"/>
      <c r="G40" s="295"/>
      <c r="H40" s="579"/>
      <c r="I40" s="227" t="s">
        <v>65</v>
      </c>
      <c r="J40" s="31"/>
      <c r="K40" s="226"/>
      <c r="L40" s="134" t="s">
        <v>41</v>
      </c>
      <c r="M40" s="106" t="s">
        <v>56</v>
      </c>
      <c r="N40" s="332"/>
      <c r="P40" s="104"/>
      <c r="Q40"/>
    </row>
    <row r="41" spans="1:17" x14ac:dyDescent="0.2">
      <c r="A41" s="583"/>
      <c r="B41" s="264" t="s">
        <v>484</v>
      </c>
      <c r="C41" s="57"/>
      <c r="D41" s="87">
        <v>1725</v>
      </c>
      <c r="E41" s="55"/>
      <c r="F41" s="87"/>
      <c r="G41" s="295"/>
      <c r="H41" s="580"/>
      <c r="I41" s="227" t="s">
        <v>65</v>
      </c>
      <c r="J41" s="31"/>
      <c r="K41" s="226"/>
      <c r="L41" s="134" t="s">
        <v>41</v>
      </c>
      <c r="M41" s="106" t="s">
        <v>56</v>
      </c>
      <c r="N41" s="332"/>
      <c r="P41" s="104"/>
      <c r="Q41"/>
    </row>
    <row r="42" spans="1:17" x14ac:dyDescent="0.2">
      <c r="A42" s="582" t="s">
        <v>195</v>
      </c>
      <c r="B42" s="264" t="s">
        <v>488</v>
      </c>
      <c r="C42" s="57"/>
      <c r="D42" s="87"/>
      <c r="E42" s="98">
        <v>920</v>
      </c>
      <c r="F42" s="87"/>
      <c r="G42" s="295"/>
      <c r="H42" s="579">
        <f>SUM(C42:G44)</f>
        <v>8924</v>
      </c>
      <c r="I42" s="227" t="s">
        <v>487</v>
      </c>
      <c r="J42" s="31"/>
      <c r="K42" s="226"/>
      <c r="L42" s="134" t="s">
        <v>399</v>
      </c>
      <c r="M42" s="106">
        <v>44096</v>
      </c>
      <c r="N42" s="332"/>
      <c r="P42" s="104"/>
      <c r="Q42"/>
    </row>
    <row r="43" spans="1:17" x14ac:dyDescent="0.2">
      <c r="A43" s="582"/>
      <c r="B43" s="264" t="s">
        <v>490</v>
      </c>
      <c r="C43" s="57"/>
      <c r="D43" s="87">
        <v>5175</v>
      </c>
      <c r="E43" s="55"/>
      <c r="F43" s="87"/>
      <c r="G43" s="295"/>
      <c r="H43" s="579"/>
      <c r="I43" s="227" t="s">
        <v>489</v>
      </c>
      <c r="J43" s="31"/>
      <c r="K43" s="226"/>
      <c r="L43" s="134" t="s">
        <v>41</v>
      </c>
      <c r="M43" s="106" t="s">
        <v>56</v>
      </c>
      <c r="N43" s="332"/>
      <c r="P43" s="104"/>
      <c r="Q43"/>
    </row>
    <row r="44" spans="1:17" x14ac:dyDescent="0.2">
      <c r="A44" s="583"/>
      <c r="B44" s="264" t="s">
        <v>491</v>
      </c>
      <c r="C44" s="90">
        <v>2829</v>
      </c>
      <c r="D44" s="87"/>
      <c r="E44" s="55"/>
      <c r="F44" s="87"/>
      <c r="G44" s="295"/>
      <c r="H44" s="580"/>
      <c r="I44" s="227" t="s">
        <v>46</v>
      </c>
      <c r="J44" s="31"/>
      <c r="K44" s="226"/>
      <c r="L44" s="134" t="s">
        <v>63</v>
      </c>
      <c r="M44" s="106">
        <v>44102</v>
      </c>
      <c r="N44" s="316"/>
      <c r="P44" s="104"/>
      <c r="Q44"/>
    </row>
    <row r="45" spans="1:17" x14ac:dyDescent="0.2">
      <c r="A45" s="581" t="s">
        <v>103</v>
      </c>
      <c r="B45" s="264" t="s">
        <v>494</v>
      </c>
      <c r="C45" s="57"/>
      <c r="D45" s="87"/>
      <c r="E45" s="98">
        <v>13547</v>
      </c>
      <c r="F45" s="87"/>
      <c r="G45" s="295"/>
      <c r="H45" s="578">
        <f>SUM(C45:G55)</f>
        <v>149569</v>
      </c>
      <c r="I45" s="227" t="s">
        <v>501</v>
      </c>
      <c r="J45" s="354"/>
      <c r="K45" s="226"/>
      <c r="L45" s="134" t="s">
        <v>63</v>
      </c>
      <c r="M45" s="419">
        <v>44320</v>
      </c>
      <c r="N45" s="659" t="s">
        <v>502</v>
      </c>
      <c r="O45" s="34" t="s">
        <v>687</v>
      </c>
      <c r="P45" s="104"/>
      <c r="Q45"/>
    </row>
    <row r="46" spans="1:17" x14ac:dyDescent="0.2">
      <c r="A46" s="582"/>
      <c r="B46" s="264" t="s">
        <v>495</v>
      </c>
      <c r="C46" s="57"/>
      <c r="D46" s="87"/>
      <c r="E46" s="159">
        <v>56499.5</v>
      </c>
      <c r="F46" s="87"/>
      <c r="G46" s="295"/>
      <c r="H46" s="579"/>
      <c r="I46" s="319" t="s">
        <v>503</v>
      </c>
      <c r="J46" s="354"/>
      <c r="K46" s="226"/>
      <c r="L46" s="134"/>
      <c r="M46" s="551"/>
      <c r="N46" s="660"/>
      <c r="O46" s="34" t="s">
        <v>687</v>
      </c>
      <c r="P46" s="104"/>
      <c r="Q46"/>
    </row>
    <row r="47" spans="1:17" x14ac:dyDescent="0.2">
      <c r="A47" s="582"/>
      <c r="B47" s="264" t="s">
        <v>496</v>
      </c>
      <c r="C47" s="57"/>
      <c r="D47" s="87"/>
      <c r="E47" s="98">
        <v>3795</v>
      </c>
      <c r="F47" s="87"/>
      <c r="G47" s="295"/>
      <c r="H47" s="579"/>
      <c r="I47" s="227" t="s">
        <v>504</v>
      </c>
      <c r="J47" s="354"/>
      <c r="K47" s="226"/>
      <c r="L47" s="134" t="s">
        <v>63</v>
      </c>
      <c r="M47" s="465">
        <v>44103</v>
      </c>
      <c r="N47" s="659"/>
      <c r="P47" s="104"/>
      <c r="Q47"/>
    </row>
    <row r="48" spans="1:17" x14ac:dyDescent="0.2">
      <c r="A48" s="582"/>
      <c r="B48" s="264" t="s">
        <v>497</v>
      </c>
      <c r="C48" s="57"/>
      <c r="D48" s="87"/>
      <c r="E48" s="98">
        <v>5980</v>
      </c>
      <c r="F48" s="87"/>
      <c r="G48" s="295"/>
      <c r="H48" s="579"/>
      <c r="I48" s="227" t="s">
        <v>505</v>
      </c>
      <c r="J48" s="354"/>
      <c r="K48" s="226"/>
      <c r="L48" s="134" t="s">
        <v>63</v>
      </c>
      <c r="M48" s="419">
        <v>44109</v>
      </c>
      <c r="N48" s="659"/>
      <c r="P48" s="104"/>
      <c r="Q48"/>
    </row>
    <row r="49" spans="1:18" x14ac:dyDescent="0.2">
      <c r="A49" s="582"/>
      <c r="B49" s="264" t="s">
        <v>498</v>
      </c>
      <c r="C49" s="57"/>
      <c r="D49" s="87"/>
      <c r="E49" s="159">
        <v>7590</v>
      </c>
      <c r="F49" s="87"/>
      <c r="G49" s="295"/>
      <c r="H49" s="579"/>
      <c r="I49" s="319" t="s">
        <v>506</v>
      </c>
      <c r="J49" s="354"/>
      <c r="K49" s="226"/>
      <c r="L49" s="134"/>
      <c r="M49" s="314"/>
      <c r="N49" s="660"/>
      <c r="O49" s="34" t="s">
        <v>687</v>
      </c>
      <c r="P49" s="104"/>
      <c r="Q49"/>
    </row>
    <row r="50" spans="1:18" x14ac:dyDescent="0.2">
      <c r="A50" s="582"/>
      <c r="B50" s="264" t="s">
        <v>499</v>
      </c>
      <c r="C50" s="57"/>
      <c r="D50" s="87"/>
      <c r="E50" s="98">
        <v>9660</v>
      </c>
      <c r="F50" s="87"/>
      <c r="G50" s="295"/>
      <c r="H50" s="579"/>
      <c r="I50" s="227" t="s">
        <v>507</v>
      </c>
      <c r="J50" s="354"/>
      <c r="K50" s="226"/>
      <c r="L50" s="134" t="s">
        <v>63</v>
      </c>
      <c r="M50" s="106">
        <v>44166</v>
      </c>
      <c r="N50" s="659"/>
      <c r="O50" s="34" t="s">
        <v>687</v>
      </c>
      <c r="P50" s="104"/>
      <c r="Q50"/>
    </row>
    <row r="51" spans="1:18" x14ac:dyDescent="0.2">
      <c r="A51" s="582"/>
      <c r="B51" s="264" t="s">
        <v>500</v>
      </c>
      <c r="C51" s="57"/>
      <c r="D51" s="87"/>
      <c r="E51" s="98">
        <v>6440</v>
      </c>
      <c r="F51" s="87"/>
      <c r="G51" s="295"/>
      <c r="H51" s="579"/>
      <c r="I51" s="227" t="s">
        <v>508</v>
      </c>
      <c r="J51" s="354"/>
      <c r="K51" s="226"/>
      <c r="L51" s="134" t="s">
        <v>63</v>
      </c>
      <c r="M51" s="106">
        <v>44101</v>
      </c>
      <c r="N51" s="659"/>
      <c r="P51" s="104"/>
      <c r="Q51"/>
    </row>
    <row r="52" spans="1:18" x14ac:dyDescent="0.2">
      <c r="A52" s="582"/>
      <c r="B52" s="264" t="s">
        <v>510</v>
      </c>
      <c r="C52" s="57"/>
      <c r="D52" s="87"/>
      <c r="E52" s="98">
        <v>7590</v>
      </c>
      <c r="F52" s="87"/>
      <c r="G52" s="295"/>
      <c r="H52" s="579"/>
      <c r="I52" s="227" t="s">
        <v>509</v>
      </c>
      <c r="J52" s="354"/>
      <c r="K52" s="226"/>
      <c r="L52" s="134" t="s">
        <v>63</v>
      </c>
      <c r="M52" s="106">
        <v>44123</v>
      </c>
      <c r="N52" s="659"/>
      <c r="P52" s="104"/>
      <c r="Q52"/>
    </row>
    <row r="53" spans="1:18" x14ac:dyDescent="0.2">
      <c r="A53" s="582"/>
      <c r="B53" s="264" t="s">
        <v>511</v>
      </c>
      <c r="C53" s="57"/>
      <c r="D53" s="87"/>
      <c r="E53" s="159"/>
      <c r="F53" s="475">
        <v>30084</v>
      </c>
      <c r="G53" s="295"/>
      <c r="H53" s="579"/>
      <c r="I53" s="227" t="s">
        <v>306</v>
      </c>
      <c r="J53" s="354"/>
      <c r="K53" s="226"/>
      <c r="L53" s="134" t="s">
        <v>41</v>
      </c>
      <c r="M53" s="105" t="s">
        <v>56</v>
      </c>
      <c r="N53" s="659"/>
      <c r="O53" t="s">
        <v>557</v>
      </c>
      <c r="P53" s="104"/>
      <c r="Q53"/>
    </row>
    <row r="54" spans="1:18" x14ac:dyDescent="0.2">
      <c r="A54" s="582"/>
      <c r="B54" s="264" t="s">
        <v>513</v>
      </c>
      <c r="C54" s="57"/>
      <c r="D54" s="87"/>
      <c r="E54" s="98">
        <v>7245</v>
      </c>
      <c r="F54" s="87"/>
      <c r="G54" s="295"/>
      <c r="H54" s="579"/>
      <c r="I54" s="227" t="s">
        <v>460</v>
      </c>
      <c r="J54" s="31"/>
      <c r="K54" s="226"/>
      <c r="L54" s="134" t="s">
        <v>63</v>
      </c>
      <c r="M54" s="106">
        <v>44105</v>
      </c>
      <c r="N54" s="332"/>
      <c r="P54" s="104"/>
      <c r="Q54"/>
    </row>
    <row r="55" spans="1:18" x14ac:dyDescent="0.2">
      <c r="A55" s="583"/>
      <c r="B55" s="264" t="s">
        <v>514</v>
      </c>
      <c r="C55" s="57"/>
      <c r="D55" s="87"/>
      <c r="E55" s="98">
        <v>1138.5</v>
      </c>
      <c r="F55" s="87"/>
      <c r="G55" s="295"/>
      <c r="H55" s="580"/>
      <c r="I55" s="227" t="s">
        <v>512</v>
      </c>
      <c r="J55" s="31"/>
      <c r="K55" s="226"/>
      <c r="L55" s="134" t="s">
        <v>109</v>
      </c>
      <c r="M55" s="106">
        <v>44097</v>
      </c>
      <c r="N55" s="332"/>
      <c r="P55" s="104"/>
      <c r="Q55"/>
    </row>
    <row r="56" spans="1:18" x14ac:dyDescent="0.2">
      <c r="A56" s="581" t="s">
        <v>203</v>
      </c>
      <c r="B56" s="264" t="s">
        <v>515</v>
      </c>
      <c r="C56" s="57"/>
      <c r="D56" s="87"/>
      <c r="E56" s="98">
        <v>7245</v>
      </c>
      <c r="F56" s="87"/>
      <c r="G56" s="295"/>
      <c r="H56" s="578">
        <f>SUM(C56:G57)</f>
        <v>10465</v>
      </c>
      <c r="I56" s="227" t="s">
        <v>516</v>
      </c>
      <c r="J56" s="31"/>
      <c r="K56" s="226"/>
      <c r="L56" s="134" t="s">
        <v>109</v>
      </c>
      <c r="M56" s="106">
        <v>44102</v>
      </c>
      <c r="N56" s="332"/>
      <c r="P56" s="104"/>
      <c r="Q56"/>
    </row>
    <row r="57" spans="1:18" x14ac:dyDescent="0.2">
      <c r="A57" s="583"/>
      <c r="B57" s="264" t="s">
        <v>518</v>
      </c>
      <c r="C57" s="57"/>
      <c r="D57" s="87"/>
      <c r="E57" s="98">
        <v>3220</v>
      </c>
      <c r="F57" s="87"/>
      <c r="G57" s="295"/>
      <c r="H57" s="580"/>
      <c r="I57" s="227" t="s">
        <v>517</v>
      </c>
      <c r="J57" s="31"/>
      <c r="K57" s="226"/>
      <c r="L57" s="134" t="s">
        <v>63</v>
      </c>
      <c r="M57" s="106">
        <v>44105</v>
      </c>
      <c r="N57" s="332"/>
      <c r="P57" s="104"/>
      <c r="Q57"/>
    </row>
    <row r="58" spans="1:18" x14ac:dyDescent="0.2">
      <c r="A58" s="86" t="s">
        <v>209</v>
      </c>
      <c r="B58" s="264" t="s">
        <v>520</v>
      </c>
      <c r="C58" s="57"/>
      <c r="D58" s="87"/>
      <c r="E58" s="98">
        <v>18561</v>
      </c>
      <c r="F58" s="87"/>
      <c r="G58" s="295"/>
      <c r="H58" s="324">
        <f>SUM(C58:G58)</f>
        <v>18561</v>
      </c>
      <c r="I58" s="227" t="s">
        <v>519</v>
      </c>
      <c r="J58" s="31"/>
      <c r="K58" s="226"/>
      <c r="L58" s="134" t="s">
        <v>63</v>
      </c>
      <c r="M58" s="419">
        <v>44166</v>
      </c>
      <c r="N58" s="332"/>
      <c r="O58" s="34" t="s">
        <v>687</v>
      </c>
      <c r="P58" s="104"/>
      <c r="Q58"/>
    </row>
    <row r="59" spans="1:18" ht="13.5" thickBot="1" x14ac:dyDescent="0.25">
      <c r="A59" s="86" t="s">
        <v>311</v>
      </c>
      <c r="B59" s="264" t="s">
        <v>521</v>
      </c>
      <c r="C59" s="57"/>
      <c r="D59" s="87"/>
      <c r="E59" s="159">
        <v>3162.5</v>
      </c>
      <c r="F59" s="87"/>
      <c r="G59" s="295"/>
      <c r="H59" s="324">
        <f>SUM(C59:G59)</f>
        <v>3162.5</v>
      </c>
      <c r="I59" s="319" t="s">
        <v>522</v>
      </c>
      <c r="J59" s="31"/>
      <c r="K59" s="226"/>
      <c r="L59" s="134"/>
      <c r="M59" s="444"/>
      <c r="N59" s="332"/>
      <c r="P59" s="104"/>
      <c r="Q59"/>
    </row>
    <row r="60" spans="1:18" s="12" customFormat="1" ht="14.25" customHeight="1" thickTop="1" thickBot="1" x14ac:dyDescent="0.25">
      <c r="A60" s="620"/>
      <c r="B60" s="649"/>
      <c r="C60" s="127">
        <f t="shared" ref="C60:H60" si="0">SUM(C5:C59)</f>
        <v>18101</v>
      </c>
      <c r="D60" s="127">
        <f t="shared" si="0"/>
        <v>186518.5</v>
      </c>
      <c r="E60" s="127">
        <f t="shared" si="0"/>
        <v>183752.75</v>
      </c>
      <c r="F60" s="127">
        <f t="shared" si="0"/>
        <v>30084</v>
      </c>
      <c r="G60" s="127">
        <f t="shared" si="0"/>
        <v>0</v>
      </c>
      <c r="H60" s="606">
        <f t="shared" si="0"/>
        <v>418456.25</v>
      </c>
      <c r="I60" s="606"/>
      <c r="J60" s="606"/>
      <c r="K60" s="606"/>
      <c r="L60" s="62">
        <f>SUM(C5:G59)</f>
        <v>418456.25</v>
      </c>
      <c r="M60" s="282"/>
      <c r="N60" s="405"/>
      <c r="P60" s="151"/>
    </row>
    <row r="61" spans="1:18" s="12" customFormat="1" ht="15" customHeight="1" x14ac:dyDescent="0.2">
      <c r="A61" s="198"/>
      <c r="B61" s="73"/>
      <c r="C61" s="634">
        <f>SUM(C60:D60)</f>
        <v>204619.5</v>
      </c>
      <c r="D61" s="635"/>
      <c r="E61" s="634">
        <f>SUM(E60:F60)</f>
        <v>213836.75</v>
      </c>
      <c r="F61" s="635"/>
      <c r="G61" s="294"/>
      <c r="H61" s="606"/>
      <c r="I61" s="606"/>
      <c r="J61" s="606"/>
      <c r="K61" s="606"/>
      <c r="L61" s="62"/>
      <c r="M61" s="207"/>
      <c r="N61" s="600">
        <f>SUM('AUGUST ''20'!C5:G35,'SEPTEMBER ''20'!C5:G59)</f>
        <v>628583.44999999995</v>
      </c>
      <c r="O61" s="645"/>
      <c r="P61" s="151"/>
    </row>
    <row r="62" spans="1:18" x14ac:dyDescent="0.2">
      <c r="H62" s="192"/>
      <c r="I62" s="642"/>
      <c r="J62" s="642"/>
      <c r="M62" s="300"/>
      <c r="N62" s="589"/>
      <c r="O62" s="599"/>
      <c r="Q62"/>
    </row>
    <row r="63" spans="1:18" ht="15" x14ac:dyDescent="0.2">
      <c r="A63" s="61" t="s">
        <v>9</v>
      </c>
      <c r="H63" s="93"/>
      <c r="I63" s="1"/>
      <c r="J63" s="589"/>
      <c r="K63" s="599"/>
      <c r="P63" s="415"/>
      <c r="Q63"/>
    </row>
    <row r="64" spans="1:18" s="415" customFormat="1" ht="7.5" customHeight="1" x14ac:dyDescent="0.2">
      <c r="A64" s="4"/>
      <c r="B64" s="71"/>
      <c r="C64" s="121"/>
      <c r="D64" s="121"/>
      <c r="E64" s="121"/>
      <c r="F64" s="121"/>
      <c r="G64" s="121"/>
      <c r="H64" s="1"/>
      <c r="I64" s="93"/>
      <c r="J64" s="1"/>
      <c r="K64"/>
      <c r="L64"/>
      <c r="N64" s="329"/>
      <c r="O64"/>
      <c r="P64"/>
      <c r="R64"/>
    </row>
    <row r="65" spans="1:15" s="415" customFormat="1" ht="17.25" customHeight="1" thickBot="1" x14ac:dyDescent="0.25">
      <c r="A65" s="101"/>
      <c r="B65" s="102" t="s">
        <v>34</v>
      </c>
      <c r="C65" s="93"/>
      <c r="D65" s="93"/>
      <c r="E65" s="93"/>
      <c r="F65"/>
      <c r="G65"/>
      <c r="H65"/>
      <c r="I65"/>
      <c r="J65"/>
      <c r="K65"/>
      <c r="L65"/>
      <c r="N65" s="417"/>
      <c r="O65"/>
    </row>
    <row r="66" spans="1:15" s="415" customFormat="1" ht="13.5" thickBot="1" x14ac:dyDescent="0.25">
      <c r="A66" s="618"/>
      <c r="B66" s="619"/>
      <c r="C66" s="260" t="s">
        <v>94</v>
      </c>
      <c r="D66" s="432" t="s">
        <v>492</v>
      </c>
      <c r="E66" s="432" t="s">
        <v>71</v>
      </c>
      <c r="F66" s="432" t="s">
        <v>85</v>
      </c>
      <c r="G66" s="393" t="s">
        <v>147</v>
      </c>
      <c r="H66" s="432" t="s">
        <v>70</v>
      </c>
      <c r="I66" s="393" t="s">
        <v>69</v>
      </c>
      <c r="J66" s="156" t="s">
        <v>68</v>
      </c>
      <c r="K66" s="350" t="s">
        <v>67</v>
      </c>
      <c r="M66" s="301"/>
      <c r="N66" s="417"/>
    </row>
    <row r="67" spans="1:15" s="415" customFormat="1" x14ac:dyDescent="0.2">
      <c r="A67" s="586" t="s">
        <v>431</v>
      </c>
      <c r="B67" s="587"/>
      <c r="C67" s="428"/>
      <c r="D67" s="129"/>
      <c r="E67" s="129"/>
      <c r="F67" s="129"/>
      <c r="G67" s="423"/>
      <c r="H67" s="129"/>
      <c r="I67" s="423"/>
      <c r="J67" s="307"/>
      <c r="K67" s="216">
        <v>8625</v>
      </c>
      <c r="M67" s="301"/>
      <c r="N67" s="417"/>
    </row>
    <row r="68" spans="1:15" s="415" customFormat="1" x14ac:dyDescent="0.2">
      <c r="A68" s="636" t="s">
        <v>432</v>
      </c>
      <c r="B68" s="637"/>
      <c r="C68" s="182"/>
      <c r="D68" s="293"/>
      <c r="E68" s="293"/>
      <c r="F68" s="293"/>
      <c r="G68" s="424"/>
      <c r="H68" s="293"/>
      <c r="I68" s="424"/>
      <c r="J68" s="146">
        <v>1725</v>
      </c>
      <c r="K68" s="145"/>
      <c r="M68" s="301"/>
      <c r="N68" s="417"/>
    </row>
    <row r="69" spans="1:15" s="415" customFormat="1" x14ac:dyDescent="0.2">
      <c r="A69" s="636" t="s">
        <v>433</v>
      </c>
      <c r="B69" s="637"/>
      <c r="C69" s="182"/>
      <c r="D69" s="293"/>
      <c r="E69" s="293"/>
      <c r="F69" s="293"/>
      <c r="G69" s="424"/>
      <c r="H69" s="116">
        <v>15801</v>
      </c>
      <c r="I69" s="424"/>
      <c r="J69" s="146"/>
      <c r="K69" s="145"/>
      <c r="M69" s="301"/>
      <c r="N69" s="417"/>
    </row>
    <row r="70" spans="1:15" s="415" customFormat="1" x14ac:dyDescent="0.2">
      <c r="A70" s="636" t="s">
        <v>434</v>
      </c>
      <c r="B70" s="637"/>
      <c r="C70" s="388"/>
      <c r="D70" s="130"/>
      <c r="E70" s="130"/>
      <c r="F70" s="130"/>
      <c r="G70" s="425"/>
      <c r="H70" s="59">
        <v>15720.5</v>
      </c>
      <c r="I70" s="425"/>
      <c r="J70" s="118"/>
      <c r="K70" s="117"/>
      <c r="M70" s="301"/>
      <c r="N70" s="417"/>
    </row>
    <row r="71" spans="1:15" s="415" customFormat="1" x14ac:dyDescent="0.2">
      <c r="A71" s="636" t="s">
        <v>435</v>
      </c>
      <c r="B71" s="637"/>
      <c r="C71" s="388"/>
      <c r="D71" s="130"/>
      <c r="E71" s="130"/>
      <c r="F71" s="130"/>
      <c r="G71" s="425"/>
      <c r="H71" s="189">
        <v>15628.5</v>
      </c>
      <c r="I71" s="425"/>
      <c r="J71" s="118"/>
      <c r="K71" s="117"/>
      <c r="M71" s="301"/>
      <c r="N71" s="417"/>
    </row>
    <row r="72" spans="1:15" s="415" customFormat="1" x14ac:dyDescent="0.2">
      <c r="A72" s="636" t="s">
        <v>436</v>
      </c>
      <c r="B72" s="637"/>
      <c r="C72" s="388"/>
      <c r="D72" s="131"/>
      <c r="E72" s="131"/>
      <c r="F72" s="131"/>
      <c r="G72" s="426"/>
      <c r="H72" s="189">
        <v>17365</v>
      </c>
      <c r="I72" s="426"/>
      <c r="J72" s="308"/>
      <c r="K72" s="117"/>
      <c r="M72" s="301"/>
      <c r="N72" s="417"/>
    </row>
    <row r="73" spans="1:15" s="415" customFormat="1" x14ac:dyDescent="0.2">
      <c r="A73" s="636" t="s">
        <v>437</v>
      </c>
      <c r="B73" s="637"/>
      <c r="C73" s="388"/>
      <c r="D73" s="130"/>
      <c r="E73" s="131"/>
      <c r="F73" s="131"/>
      <c r="G73" s="426"/>
      <c r="H73" s="189">
        <v>1932</v>
      </c>
      <c r="I73" s="426"/>
      <c r="J73" s="308"/>
      <c r="K73" s="56"/>
      <c r="M73" s="301"/>
      <c r="N73" s="417"/>
    </row>
    <row r="74" spans="1:15" s="415" customFormat="1" x14ac:dyDescent="0.2">
      <c r="A74" s="567" t="s">
        <v>439</v>
      </c>
      <c r="B74" s="638"/>
      <c r="C74" s="436">
        <v>4243.5</v>
      </c>
      <c r="D74" s="189"/>
      <c r="E74" s="59"/>
      <c r="F74" s="131"/>
      <c r="G74" s="426"/>
      <c r="H74" s="130"/>
      <c r="I74" s="426"/>
      <c r="J74" s="308"/>
      <c r="K74" s="164"/>
      <c r="M74" s="301"/>
      <c r="N74" s="417"/>
    </row>
    <row r="75" spans="1:15" s="433" customFormat="1" x14ac:dyDescent="0.2">
      <c r="A75" s="567" t="s">
        <v>440</v>
      </c>
      <c r="B75" s="638"/>
      <c r="C75" s="436">
        <v>14317.5</v>
      </c>
      <c r="D75" s="439"/>
      <c r="E75" s="439"/>
      <c r="F75" s="131"/>
      <c r="G75" s="130"/>
      <c r="H75" s="131"/>
      <c r="I75" s="426"/>
      <c r="J75" s="308"/>
      <c r="K75" s="164"/>
      <c r="M75" s="301"/>
      <c r="N75" s="434"/>
    </row>
    <row r="76" spans="1:15" s="433" customFormat="1" x14ac:dyDescent="0.2">
      <c r="A76" s="567" t="s">
        <v>442</v>
      </c>
      <c r="B76" s="638"/>
      <c r="C76" s="429"/>
      <c r="D76" s="131"/>
      <c r="E76" s="131"/>
      <c r="F76" s="131"/>
      <c r="G76" s="87">
        <v>1656</v>
      </c>
      <c r="H76" s="131"/>
      <c r="I76" s="426"/>
      <c r="J76" s="308"/>
      <c r="K76" s="164"/>
      <c r="M76" s="301"/>
      <c r="N76" s="434"/>
    </row>
    <row r="77" spans="1:15" s="433" customFormat="1" x14ac:dyDescent="0.2">
      <c r="A77" s="567" t="s">
        <v>441</v>
      </c>
      <c r="B77" s="638"/>
      <c r="C77" s="429"/>
      <c r="D77" s="131"/>
      <c r="E77" s="131"/>
      <c r="F77" s="131"/>
      <c r="G77" s="87">
        <v>6256</v>
      </c>
      <c r="H77" s="131"/>
      <c r="I77" s="426"/>
      <c r="J77" s="308"/>
      <c r="K77" s="164"/>
      <c r="M77" s="301"/>
      <c r="N77" s="434"/>
    </row>
    <row r="78" spans="1:15" s="433" customFormat="1" x14ac:dyDescent="0.2">
      <c r="A78" s="567" t="s">
        <v>443</v>
      </c>
      <c r="B78" s="638"/>
      <c r="C78" s="429"/>
      <c r="D78" s="131"/>
      <c r="E78" s="131"/>
      <c r="F78" s="131"/>
      <c r="G78" s="87">
        <v>6256</v>
      </c>
      <c r="H78" s="131"/>
      <c r="I78" s="426"/>
      <c r="J78" s="308"/>
      <c r="K78" s="164"/>
      <c r="M78" s="301"/>
      <c r="N78" s="434"/>
    </row>
    <row r="79" spans="1:15" s="415" customFormat="1" x14ac:dyDescent="0.2">
      <c r="A79" s="567" t="s">
        <v>456</v>
      </c>
      <c r="B79" s="638"/>
      <c r="C79" s="429"/>
      <c r="D79" s="131"/>
      <c r="E79" s="131"/>
      <c r="F79" s="131"/>
      <c r="G79" s="426"/>
      <c r="H79" s="131"/>
      <c r="I79" s="426">
        <v>4715</v>
      </c>
      <c r="J79" s="308"/>
      <c r="K79" s="164"/>
      <c r="M79" s="301"/>
      <c r="N79" s="417"/>
    </row>
    <row r="80" spans="1:15" s="415" customFormat="1" x14ac:dyDescent="0.2">
      <c r="A80" s="636" t="s">
        <v>457</v>
      </c>
      <c r="B80" s="637"/>
      <c r="C80" s="429"/>
      <c r="D80" s="131"/>
      <c r="E80" s="131"/>
      <c r="F80" s="131">
        <v>30877.5</v>
      </c>
      <c r="G80" s="426"/>
      <c r="H80" s="131"/>
      <c r="I80" s="426"/>
      <c r="J80" s="308"/>
      <c r="K80" s="164"/>
      <c r="M80" s="301"/>
      <c r="N80" s="417"/>
    </row>
    <row r="81" spans="1:17" s="415" customFormat="1" x14ac:dyDescent="0.2">
      <c r="A81" s="636" t="s">
        <v>458</v>
      </c>
      <c r="B81" s="637"/>
      <c r="C81" s="429"/>
      <c r="D81" s="131"/>
      <c r="E81" s="131"/>
      <c r="F81" s="131">
        <v>3450</v>
      </c>
      <c r="G81" s="426"/>
      <c r="H81" s="131"/>
      <c r="I81" s="426"/>
      <c r="J81" s="308"/>
      <c r="K81" s="164"/>
      <c r="M81" s="301"/>
      <c r="N81" s="417"/>
    </row>
    <row r="82" spans="1:17" s="437" customFormat="1" x14ac:dyDescent="0.2">
      <c r="A82" s="636" t="s">
        <v>461</v>
      </c>
      <c r="B82" s="637"/>
      <c r="C82" s="429"/>
      <c r="D82" s="131"/>
      <c r="E82" s="131">
        <v>5520</v>
      </c>
      <c r="F82" s="131"/>
      <c r="G82" s="426"/>
      <c r="H82" s="131"/>
      <c r="I82" s="426"/>
      <c r="J82" s="308"/>
      <c r="K82" s="164"/>
      <c r="M82" s="301"/>
      <c r="N82" s="438"/>
    </row>
    <row r="83" spans="1:17" s="437" customFormat="1" x14ac:dyDescent="0.2">
      <c r="A83" s="636" t="s">
        <v>462</v>
      </c>
      <c r="B83" s="637"/>
      <c r="C83" s="429"/>
      <c r="D83" s="131"/>
      <c r="E83" s="131">
        <v>3220</v>
      </c>
      <c r="F83" s="131"/>
      <c r="G83" s="426"/>
      <c r="H83" s="131"/>
      <c r="I83" s="426"/>
      <c r="J83" s="308"/>
      <c r="K83" s="164"/>
      <c r="M83" s="301"/>
      <c r="N83" s="438"/>
    </row>
    <row r="84" spans="1:17" s="437" customFormat="1" x14ac:dyDescent="0.2">
      <c r="A84" s="636" t="s">
        <v>463</v>
      </c>
      <c r="B84" s="637"/>
      <c r="C84" s="429"/>
      <c r="D84" s="131"/>
      <c r="E84" s="131">
        <v>2990</v>
      </c>
      <c r="F84" s="131"/>
      <c r="G84" s="426"/>
      <c r="H84" s="131"/>
      <c r="I84" s="426"/>
      <c r="J84" s="308"/>
      <c r="K84" s="164"/>
      <c r="M84" s="301"/>
      <c r="N84" s="438"/>
    </row>
    <row r="85" spans="1:17" s="437" customFormat="1" x14ac:dyDescent="0.2">
      <c r="A85" s="636" t="s">
        <v>466</v>
      </c>
      <c r="B85" s="637"/>
      <c r="C85" s="429"/>
      <c r="D85" s="131"/>
      <c r="E85" s="131"/>
      <c r="F85" s="131"/>
      <c r="G85" s="426"/>
      <c r="H85" s="131"/>
      <c r="I85" s="426"/>
      <c r="J85" s="308">
        <v>5175</v>
      </c>
      <c r="K85" s="164"/>
      <c r="M85" s="301"/>
      <c r="N85" s="438"/>
    </row>
    <row r="86" spans="1:17" s="440" customFormat="1" x14ac:dyDescent="0.2">
      <c r="A86" s="636" t="s">
        <v>467</v>
      </c>
      <c r="B86" s="637"/>
      <c r="C86" s="429"/>
      <c r="D86" s="131"/>
      <c r="E86" s="131"/>
      <c r="F86" s="131"/>
      <c r="G86" s="426"/>
      <c r="H86" s="131"/>
      <c r="I86" s="426"/>
      <c r="J86" s="308">
        <v>5175</v>
      </c>
      <c r="K86" s="164"/>
      <c r="M86" s="301"/>
      <c r="N86" s="441"/>
    </row>
    <row r="87" spans="1:17" s="440" customFormat="1" x14ac:dyDescent="0.2">
      <c r="A87" s="636" t="s">
        <v>473</v>
      </c>
      <c r="B87" s="637"/>
      <c r="C87" s="429"/>
      <c r="D87" s="131"/>
      <c r="E87" s="131"/>
      <c r="F87" s="131"/>
      <c r="G87" s="426"/>
      <c r="H87" s="131"/>
      <c r="I87" s="426"/>
      <c r="J87" s="308"/>
      <c r="K87" s="164">
        <v>1725</v>
      </c>
      <c r="M87" s="301"/>
      <c r="N87" s="441"/>
    </row>
    <row r="88" spans="1:17" s="440" customFormat="1" x14ac:dyDescent="0.2">
      <c r="A88" s="636" t="s">
        <v>474</v>
      </c>
      <c r="B88" s="637"/>
      <c r="C88" s="429"/>
      <c r="D88" s="131"/>
      <c r="E88" s="131"/>
      <c r="F88" s="131"/>
      <c r="G88" s="426"/>
      <c r="H88" s="131"/>
      <c r="I88" s="426"/>
      <c r="J88" s="308"/>
      <c r="K88" s="164">
        <v>1725</v>
      </c>
      <c r="M88" s="301"/>
      <c r="N88" s="441"/>
    </row>
    <row r="89" spans="1:17" s="440" customFormat="1" x14ac:dyDescent="0.2">
      <c r="A89" s="636" t="s">
        <v>483</v>
      </c>
      <c r="B89" s="637"/>
      <c r="C89" s="429"/>
      <c r="D89" s="131"/>
      <c r="E89" s="131"/>
      <c r="F89" s="131"/>
      <c r="G89" s="426"/>
      <c r="H89" s="131"/>
      <c r="I89" s="426"/>
      <c r="J89" s="308"/>
      <c r="K89" s="164">
        <v>5520</v>
      </c>
      <c r="M89" s="301"/>
      <c r="N89" s="441"/>
    </row>
    <row r="90" spans="1:17" s="440" customFormat="1" x14ac:dyDescent="0.2">
      <c r="A90" s="636" t="s">
        <v>484</v>
      </c>
      <c r="B90" s="637"/>
      <c r="C90" s="429"/>
      <c r="D90" s="131"/>
      <c r="E90" s="131"/>
      <c r="F90" s="131"/>
      <c r="G90" s="426"/>
      <c r="H90" s="131"/>
      <c r="I90" s="426"/>
      <c r="J90" s="308"/>
      <c r="K90" s="164">
        <v>1725</v>
      </c>
      <c r="M90" s="301"/>
      <c r="N90" s="441"/>
    </row>
    <row r="91" spans="1:17" s="440" customFormat="1" ht="13.5" thickBot="1" x14ac:dyDescent="0.25">
      <c r="A91" s="655" t="s">
        <v>490</v>
      </c>
      <c r="B91" s="656"/>
      <c r="C91" s="430"/>
      <c r="D91" s="242">
        <v>5175</v>
      </c>
      <c r="E91" s="242"/>
      <c r="F91" s="242"/>
      <c r="G91" s="427"/>
      <c r="H91" s="242"/>
      <c r="I91" s="427"/>
      <c r="J91" s="309"/>
      <c r="K91" s="351"/>
      <c r="M91" s="301"/>
      <c r="N91" s="441"/>
    </row>
    <row r="92" spans="1:17" ht="13.5" thickBot="1" x14ac:dyDescent="0.25">
      <c r="C92" s="431">
        <f t="shared" ref="C92:K92" si="1">SUM(C67:C91)</f>
        <v>18561</v>
      </c>
      <c r="D92" s="133">
        <f t="shared" si="1"/>
        <v>5175</v>
      </c>
      <c r="E92" s="133">
        <f t="shared" si="1"/>
        <v>11730</v>
      </c>
      <c r="F92" s="133">
        <f t="shared" si="1"/>
        <v>34327.5</v>
      </c>
      <c r="G92" s="133">
        <f t="shared" si="1"/>
        <v>14168</v>
      </c>
      <c r="H92" s="133">
        <f t="shared" si="1"/>
        <v>66447</v>
      </c>
      <c r="I92" s="133">
        <f t="shared" si="1"/>
        <v>4715</v>
      </c>
      <c r="J92" s="133">
        <f t="shared" si="1"/>
        <v>12075</v>
      </c>
      <c r="K92" s="352">
        <f t="shared" si="1"/>
        <v>19320</v>
      </c>
      <c r="L92" s="591">
        <f>SUM(C92:K92)</f>
        <v>186518.5</v>
      </c>
      <c r="M92" s="592"/>
      <c r="Q92"/>
    </row>
    <row r="93" spans="1:17" x14ac:dyDescent="0.2">
      <c r="C93" s="201"/>
      <c r="D93" s="201"/>
      <c r="E93" s="201"/>
      <c r="F93" s="201"/>
      <c r="G93" s="201"/>
      <c r="H93" s="201"/>
      <c r="I93" s="201"/>
      <c r="K93" s="1"/>
      <c r="L93" s="306"/>
      <c r="M93" s="301"/>
      <c r="P93" s="415"/>
      <c r="Q93"/>
    </row>
    <row r="94" spans="1:17" s="205" customFormat="1" ht="11.25" x14ac:dyDescent="0.2">
      <c r="A94" s="416"/>
      <c r="B94" s="416"/>
      <c r="C94" s="221" t="s">
        <v>131</v>
      </c>
      <c r="D94" s="221"/>
      <c r="E94" s="221"/>
      <c r="F94" s="221" t="s">
        <v>131</v>
      </c>
      <c r="G94" s="221" t="s">
        <v>131</v>
      </c>
      <c r="H94" s="221" t="s">
        <v>131</v>
      </c>
      <c r="I94" s="221" t="s">
        <v>131</v>
      </c>
      <c r="J94" s="408">
        <v>10350</v>
      </c>
      <c r="K94" s="221" t="s">
        <v>131</v>
      </c>
      <c r="L94" s="640">
        <f>SUM(C94:K94)</f>
        <v>10350</v>
      </c>
      <c r="M94" s="640"/>
      <c r="N94" s="334"/>
      <c r="P94" s="416"/>
    </row>
    <row r="95" spans="1:17" s="205" customFormat="1" ht="11.25" x14ac:dyDescent="0.2">
      <c r="A95" s="416"/>
      <c r="B95" s="416"/>
      <c r="G95" s="472"/>
      <c r="H95" s="472"/>
      <c r="I95" s="472"/>
      <c r="J95" s="208"/>
      <c r="K95" s="472"/>
      <c r="L95" s="640">
        <f>SUM(C95:K95)</f>
        <v>0</v>
      </c>
      <c r="M95" s="640"/>
      <c r="N95" s="334"/>
      <c r="O95" s="416"/>
    </row>
    <row r="96" spans="1:17" s="205" customFormat="1" ht="11.25" x14ac:dyDescent="0.2">
      <c r="A96" s="416"/>
      <c r="B96" s="416"/>
      <c r="C96" s="221"/>
      <c r="D96" s="472">
        <f>D92</f>
        <v>5175</v>
      </c>
      <c r="E96" s="221" t="s">
        <v>131</v>
      </c>
      <c r="F96" s="472"/>
      <c r="G96" s="221"/>
      <c r="H96" s="472"/>
      <c r="I96" s="221"/>
      <c r="J96" s="472">
        <f>J92-J94</f>
        <v>1725</v>
      </c>
      <c r="K96" s="221"/>
      <c r="L96" s="641">
        <f>SUM(C96:K96)</f>
        <v>6900</v>
      </c>
      <c r="M96" s="641"/>
      <c r="N96" s="334"/>
      <c r="O96" s="416"/>
    </row>
    <row r="97" spans="1:18" s="205" customFormat="1" ht="11.25" x14ac:dyDescent="0.2">
      <c r="A97" s="416"/>
      <c r="B97" s="416"/>
      <c r="G97" s="485"/>
      <c r="I97" s="244"/>
      <c r="P97" s="640">
        <f>SUM(L94:M96)</f>
        <v>17250</v>
      </c>
      <c r="Q97" s="640"/>
      <c r="R97" s="416"/>
    </row>
    <row r="98" spans="1:18" x14ac:dyDescent="0.2">
      <c r="C98" s="1"/>
      <c r="D98" s="1"/>
      <c r="E98" s="1"/>
      <c r="F98"/>
      <c r="G98" s="205"/>
      <c r="H98" s="205"/>
      <c r="I98" s="205"/>
      <c r="J98" s="205"/>
      <c r="L98" s="415"/>
      <c r="M98" s="417"/>
      <c r="N98"/>
      <c r="Q98"/>
    </row>
    <row r="99" spans="1:18" x14ac:dyDescent="0.2">
      <c r="C99"/>
      <c r="D99"/>
      <c r="E99"/>
      <c r="F99" s="249"/>
      <c r="G99" s="249"/>
      <c r="H99" s="249"/>
      <c r="I99"/>
      <c r="J99" s="413"/>
      <c r="K99" s="301"/>
      <c r="L99" s="329"/>
      <c r="M99"/>
      <c r="N99"/>
      <c r="Q99"/>
    </row>
    <row r="100" spans="1:18" x14ac:dyDescent="0.2">
      <c r="F100"/>
      <c r="G100"/>
      <c r="H100"/>
      <c r="I100"/>
      <c r="J100" s="329"/>
      <c r="L100" s="415"/>
      <c r="M100"/>
      <c r="N100"/>
      <c r="Q100"/>
    </row>
    <row r="101" spans="1:18" x14ac:dyDescent="0.2">
      <c r="F101"/>
      <c r="G101"/>
      <c r="H101"/>
      <c r="I101"/>
      <c r="J101" s="329"/>
      <c r="N101"/>
      <c r="Q101"/>
    </row>
    <row r="102" spans="1:18" x14ac:dyDescent="0.2">
      <c r="H102"/>
      <c r="I102"/>
      <c r="J102" s="415"/>
      <c r="K102" s="329"/>
      <c r="M102"/>
      <c r="N102" s="415"/>
      <c r="Q102"/>
    </row>
    <row r="103" spans="1:18" x14ac:dyDescent="0.2">
      <c r="H103" s="121"/>
      <c r="I103" s="1"/>
      <c r="J103" s="93"/>
      <c r="K103" s="1"/>
      <c r="M103"/>
      <c r="N103" s="415"/>
      <c r="O103" s="329"/>
      <c r="Q103"/>
      <c r="R103" s="415"/>
    </row>
    <row r="104" spans="1:18" x14ac:dyDescent="0.2">
      <c r="H104" s="121"/>
      <c r="I104" s="1"/>
      <c r="J104" s="93"/>
      <c r="K104" s="205"/>
      <c r="M104"/>
      <c r="N104" s="415"/>
      <c r="O104" s="329"/>
      <c r="Q104"/>
      <c r="R104" s="415"/>
    </row>
    <row r="105" spans="1:18" x14ac:dyDescent="0.2">
      <c r="H105" s="121"/>
      <c r="I105" s="1"/>
      <c r="J105" s="93"/>
      <c r="K105" s="1"/>
      <c r="M105"/>
      <c r="N105" s="415"/>
      <c r="O105" s="329"/>
      <c r="Q105"/>
      <c r="R105" s="415"/>
    </row>
  </sheetData>
  <mergeCells count="68">
    <mergeCell ref="N45:N53"/>
    <mergeCell ref="H45:H55"/>
    <mergeCell ref="A45:A55"/>
    <mergeCell ref="A42:A44"/>
    <mergeCell ref="H42:H44"/>
    <mergeCell ref="A88:B88"/>
    <mergeCell ref="A73:B73"/>
    <mergeCell ref="A67:B67"/>
    <mergeCell ref="A68:B68"/>
    <mergeCell ref="A69:B69"/>
    <mergeCell ref="A70:B70"/>
    <mergeCell ref="A71:B71"/>
    <mergeCell ref="A72:B72"/>
    <mergeCell ref="A89:B89"/>
    <mergeCell ref="A90:B90"/>
    <mergeCell ref="A74:B74"/>
    <mergeCell ref="A79:B79"/>
    <mergeCell ref="A80:B80"/>
    <mergeCell ref="A81:B81"/>
    <mergeCell ref="A75:B75"/>
    <mergeCell ref="A76:B76"/>
    <mergeCell ref="A77:B77"/>
    <mergeCell ref="A78:B78"/>
    <mergeCell ref="A82:B82"/>
    <mergeCell ref="A83:B83"/>
    <mergeCell ref="A84:B84"/>
    <mergeCell ref="A85:B85"/>
    <mergeCell ref="A86:B86"/>
    <mergeCell ref="A87:B87"/>
    <mergeCell ref="A91:B91"/>
    <mergeCell ref="L95:M95"/>
    <mergeCell ref="L94:M94"/>
    <mergeCell ref="L96:M96"/>
    <mergeCell ref="P97:Q97"/>
    <mergeCell ref="L92:M92"/>
    <mergeCell ref="N61:O61"/>
    <mergeCell ref="I62:J62"/>
    <mergeCell ref="N62:O62"/>
    <mergeCell ref="J63:K63"/>
    <mergeCell ref="A66:B66"/>
    <mergeCell ref="H60:K61"/>
    <mergeCell ref="C61:D61"/>
    <mergeCell ref="E61:F61"/>
    <mergeCell ref="A60:B60"/>
    <mergeCell ref="I4:K4"/>
    <mergeCell ref="H6:H7"/>
    <mergeCell ref="H21:H25"/>
    <mergeCell ref="A21:A25"/>
    <mergeCell ref="H26:H29"/>
    <mergeCell ref="A26:A29"/>
    <mergeCell ref="A6:A7"/>
    <mergeCell ref="A8:A12"/>
    <mergeCell ref="H8:H12"/>
    <mergeCell ref="H13:H19"/>
    <mergeCell ref="A13:A19"/>
    <mergeCell ref="H32:H34"/>
    <mergeCell ref="A32:A34"/>
    <mergeCell ref="C3:D3"/>
    <mergeCell ref="E3:F3"/>
    <mergeCell ref="G3:G4"/>
    <mergeCell ref="A30:A31"/>
    <mergeCell ref="H30:H31"/>
    <mergeCell ref="H56:H57"/>
    <mergeCell ref="A56:A57"/>
    <mergeCell ref="A38:A41"/>
    <mergeCell ref="H38:H41"/>
    <mergeCell ref="H35:H36"/>
    <mergeCell ref="A35:A36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zoomScaleNormal="100" workbookViewId="0">
      <pane ySplit="4" topLeftCell="A38" activePane="bottomLeft" state="frozenSplit"/>
      <selection pane="bottomLeft" activeCell="J23" sqref="J23"/>
    </sheetView>
  </sheetViews>
  <sheetFormatPr defaultRowHeight="12.75" x14ac:dyDescent="0.2"/>
  <cols>
    <col min="1" max="1" width="2.42578125" style="170" customWidth="1"/>
    <col min="2" max="2" width="6.42578125" style="71" customWidth="1"/>
    <col min="3" max="7" width="10.7109375" style="121" customWidth="1"/>
    <col min="8" max="8" width="10.7109375" style="1" customWidth="1"/>
    <col min="9" max="9" width="10.7109375" style="93" customWidth="1"/>
    <col min="10" max="11" width="10.7109375" style="1" customWidth="1"/>
    <col min="12" max="13" width="10.7109375" customWidth="1"/>
    <col min="14" max="14" width="10.7109375" style="446" customWidth="1"/>
    <col min="15" max="15" width="12.85546875" style="329" customWidth="1"/>
    <col min="16" max="16" width="12.7109375" style="457" customWidth="1"/>
    <col min="17" max="17" width="10.7109375" customWidth="1"/>
    <col min="18" max="18" width="13.140625" style="446" customWidth="1"/>
    <col min="19" max="19" width="10.7109375" customWidth="1"/>
    <col min="20" max="20" width="14.140625" customWidth="1"/>
    <col min="21" max="21" width="13.28515625" customWidth="1"/>
    <col min="22" max="22" width="13.7109375" customWidth="1"/>
    <col min="23" max="23" width="13.140625" customWidth="1"/>
  </cols>
  <sheetData>
    <row r="1" spans="1:18" ht="15" x14ac:dyDescent="0.25">
      <c r="A1" s="39" t="s">
        <v>523</v>
      </c>
      <c r="C1" s="120"/>
    </row>
    <row r="2" spans="1:18" ht="5.25" customHeight="1" thickBot="1" x14ac:dyDescent="0.25">
      <c r="A2" s="198"/>
      <c r="B2" s="147"/>
      <c r="C2" s="122"/>
      <c r="D2" s="123"/>
      <c r="E2" s="123"/>
      <c r="F2" s="123"/>
      <c r="G2" s="123"/>
      <c r="H2" s="243"/>
      <c r="I2" s="243"/>
      <c r="J2" s="97"/>
      <c r="K2" s="97"/>
      <c r="Q2" s="446"/>
      <c r="R2"/>
    </row>
    <row r="3" spans="1:18" ht="17.25" customHeight="1" x14ac:dyDescent="0.2">
      <c r="A3" s="198"/>
      <c r="B3" s="147"/>
      <c r="C3" s="629" t="s">
        <v>34</v>
      </c>
      <c r="D3" s="630"/>
      <c r="E3" s="629" t="s">
        <v>33</v>
      </c>
      <c r="F3" s="630"/>
      <c r="G3" s="97"/>
      <c r="H3"/>
      <c r="I3"/>
      <c r="J3"/>
      <c r="K3"/>
      <c r="M3" s="446"/>
      <c r="N3" s="450"/>
      <c r="O3" s="457"/>
      <c r="P3"/>
      <c r="R3"/>
    </row>
    <row r="4" spans="1:18" ht="13.5" customHeight="1" thickBot="1" x14ac:dyDescent="0.25">
      <c r="A4" s="163" t="s">
        <v>6</v>
      </c>
      <c r="B4" s="85" t="s">
        <v>10</v>
      </c>
      <c r="C4" s="124" t="s">
        <v>7</v>
      </c>
      <c r="D4" s="125" t="s">
        <v>8</v>
      </c>
      <c r="E4" s="124" t="s">
        <v>37</v>
      </c>
      <c r="F4" s="126" t="s">
        <v>8</v>
      </c>
      <c r="G4" s="448" t="s">
        <v>0</v>
      </c>
      <c r="H4" s="602" t="s">
        <v>11</v>
      </c>
      <c r="I4" s="602"/>
      <c r="J4" s="602"/>
      <c r="K4" s="602"/>
      <c r="M4" s="446"/>
      <c r="N4" s="450"/>
      <c r="O4" s="457"/>
      <c r="P4"/>
      <c r="R4"/>
    </row>
    <row r="5" spans="1:18" x14ac:dyDescent="0.2">
      <c r="A5" s="664" t="s">
        <v>227</v>
      </c>
      <c r="B5" s="264" t="s">
        <v>477</v>
      </c>
      <c r="C5" s="90"/>
      <c r="D5" s="87"/>
      <c r="E5" s="98">
        <v>2990</v>
      </c>
      <c r="F5" s="87"/>
      <c r="G5" s="658">
        <f>SUM(C5:F12)</f>
        <v>59915</v>
      </c>
      <c r="H5" s="227" t="s">
        <v>372</v>
      </c>
      <c r="I5" s="30"/>
      <c r="J5" s="31"/>
      <c r="K5" s="226"/>
      <c r="L5" s="134" t="s">
        <v>63</v>
      </c>
      <c r="M5" s="106">
        <v>44105</v>
      </c>
      <c r="N5" s="332"/>
      <c r="O5"/>
      <c r="P5" s="104"/>
      <c r="R5"/>
    </row>
    <row r="6" spans="1:18" x14ac:dyDescent="0.2">
      <c r="A6" s="573"/>
      <c r="B6" s="264" t="s">
        <v>485</v>
      </c>
      <c r="C6" s="57"/>
      <c r="D6" s="87"/>
      <c r="E6" s="98">
        <v>8625</v>
      </c>
      <c r="F6" s="87"/>
      <c r="G6" s="579"/>
      <c r="H6" s="227" t="s">
        <v>372</v>
      </c>
      <c r="I6" s="30"/>
      <c r="J6" s="31"/>
      <c r="K6" s="226"/>
      <c r="L6" s="134" t="s">
        <v>63</v>
      </c>
      <c r="M6" s="106">
        <v>44105</v>
      </c>
      <c r="N6" s="332"/>
      <c r="O6"/>
      <c r="P6" s="104"/>
      <c r="R6"/>
    </row>
    <row r="7" spans="1:18" x14ac:dyDescent="0.2">
      <c r="A7" s="573"/>
      <c r="B7" s="264" t="s">
        <v>486</v>
      </c>
      <c r="C7" s="57"/>
      <c r="D7" s="87"/>
      <c r="E7" s="98">
        <v>14950</v>
      </c>
      <c r="F7" s="87"/>
      <c r="G7" s="579"/>
      <c r="H7" s="227" t="s">
        <v>372</v>
      </c>
      <c r="I7" s="30"/>
      <c r="J7" s="31"/>
      <c r="K7" s="226"/>
      <c r="L7" s="134" t="s">
        <v>63</v>
      </c>
      <c r="M7" s="106">
        <v>44105</v>
      </c>
      <c r="N7" s="316" t="e">
        <f>E7+E6+#REF!</f>
        <v>#REF!</v>
      </c>
      <c r="O7"/>
      <c r="P7" s="104"/>
      <c r="R7"/>
    </row>
    <row r="8" spans="1:18" x14ac:dyDescent="0.2">
      <c r="A8" s="573"/>
      <c r="B8" s="264" t="s">
        <v>524</v>
      </c>
      <c r="C8" s="57"/>
      <c r="D8" s="87"/>
      <c r="E8" s="98">
        <v>6440</v>
      </c>
      <c r="F8" s="87"/>
      <c r="G8" s="579"/>
      <c r="H8" s="390" t="s">
        <v>526</v>
      </c>
      <c r="I8" s="31"/>
      <c r="J8" s="31"/>
      <c r="K8" s="226"/>
      <c r="L8" s="134" t="s">
        <v>63</v>
      </c>
      <c r="M8" s="105">
        <v>44133</v>
      </c>
      <c r="N8" s="331" t="s">
        <v>502</v>
      </c>
      <c r="O8" s="458"/>
      <c r="P8" s="104"/>
      <c r="Q8" s="104"/>
      <c r="R8"/>
    </row>
    <row r="9" spans="1:18" x14ac:dyDescent="0.2">
      <c r="A9" s="573"/>
      <c r="B9" s="264" t="s">
        <v>525</v>
      </c>
      <c r="C9" s="174"/>
      <c r="D9" s="96"/>
      <c r="E9" s="175">
        <v>3565</v>
      </c>
      <c r="F9" s="96"/>
      <c r="G9" s="579"/>
      <c r="H9" s="30" t="s">
        <v>530</v>
      </c>
      <c r="I9" s="31"/>
      <c r="J9" s="31"/>
      <c r="K9" s="226"/>
      <c r="L9" s="134" t="s">
        <v>63</v>
      </c>
      <c r="M9" s="455">
        <v>44165</v>
      </c>
      <c r="N9" s="331" t="s">
        <v>502</v>
      </c>
      <c r="O9" s="459"/>
      <c r="P9" s="34" t="s">
        <v>692</v>
      </c>
      <c r="R9"/>
    </row>
    <row r="10" spans="1:18" s="80" customFormat="1" x14ac:dyDescent="0.2">
      <c r="A10" s="573"/>
      <c r="B10" s="264" t="s">
        <v>527</v>
      </c>
      <c r="C10" s="57"/>
      <c r="D10" s="58"/>
      <c r="E10" s="453">
        <v>7245</v>
      </c>
      <c r="F10" s="83"/>
      <c r="G10" s="579"/>
      <c r="H10" s="452" t="s">
        <v>531</v>
      </c>
      <c r="I10" s="31"/>
      <c r="J10" s="31"/>
      <c r="K10" s="226"/>
      <c r="L10" s="134"/>
      <c r="M10" s="418"/>
      <c r="N10" s="331" t="s">
        <v>534</v>
      </c>
      <c r="O10" s="460"/>
      <c r="P10" s="34" t="s">
        <v>687</v>
      </c>
    </row>
    <row r="11" spans="1:18" x14ac:dyDescent="0.2">
      <c r="A11" s="573"/>
      <c r="B11" s="264" t="s">
        <v>528</v>
      </c>
      <c r="C11" s="90"/>
      <c r="D11" s="87"/>
      <c r="E11" s="98">
        <v>6440</v>
      </c>
      <c r="F11" s="87"/>
      <c r="G11" s="579"/>
      <c r="H11" s="30" t="s">
        <v>532</v>
      </c>
      <c r="I11" s="31"/>
      <c r="J11" s="31"/>
      <c r="K11" s="226"/>
      <c r="L11" s="134" t="s">
        <v>193</v>
      </c>
      <c r="M11" s="455" t="s">
        <v>56</v>
      </c>
      <c r="N11" s="331"/>
      <c r="O11" s="458"/>
      <c r="P11" s="104"/>
      <c r="R11"/>
    </row>
    <row r="12" spans="1:18" x14ac:dyDescent="0.2">
      <c r="A12" s="574"/>
      <c r="B12" s="264" t="s">
        <v>529</v>
      </c>
      <c r="C12" s="57"/>
      <c r="D12" s="87"/>
      <c r="E12" s="55">
        <v>9660</v>
      </c>
      <c r="F12" s="87"/>
      <c r="G12" s="580"/>
      <c r="H12" s="454" t="s">
        <v>533</v>
      </c>
      <c r="I12" s="31"/>
      <c r="J12" s="31"/>
      <c r="K12" s="226"/>
      <c r="L12" s="134"/>
      <c r="M12" s="418"/>
      <c r="N12" s="331" t="s">
        <v>502</v>
      </c>
      <c r="O12" s="458"/>
      <c r="P12" s="34" t="s">
        <v>687</v>
      </c>
      <c r="R12"/>
    </row>
    <row r="13" spans="1:18" x14ac:dyDescent="0.2">
      <c r="A13" s="274" t="s">
        <v>156</v>
      </c>
      <c r="B13" s="264" t="s">
        <v>535</v>
      </c>
      <c r="C13" s="57"/>
      <c r="D13" s="87"/>
      <c r="E13" s="98">
        <v>3036</v>
      </c>
      <c r="F13" s="87"/>
      <c r="G13" s="406">
        <f>SUM(C13:F13)</f>
        <v>3036</v>
      </c>
      <c r="H13" s="30" t="s">
        <v>478</v>
      </c>
      <c r="I13" s="31"/>
      <c r="J13" s="31"/>
      <c r="K13" s="226"/>
      <c r="L13" s="134" t="s">
        <v>63</v>
      </c>
      <c r="M13" s="105">
        <v>44109</v>
      </c>
      <c r="N13" s="332"/>
      <c r="O13" s="458"/>
      <c r="P13" s="104"/>
      <c r="R13"/>
    </row>
    <row r="14" spans="1:18" x14ac:dyDescent="0.2">
      <c r="A14" s="572" t="s">
        <v>150</v>
      </c>
      <c r="B14" s="264" t="s">
        <v>447</v>
      </c>
      <c r="C14" s="57"/>
      <c r="D14" s="87"/>
      <c r="E14" s="98">
        <v>8625</v>
      </c>
      <c r="F14" s="87"/>
      <c r="G14" s="569">
        <f>SUM(C14:F21)</f>
        <v>51934.25</v>
      </c>
      <c r="H14" s="227" t="s">
        <v>541</v>
      </c>
      <c r="I14" s="31"/>
      <c r="J14" s="31"/>
      <c r="K14" s="226"/>
      <c r="L14" s="134" t="s">
        <v>41</v>
      </c>
      <c r="M14" s="105" t="s">
        <v>56</v>
      </c>
      <c r="N14" s="344"/>
      <c r="O14" s="457"/>
      <c r="P14" s="104"/>
      <c r="R14"/>
    </row>
    <row r="15" spans="1:18" x14ac:dyDescent="0.2">
      <c r="A15" s="573"/>
      <c r="B15" s="264" t="s">
        <v>538</v>
      </c>
      <c r="C15" s="90"/>
      <c r="D15" s="87"/>
      <c r="E15" s="98">
        <v>4042.5</v>
      </c>
      <c r="F15" s="87"/>
      <c r="G15" s="570"/>
      <c r="H15" s="227" t="s">
        <v>537</v>
      </c>
      <c r="I15" s="31"/>
      <c r="J15" s="31"/>
      <c r="K15" s="226"/>
      <c r="L15" s="134" t="s">
        <v>63</v>
      </c>
      <c r="M15" s="105">
        <v>44110</v>
      </c>
      <c r="N15" s="344"/>
      <c r="O15" s="458"/>
      <c r="P15" s="104"/>
      <c r="R15"/>
    </row>
    <row r="16" spans="1:18" x14ac:dyDescent="0.2">
      <c r="A16" s="573"/>
      <c r="B16" s="264" t="s">
        <v>540</v>
      </c>
      <c r="C16" s="57"/>
      <c r="D16" s="87"/>
      <c r="E16" s="55"/>
      <c r="F16" s="87">
        <v>8625</v>
      </c>
      <c r="G16" s="570"/>
      <c r="H16" s="227" t="s">
        <v>536</v>
      </c>
      <c r="I16" s="31"/>
      <c r="J16" s="31"/>
      <c r="K16" s="226"/>
      <c r="L16" s="134" t="s">
        <v>41</v>
      </c>
      <c r="M16" s="105" t="s">
        <v>56</v>
      </c>
      <c r="N16" s="335"/>
      <c r="O16" s="458"/>
      <c r="P16" s="104"/>
      <c r="R16"/>
    </row>
    <row r="17" spans="1:18" x14ac:dyDescent="0.2">
      <c r="A17" s="573"/>
      <c r="B17" s="264" t="s">
        <v>542</v>
      </c>
      <c r="C17" s="90"/>
      <c r="D17" s="87">
        <v>12075</v>
      </c>
      <c r="E17" s="55"/>
      <c r="F17" s="87"/>
      <c r="G17" s="570"/>
      <c r="H17" s="227" t="s">
        <v>55</v>
      </c>
      <c r="I17" s="31"/>
      <c r="J17" s="31"/>
      <c r="K17" s="226"/>
      <c r="L17" s="134" t="s">
        <v>41</v>
      </c>
      <c r="M17" s="105" t="s">
        <v>56</v>
      </c>
      <c r="N17" s="332"/>
      <c r="O17" s="458"/>
      <c r="P17" s="104"/>
      <c r="R17"/>
    </row>
    <row r="18" spans="1:18" x14ac:dyDescent="0.2">
      <c r="A18" s="573"/>
      <c r="B18" s="264" t="s">
        <v>543</v>
      </c>
      <c r="C18" s="91"/>
      <c r="D18" s="87">
        <v>8487</v>
      </c>
      <c r="E18" s="55"/>
      <c r="F18" s="87"/>
      <c r="G18" s="570"/>
      <c r="H18" s="227" t="s">
        <v>55</v>
      </c>
      <c r="I18" s="31"/>
      <c r="J18" s="31"/>
      <c r="K18" s="226"/>
      <c r="L18" s="134" t="s">
        <v>41</v>
      </c>
      <c r="M18" s="105" t="s">
        <v>56</v>
      </c>
      <c r="N18" s="332"/>
      <c r="O18" s="458"/>
      <c r="P18" s="104"/>
      <c r="R18"/>
    </row>
    <row r="19" spans="1:18" x14ac:dyDescent="0.2">
      <c r="A19" s="573"/>
      <c r="B19" s="264" t="s">
        <v>545</v>
      </c>
      <c r="C19" s="57"/>
      <c r="D19" s="87"/>
      <c r="E19" s="98">
        <v>3404</v>
      </c>
      <c r="F19" s="87"/>
      <c r="G19" s="570"/>
      <c r="H19" s="227" t="s">
        <v>544</v>
      </c>
      <c r="I19" s="31"/>
      <c r="J19" s="31"/>
      <c r="K19" s="226"/>
      <c r="L19" s="134" t="s">
        <v>109</v>
      </c>
      <c r="M19" s="105">
        <v>44111</v>
      </c>
      <c r="N19" s="409"/>
      <c r="O19" s="458"/>
      <c r="P19" s="104"/>
      <c r="R19"/>
    </row>
    <row r="20" spans="1:18" x14ac:dyDescent="0.2">
      <c r="A20" s="573"/>
      <c r="B20" s="264" t="s">
        <v>546</v>
      </c>
      <c r="C20" s="57"/>
      <c r="D20" s="87">
        <v>5175</v>
      </c>
      <c r="E20" s="55"/>
      <c r="F20" s="87"/>
      <c r="G20" s="570"/>
      <c r="H20" s="227" t="s">
        <v>55</v>
      </c>
      <c r="I20" s="31"/>
      <c r="J20" s="31"/>
      <c r="K20" s="226"/>
      <c r="L20" s="134" t="s">
        <v>41</v>
      </c>
      <c r="M20" s="105" t="s">
        <v>56</v>
      </c>
      <c r="N20" s="344"/>
      <c r="O20" s="458"/>
      <c r="P20" s="104"/>
      <c r="R20"/>
    </row>
    <row r="21" spans="1:18" x14ac:dyDescent="0.2">
      <c r="A21" s="574"/>
      <c r="B21" s="264" t="s">
        <v>547</v>
      </c>
      <c r="C21" s="57"/>
      <c r="D21" s="87"/>
      <c r="E21" s="98">
        <v>1500.75</v>
      </c>
      <c r="F21" s="87"/>
      <c r="G21" s="571"/>
      <c r="H21" s="227" t="s">
        <v>472</v>
      </c>
      <c r="I21" s="31"/>
      <c r="J21" s="31"/>
      <c r="K21" s="226"/>
      <c r="L21" s="134" t="s">
        <v>63</v>
      </c>
      <c r="M21" s="105">
        <v>44145</v>
      </c>
      <c r="N21" s="331" t="s">
        <v>502</v>
      </c>
      <c r="O21" s="458"/>
      <c r="P21" s="104"/>
      <c r="R21"/>
    </row>
    <row r="22" spans="1:18" x14ac:dyDescent="0.2">
      <c r="A22" s="362" t="s">
        <v>62</v>
      </c>
      <c r="B22" s="264" t="s">
        <v>549</v>
      </c>
      <c r="C22" s="90">
        <v>5750</v>
      </c>
      <c r="D22" s="87"/>
      <c r="E22" s="55"/>
      <c r="F22" s="87"/>
      <c r="G22" s="324">
        <f>SUM(C22:F22)</f>
        <v>5750</v>
      </c>
      <c r="H22" s="227" t="s">
        <v>548</v>
      </c>
      <c r="I22" s="31"/>
      <c r="J22" s="31"/>
      <c r="K22" s="226"/>
      <c r="L22" s="134" t="s">
        <v>63</v>
      </c>
      <c r="M22" s="106">
        <v>44112</v>
      </c>
      <c r="N22" s="332"/>
      <c r="O22" s="458"/>
      <c r="P22" s="104"/>
      <c r="R22"/>
    </row>
    <row r="23" spans="1:18" x14ac:dyDescent="0.2">
      <c r="A23" s="581" t="s">
        <v>72</v>
      </c>
      <c r="B23" s="264" t="s">
        <v>551</v>
      </c>
      <c r="C23" s="90"/>
      <c r="D23" s="87">
        <v>-7337</v>
      </c>
      <c r="E23" s="159"/>
      <c r="F23" s="87"/>
      <c r="G23" s="578">
        <f>SUM(C23:F25)</f>
        <v>5635</v>
      </c>
      <c r="H23" s="227" t="s">
        <v>489</v>
      </c>
      <c r="I23" s="31"/>
      <c r="J23" s="31"/>
      <c r="K23" s="226"/>
      <c r="L23" s="134" t="s">
        <v>446</v>
      </c>
      <c r="M23" s="105" t="s">
        <v>56</v>
      </c>
      <c r="N23" s="409"/>
      <c r="O23" s="458"/>
      <c r="P23" s="104"/>
      <c r="R23"/>
    </row>
    <row r="24" spans="1:18" x14ac:dyDescent="0.2">
      <c r="A24" s="582"/>
      <c r="B24" s="264" t="s">
        <v>552</v>
      </c>
      <c r="C24" s="57"/>
      <c r="D24" s="87"/>
      <c r="E24" s="98">
        <v>12972</v>
      </c>
      <c r="F24" s="87"/>
      <c r="G24" s="579"/>
      <c r="H24" s="227" t="s">
        <v>306</v>
      </c>
      <c r="I24" s="31"/>
      <c r="J24" s="31"/>
      <c r="K24" s="226"/>
      <c r="L24" s="134" t="s">
        <v>63</v>
      </c>
      <c r="M24" s="105">
        <v>44117</v>
      </c>
      <c r="N24" s="332"/>
      <c r="O24" s="458" t="e">
        <f>'SEPTEMBER ''20'!F53+#REF!+#REF!+E24</f>
        <v>#REF!</v>
      </c>
      <c r="P24" s="104"/>
      <c r="R24"/>
    </row>
    <row r="25" spans="1:18" x14ac:dyDescent="0.2">
      <c r="A25" s="583"/>
      <c r="B25" s="264" t="s">
        <v>553</v>
      </c>
      <c r="C25" s="90"/>
      <c r="D25" s="87"/>
      <c r="E25" s="159"/>
      <c r="F25" s="87"/>
      <c r="G25" s="580"/>
      <c r="H25" s="227" t="s">
        <v>46</v>
      </c>
      <c r="I25" s="31"/>
      <c r="J25" s="31"/>
      <c r="K25" s="226"/>
      <c r="L25" s="134"/>
      <c r="M25" s="106"/>
      <c r="N25" s="331" t="s">
        <v>404</v>
      </c>
      <c r="O25" s="458"/>
      <c r="P25" s="104"/>
      <c r="R25"/>
    </row>
    <row r="26" spans="1:18" x14ac:dyDescent="0.2">
      <c r="A26" s="581" t="s">
        <v>146</v>
      </c>
      <c r="B26" s="264" t="s">
        <v>554</v>
      </c>
      <c r="C26" s="90"/>
      <c r="D26" s="87"/>
      <c r="E26" s="98">
        <v>7498</v>
      </c>
      <c r="F26" s="87"/>
      <c r="G26" s="578">
        <f>SUM(C26:F28)</f>
        <v>17567.13</v>
      </c>
      <c r="H26" s="227" t="s">
        <v>555</v>
      </c>
      <c r="I26" s="31"/>
      <c r="J26" s="31"/>
      <c r="K26" s="226"/>
      <c r="L26" s="134" t="s">
        <v>63</v>
      </c>
      <c r="M26" s="105">
        <v>44126</v>
      </c>
      <c r="N26" s="332"/>
      <c r="O26" s="458"/>
      <c r="P26" s="104"/>
      <c r="R26"/>
    </row>
    <row r="27" spans="1:18" x14ac:dyDescent="0.2">
      <c r="A27" s="582"/>
      <c r="B27" s="264" t="s">
        <v>556</v>
      </c>
      <c r="C27" s="90"/>
      <c r="D27" s="87"/>
      <c r="E27" s="98">
        <v>3169.13</v>
      </c>
      <c r="F27" s="87"/>
      <c r="G27" s="579"/>
      <c r="H27" s="227" t="s">
        <v>537</v>
      </c>
      <c r="I27" s="31"/>
      <c r="J27" s="31"/>
      <c r="K27" s="226"/>
      <c r="L27" s="134" t="s">
        <v>63</v>
      </c>
      <c r="M27" s="106">
        <v>44117</v>
      </c>
      <c r="N27" s="456"/>
      <c r="O27" s="317"/>
      <c r="P27" s="332"/>
      <c r="R27"/>
    </row>
    <row r="28" spans="1:18" x14ac:dyDescent="0.2">
      <c r="A28" s="583"/>
      <c r="B28" s="264" t="s">
        <v>558</v>
      </c>
      <c r="C28" s="90"/>
      <c r="D28" s="87"/>
      <c r="E28" s="55"/>
      <c r="F28" s="87">
        <v>6900</v>
      </c>
      <c r="G28" s="580"/>
      <c r="H28" s="227" t="s">
        <v>536</v>
      </c>
      <c r="I28" s="31"/>
      <c r="J28" s="31"/>
      <c r="K28" s="226"/>
      <c r="L28" s="134" t="s">
        <v>41</v>
      </c>
      <c r="M28" s="106" t="s">
        <v>56</v>
      </c>
      <c r="N28" s="332"/>
      <c r="O28" s="458"/>
      <c r="P28" s="104"/>
      <c r="R28"/>
    </row>
    <row r="29" spans="1:18" x14ac:dyDescent="0.2">
      <c r="A29" s="581" t="s">
        <v>396</v>
      </c>
      <c r="B29" s="264" t="s">
        <v>560</v>
      </c>
      <c r="C29" s="90"/>
      <c r="D29" s="87"/>
      <c r="E29" s="98">
        <v>690</v>
      </c>
      <c r="F29" s="87"/>
      <c r="G29" s="578">
        <f>SUM(C29:F37)</f>
        <v>13058.25</v>
      </c>
      <c r="H29" s="227" t="s">
        <v>559</v>
      </c>
      <c r="I29" s="31"/>
      <c r="J29" s="31"/>
      <c r="K29" s="226"/>
      <c r="L29" s="134" t="s">
        <v>399</v>
      </c>
      <c r="M29" s="106">
        <v>44118</v>
      </c>
      <c r="N29" s="332"/>
      <c r="O29" s="458"/>
      <c r="P29" s="104"/>
      <c r="R29"/>
    </row>
    <row r="30" spans="1:18" x14ac:dyDescent="0.2">
      <c r="A30" s="582"/>
      <c r="B30" s="264" t="s">
        <v>561</v>
      </c>
      <c r="C30" s="90"/>
      <c r="D30" s="87">
        <v>1725</v>
      </c>
      <c r="E30" s="55"/>
      <c r="F30" s="87"/>
      <c r="G30" s="579"/>
      <c r="H30" s="227" t="s">
        <v>65</v>
      </c>
      <c r="I30" s="31"/>
      <c r="J30" s="31"/>
      <c r="K30" s="226"/>
      <c r="L30" s="134" t="s">
        <v>41</v>
      </c>
      <c r="M30" s="106" t="s">
        <v>56</v>
      </c>
      <c r="N30" s="332"/>
      <c r="O30" s="458"/>
      <c r="P30" s="104"/>
      <c r="R30"/>
    </row>
    <row r="31" spans="1:18" x14ac:dyDescent="0.2">
      <c r="A31" s="582"/>
      <c r="B31" s="264" t="s">
        <v>562</v>
      </c>
      <c r="C31" s="90"/>
      <c r="D31" s="87">
        <v>1725</v>
      </c>
      <c r="E31" s="55"/>
      <c r="F31" s="87"/>
      <c r="G31" s="579"/>
      <c r="H31" s="227" t="s">
        <v>65</v>
      </c>
      <c r="I31" s="31"/>
      <c r="J31" s="31"/>
      <c r="K31" s="226"/>
      <c r="L31" s="134" t="s">
        <v>41</v>
      </c>
      <c r="M31" s="106" t="s">
        <v>56</v>
      </c>
      <c r="N31" s="332"/>
      <c r="O31" s="458"/>
      <c r="P31" s="104"/>
      <c r="R31"/>
    </row>
    <row r="32" spans="1:18" x14ac:dyDescent="0.2">
      <c r="A32" s="582"/>
      <c r="B32" s="264" t="s">
        <v>563</v>
      </c>
      <c r="C32" s="90"/>
      <c r="D32" s="87">
        <v>1725</v>
      </c>
      <c r="E32" s="55"/>
      <c r="F32" s="87"/>
      <c r="G32" s="579"/>
      <c r="H32" s="227" t="s">
        <v>65</v>
      </c>
      <c r="I32" s="31"/>
      <c r="J32" s="31"/>
      <c r="K32" s="226"/>
      <c r="L32" s="134" t="s">
        <v>41</v>
      </c>
      <c r="M32" s="106" t="s">
        <v>56</v>
      </c>
      <c r="N32" s="332"/>
      <c r="O32" s="458"/>
      <c r="P32" s="104"/>
      <c r="R32"/>
    </row>
    <row r="33" spans="1:18" x14ac:dyDescent="0.2">
      <c r="A33" s="582"/>
      <c r="B33" s="264" t="s">
        <v>565</v>
      </c>
      <c r="C33" s="90"/>
      <c r="D33" s="87">
        <v>5037</v>
      </c>
      <c r="E33" s="55"/>
      <c r="F33" s="87"/>
      <c r="G33" s="579"/>
      <c r="H33" s="227" t="s">
        <v>167</v>
      </c>
      <c r="I33" s="31"/>
      <c r="J33" s="31"/>
      <c r="K33" s="226"/>
      <c r="L33" s="134" t="s">
        <v>41</v>
      </c>
      <c r="M33" s="106" t="s">
        <v>56</v>
      </c>
      <c r="N33" s="332"/>
      <c r="O33" s="458"/>
      <c r="P33" s="104"/>
      <c r="R33"/>
    </row>
    <row r="34" spans="1:18" x14ac:dyDescent="0.2">
      <c r="A34" s="582"/>
      <c r="B34" s="264" t="s">
        <v>566</v>
      </c>
      <c r="C34" s="57"/>
      <c r="D34" s="87">
        <v>310.5</v>
      </c>
      <c r="E34" s="55"/>
      <c r="F34" s="87"/>
      <c r="G34" s="579"/>
      <c r="H34" s="227" t="s">
        <v>167</v>
      </c>
      <c r="I34" s="31"/>
      <c r="J34" s="31"/>
      <c r="K34" s="226"/>
      <c r="L34" s="134" t="s">
        <v>41</v>
      </c>
      <c r="M34" s="106" t="s">
        <v>56</v>
      </c>
      <c r="N34" s="332"/>
      <c r="O34" s="458"/>
      <c r="P34" s="104"/>
      <c r="R34"/>
    </row>
    <row r="35" spans="1:18" x14ac:dyDescent="0.2">
      <c r="A35" s="582"/>
      <c r="B35" s="264" t="s">
        <v>567</v>
      </c>
      <c r="C35" s="57"/>
      <c r="D35" s="87">
        <v>207</v>
      </c>
      <c r="E35" s="55"/>
      <c r="F35" s="87"/>
      <c r="G35" s="579"/>
      <c r="H35" s="227" t="s">
        <v>167</v>
      </c>
      <c r="I35" s="31"/>
      <c r="J35" s="31"/>
      <c r="K35" s="226"/>
      <c r="L35" s="134" t="s">
        <v>41</v>
      </c>
      <c r="M35" s="106" t="s">
        <v>56</v>
      </c>
      <c r="N35" s="332"/>
      <c r="O35" s="458"/>
      <c r="P35" s="504" t="s">
        <v>550</v>
      </c>
      <c r="R35"/>
    </row>
    <row r="36" spans="1:18" x14ac:dyDescent="0.2">
      <c r="A36" s="582"/>
      <c r="B36" s="264" t="s">
        <v>568</v>
      </c>
      <c r="C36" s="57"/>
      <c r="D36" s="87">
        <v>310.5</v>
      </c>
      <c r="E36" s="55"/>
      <c r="F36" s="87"/>
      <c r="G36" s="579"/>
      <c r="H36" s="227" t="s">
        <v>167</v>
      </c>
      <c r="I36" s="31"/>
      <c r="J36" s="31"/>
      <c r="K36" s="226"/>
      <c r="L36" s="134" t="s">
        <v>41</v>
      </c>
      <c r="M36" s="106" t="s">
        <v>56</v>
      </c>
      <c r="N36" s="332"/>
      <c r="O36" s="458"/>
      <c r="P36" s="104"/>
      <c r="R36"/>
    </row>
    <row r="37" spans="1:18" x14ac:dyDescent="0.2">
      <c r="A37" s="582"/>
      <c r="B37" s="264" t="s">
        <v>564</v>
      </c>
      <c r="C37" s="57"/>
      <c r="D37" s="87"/>
      <c r="E37" s="98">
        <v>1328.25</v>
      </c>
      <c r="F37" s="87"/>
      <c r="G37" s="580"/>
      <c r="H37" s="227" t="s">
        <v>478</v>
      </c>
      <c r="I37" s="31"/>
      <c r="J37" s="31"/>
      <c r="K37" s="226"/>
      <c r="L37" s="134" t="s">
        <v>63</v>
      </c>
      <c r="M37" s="106">
        <v>44138</v>
      </c>
      <c r="N37" s="316"/>
      <c r="O37" s="458"/>
      <c r="P37" s="104"/>
      <c r="R37"/>
    </row>
    <row r="38" spans="1:18" x14ac:dyDescent="0.2">
      <c r="A38" s="86" t="s">
        <v>80</v>
      </c>
      <c r="B38" s="264" t="s">
        <v>571</v>
      </c>
      <c r="C38" s="57"/>
      <c r="D38" s="87">
        <v>9867</v>
      </c>
      <c r="E38" s="55"/>
      <c r="F38" s="87"/>
      <c r="G38" s="324">
        <f>SUM(C38:F38)</f>
        <v>9867</v>
      </c>
      <c r="H38" s="227" t="s">
        <v>112</v>
      </c>
      <c r="I38" s="31"/>
      <c r="J38" s="31"/>
      <c r="K38" s="226"/>
      <c r="L38" s="134" t="s">
        <v>41</v>
      </c>
      <c r="M38" s="106" t="s">
        <v>56</v>
      </c>
      <c r="N38" s="332"/>
      <c r="O38" s="458"/>
      <c r="P38" s="104"/>
      <c r="R38"/>
    </row>
    <row r="39" spans="1:18" x14ac:dyDescent="0.2">
      <c r="A39" s="581" t="s">
        <v>181</v>
      </c>
      <c r="B39" s="264" t="s">
        <v>572</v>
      </c>
      <c r="C39" s="57"/>
      <c r="D39" s="87">
        <v>4140</v>
      </c>
      <c r="E39" s="55"/>
      <c r="F39" s="87"/>
      <c r="G39" s="578">
        <f>SUM(C39:F40)</f>
        <v>7245</v>
      </c>
      <c r="H39" s="227" t="s">
        <v>167</v>
      </c>
      <c r="I39" s="31"/>
      <c r="J39" s="31"/>
      <c r="K39" s="226"/>
      <c r="L39" s="134" t="s">
        <v>41</v>
      </c>
      <c r="M39" s="106" t="s">
        <v>56</v>
      </c>
      <c r="N39" s="332"/>
      <c r="O39" s="458"/>
      <c r="P39" s="104"/>
      <c r="R39"/>
    </row>
    <row r="40" spans="1:18" x14ac:dyDescent="0.2">
      <c r="A40" s="583"/>
      <c r="B40" s="264" t="s">
        <v>573</v>
      </c>
      <c r="C40" s="57"/>
      <c r="D40" s="87">
        <v>3105</v>
      </c>
      <c r="E40" s="55"/>
      <c r="F40" s="87"/>
      <c r="G40" s="580"/>
      <c r="H40" s="227" t="s">
        <v>167</v>
      </c>
      <c r="I40" s="31"/>
      <c r="J40" s="31"/>
      <c r="K40" s="226"/>
      <c r="L40" s="134" t="s">
        <v>41</v>
      </c>
      <c r="M40" s="419" t="s">
        <v>56</v>
      </c>
      <c r="N40" s="332"/>
      <c r="O40" s="458"/>
      <c r="P40" s="104"/>
      <c r="R40"/>
    </row>
    <row r="41" spans="1:18" x14ac:dyDescent="0.2">
      <c r="A41" s="545" t="s">
        <v>192</v>
      </c>
      <c r="B41" s="264" t="s">
        <v>587</v>
      </c>
      <c r="C41" s="57"/>
      <c r="D41" s="87"/>
      <c r="E41" s="159">
        <v>6440</v>
      </c>
      <c r="F41" s="87"/>
      <c r="G41" s="549">
        <f t="shared" ref="G41" si="0">SUM(C41:F41)/1.15</f>
        <v>5600</v>
      </c>
      <c r="H41" s="319" t="s">
        <v>588</v>
      </c>
      <c r="I41" s="31"/>
      <c r="J41" s="31"/>
      <c r="K41" s="226"/>
      <c r="L41" s="134"/>
      <c r="M41" s="444"/>
      <c r="N41" s="332"/>
      <c r="O41" s="458"/>
      <c r="P41" s="104"/>
      <c r="R41"/>
    </row>
    <row r="42" spans="1:18" x14ac:dyDescent="0.2">
      <c r="A42" s="581" t="s">
        <v>195</v>
      </c>
      <c r="B42" s="264" t="s">
        <v>590</v>
      </c>
      <c r="C42" s="57"/>
      <c r="D42" s="87"/>
      <c r="E42" s="159">
        <v>4550</v>
      </c>
      <c r="F42" s="87"/>
      <c r="G42" s="578">
        <f>SUM(C42:F47)</f>
        <v>32560</v>
      </c>
      <c r="H42" s="319" t="s">
        <v>503</v>
      </c>
      <c r="I42" s="31"/>
      <c r="J42" s="31"/>
      <c r="K42" s="226"/>
      <c r="L42" s="134"/>
      <c r="M42" s="314"/>
      <c r="N42" s="332"/>
      <c r="O42" s="458"/>
      <c r="P42" s="34" t="s">
        <v>687</v>
      </c>
      <c r="R42"/>
    </row>
    <row r="43" spans="1:18" x14ac:dyDescent="0.2">
      <c r="A43" s="582"/>
      <c r="B43" s="264" t="s">
        <v>591</v>
      </c>
      <c r="C43" s="57"/>
      <c r="D43" s="87"/>
      <c r="E43" s="159">
        <v>824</v>
      </c>
      <c r="F43" s="87"/>
      <c r="G43" s="579"/>
      <c r="H43" s="319" t="s">
        <v>589</v>
      </c>
      <c r="I43" s="31"/>
      <c r="J43" s="31"/>
      <c r="K43" s="226"/>
      <c r="L43" s="134"/>
      <c r="M43" s="314"/>
      <c r="N43" s="332"/>
      <c r="O43" s="458"/>
      <c r="P43" s="34" t="s">
        <v>687</v>
      </c>
      <c r="R43"/>
    </row>
    <row r="44" spans="1:18" x14ac:dyDescent="0.2">
      <c r="A44" s="582"/>
      <c r="B44" s="264" t="s">
        <v>593</v>
      </c>
      <c r="C44" s="57"/>
      <c r="D44" s="87"/>
      <c r="E44" s="98">
        <v>1380</v>
      </c>
      <c r="F44" s="87"/>
      <c r="G44" s="579"/>
      <c r="H44" s="227" t="s">
        <v>306</v>
      </c>
      <c r="I44" s="31"/>
      <c r="J44" s="31"/>
      <c r="K44" s="226"/>
      <c r="L44" s="134" t="s">
        <v>63</v>
      </c>
      <c r="M44" s="106">
        <v>44131</v>
      </c>
      <c r="N44" s="332"/>
      <c r="O44" s="458"/>
      <c r="P44" s="104"/>
      <c r="R44"/>
    </row>
    <row r="45" spans="1:18" x14ac:dyDescent="0.2">
      <c r="A45" s="582"/>
      <c r="B45" s="264" t="s">
        <v>594</v>
      </c>
      <c r="C45" s="57"/>
      <c r="D45" s="87"/>
      <c r="E45" s="98">
        <v>14490</v>
      </c>
      <c r="F45" s="87"/>
      <c r="G45" s="579"/>
      <c r="H45" s="227" t="s">
        <v>595</v>
      </c>
      <c r="I45" s="31"/>
      <c r="J45" s="31"/>
      <c r="K45" s="226"/>
      <c r="L45" s="134" t="s">
        <v>63</v>
      </c>
      <c r="M45" s="106">
        <v>44131</v>
      </c>
      <c r="N45" s="332"/>
      <c r="O45" s="458"/>
      <c r="P45" s="104"/>
      <c r="R45"/>
    </row>
    <row r="46" spans="1:18" x14ac:dyDescent="0.2">
      <c r="A46" s="582"/>
      <c r="B46" s="264" t="s">
        <v>597</v>
      </c>
      <c r="C46" s="57"/>
      <c r="D46" s="87"/>
      <c r="E46" s="98">
        <v>5681</v>
      </c>
      <c r="F46" s="87"/>
      <c r="G46" s="579"/>
      <c r="H46" s="227" t="s">
        <v>596</v>
      </c>
      <c r="I46" s="31"/>
      <c r="J46" s="31"/>
      <c r="K46" s="226"/>
      <c r="L46" s="134" t="s">
        <v>63</v>
      </c>
      <c r="M46" s="106">
        <v>44127</v>
      </c>
      <c r="N46" s="332"/>
      <c r="O46" s="458"/>
      <c r="P46" s="104"/>
      <c r="R46"/>
    </row>
    <row r="47" spans="1:18" x14ac:dyDescent="0.2">
      <c r="A47" s="583"/>
      <c r="B47" s="264" t="s">
        <v>598</v>
      </c>
      <c r="C47" s="57"/>
      <c r="D47" s="87"/>
      <c r="E47" s="98">
        <v>5635</v>
      </c>
      <c r="F47" s="87"/>
      <c r="G47" s="580"/>
      <c r="H47" s="227" t="s">
        <v>451</v>
      </c>
      <c r="I47" s="31"/>
      <c r="J47" s="31"/>
      <c r="K47" s="226"/>
      <c r="L47" s="134" t="s">
        <v>63</v>
      </c>
      <c r="M47" s="106">
        <v>44159</v>
      </c>
      <c r="N47" s="332"/>
      <c r="O47" s="458"/>
      <c r="P47" s="104"/>
      <c r="R47"/>
    </row>
    <row r="48" spans="1:18" x14ac:dyDescent="0.2">
      <c r="A48" s="582" t="s">
        <v>113</v>
      </c>
      <c r="B48" s="264" t="s">
        <v>600</v>
      </c>
      <c r="C48" s="57"/>
      <c r="D48" s="87">
        <v>8280</v>
      </c>
      <c r="E48" s="159"/>
      <c r="F48" s="87"/>
      <c r="G48" s="579">
        <f>SUM(C48:F51)</f>
        <v>51732.75</v>
      </c>
      <c r="H48" s="227" t="s">
        <v>54</v>
      </c>
      <c r="I48" s="31"/>
      <c r="J48" s="31"/>
      <c r="K48" s="226"/>
      <c r="L48" s="134" t="s">
        <v>41</v>
      </c>
      <c r="M48" s="105" t="s">
        <v>56</v>
      </c>
      <c r="N48" s="332"/>
      <c r="O48" s="458"/>
      <c r="P48" s="104"/>
      <c r="R48"/>
    </row>
    <row r="49" spans="1:18" x14ac:dyDescent="0.2">
      <c r="A49" s="582"/>
      <c r="B49" s="264" t="s">
        <v>601</v>
      </c>
      <c r="C49" s="57"/>
      <c r="D49" s="87">
        <v>2415</v>
      </c>
      <c r="E49" s="159"/>
      <c r="F49" s="87"/>
      <c r="G49" s="579"/>
      <c r="H49" s="227" t="s">
        <v>54</v>
      </c>
      <c r="I49" s="31"/>
      <c r="J49" s="31"/>
      <c r="K49" s="226"/>
      <c r="L49" s="134" t="s">
        <v>41</v>
      </c>
      <c r="M49" s="105" t="s">
        <v>56</v>
      </c>
      <c r="N49" s="332"/>
      <c r="O49" s="458"/>
      <c r="P49" s="104"/>
      <c r="R49"/>
    </row>
    <row r="50" spans="1:18" x14ac:dyDescent="0.2">
      <c r="A50" s="582"/>
      <c r="B50" s="264" t="s">
        <v>602</v>
      </c>
      <c r="C50" s="57"/>
      <c r="D50" s="87">
        <v>27358.5</v>
      </c>
      <c r="E50" s="159"/>
      <c r="F50" s="87"/>
      <c r="G50" s="579"/>
      <c r="H50" s="227" t="s">
        <v>55</v>
      </c>
      <c r="I50" s="31"/>
      <c r="J50" s="31"/>
      <c r="K50" s="226"/>
      <c r="L50" s="134" t="s">
        <v>41</v>
      </c>
      <c r="M50" s="105" t="s">
        <v>56</v>
      </c>
      <c r="N50" s="332"/>
      <c r="O50" s="458"/>
      <c r="P50" s="104"/>
      <c r="R50"/>
    </row>
    <row r="51" spans="1:18" x14ac:dyDescent="0.2">
      <c r="A51" s="583"/>
      <c r="B51" s="264" t="s">
        <v>603</v>
      </c>
      <c r="C51" s="57"/>
      <c r="D51" s="87">
        <v>13679.25</v>
      </c>
      <c r="E51" s="159"/>
      <c r="F51" s="87"/>
      <c r="G51" s="580"/>
      <c r="H51" s="227" t="s">
        <v>55</v>
      </c>
      <c r="I51" s="31"/>
      <c r="J51" s="31"/>
      <c r="K51" s="226"/>
      <c r="L51" s="134" t="s">
        <v>41</v>
      </c>
      <c r="M51" s="105" t="s">
        <v>56</v>
      </c>
      <c r="N51" s="332"/>
      <c r="O51" s="458"/>
      <c r="P51" s="104"/>
      <c r="R51"/>
    </row>
    <row r="52" spans="1:18" x14ac:dyDescent="0.2">
      <c r="A52" s="581" t="s">
        <v>201</v>
      </c>
      <c r="B52" s="264" t="s">
        <v>605</v>
      </c>
      <c r="C52" s="57"/>
      <c r="D52" s="87"/>
      <c r="E52" s="55"/>
      <c r="F52" s="87">
        <v>3450</v>
      </c>
      <c r="G52" s="578">
        <f>SUM(C52:F53)</f>
        <v>15640</v>
      </c>
      <c r="H52" s="227" t="s">
        <v>606</v>
      </c>
      <c r="I52" s="31"/>
      <c r="J52" s="31"/>
      <c r="K52" s="226"/>
      <c r="L52" s="134" t="s">
        <v>41</v>
      </c>
      <c r="M52" s="105" t="s">
        <v>56</v>
      </c>
      <c r="N52" s="332"/>
      <c r="O52" s="458"/>
      <c r="P52" s="104"/>
      <c r="R52"/>
    </row>
    <row r="53" spans="1:18" x14ac:dyDescent="0.2">
      <c r="A53" s="583"/>
      <c r="B53" s="264" t="s">
        <v>604</v>
      </c>
      <c r="C53" s="57"/>
      <c r="D53" s="87">
        <v>12190</v>
      </c>
      <c r="E53" s="159"/>
      <c r="F53" s="87"/>
      <c r="G53" s="580"/>
      <c r="H53" s="227" t="s">
        <v>249</v>
      </c>
      <c r="I53" s="31"/>
      <c r="J53" s="31"/>
      <c r="K53" s="226"/>
      <c r="L53" s="134" t="s">
        <v>41</v>
      </c>
      <c r="M53" s="105" t="s">
        <v>56</v>
      </c>
      <c r="N53" s="332"/>
      <c r="O53" s="458"/>
      <c r="P53" s="104"/>
      <c r="R53"/>
    </row>
    <row r="54" spans="1:18" x14ac:dyDescent="0.2">
      <c r="A54" s="581" t="s">
        <v>203</v>
      </c>
      <c r="B54" s="264" t="s">
        <v>608</v>
      </c>
      <c r="C54" s="57"/>
      <c r="D54" s="87"/>
      <c r="E54" s="159">
        <v>824</v>
      </c>
      <c r="F54" s="87"/>
      <c r="G54" s="578">
        <f>SUM(C54:F56)</f>
        <v>8199</v>
      </c>
      <c r="H54" s="319" t="s">
        <v>611</v>
      </c>
      <c r="I54" s="31"/>
      <c r="J54" s="31"/>
      <c r="K54" s="226"/>
      <c r="L54" s="134"/>
      <c r="M54" s="451"/>
      <c r="N54" s="332"/>
      <c r="O54" s="458"/>
      <c r="P54" s="104"/>
      <c r="R54"/>
    </row>
    <row r="55" spans="1:18" x14ac:dyDescent="0.2">
      <c r="A55" s="582"/>
      <c r="B55" s="264" t="s">
        <v>609</v>
      </c>
      <c r="C55" s="57"/>
      <c r="D55" s="87"/>
      <c r="E55" s="98">
        <v>4554</v>
      </c>
      <c r="F55" s="87"/>
      <c r="G55" s="579"/>
      <c r="H55" s="488" t="s">
        <v>306</v>
      </c>
      <c r="I55" s="31"/>
      <c r="J55" s="31"/>
      <c r="K55" s="226"/>
      <c r="L55" s="134" t="s">
        <v>63</v>
      </c>
      <c r="M55" s="505">
        <v>44137</v>
      </c>
      <c r="N55" s="332"/>
      <c r="O55" s="458"/>
      <c r="P55" s="104"/>
      <c r="R55"/>
    </row>
    <row r="56" spans="1:18" x14ac:dyDescent="0.2">
      <c r="A56" s="583"/>
      <c r="B56" s="264" t="s">
        <v>610</v>
      </c>
      <c r="C56" s="57"/>
      <c r="D56" s="87"/>
      <c r="E56" s="159">
        <v>2821</v>
      </c>
      <c r="F56" s="87"/>
      <c r="G56" s="580"/>
      <c r="H56" s="319" t="s">
        <v>612</v>
      </c>
      <c r="I56" s="31"/>
      <c r="J56" s="31"/>
      <c r="K56" s="226"/>
      <c r="L56" s="134"/>
      <c r="M56" s="444"/>
      <c r="N56" s="332"/>
      <c r="O56" s="458"/>
      <c r="P56" s="34" t="s">
        <v>687</v>
      </c>
      <c r="R56"/>
    </row>
    <row r="57" spans="1:18" x14ac:dyDescent="0.2">
      <c r="A57" s="581" t="s">
        <v>209</v>
      </c>
      <c r="B57" s="264" t="s">
        <v>613</v>
      </c>
      <c r="C57" s="57"/>
      <c r="D57" s="87">
        <v>15628.5</v>
      </c>
      <c r="E57" s="159"/>
      <c r="F57" s="87"/>
      <c r="G57" s="578">
        <f>SUM(C57:F60)</f>
        <v>72369.5</v>
      </c>
      <c r="H57" s="227" t="s">
        <v>112</v>
      </c>
      <c r="I57" s="31"/>
      <c r="J57" s="31"/>
      <c r="K57" s="226"/>
      <c r="L57" s="134" t="s">
        <v>41</v>
      </c>
      <c r="M57" s="105" t="s">
        <v>56</v>
      </c>
      <c r="N57" s="332"/>
      <c r="O57" s="458"/>
      <c r="P57" s="104"/>
      <c r="R57"/>
    </row>
    <row r="58" spans="1:18" x14ac:dyDescent="0.2">
      <c r="A58" s="582"/>
      <c r="B58" s="264" t="s">
        <v>617</v>
      </c>
      <c r="C58" s="57"/>
      <c r="D58" s="87">
        <v>15640</v>
      </c>
      <c r="E58" s="159"/>
      <c r="F58" s="87"/>
      <c r="G58" s="579"/>
      <c r="H58" s="227" t="s">
        <v>112</v>
      </c>
      <c r="I58" s="31"/>
      <c r="J58" s="31"/>
      <c r="K58" s="226"/>
      <c r="L58" s="134" t="s">
        <v>41</v>
      </c>
      <c r="M58" s="105" t="s">
        <v>56</v>
      </c>
      <c r="N58" s="332"/>
      <c r="O58" s="458"/>
      <c r="P58" s="104"/>
      <c r="R58"/>
    </row>
    <row r="59" spans="1:18" x14ac:dyDescent="0.2">
      <c r="A59" s="582"/>
      <c r="B59" s="264" t="s">
        <v>615</v>
      </c>
      <c r="C59" s="57"/>
      <c r="D59" s="87">
        <v>25668</v>
      </c>
      <c r="E59" s="159"/>
      <c r="F59" s="87"/>
      <c r="G59" s="579"/>
      <c r="H59" s="227" t="s">
        <v>112</v>
      </c>
      <c r="I59" s="31"/>
      <c r="J59" s="31"/>
      <c r="K59" s="226"/>
      <c r="L59" s="134" t="s">
        <v>41</v>
      </c>
      <c r="M59" s="105" t="s">
        <v>56</v>
      </c>
      <c r="N59" s="332"/>
      <c r="O59" s="458"/>
      <c r="P59" s="104"/>
      <c r="R59"/>
    </row>
    <row r="60" spans="1:18" x14ac:dyDescent="0.2">
      <c r="A60" s="583"/>
      <c r="B60" s="264" t="s">
        <v>616</v>
      </c>
      <c r="C60" s="57"/>
      <c r="D60" s="87">
        <v>15433</v>
      </c>
      <c r="E60" s="159"/>
      <c r="F60" s="87"/>
      <c r="G60" s="580"/>
      <c r="H60" s="227" t="s">
        <v>112</v>
      </c>
      <c r="I60" s="31"/>
      <c r="J60" s="31"/>
      <c r="K60" s="226"/>
      <c r="L60" s="134" t="s">
        <v>41</v>
      </c>
      <c r="M60" s="105" t="s">
        <v>56</v>
      </c>
      <c r="N60" s="332"/>
      <c r="O60" s="458"/>
      <c r="P60" s="104"/>
      <c r="R60"/>
    </row>
    <row r="61" spans="1:18" ht="13.5" thickBot="1" x14ac:dyDescent="0.25">
      <c r="A61" s="86" t="s">
        <v>311</v>
      </c>
      <c r="B61" s="264" t="s">
        <v>617</v>
      </c>
      <c r="C61" s="90">
        <v>7337</v>
      </c>
      <c r="D61" s="87"/>
      <c r="E61" s="159"/>
      <c r="F61" s="87"/>
      <c r="G61" s="267">
        <f>SUM(C61:F61)</f>
        <v>7337</v>
      </c>
      <c r="H61" s="227" t="s">
        <v>57</v>
      </c>
      <c r="I61" s="31"/>
      <c r="J61" s="31"/>
      <c r="K61" s="226"/>
      <c r="L61" s="134" t="s">
        <v>63</v>
      </c>
      <c r="M61" s="106">
        <v>44175</v>
      </c>
      <c r="N61" s="332"/>
      <c r="O61" s="458"/>
      <c r="P61" s="104"/>
      <c r="R61"/>
    </row>
    <row r="62" spans="1:18" s="12" customFormat="1" ht="14.25" customHeight="1" thickTop="1" thickBot="1" x14ac:dyDescent="0.25">
      <c r="A62" s="620"/>
      <c r="B62" s="649"/>
      <c r="C62" s="127">
        <f>SUM(C5:C61)</f>
        <v>13087</v>
      </c>
      <c r="D62" s="127">
        <f>SUM(D5:D61)</f>
        <v>182844.25</v>
      </c>
      <c r="E62" s="127">
        <f>SUM(E5:E61)</f>
        <v>153379.63</v>
      </c>
      <c r="F62" s="127">
        <f>SUM(F5:F61)</f>
        <v>18975</v>
      </c>
      <c r="G62" s="606">
        <f>SUM(G5:G61)</f>
        <v>367445.88</v>
      </c>
      <c r="H62" s="606"/>
      <c r="I62" s="606"/>
      <c r="J62" s="606"/>
      <c r="K62" s="606"/>
      <c r="L62" s="62">
        <f>SUM(C5:F61)</f>
        <v>368285.88</v>
      </c>
      <c r="M62" s="282"/>
      <c r="N62" s="405"/>
      <c r="O62" s="461"/>
      <c r="P62" s="151"/>
    </row>
    <row r="63" spans="1:18" s="12" customFormat="1" ht="15" customHeight="1" x14ac:dyDescent="0.2">
      <c r="A63" s="198"/>
      <c r="B63" s="73"/>
      <c r="C63" s="634">
        <f>SUM(C62:D62)</f>
        <v>195931.25</v>
      </c>
      <c r="D63" s="635"/>
      <c r="E63" s="634">
        <f>SUM(E62:F62)</f>
        <v>172354.63</v>
      </c>
      <c r="F63" s="635"/>
      <c r="G63" s="606"/>
      <c r="H63" s="606"/>
      <c r="I63" s="606"/>
      <c r="J63" s="606"/>
      <c r="K63" s="606"/>
      <c r="L63" s="62"/>
      <c r="M63" s="207"/>
      <c r="N63" s="600"/>
      <c r="O63" s="645"/>
      <c r="P63" s="151"/>
    </row>
    <row r="64" spans="1:18" x14ac:dyDescent="0.2">
      <c r="H64" s="192"/>
      <c r="I64" s="642"/>
      <c r="J64" s="642"/>
      <c r="K64" s="469"/>
      <c r="N64" s="300"/>
      <c r="O64" s="589"/>
      <c r="P64" s="599"/>
      <c r="R64"/>
    </row>
    <row r="65" spans="1:19" ht="15" x14ac:dyDescent="0.2">
      <c r="A65" s="61" t="s">
        <v>9</v>
      </c>
      <c r="H65" s="93"/>
      <c r="I65" s="1"/>
      <c r="J65" s="589"/>
      <c r="K65" s="589"/>
      <c r="L65" s="599"/>
      <c r="Q65" s="446"/>
      <c r="R65"/>
    </row>
    <row r="66" spans="1:19" s="446" customFormat="1" ht="7.5" customHeight="1" x14ac:dyDescent="0.2">
      <c r="A66" s="4"/>
      <c r="B66" s="71"/>
      <c r="C66" s="121"/>
      <c r="D66" s="121"/>
      <c r="E66" s="121"/>
      <c r="F66" s="121"/>
      <c r="G66" s="121"/>
      <c r="H66" s="1"/>
      <c r="I66" s="93"/>
      <c r="J66" s="1"/>
      <c r="K66" s="1"/>
      <c r="L66"/>
      <c r="M66"/>
      <c r="O66" s="329"/>
      <c r="P66" s="457"/>
      <c r="Q66"/>
      <c r="S66"/>
    </row>
    <row r="67" spans="1:19" s="446" customFormat="1" ht="17.25" customHeight="1" thickBot="1" x14ac:dyDescent="0.25">
      <c r="A67" s="101"/>
      <c r="B67" s="102" t="s">
        <v>34</v>
      </c>
      <c r="C67" s="93"/>
      <c r="D67" s="93"/>
      <c r="E67" s="93"/>
      <c r="F67"/>
      <c r="G67"/>
      <c r="H67"/>
      <c r="I67"/>
      <c r="J67"/>
      <c r="K67"/>
      <c r="L67"/>
      <c r="M67"/>
      <c r="O67" s="450"/>
      <c r="P67" s="457"/>
    </row>
    <row r="68" spans="1:19" s="446" customFormat="1" ht="13.5" thickBot="1" x14ac:dyDescent="0.25">
      <c r="A68" s="618"/>
      <c r="B68" s="619"/>
      <c r="C68" s="466" t="s">
        <v>94</v>
      </c>
      <c r="D68" s="432" t="s">
        <v>492</v>
      </c>
      <c r="E68" s="432" t="s">
        <v>251</v>
      </c>
      <c r="F68" s="432" t="s">
        <v>70</v>
      </c>
      <c r="G68" s="393" t="s">
        <v>607</v>
      </c>
      <c r="H68" s="393" t="s">
        <v>69</v>
      </c>
      <c r="I68" s="156" t="s">
        <v>68</v>
      </c>
      <c r="J68" s="350" t="s">
        <v>67</v>
      </c>
      <c r="K68" s="470"/>
      <c r="M68" s="301"/>
      <c r="N68" s="450"/>
      <c r="O68" s="462"/>
    </row>
    <row r="69" spans="1:19" s="446" customFormat="1" x14ac:dyDescent="0.2">
      <c r="A69" s="586" t="s">
        <v>542</v>
      </c>
      <c r="B69" s="587"/>
      <c r="C69" s="157"/>
      <c r="D69" s="129"/>
      <c r="E69" s="129"/>
      <c r="F69" s="129"/>
      <c r="G69" s="129"/>
      <c r="H69" s="423"/>
      <c r="I69" s="307">
        <v>12075</v>
      </c>
      <c r="J69" s="216"/>
      <c r="K69" s="385"/>
      <c r="M69" s="301"/>
      <c r="N69" s="450"/>
      <c r="O69" s="462"/>
    </row>
    <row r="70" spans="1:19" s="473" customFormat="1" x14ac:dyDescent="0.2">
      <c r="A70" s="636" t="s">
        <v>447</v>
      </c>
      <c r="B70" s="637"/>
      <c r="C70" s="165"/>
      <c r="D70" s="293"/>
      <c r="E70" s="293"/>
      <c r="F70" s="293"/>
      <c r="G70" s="293"/>
      <c r="H70" s="424"/>
      <c r="I70" s="146"/>
      <c r="J70" s="145"/>
      <c r="K70" s="385"/>
      <c r="M70" s="301"/>
      <c r="N70" s="474"/>
      <c r="O70" s="462"/>
    </row>
    <row r="71" spans="1:19" s="473" customFormat="1" x14ac:dyDescent="0.2">
      <c r="A71" s="636" t="s">
        <v>540</v>
      </c>
      <c r="B71" s="637"/>
      <c r="C71" s="165"/>
      <c r="D71" s="293"/>
      <c r="E71" s="293"/>
      <c r="F71" s="293"/>
      <c r="G71" s="130">
        <v>8625</v>
      </c>
      <c r="H71" s="424"/>
      <c r="I71" s="146"/>
      <c r="J71" s="145"/>
      <c r="K71" s="385"/>
      <c r="M71" s="301"/>
      <c r="N71" s="474"/>
      <c r="O71" s="462"/>
    </row>
    <row r="72" spans="1:19" s="446" customFormat="1" x14ac:dyDescent="0.2">
      <c r="A72" s="636" t="s">
        <v>543</v>
      </c>
      <c r="B72" s="637"/>
      <c r="C72" s="165"/>
      <c r="D72" s="293"/>
      <c r="E72" s="293"/>
      <c r="F72" s="293"/>
      <c r="G72" s="293"/>
      <c r="H72" s="424"/>
      <c r="I72" s="146">
        <v>8487</v>
      </c>
      <c r="J72" s="145"/>
      <c r="K72" s="385"/>
      <c r="M72" s="301"/>
      <c r="N72" s="450"/>
      <c r="O72" s="462"/>
    </row>
    <row r="73" spans="1:19" s="446" customFormat="1" x14ac:dyDescent="0.2">
      <c r="A73" s="636" t="s">
        <v>546</v>
      </c>
      <c r="B73" s="637"/>
      <c r="C73" s="165"/>
      <c r="D73" s="293"/>
      <c r="E73" s="293"/>
      <c r="F73" s="116"/>
      <c r="G73" s="439"/>
      <c r="H73" s="424"/>
      <c r="I73" s="146">
        <v>5175</v>
      </c>
      <c r="J73" s="145"/>
      <c r="K73" s="385"/>
      <c r="M73" s="301"/>
      <c r="N73" s="450"/>
      <c r="O73" s="462"/>
    </row>
    <row r="74" spans="1:19" s="446" customFormat="1" x14ac:dyDescent="0.2">
      <c r="A74" s="636" t="s">
        <v>551</v>
      </c>
      <c r="B74" s="637"/>
      <c r="C74" s="119"/>
      <c r="D74" s="130">
        <v>-7337</v>
      </c>
      <c r="E74" s="130"/>
      <c r="F74" s="59"/>
      <c r="G74" s="59"/>
      <c r="H74" s="425"/>
      <c r="I74" s="118"/>
      <c r="J74" s="117"/>
      <c r="K74" s="385"/>
      <c r="M74" s="301"/>
      <c r="N74" s="450"/>
      <c r="O74" s="462"/>
    </row>
    <row r="75" spans="1:19" s="473" customFormat="1" x14ac:dyDescent="0.2">
      <c r="A75" s="636" t="s">
        <v>558</v>
      </c>
      <c r="B75" s="637"/>
      <c r="C75" s="119"/>
      <c r="D75" s="130"/>
      <c r="E75" s="130"/>
      <c r="F75" s="189"/>
      <c r="G75" s="189">
        <v>6900</v>
      </c>
      <c r="H75" s="425"/>
      <c r="I75" s="118"/>
      <c r="J75" s="117"/>
      <c r="K75" s="385"/>
      <c r="M75" s="301"/>
      <c r="N75" s="474"/>
      <c r="O75" s="462"/>
    </row>
    <row r="76" spans="1:19" s="446" customFormat="1" x14ac:dyDescent="0.2">
      <c r="A76" s="636" t="s">
        <v>561</v>
      </c>
      <c r="B76" s="637"/>
      <c r="C76" s="119"/>
      <c r="D76" s="130"/>
      <c r="E76" s="130"/>
      <c r="F76" s="189"/>
      <c r="G76" s="189"/>
      <c r="H76" s="425"/>
      <c r="I76" s="118"/>
      <c r="J76" s="117">
        <v>1725</v>
      </c>
      <c r="K76" s="385"/>
      <c r="M76" s="301"/>
      <c r="N76" s="450"/>
      <c r="O76" s="462"/>
    </row>
    <row r="77" spans="1:19" s="446" customFormat="1" x14ac:dyDescent="0.2">
      <c r="A77" s="636" t="s">
        <v>562</v>
      </c>
      <c r="B77" s="637"/>
      <c r="C77" s="158"/>
      <c r="D77" s="131"/>
      <c r="E77" s="131"/>
      <c r="F77" s="189"/>
      <c r="G77" s="439"/>
      <c r="H77" s="426"/>
      <c r="I77" s="308"/>
      <c r="J77" s="117">
        <v>1725</v>
      </c>
      <c r="K77" s="385"/>
      <c r="M77" s="301"/>
      <c r="N77" s="450"/>
      <c r="O77" s="462"/>
    </row>
    <row r="78" spans="1:19" s="446" customFormat="1" x14ac:dyDescent="0.2">
      <c r="A78" s="636" t="s">
        <v>563</v>
      </c>
      <c r="B78" s="637"/>
      <c r="C78" s="119"/>
      <c r="D78" s="131"/>
      <c r="E78" s="131"/>
      <c r="F78" s="189"/>
      <c r="G78" s="59"/>
      <c r="H78" s="426"/>
      <c r="I78" s="308"/>
      <c r="J78" s="56">
        <v>1725</v>
      </c>
      <c r="K78" s="194"/>
      <c r="M78" s="301"/>
      <c r="N78" s="450"/>
      <c r="O78" s="462"/>
    </row>
    <row r="79" spans="1:19" s="446" customFormat="1" x14ac:dyDescent="0.2">
      <c r="A79" s="636" t="s">
        <v>565</v>
      </c>
      <c r="B79" s="637"/>
      <c r="C79" s="436">
        <v>5037</v>
      </c>
      <c r="D79" s="59"/>
      <c r="E79" s="131"/>
      <c r="F79" s="130"/>
      <c r="G79" s="131"/>
      <c r="H79" s="426"/>
      <c r="I79" s="308"/>
      <c r="J79" s="164"/>
      <c r="K79" s="385"/>
      <c r="M79" s="301"/>
      <c r="N79" s="450"/>
      <c r="O79" s="462"/>
    </row>
    <row r="80" spans="1:19" s="446" customFormat="1" x14ac:dyDescent="0.2">
      <c r="A80" s="636" t="s">
        <v>566</v>
      </c>
      <c r="B80" s="637"/>
      <c r="C80" s="436">
        <v>310.5</v>
      </c>
      <c r="D80" s="439"/>
      <c r="E80" s="131"/>
      <c r="F80" s="131"/>
      <c r="G80" s="131"/>
      <c r="H80" s="426"/>
      <c r="I80" s="308"/>
      <c r="J80" s="164"/>
      <c r="K80" s="385"/>
      <c r="M80" s="301"/>
      <c r="N80" s="450"/>
      <c r="O80" s="462"/>
    </row>
    <row r="81" spans="1:18" s="446" customFormat="1" x14ac:dyDescent="0.2">
      <c r="A81" s="636" t="s">
        <v>567</v>
      </c>
      <c r="B81" s="637"/>
      <c r="C81" s="436">
        <v>207</v>
      </c>
      <c r="D81" s="131"/>
      <c r="E81" s="131"/>
      <c r="F81" s="131"/>
      <c r="G81" s="131"/>
      <c r="H81" s="426"/>
      <c r="I81" s="308"/>
      <c r="J81" s="164"/>
      <c r="K81" s="385"/>
      <c r="M81" s="301"/>
      <c r="N81" s="450"/>
      <c r="O81" s="462"/>
    </row>
    <row r="82" spans="1:18" s="446" customFormat="1" x14ac:dyDescent="0.2">
      <c r="A82" s="636" t="s">
        <v>568</v>
      </c>
      <c r="B82" s="637"/>
      <c r="C82" s="436">
        <v>310.5</v>
      </c>
      <c r="D82" s="131"/>
      <c r="E82" s="131"/>
      <c r="F82" s="131"/>
      <c r="G82" s="131"/>
      <c r="H82" s="426"/>
      <c r="I82" s="308"/>
      <c r="J82" s="164"/>
      <c r="K82" s="385"/>
      <c r="M82" s="301"/>
      <c r="N82" s="450"/>
      <c r="O82" s="462"/>
    </row>
    <row r="83" spans="1:18" s="446" customFormat="1" x14ac:dyDescent="0.2">
      <c r="A83" s="567" t="s">
        <v>571</v>
      </c>
      <c r="B83" s="638"/>
      <c r="C83" s="158"/>
      <c r="D83" s="131"/>
      <c r="E83" s="131"/>
      <c r="F83" s="131">
        <v>9867</v>
      </c>
      <c r="G83" s="131"/>
      <c r="H83" s="426"/>
      <c r="I83" s="308"/>
      <c r="J83" s="164"/>
      <c r="K83" s="385"/>
      <c r="M83" s="301"/>
      <c r="N83" s="450"/>
      <c r="O83" s="462"/>
    </row>
    <row r="84" spans="1:18" s="446" customFormat="1" x14ac:dyDescent="0.2">
      <c r="A84" s="567" t="s">
        <v>572</v>
      </c>
      <c r="B84" s="638"/>
      <c r="C84" s="158">
        <v>4140</v>
      </c>
      <c r="D84" s="131"/>
      <c r="E84" s="131"/>
      <c r="F84" s="131"/>
      <c r="G84" s="131"/>
      <c r="H84" s="426"/>
      <c r="I84" s="308"/>
      <c r="J84" s="164"/>
      <c r="K84" s="385"/>
      <c r="M84" s="301"/>
      <c r="N84" s="450"/>
      <c r="O84" s="462"/>
    </row>
    <row r="85" spans="1:18" s="446" customFormat="1" x14ac:dyDescent="0.2">
      <c r="A85" s="567" t="s">
        <v>573</v>
      </c>
      <c r="B85" s="638"/>
      <c r="C85" s="158">
        <v>3105</v>
      </c>
      <c r="D85" s="131"/>
      <c r="E85" s="131"/>
      <c r="F85" s="131"/>
      <c r="G85" s="131"/>
      <c r="H85" s="426"/>
      <c r="I85" s="308"/>
      <c r="J85" s="164"/>
      <c r="K85" s="385"/>
      <c r="M85" s="301"/>
      <c r="N85" s="450"/>
      <c r="O85" s="462"/>
    </row>
    <row r="86" spans="1:18" s="446" customFormat="1" x14ac:dyDescent="0.2">
      <c r="A86" s="567" t="s">
        <v>600</v>
      </c>
      <c r="B86" s="638"/>
      <c r="C86" s="158"/>
      <c r="D86" s="131"/>
      <c r="E86" s="131"/>
      <c r="F86" s="131"/>
      <c r="G86" s="131"/>
      <c r="H86" s="426">
        <v>8280</v>
      </c>
      <c r="I86" s="308"/>
      <c r="J86" s="164"/>
      <c r="K86" s="385"/>
      <c r="M86" s="301"/>
      <c r="N86" s="450"/>
      <c r="O86" s="462"/>
    </row>
    <row r="87" spans="1:18" s="446" customFormat="1" x14ac:dyDescent="0.2">
      <c r="A87" s="567" t="s">
        <v>601</v>
      </c>
      <c r="B87" s="638"/>
      <c r="C87" s="158"/>
      <c r="D87" s="131"/>
      <c r="E87" s="131"/>
      <c r="F87" s="131"/>
      <c r="G87" s="131"/>
      <c r="H87" s="426">
        <v>2415</v>
      </c>
      <c r="I87" s="130"/>
      <c r="J87" s="164"/>
      <c r="K87" s="385"/>
      <c r="M87" s="301"/>
      <c r="N87" s="450"/>
      <c r="O87" s="462"/>
    </row>
    <row r="88" spans="1:18" s="446" customFormat="1" x14ac:dyDescent="0.2">
      <c r="A88" s="567" t="s">
        <v>602</v>
      </c>
      <c r="B88" s="638"/>
      <c r="C88" s="158"/>
      <c r="D88" s="131"/>
      <c r="E88" s="131"/>
      <c r="F88" s="131"/>
      <c r="G88" s="131"/>
      <c r="H88" s="426"/>
      <c r="I88" s="87">
        <v>27358.5</v>
      </c>
      <c r="J88" s="164"/>
      <c r="K88" s="385"/>
      <c r="M88" s="301"/>
      <c r="N88" s="450"/>
      <c r="O88" s="462"/>
    </row>
    <row r="89" spans="1:18" s="446" customFormat="1" x14ac:dyDescent="0.2">
      <c r="A89" s="567" t="s">
        <v>603</v>
      </c>
      <c r="B89" s="638"/>
      <c r="C89" s="158"/>
      <c r="D89" s="131"/>
      <c r="E89" s="131"/>
      <c r="F89" s="131"/>
      <c r="G89" s="131"/>
      <c r="H89" s="426"/>
      <c r="I89" s="87">
        <v>13679.25</v>
      </c>
      <c r="J89" s="164"/>
      <c r="K89" s="385"/>
      <c r="M89" s="301"/>
      <c r="N89" s="450"/>
      <c r="O89" s="462"/>
    </row>
    <row r="90" spans="1:18" s="446" customFormat="1" x14ac:dyDescent="0.2">
      <c r="A90" s="636" t="s">
        <v>605</v>
      </c>
      <c r="B90" s="637"/>
      <c r="C90" s="158"/>
      <c r="D90" s="131"/>
      <c r="E90" s="131"/>
      <c r="F90" s="131"/>
      <c r="G90" s="131">
        <v>3450</v>
      </c>
      <c r="H90" s="426"/>
      <c r="I90" s="308"/>
      <c r="J90" s="164"/>
      <c r="K90" s="385"/>
      <c r="M90" s="301"/>
      <c r="N90" s="450"/>
      <c r="O90" s="462"/>
    </row>
    <row r="91" spans="1:18" s="446" customFormat="1" x14ac:dyDescent="0.2">
      <c r="A91" s="636" t="s">
        <v>604</v>
      </c>
      <c r="B91" s="637"/>
      <c r="C91" s="158"/>
      <c r="D91" s="131"/>
      <c r="E91" s="131">
        <v>12190</v>
      </c>
      <c r="F91" s="131"/>
      <c r="G91" s="131"/>
      <c r="H91" s="426"/>
      <c r="I91" s="308"/>
      <c r="J91" s="164"/>
      <c r="K91" s="385"/>
      <c r="M91" s="301"/>
      <c r="N91" s="450"/>
      <c r="O91" s="462"/>
    </row>
    <row r="92" spans="1:18" s="477" customFormat="1" x14ac:dyDescent="0.2">
      <c r="A92" s="636" t="s">
        <v>613</v>
      </c>
      <c r="B92" s="637"/>
      <c r="C92" s="158"/>
      <c r="D92" s="131"/>
      <c r="E92" s="131"/>
      <c r="F92" s="59">
        <v>15628.5</v>
      </c>
      <c r="G92" s="131"/>
      <c r="H92" s="426"/>
      <c r="I92" s="308"/>
      <c r="J92" s="164"/>
      <c r="K92" s="385"/>
      <c r="M92" s="301"/>
      <c r="N92" s="478"/>
      <c r="O92" s="462"/>
    </row>
    <row r="93" spans="1:18" s="477" customFormat="1" x14ac:dyDescent="0.2">
      <c r="A93" s="636" t="s">
        <v>614</v>
      </c>
      <c r="B93" s="637"/>
      <c r="C93" s="158"/>
      <c r="D93" s="131"/>
      <c r="E93" s="131"/>
      <c r="F93" s="59">
        <v>15640</v>
      </c>
      <c r="G93" s="131"/>
      <c r="H93" s="426"/>
      <c r="I93" s="308"/>
      <c r="J93" s="164"/>
      <c r="K93" s="385"/>
      <c r="M93" s="301"/>
      <c r="N93" s="478"/>
      <c r="O93" s="462"/>
    </row>
    <row r="94" spans="1:18" s="446" customFormat="1" x14ac:dyDescent="0.2">
      <c r="A94" s="636" t="s">
        <v>615</v>
      </c>
      <c r="B94" s="637"/>
      <c r="C94" s="158"/>
      <c r="D94" s="131"/>
      <c r="E94" s="131"/>
      <c r="F94" s="59">
        <v>25668</v>
      </c>
      <c r="G94" s="131"/>
      <c r="H94" s="426"/>
      <c r="I94" s="308"/>
      <c r="J94" s="164"/>
      <c r="K94" s="385"/>
      <c r="L94" s="476">
        <f>D62</f>
        <v>182844.25</v>
      </c>
      <c r="M94" s="662">
        <f>SUM(L94:L95)</f>
        <v>201819.25</v>
      </c>
      <c r="N94" s="450"/>
      <c r="O94" s="462"/>
    </row>
    <row r="95" spans="1:18" s="446" customFormat="1" ht="13.5" thickBot="1" x14ac:dyDescent="0.25">
      <c r="A95" s="655" t="s">
        <v>616</v>
      </c>
      <c r="B95" s="656"/>
      <c r="C95" s="241"/>
      <c r="D95" s="242"/>
      <c r="E95" s="242"/>
      <c r="F95" s="172">
        <v>15433</v>
      </c>
      <c r="G95" s="242"/>
      <c r="H95" s="427"/>
      <c r="I95" s="309"/>
      <c r="J95" s="351"/>
      <c r="K95" s="385"/>
      <c r="L95" s="476">
        <f>F62</f>
        <v>18975</v>
      </c>
      <c r="M95" s="663"/>
      <c r="N95" s="450"/>
      <c r="O95" s="462"/>
    </row>
    <row r="96" spans="1:18" ht="13.5" thickBot="1" x14ac:dyDescent="0.25">
      <c r="C96" s="132">
        <f t="shared" ref="C96:J96" si="1">SUM(C69:C95)</f>
        <v>13110</v>
      </c>
      <c r="D96" s="133">
        <f t="shared" si="1"/>
        <v>-7337</v>
      </c>
      <c r="E96" s="133">
        <f t="shared" si="1"/>
        <v>12190</v>
      </c>
      <c r="F96" s="133">
        <f t="shared" si="1"/>
        <v>82236.5</v>
      </c>
      <c r="G96" s="133">
        <f t="shared" si="1"/>
        <v>18975</v>
      </c>
      <c r="H96" s="133">
        <f t="shared" si="1"/>
        <v>10695</v>
      </c>
      <c r="I96" s="133">
        <f t="shared" si="1"/>
        <v>66774.75</v>
      </c>
      <c r="J96" s="352">
        <f t="shared" si="1"/>
        <v>5175</v>
      </c>
      <c r="K96" s="471"/>
      <c r="L96" s="591">
        <f>SUM(C96:J96)</f>
        <v>201819.25</v>
      </c>
      <c r="M96" s="592"/>
      <c r="N96" s="329"/>
      <c r="O96" s="457"/>
      <c r="P96"/>
      <c r="R96"/>
    </row>
    <row r="97" spans="1:19" x14ac:dyDescent="0.2">
      <c r="C97" s="201"/>
      <c r="D97" s="201"/>
      <c r="E97" s="201"/>
      <c r="F97" s="201"/>
      <c r="G97" s="201"/>
      <c r="H97" s="201"/>
      <c r="I97" s="1"/>
      <c r="L97" s="306"/>
      <c r="M97" s="301"/>
      <c r="N97" s="329"/>
      <c r="O97" s="457"/>
      <c r="P97" s="446"/>
      <c r="R97"/>
    </row>
    <row r="98" spans="1:19" s="205" customFormat="1" ht="11.25" x14ac:dyDescent="0.2">
      <c r="A98" s="449"/>
      <c r="B98" s="449"/>
      <c r="C98" s="221" t="s">
        <v>131</v>
      </c>
      <c r="D98" s="353">
        <v>0</v>
      </c>
      <c r="E98" s="353"/>
      <c r="F98" s="221" t="s">
        <v>131</v>
      </c>
      <c r="G98" s="221" t="s">
        <v>131</v>
      </c>
      <c r="H98" s="221" t="s">
        <v>131</v>
      </c>
      <c r="I98" s="353"/>
      <c r="J98" s="221" t="s">
        <v>131</v>
      </c>
      <c r="K98" s="208"/>
      <c r="L98" s="640">
        <f>SUM(C98:J98)</f>
        <v>0</v>
      </c>
      <c r="M98" s="640"/>
      <c r="N98" s="334"/>
      <c r="O98" s="463"/>
      <c r="P98" s="449"/>
    </row>
    <row r="99" spans="1:19" s="205" customFormat="1" ht="11.25" x14ac:dyDescent="0.2">
      <c r="A99" s="449"/>
      <c r="B99" s="449"/>
      <c r="F99" s="353"/>
      <c r="H99" s="353"/>
      <c r="I99" s="208"/>
      <c r="J99" s="353"/>
      <c r="K99" s="208"/>
      <c r="L99" s="640">
        <f>SUM(C99:J99)</f>
        <v>0</v>
      </c>
      <c r="M99" s="640"/>
      <c r="N99" s="334"/>
      <c r="O99" s="464"/>
    </row>
    <row r="100" spans="1:19" s="205" customFormat="1" ht="11.25" x14ac:dyDescent="0.2">
      <c r="A100" s="449"/>
      <c r="B100" s="449"/>
      <c r="C100" s="221"/>
      <c r="D100" s="353"/>
      <c r="E100" s="353">
        <f>E96</f>
        <v>12190</v>
      </c>
      <c r="F100" s="221"/>
      <c r="G100" s="221"/>
      <c r="H100" s="221"/>
      <c r="I100" s="353">
        <f>I96</f>
        <v>66774.75</v>
      </c>
      <c r="J100" s="221"/>
      <c r="K100" s="221"/>
      <c r="L100" s="641">
        <f>SUM(C100:J100)</f>
        <v>78964.75</v>
      </c>
      <c r="M100" s="641"/>
      <c r="N100" s="334"/>
      <c r="O100" s="464"/>
    </row>
    <row r="101" spans="1:19" s="205" customFormat="1" ht="11.25" x14ac:dyDescent="0.2">
      <c r="A101" s="449"/>
      <c r="B101" s="449"/>
      <c r="L101" s="661">
        <f>SUM(L98:M100)</f>
        <v>78964.75</v>
      </c>
      <c r="M101" s="661"/>
      <c r="O101" s="463"/>
      <c r="P101" s="640">
        <f>SUM(L98:M100)</f>
        <v>78964.75</v>
      </c>
      <c r="Q101" s="640"/>
      <c r="R101" s="449"/>
    </row>
    <row r="102" spans="1:19" x14ac:dyDescent="0.2">
      <c r="C102" s="1"/>
      <c r="D102" s="1"/>
      <c r="E102" s="1"/>
      <c r="F102" s="205"/>
      <c r="G102" s="205"/>
      <c r="H102" s="205"/>
      <c r="I102" s="205"/>
      <c r="J102" s="205"/>
      <c r="K102" s="205"/>
      <c r="M102" s="446"/>
      <c r="N102" s="450"/>
      <c r="O102"/>
      <c r="R102"/>
    </row>
    <row r="103" spans="1:19" x14ac:dyDescent="0.2">
      <c r="C103"/>
      <c r="D103"/>
      <c r="E103"/>
      <c r="F103" s="249"/>
      <c r="G103" s="249"/>
      <c r="H103" s="249"/>
      <c r="I103"/>
      <c r="J103" s="447"/>
      <c r="K103" s="467"/>
      <c r="L103" s="301"/>
      <c r="M103" s="329"/>
      <c r="N103"/>
      <c r="O103"/>
      <c r="R103"/>
    </row>
    <row r="104" spans="1:19" x14ac:dyDescent="0.2">
      <c r="F104"/>
      <c r="G104"/>
      <c r="H104"/>
      <c r="I104"/>
      <c r="J104" s="329"/>
      <c r="K104" s="329"/>
      <c r="M104" s="446"/>
      <c r="N104"/>
      <c r="O104"/>
      <c r="R104"/>
    </row>
    <row r="105" spans="1:19" x14ac:dyDescent="0.2">
      <c r="F105"/>
      <c r="G105"/>
      <c r="H105"/>
      <c r="I105"/>
      <c r="J105" s="329"/>
      <c r="K105" s="329"/>
      <c r="O105"/>
      <c r="R105"/>
    </row>
    <row r="106" spans="1:19" x14ac:dyDescent="0.2">
      <c r="H106"/>
      <c r="I106"/>
      <c r="J106" s="446"/>
      <c r="K106" s="468"/>
      <c r="L106" s="329"/>
      <c r="N106"/>
      <c r="O106" s="446"/>
      <c r="R106"/>
    </row>
    <row r="107" spans="1:19" x14ac:dyDescent="0.2">
      <c r="H107" s="121"/>
      <c r="I107" s="1"/>
      <c r="J107" s="93"/>
      <c r="K107" s="93"/>
      <c r="L107" s="1"/>
      <c r="N107"/>
      <c r="O107" s="446"/>
      <c r="R107"/>
      <c r="S107" s="446"/>
    </row>
    <row r="108" spans="1:19" x14ac:dyDescent="0.2">
      <c r="H108" s="121"/>
      <c r="I108" s="1"/>
      <c r="J108" s="93"/>
      <c r="K108" s="93"/>
      <c r="L108" s="1"/>
      <c r="N108"/>
      <c r="O108" s="446"/>
      <c r="R108"/>
      <c r="S108" s="446"/>
    </row>
    <row r="109" spans="1:19" x14ac:dyDescent="0.2">
      <c r="H109" s="121"/>
      <c r="I109" s="1"/>
      <c r="J109" s="93"/>
      <c r="K109" s="93"/>
      <c r="L109" s="1"/>
      <c r="N109"/>
      <c r="O109" s="446"/>
      <c r="R109"/>
      <c r="S109" s="446"/>
    </row>
  </sheetData>
  <mergeCells count="68">
    <mergeCell ref="O64:P64"/>
    <mergeCell ref="G39:G40"/>
    <mergeCell ref="A39:A40"/>
    <mergeCell ref="G48:G51"/>
    <mergeCell ref="G52:G53"/>
    <mergeCell ref="G54:G56"/>
    <mergeCell ref="G57:G60"/>
    <mergeCell ref="G23:G25"/>
    <mergeCell ref="A23:A25"/>
    <mergeCell ref="A26:A28"/>
    <mergeCell ref="G26:G28"/>
    <mergeCell ref="N63:O63"/>
    <mergeCell ref="E3:F3"/>
    <mergeCell ref="H4:K4"/>
    <mergeCell ref="A74:B74"/>
    <mergeCell ref="A62:B62"/>
    <mergeCell ref="G62:K63"/>
    <mergeCell ref="C63:D63"/>
    <mergeCell ref="E63:F63"/>
    <mergeCell ref="J65:L65"/>
    <mergeCell ref="A68:B68"/>
    <mergeCell ref="A69:B69"/>
    <mergeCell ref="A72:B72"/>
    <mergeCell ref="A73:B73"/>
    <mergeCell ref="G42:G47"/>
    <mergeCell ref="G29:G37"/>
    <mergeCell ref="A29:A37"/>
    <mergeCell ref="G14:G21"/>
    <mergeCell ref="C3:D3"/>
    <mergeCell ref="A78:B78"/>
    <mergeCell ref="A79:B79"/>
    <mergeCell ref="A80:B80"/>
    <mergeCell ref="A81:B81"/>
    <mergeCell ref="A42:A47"/>
    <mergeCell ref="A48:A51"/>
    <mergeCell ref="A52:A53"/>
    <mergeCell ref="A70:B70"/>
    <mergeCell ref="A71:B71"/>
    <mergeCell ref="A76:B76"/>
    <mergeCell ref="A14:A21"/>
    <mergeCell ref="P101:Q101"/>
    <mergeCell ref="G5:G12"/>
    <mergeCell ref="A5:A12"/>
    <mergeCell ref="A91:B91"/>
    <mergeCell ref="A94:B94"/>
    <mergeCell ref="A95:B95"/>
    <mergeCell ref="L96:M96"/>
    <mergeCell ref="L98:M98"/>
    <mergeCell ref="L99:M99"/>
    <mergeCell ref="A88:B88"/>
    <mergeCell ref="A89:B89"/>
    <mergeCell ref="A90:B90"/>
    <mergeCell ref="A87:B87"/>
    <mergeCell ref="A84:B84"/>
    <mergeCell ref="A85:B85"/>
    <mergeCell ref="A75:B75"/>
    <mergeCell ref="L101:M101"/>
    <mergeCell ref="A92:B92"/>
    <mergeCell ref="A93:B93"/>
    <mergeCell ref="A54:A56"/>
    <mergeCell ref="A57:A60"/>
    <mergeCell ref="A77:B77"/>
    <mergeCell ref="A83:B83"/>
    <mergeCell ref="M94:M95"/>
    <mergeCell ref="L100:M100"/>
    <mergeCell ref="A86:B86"/>
    <mergeCell ref="A82:B82"/>
    <mergeCell ref="I64:J64"/>
  </mergeCells>
  <printOptions horizontalCentered="1"/>
  <pageMargins left="0.15748031496062992" right="0.15748031496062992" top="0.15748031496062992" bottom="0.35433070866141736" header="0.31496062992125984" footer="0.31496062992125984"/>
  <pageSetup paperSize="9" orientation="portrait" cellComments="asDisplayed" verticalDpi="300" r:id="rId1"/>
  <headerFooter alignWithMargins="0">
    <oddFooter>&amp;C&amp;"Arial,Italic"&amp;9-  AGRIGEL (PTY) Ltd.  -&amp;R&amp;8Print Date: &amp;"Arial,Bold"&amp;D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24</vt:i4>
      </vt:variant>
    </vt:vector>
  </HeadingPairs>
  <TitlesOfParts>
    <vt:vector size="37" baseType="lpstr">
      <vt:lpstr>2020</vt:lpstr>
      <vt:lpstr>MARCH '20</vt:lpstr>
      <vt:lpstr>APRIL '20</vt:lpstr>
      <vt:lpstr>MAY '20</vt:lpstr>
      <vt:lpstr>JUNE '20</vt:lpstr>
      <vt:lpstr>JULY '20</vt:lpstr>
      <vt:lpstr>AUGUST '20</vt:lpstr>
      <vt:lpstr>SEPTEMBER '20</vt:lpstr>
      <vt:lpstr>OCTOBER '20</vt:lpstr>
      <vt:lpstr>NOVEMBER '20</vt:lpstr>
      <vt:lpstr>DECEMBER '20</vt:lpstr>
      <vt:lpstr>JANUARY '21</vt:lpstr>
      <vt:lpstr>FEBRUARY '21</vt:lpstr>
      <vt:lpstr>'APRIL ''20'!Print_Area</vt:lpstr>
      <vt:lpstr>'AUGUST ''20'!Print_Area</vt:lpstr>
      <vt:lpstr>'DECEMBER ''20'!Print_Area</vt:lpstr>
      <vt:lpstr>'FEBRUARY ''21'!Print_Area</vt:lpstr>
      <vt:lpstr>'JANUARY ''21'!Print_Area</vt:lpstr>
      <vt:lpstr>'JULY ''20'!Print_Area</vt:lpstr>
      <vt:lpstr>'JUNE ''20'!Print_Area</vt:lpstr>
      <vt:lpstr>'MARCH ''20'!Print_Area</vt:lpstr>
      <vt:lpstr>'MAY ''20'!Print_Area</vt:lpstr>
      <vt:lpstr>'NOVEMBER ''20'!Print_Area</vt:lpstr>
      <vt:lpstr>'OCTOBER ''20'!Print_Area</vt:lpstr>
      <vt:lpstr>'SEPTEMBER ''20'!Print_Area</vt:lpstr>
      <vt:lpstr>'APRIL ''20'!Print_Titles</vt:lpstr>
      <vt:lpstr>'AUGUST ''20'!Print_Titles</vt:lpstr>
      <vt:lpstr>'DECEMBER ''20'!Print_Titles</vt:lpstr>
      <vt:lpstr>'FEBRUARY ''21'!Print_Titles</vt:lpstr>
      <vt:lpstr>'JANUARY ''21'!Print_Titles</vt:lpstr>
      <vt:lpstr>'JULY ''20'!Print_Titles</vt:lpstr>
      <vt:lpstr>'JUNE ''20'!Print_Titles</vt:lpstr>
      <vt:lpstr>'MARCH ''20'!Print_Titles</vt:lpstr>
      <vt:lpstr>'MAY ''20'!Print_Titles</vt:lpstr>
      <vt:lpstr>'NOVEMBER ''20'!Print_Titles</vt:lpstr>
      <vt:lpstr>'OCTOBER ''20'!Print_Titles</vt:lpstr>
      <vt:lpstr>'SEPTEMBER ''20'!Print_Titles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cp:lastPrinted>2020-10-28T13:22:51Z</cp:lastPrinted>
  <dcterms:created xsi:type="dcterms:W3CDTF">2005-05-19T15:03:49Z</dcterms:created>
  <dcterms:modified xsi:type="dcterms:W3CDTF">2021-06-03T14:38:37Z</dcterms:modified>
</cp:coreProperties>
</file>