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60" yWindow="7080" windowWidth="5955" windowHeight="1170" tabRatio="946" activeTab="7"/>
  </bookViews>
  <sheets>
    <sheet name="2020" sheetId="1" r:id="rId1"/>
    <sheet name="MARCH '19" sheetId="37" r:id="rId2"/>
    <sheet name="APRIL '19" sheetId="38" r:id="rId3"/>
    <sheet name="MAY '19" sheetId="39" r:id="rId4"/>
    <sheet name="JUNE '19" sheetId="28" r:id="rId5"/>
    <sheet name="JULY '19" sheetId="29" r:id="rId6"/>
    <sheet name="AUGUST '19" sheetId="30" r:id="rId7"/>
    <sheet name="SEPTEMBER '19" sheetId="31" r:id="rId8"/>
    <sheet name="OCTOBER '19" sheetId="32" r:id="rId9"/>
    <sheet name="NOVEMBER '19" sheetId="33" r:id="rId10"/>
    <sheet name="DECEMBER '19" sheetId="34" r:id="rId11"/>
    <sheet name="JANUARY '20" sheetId="35" r:id="rId12"/>
    <sheet name="FEBRUARY '20" sheetId="36" r:id="rId13"/>
  </sheets>
  <externalReferences>
    <externalReference r:id="rId14"/>
  </externalReferences>
  <definedNames>
    <definedName name="_xlnm.Print_Area" localSheetId="2">'APRIL ''19'!$A$1:$L$45</definedName>
    <definedName name="_xlnm.Print_Area" localSheetId="6">'AUGUST ''19'!$A$1:$K$45</definedName>
    <definedName name="_xlnm.Print_Area" localSheetId="10">'DECEMBER ''19'!$A$1:$K$47</definedName>
    <definedName name="_xlnm.Print_Area" localSheetId="12">'FEBRUARY ''20'!$A$1:$J$42</definedName>
    <definedName name="_xlnm.Print_Area" localSheetId="11">'JANUARY ''20'!$A$1:$K$20</definedName>
    <definedName name="_xlnm.Print_Area" localSheetId="5">'JULY ''19'!$A$1:$K$32</definedName>
    <definedName name="_xlnm.Print_Area" localSheetId="4">'JUNE ''19'!$A$1:$K$42</definedName>
    <definedName name="_xlnm.Print_Area" localSheetId="1">'MARCH ''19'!$A$1:$L$37</definedName>
    <definedName name="_xlnm.Print_Area" localSheetId="3">'MAY ''19'!$A$1:$L$37</definedName>
    <definedName name="_xlnm.Print_Area" localSheetId="9">'NOVEMBER ''19'!$A$1:$J$63</definedName>
    <definedName name="_xlnm.Print_Area" localSheetId="8">'OCTOBER ''19'!$A$1:$J$64</definedName>
    <definedName name="_xlnm.Print_Area" localSheetId="7">'SEPTEMBER ''19'!$A$1:$L$49</definedName>
    <definedName name="_xlnm.Print_Titles" localSheetId="2">'APRIL ''19'!$1:$4</definedName>
    <definedName name="_xlnm.Print_Titles" localSheetId="6">'AUGUST ''19'!$1:$4</definedName>
    <definedName name="_xlnm.Print_Titles" localSheetId="10">'DECEMBER ''19'!$1:$4</definedName>
    <definedName name="_xlnm.Print_Titles" localSheetId="12">'FEBRUARY ''20'!$1:$4</definedName>
    <definedName name="_xlnm.Print_Titles" localSheetId="11">'JANUARY ''20'!$1:$4</definedName>
    <definedName name="_xlnm.Print_Titles" localSheetId="5">'JULY ''19'!$1:$4</definedName>
    <definedName name="_xlnm.Print_Titles" localSheetId="4">'JUNE ''19'!$1:$4</definedName>
    <definedName name="_xlnm.Print_Titles" localSheetId="1">'MARCH ''19'!$1:$4</definedName>
    <definedName name="_xlnm.Print_Titles" localSheetId="3">'MAY ''19'!$1:$4</definedName>
    <definedName name="_xlnm.Print_Titles" localSheetId="9">'NOVEMBER ''19'!$1:$4</definedName>
    <definedName name="_xlnm.Print_Titles" localSheetId="8">'OCTOBER ''19'!$1:$4</definedName>
    <definedName name="_xlnm.Print_Titles" localSheetId="7">'SEPTEMBER ''19'!$1:$4</definedName>
  </definedNames>
  <calcPr calcId="145621"/>
</workbook>
</file>

<file path=xl/calcChain.xml><?xml version="1.0" encoding="utf-8"?>
<calcChain xmlns="http://schemas.openxmlformats.org/spreadsheetml/2006/main">
  <c r="K41" i="36" l="1"/>
  <c r="K40" i="36"/>
  <c r="K20" i="35" l="1"/>
  <c r="G38" i="36" l="1"/>
  <c r="M8" i="36" l="1"/>
  <c r="G35" i="36" l="1"/>
  <c r="G32" i="36" l="1"/>
  <c r="L71" i="36" l="1"/>
  <c r="G30" i="36"/>
  <c r="J71" i="36" l="1"/>
  <c r="J75" i="36" s="1"/>
  <c r="G28" i="36"/>
  <c r="G26" i="36"/>
  <c r="H71" i="36"/>
  <c r="G23" i="36" l="1"/>
  <c r="N47" i="32" l="1"/>
  <c r="G19" i="36" l="1"/>
  <c r="E71" i="36" l="1"/>
  <c r="G15" i="36" l="1"/>
  <c r="G12" i="36" l="1"/>
  <c r="M12" i="34" l="1"/>
  <c r="G11" i="36" l="1"/>
  <c r="D71" i="36"/>
  <c r="F71" i="36"/>
  <c r="F75" i="36" s="1"/>
  <c r="G10" i="36" l="1"/>
  <c r="G9" i="36" l="1"/>
  <c r="G7" i="36" l="1"/>
  <c r="G71" i="36" l="1"/>
  <c r="G5" i="36" l="1"/>
  <c r="G14" i="35" l="1"/>
  <c r="E34" i="35"/>
  <c r="G12" i="35" l="1"/>
  <c r="G34" i="35" l="1"/>
  <c r="G9" i="35" l="1"/>
  <c r="G8" i="35" l="1"/>
  <c r="G7" i="35"/>
  <c r="G5" i="35" l="1"/>
  <c r="G40" i="34" l="1"/>
  <c r="E65" i="34" l="1"/>
  <c r="G38" i="34"/>
  <c r="G5" i="34" l="1"/>
  <c r="G30" i="32"/>
  <c r="G33" i="32" l="1"/>
  <c r="G31" i="32"/>
  <c r="G24" i="32"/>
  <c r="G22" i="34"/>
  <c r="K64" i="33"/>
  <c r="G35" i="34" l="1"/>
  <c r="G34" i="34" l="1"/>
  <c r="G31" i="34" l="1"/>
  <c r="G28" i="34" l="1"/>
  <c r="H65" i="34" l="1"/>
  <c r="G65" i="34"/>
  <c r="C65" i="34"/>
  <c r="G27" i="34"/>
  <c r="N26" i="34" l="1"/>
  <c r="G26" i="34" l="1"/>
  <c r="G24" i="34" l="1"/>
  <c r="G61" i="33" l="1"/>
  <c r="G56" i="33"/>
  <c r="G53" i="33" l="1"/>
  <c r="G52" i="33" l="1"/>
  <c r="G51" i="33"/>
  <c r="M34" i="33" l="1"/>
  <c r="M50" i="33"/>
  <c r="G50" i="33" l="1"/>
  <c r="D94" i="33" l="1"/>
  <c r="G49" i="33"/>
  <c r="G48" i="33" l="1"/>
  <c r="G43" i="33" l="1"/>
  <c r="G38" i="33" l="1"/>
  <c r="G36" i="33" l="1"/>
  <c r="F94" i="33"/>
  <c r="G32" i="33" l="1"/>
  <c r="G94" i="33" l="1"/>
  <c r="G22" i="33"/>
  <c r="I94" i="33" l="1"/>
  <c r="G21" i="33" l="1"/>
  <c r="G20" i="33"/>
  <c r="G9" i="33" l="1"/>
  <c r="G6" i="33"/>
  <c r="K62" i="33"/>
  <c r="G15" i="33"/>
  <c r="M61" i="32" l="1"/>
  <c r="G13" i="33" l="1"/>
  <c r="G5" i="33" l="1"/>
  <c r="G62" i="33" s="1"/>
  <c r="G60" i="32" l="1"/>
  <c r="G57" i="32"/>
  <c r="G44" i="32" l="1"/>
  <c r="G49" i="32"/>
  <c r="G53" i="32"/>
  <c r="H116" i="32"/>
  <c r="M44" i="32" l="1"/>
  <c r="G36" i="32" l="1"/>
  <c r="G38" i="32"/>
  <c r="G41" i="32"/>
  <c r="G32" i="32" l="1"/>
  <c r="K49" i="31" l="1"/>
  <c r="K45" i="30"/>
  <c r="K44" i="30"/>
  <c r="D63" i="32" l="1"/>
  <c r="G22" i="32" l="1"/>
  <c r="G20" i="32" l="1"/>
  <c r="G116" i="32" l="1"/>
  <c r="G12" i="32"/>
  <c r="G5" i="32"/>
  <c r="G18" i="32"/>
  <c r="E116" i="32"/>
  <c r="D116" i="32"/>
  <c r="K116" i="32" l="1"/>
  <c r="J116" i="32"/>
  <c r="I116" i="32"/>
  <c r="G43" i="31" l="1"/>
  <c r="E71" i="31" l="1"/>
  <c r="G41" i="31" l="1"/>
  <c r="G32" i="31"/>
  <c r="G21" i="31"/>
  <c r="G22" i="31"/>
  <c r="G19" i="31"/>
  <c r="G71" i="31"/>
  <c r="G18" i="31"/>
  <c r="G10" i="31"/>
  <c r="G7" i="31"/>
  <c r="G5" i="31"/>
  <c r="G43" i="30" l="1"/>
  <c r="L84" i="30" l="1"/>
  <c r="G41" i="30"/>
  <c r="G35" i="30" l="1"/>
  <c r="G30" i="30" l="1"/>
  <c r="G31" i="30"/>
  <c r="I84" i="30" l="1"/>
  <c r="N84" i="30"/>
  <c r="M84" i="30"/>
  <c r="G28" i="30"/>
  <c r="K33" i="29" l="1"/>
  <c r="G22" i="30" l="1"/>
  <c r="G20" i="30" l="1"/>
  <c r="G15" i="30" l="1"/>
  <c r="G5" i="30"/>
  <c r="O84" i="30"/>
  <c r="K84" i="30"/>
  <c r="J84" i="30"/>
  <c r="H84" i="30"/>
  <c r="G84" i="30"/>
  <c r="F84" i="30"/>
  <c r="E84" i="30"/>
  <c r="D84" i="30"/>
  <c r="D44" i="30"/>
  <c r="G19" i="30"/>
  <c r="G18" i="30" l="1"/>
  <c r="G17" i="30" l="1"/>
  <c r="G27" i="29" l="1"/>
  <c r="F53" i="29" l="1"/>
  <c r="J53" i="29"/>
  <c r="G26" i="29" l="1"/>
  <c r="I53" i="29"/>
  <c r="O84" i="28" l="1"/>
  <c r="G53" i="29" l="1"/>
  <c r="E53" i="29"/>
  <c r="G24" i="29"/>
  <c r="G22" i="29" l="1"/>
  <c r="G19" i="29" l="1"/>
  <c r="G21" i="29"/>
  <c r="G16" i="29" l="1"/>
  <c r="G14" i="29" l="1"/>
  <c r="G15" i="29" l="1"/>
  <c r="I68" i="39" l="1"/>
  <c r="G13" i="29" l="1"/>
  <c r="G11" i="29" l="1"/>
  <c r="G6" i="29" l="1"/>
  <c r="G5" i="29" l="1"/>
  <c r="G40" i="28" l="1"/>
  <c r="G38" i="28" l="1"/>
  <c r="G34" i="28" l="1"/>
  <c r="G31" i="28" l="1"/>
  <c r="G29" i="39" l="1"/>
  <c r="G38" i="38"/>
  <c r="D38" i="38"/>
  <c r="L44" i="38"/>
  <c r="M37" i="39"/>
  <c r="G30" i="28" l="1"/>
  <c r="L82" i="28" l="1"/>
  <c r="G27" i="28"/>
  <c r="G26" i="28" l="1"/>
  <c r="G23" i="28" l="1"/>
  <c r="G18" i="28" l="1"/>
  <c r="G82" i="28" l="1"/>
  <c r="G17" i="28"/>
  <c r="G15" i="28"/>
  <c r="G5" i="28" l="1"/>
  <c r="G8" i="28"/>
  <c r="G11" i="28"/>
  <c r="G13" i="28"/>
  <c r="D82" i="28" l="1"/>
  <c r="M82" i="28" l="1"/>
  <c r="G29" i="37" l="1"/>
  <c r="G6" i="37"/>
  <c r="G7" i="37"/>
  <c r="G8" i="37"/>
  <c r="G9" i="37"/>
  <c r="G10" i="37"/>
  <c r="G11" i="37"/>
  <c r="G12" i="37"/>
  <c r="G13" i="37"/>
  <c r="G14" i="37"/>
  <c r="G15" i="37"/>
  <c r="G16" i="37"/>
  <c r="G17" i="37"/>
  <c r="G18" i="37"/>
  <c r="G19" i="37"/>
  <c r="G20" i="37"/>
  <c r="G21" i="37"/>
  <c r="G22" i="37"/>
  <c r="G23" i="37"/>
  <c r="G24" i="37"/>
  <c r="G25" i="37"/>
  <c r="G26" i="37"/>
  <c r="G27" i="37"/>
  <c r="G28" i="37"/>
  <c r="G30" i="37"/>
  <c r="G31" i="37"/>
  <c r="G32" i="37"/>
  <c r="G33" i="37"/>
  <c r="G34" i="37"/>
  <c r="G35" i="37"/>
  <c r="G5" i="37"/>
  <c r="L37" i="37"/>
  <c r="K38" i="37" s="1"/>
  <c r="N37" i="37" l="1"/>
  <c r="G23" i="39" l="1"/>
  <c r="G26" i="39"/>
  <c r="G21" i="39" l="1"/>
  <c r="G20" i="39" l="1"/>
  <c r="G9" i="39" l="1"/>
  <c r="G6" i="39"/>
  <c r="D36" i="39"/>
  <c r="C36" i="39"/>
  <c r="G18" i="39"/>
  <c r="D64" i="39" l="1"/>
  <c r="G16" i="39" l="1"/>
  <c r="G13" i="39" l="1"/>
  <c r="G12" i="39" l="1"/>
  <c r="G11" i="39" l="1"/>
  <c r="G5" i="39" l="1"/>
  <c r="G36" i="39" s="1"/>
  <c r="C83" i="38" l="1"/>
  <c r="G42" i="38"/>
  <c r="D83" i="38" l="1"/>
  <c r="G32" i="38" l="1"/>
  <c r="I83" i="38" l="1"/>
  <c r="G29" i="38"/>
  <c r="L83" i="38" l="1"/>
  <c r="G28" i="38" l="1"/>
  <c r="J83" i="38" l="1"/>
  <c r="H83" i="38"/>
  <c r="G26" i="38"/>
  <c r="G18" i="38" l="1"/>
  <c r="E83" i="38" l="1"/>
  <c r="G14" i="38" l="1"/>
  <c r="G13" i="38" l="1"/>
  <c r="G12" i="38" l="1"/>
  <c r="G10" i="38" l="1"/>
  <c r="G7" i="38" l="1"/>
  <c r="F83" i="38" l="1"/>
  <c r="H33" i="37" l="1"/>
  <c r="G5" i="38"/>
  <c r="H30" i="37" l="1"/>
  <c r="H31" i="37" l="1"/>
  <c r="H28" i="37" l="1"/>
  <c r="H27" i="37"/>
  <c r="H9" i="37" l="1"/>
  <c r="D36" i="37" l="1"/>
  <c r="L64" i="37"/>
  <c r="H64" i="37"/>
  <c r="H5" i="37"/>
  <c r="H21" i="37"/>
  <c r="D64" i="37"/>
  <c r="K64" i="37" l="1"/>
  <c r="H17" i="37" l="1"/>
  <c r="F36" i="37" l="1"/>
  <c r="E36" i="37"/>
  <c r="C36" i="37"/>
  <c r="H36" i="37"/>
  <c r="I71" i="36" l="1"/>
  <c r="F40" i="36" l="1"/>
  <c r="E40" i="36"/>
  <c r="D40" i="36"/>
  <c r="C40" i="36"/>
  <c r="F45" i="34" l="1"/>
  <c r="E45" i="34"/>
  <c r="D45" i="34"/>
  <c r="C45" i="34"/>
  <c r="G40" i="36" l="1"/>
  <c r="J94" i="33" l="1"/>
  <c r="J98" i="33" s="1"/>
  <c r="E94" i="33"/>
  <c r="E98" i="33" s="1"/>
  <c r="C94" i="33"/>
  <c r="M116" i="32" l="1"/>
  <c r="L116" i="32" l="1"/>
  <c r="C116" i="32" l="1"/>
  <c r="F63" i="32" l="1"/>
  <c r="E63" i="32"/>
  <c r="C63" i="32"/>
  <c r="P86" i="30" l="1"/>
  <c r="D71" i="31" l="1"/>
  <c r="L71" i="31" l="1"/>
  <c r="M75" i="31" s="1"/>
  <c r="K71" i="31"/>
  <c r="J71" i="31"/>
  <c r="I71" i="31"/>
  <c r="H71" i="31"/>
  <c r="F71" i="31"/>
  <c r="C71" i="31"/>
  <c r="N71" i="31" l="1"/>
  <c r="D48" i="31" l="1"/>
  <c r="C44" i="30" l="1"/>
  <c r="L55" i="29"/>
  <c r="F44" i="30" l="1"/>
  <c r="E44" i="30"/>
  <c r="C53" i="29" l="1"/>
  <c r="I82" i="28" l="1"/>
  <c r="F82" i="28" l="1"/>
  <c r="K41" i="28" l="1"/>
  <c r="D41" i="28"/>
  <c r="H82" i="28" l="1"/>
  <c r="F64" i="39" l="1"/>
  <c r="C64" i="39" l="1"/>
  <c r="I64" i="39" l="1"/>
  <c r="H64" i="39"/>
  <c r="M71" i="36" l="1"/>
  <c r="D62" i="33" l="1"/>
  <c r="L94" i="33"/>
  <c r="D34" i="35" l="1"/>
  <c r="G45" i="34" l="1"/>
  <c r="D65" i="34" l="1"/>
  <c r="I65" i="34" l="1"/>
  <c r="H94" i="33" l="1"/>
  <c r="K94" i="33" l="1"/>
  <c r="E62" i="33" l="1"/>
  <c r="M73" i="31" l="1"/>
  <c r="K63" i="32" l="1"/>
  <c r="G48" i="31" l="1"/>
  <c r="N32" i="29" l="1"/>
  <c r="E48" i="31" l="1"/>
  <c r="C48" i="31"/>
  <c r="C84" i="30" l="1"/>
  <c r="Q84" i="30" s="1"/>
  <c r="G44" i="30" l="1"/>
  <c r="H53" i="29" l="1"/>
  <c r="E31" i="29" l="1"/>
  <c r="C82" i="28" l="1"/>
  <c r="K82" i="28" l="1"/>
  <c r="J82" i="28" l="1"/>
  <c r="G41" i="28" l="1"/>
  <c r="E36" i="39" l="1"/>
  <c r="K83" i="38" l="1"/>
  <c r="E44" i="38" l="1"/>
  <c r="E64" i="37" l="1"/>
  <c r="J64" i="37" l="1"/>
  <c r="F64" i="37" l="1"/>
  <c r="M68" i="37" s="1"/>
  <c r="I64" i="37" l="1"/>
  <c r="N71" i="36" l="1"/>
  <c r="J64" i="34" l="1"/>
  <c r="C34" i="35" l="1"/>
  <c r="F65" i="34" l="1"/>
  <c r="M94" i="33" l="1"/>
  <c r="N97" i="33" l="1"/>
  <c r="N96" i="33"/>
  <c r="N98" i="33"/>
  <c r="N99" i="33" l="1"/>
  <c r="O94" i="33"/>
  <c r="G5" i="1"/>
  <c r="F5" i="1"/>
  <c r="E5" i="1"/>
  <c r="D5" i="1" l="1"/>
  <c r="I5" i="1" s="1"/>
  <c r="F116" i="32" l="1"/>
  <c r="E11" i="1" l="1"/>
  <c r="M74" i="31" l="1"/>
  <c r="D53" i="29" l="1"/>
  <c r="G64" i="39" l="1"/>
  <c r="E64" i="39" l="1"/>
  <c r="N44" i="38" l="1"/>
  <c r="G83" i="38" l="1"/>
  <c r="K71" i="36" l="1"/>
  <c r="J67" i="34" l="1"/>
  <c r="J68" i="34"/>
  <c r="N118" i="32" l="1"/>
  <c r="D12" i="1"/>
  <c r="E12" i="1"/>
  <c r="F12" i="1"/>
  <c r="G12" i="1"/>
  <c r="K64" i="32" l="1"/>
  <c r="N116" i="32" l="1"/>
  <c r="O115" i="32" s="1"/>
  <c r="N120" i="32" l="1"/>
  <c r="G63" i="32"/>
  <c r="F11" i="1" l="1"/>
  <c r="N87" i="38" l="1"/>
  <c r="M83" i="38"/>
  <c r="N85" i="38" l="1"/>
  <c r="F34" i="35"/>
  <c r="I36" i="35" l="1"/>
  <c r="K45" i="34"/>
  <c r="I37" i="35" l="1"/>
  <c r="I14" i="1"/>
  <c r="J69" i="34" l="1"/>
  <c r="J70" i="34" s="1"/>
  <c r="J65" i="34"/>
  <c r="N119" i="32" l="1"/>
  <c r="P87" i="30"/>
  <c r="G10" i="1"/>
  <c r="F10" i="1"/>
  <c r="E10" i="1"/>
  <c r="U121" i="32" l="1"/>
  <c r="N121" i="32"/>
  <c r="D10" i="1"/>
  <c r="I10" i="1" s="1"/>
  <c r="K53" i="29" l="1"/>
  <c r="L56" i="29" l="1"/>
  <c r="J64" i="39" l="1"/>
  <c r="K37" i="39" l="1"/>
  <c r="F36" i="39" l="1"/>
  <c r="F7" i="1"/>
  <c r="D7" i="1"/>
  <c r="G7" i="1" l="1"/>
  <c r="K36" i="39"/>
  <c r="E7" i="1"/>
  <c r="I7" i="1" l="1"/>
  <c r="F44" i="38"/>
  <c r="G6" i="1" s="1"/>
  <c r="F6" i="1"/>
  <c r="D44" i="38"/>
  <c r="E6" i="1" s="1"/>
  <c r="C44" i="38"/>
  <c r="D6" i="1" l="1"/>
  <c r="I6" i="1" s="1"/>
  <c r="G44" i="38"/>
  <c r="C64" i="37" l="1"/>
  <c r="M64" i="37" l="1"/>
  <c r="M66" i="37"/>
  <c r="C37" i="37"/>
  <c r="E37" i="37"/>
  <c r="M67" i="37" l="1"/>
  <c r="M69" i="37" s="1"/>
  <c r="I16" i="1" l="1"/>
  <c r="I12" i="1" l="1"/>
  <c r="F31" i="29" l="1"/>
  <c r="G9" i="1" s="1"/>
  <c r="F9" i="1"/>
  <c r="C31" i="29"/>
  <c r="D9" i="1" s="1"/>
  <c r="D31" i="29"/>
  <c r="E9" i="1" l="1"/>
  <c r="I9" i="1" s="1"/>
  <c r="G31" i="29"/>
  <c r="N82" i="28" l="1"/>
  <c r="E82" i="28"/>
  <c r="O86" i="28" s="1"/>
  <c r="O85" i="28" l="1"/>
  <c r="O82" i="28"/>
  <c r="O87" i="28" l="1"/>
  <c r="K64" i="39"/>
  <c r="L67" i="39" l="1"/>
  <c r="L68" i="39"/>
  <c r="L64" i="39"/>
  <c r="C37" i="39"/>
  <c r="E37" i="39"/>
  <c r="L66" i="39" l="1"/>
  <c r="L69" i="39" s="1"/>
  <c r="N83" i="38" l="1"/>
  <c r="N86" i="38" l="1"/>
  <c r="C45" i="38"/>
  <c r="E45" i="38"/>
  <c r="N88" i="38" l="1"/>
  <c r="J46" i="38"/>
  <c r="C71" i="36"/>
  <c r="O71" i="36" s="1"/>
  <c r="O75" i="36" l="1"/>
  <c r="O73" i="36"/>
  <c r="O74" i="36" l="1"/>
  <c r="O76" i="36" s="1"/>
  <c r="E41" i="36"/>
  <c r="C41" i="36"/>
  <c r="H34" i="35" l="1"/>
  <c r="F18" i="35"/>
  <c r="E18" i="35"/>
  <c r="D18" i="35"/>
  <c r="C18" i="35"/>
  <c r="G18" i="35"/>
  <c r="I38" i="35" l="1"/>
  <c r="I15" i="1"/>
  <c r="I34" i="35"/>
  <c r="C19" i="35"/>
  <c r="E19" i="35"/>
  <c r="K18" i="35"/>
  <c r="I39" i="35" l="1"/>
  <c r="K19" i="35"/>
  <c r="J14" i="1" l="1"/>
  <c r="K14" i="1" s="1"/>
  <c r="C46" i="34"/>
  <c r="E46" i="34"/>
  <c r="K46" i="34" l="1"/>
  <c r="F62" i="33"/>
  <c r="C62" i="33"/>
  <c r="I13" i="1" l="1"/>
  <c r="E63" i="33"/>
  <c r="C63" i="33"/>
  <c r="J12" i="1" l="1"/>
  <c r="K12" i="1" s="1"/>
  <c r="E64" i="32"/>
  <c r="C64" i="32"/>
  <c r="F48" i="31" l="1"/>
  <c r="N72" i="31" s="1"/>
  <c r="G11" i="1" l="1"/>
  <c r="M76" i="31"/>
  <c r="D11" i="1"/>
  <c r="C49" i="31"/>
  <c r="E49" i="31"/>
  <c r="I11" i="1" l="1"/>
  <c r="M77" i="31"/>
  <c r="E45" i="30"/>
  <c r="C45" i="30"/>
  <c r="P89" i="30" l="1"/>
  <c r="P90" i="30" s="1"/>
  <c r="J10" i="1"/>
  <c r="K10" i="1" l="1"/>
  <c r="F41" i="28" l="1"/>
  <c r="G8" i="1" s="1"/>
  <c r="M53" i="29" l="1"/>
  <c r="L57" i="29"/>
  <c r="L58" i="29" s="1"/>
  <c r="E32" i="29"/>
  <c r="K31" i="29"/>
  <c r="C32" i="29"/>
  <c r="E41" i="28" l="1"/>
  <c r="F8" i="1" s="1"/>
  <c r="E8" i="1"/>
  <c r="C41" i="28"/>
  <c r="D8" i="1" s="1"/>
  <c r="H18" i="1" l="1"/>
  <c r="E42" i="28"/>
  <c r="C42" i="28"/>
  <c r="I8" i="1" l="1"/>
  <c r="J8" i="1" s="1"/>
  <c r="K8" i="1" s="1"/>
  <c r="J6" i="1" l="1"/>
  <c r="K6" i="1" s="1"/>
  <c r="F17" i="1" l="1"/>
  <c r="G17" i="1" l="1"/>
  <c r="D17" i="1"/>
  <c r="E17" i="1" l="1"/>
  <c r="D18" i="1" s="1"/>
  <c r="F18" i="1"/>
  <c r="J18" i="1" l="1"/>
  <c r="I17" i="1"/>
  <c r="K5" i="1"/>
  <c r="J19" i="1"/>
</calcChain>
</file>

<file path=xl/sharedStrings.xml><?xml version="1.0" encoding="utf-8"?>
<sst xmlns="http://schemas.openxmlformats.org/spreadsheetml/2006/main" count="2473" uniqueCount="728">
  <si>
    <t>TOTAL</t>
  </si>
  <si>
    <t>MARCH</t>
  </si>
  <si>
    <t>APRIL</t>
  </si>
  <si>
    <t>JUNE</t>
  </si>
  <si>
    <t>JULY</t>
  </si>
  <si>
    <t>MAY</t>
  </si>
  <si>
    <t>DAY</t>
  </si>
  <si>
    <t>CASH</t>
  </si>
  <si>
    <t>ACCOUNT</t>
  </si>
  <si>
    <t>TOTALS FOR EACH ACCOUNT HOLDER</t>
  </si>
  <si>
    <t>INV</t>
  </si>
  <si>
    <t>CUSTOMER</t>
  </si>
  <si>
    <t>AUGUST</t>
  </si>
  <si>
    <t>SEPTEMBER</t>
  </si>
  <si>
    <t>OCTOBER</t>
  </si>
  <si>
    <t>NOVEMBER</t>
  </si>
  <si>
    <t>DECEMBER</t>
  </si>
  <si>
    <t>JANUARY</t>
  </si>
  <si>
    <t>FEBRUARY</t>
  </si>
  <si>
    <t>YEAR</t>
  </si>
  <si>
    <t>CASH SALES</t>
  </si>
  <si>
    <t>ACCOUNT SALES</t>
  </si>
  <si>
    <t>TOTAL SALES</t>
  </si>
  <si>
    <t xml:space="preserve"> </t>
  </si>
  <si>
    <t>SUMMARY:</t>
  </si>
  <si>
    <t>TOTAL INVOICED SALES:</t>
  </si>
  <si>
    <t>AVERAGE  CASH SALES:</t>
  </si>
  <si>
    <t>TOTAL CASH SALES:</t>
  </si>
  <si>
    <t>TOTAL ACCOUNT SALES:</t>
  </si>
  <si>
    <t>AVERAGE ACCOUNT SALES:</t>
  </si>
  <si>
    <t>HIGHEST MONTH SALES:</t>
  </si>
  <si>
    <t>AVERAGE MONTHLY SALES:</t>
  </si>
  <si>
    <t>LOWEST MONTH SALES</t>
  </si>
  <si>
    <t>AGRIGEL</t>
  </si>
  <si>
    <t>PREMAC</t>
  </si>
  <si>
    <t>MONTH</t>
  </si>
  <si>
    <t>CASH FARMERS</t>
  </si>
  <si>
    <t>FARMERS</t>
  </si>
  <si>
    <t>VAT PURPOSES</t>
  </si>
  <si>
    <t>VAT</t>
  </si>
  <si>
    <t>INFANTMED /             NCG CAM</t>
  </si>
  <si>
    <t>Account</t>
  </si>
  <si>
    <t>-</t>
  </si>
  <si>
    <t>01</t>
  </si>
  <si>
    <t>ü</t>
  </si>
  <si>
    <t>TOTAL INVOICED SALES FOR 2017 FINANCIAL YEAR</t>
  </si>
  <si>
    <t>End 30 days</t>
  </si>
  <si>
    <t>Over 30 days</t>
  </si>
  <si>
    <t>Discount</t>
  </si>
  <si>
    <t>EPE01</t>
  </si>
  <si>
    <t>30 Days:</t>
  </si>
  <si>
    <t>+ 30 Days:</t>
  </si>
  <si>
    <t>Discount:</t>
  </si>
  <si>
    <t>Equipment Parts &amp; Engines - EPE01</t>
  </si>
  <si>
    <t>TOTAL INVOICES - MAY 2018</t>
  </si>
  <si>
    <t>TOTAL INVOICES - AUGUST 2018</t>
  </si>
  <si>
    <t>TOTAL INVOICES - SEPTEMBER 2018</t>
  </si>
  <si>
    <t>Ventserve - VEN01</t>
  </si>
  <si>
    <t>05</t>
  </si>
  <si>
    <t>VEN01</t>
  </si>
  <si>
    <t>07</t>
  </si>
  <si>
    <t>Dosco Hydraulics MP - DOS01</t>
  </si>
  <si>
    <t>DOS01</t>
  </si>
  <si>
    <t>08</t>
  </si>
  <si>
    <t>12</t>
  </si>
  <si>
    <t>Commercial Shearing - COM01</t>
  </si>
  <si>
    <t>COM01</t>
  </si>
  <si>
    <t>BEL01</t>
  </si>
  <si>
    <t>Received p.o.p</t>
  </si>
  <si>
    <t>13</t>
  </si>
  <si>
    <t>14</t>
  </si>
  <si>
    <t>VRY01</t>
  </si>
  <si>
    <t>Paid by internet</t>
  </si>
  <si>
    <t>19</t>
  </si>
  <si>
    <t>27</t>
  </si>
  <si>
    <t>Bell Equipment - BEL01</t>
  </si>
  <si>
    <t>Vryheid Cranes - VRY01</t>
  </si>
  <si>
    <t>29</t>
  </si>
  <si>
    <t>HYD01</t>
  </si>
  <si>
    <t>04</t>
  </si>
  <si>
    <t>SAN01</t>
  </si>
  <si>
    <t>Received pop</t>
  </si>
  <si>
    <t>11</t>
  </si>
  <si>
    <t>16</t>
  </si>
  <si>
    <t>To Pay</t>
  </si>
  <si>
    <t>18</t>
  </si>
  <si>
    <t>24</t>
  </si>
  <si>
    <t>DBZ Diesel Parts - DBZ01</t>
  </si>
  <si>
    <t>25</t>
  </si>
  <si>
    <t>DBZ01</t>
  </si>
  <si>
    <t>30</t>
  </si>
  <si>
    <t>02</t>
  </si>
  <si>
    <t>MAL01</t>
  </si>
  <si>
    <t>Maloma Colliery - MAL01</t>
  </si>
  <si>
    <t>10</t>
  </si>
  <si>
    <t>Ferobrake Witbank</t>
  </si>
  <si>
    <t>17</t>
  </si>
  <si>
    <t>Sandvik Mining RSA - SAN01</t>
  </si>
  <si>
    <t>21</t>
  </si>
  <si>
    <t>BHS01</t>
  </si>
  <si>
    <t>JOY01</t>
  </si>
  <si>
    <t>06</t>
  </si>
  <si>
    <t>Vent Serve - VEN01</t>
  </si>
  <si>
    <t>Coalseam Hydraulics</t>
  </si>
  <si>
    <t>20</t>
  </si>
  <si>
    <t>JAE01</t>
  </si>
  <si>
    <t>J.A. Engineering - JAE01</t>
  </si>
  <si>
    <t>Joy Global - JOY01</t>
  </si>
  <si>
    <t>03</t>
  </si>
  <si>
    <t>Rock Mining Machines</t>
  </si>
  <si>
    <t>23</t>
  </si>
  <si>
    <t>BHS Sales - BHS01</t>
  </si>
  <si>
    <t>600SA Holdings - 600</t>
  </si>
  <si>
    <t>600</t>
  </si>
  <si>
    <t>31</t>
  </si>
  <si>
    <t>Tracpart Mining Supplies</t>
  </si>
  <si>
    <t>AC Viljoen en Seuns</t>
  </si>
  <si>
    <t>Ultra Spares - ULT01</t>
  </si>
  <si>
    <t>ULT01</t>
  </si>
  <si>
    <t>VOID</t>
  </si>
  <si>
    <t>Leon</t>
  </si>
  <si>
    <t>JT Ferreira</t>
  </si>
  <si>
    <t>PI3047</t>
  </si>
  <si>
    <t>PI3056</t>
  </si>
  <si>
    <t>DurimGH</t>
  </si>
  <si>
    <t>PI3081</t>
  </si>
  <si>
    <t>PI3082</t>
  </si>
  <si>
    <t>PI3083</t>
  </si>
  <si>
    <t>PI3085</t>
  </si>
  <si>
    <t>Hydrapower Hydraulics - HYD01</t>
  </si>
  <si>
    <t>PI3086</t>
  </si>
  <si>
    <t>PI3087</t>
  </si>
  <si>
    <t>PI3088</t>
  </si>
  <si>
    <t>PI3080</t>
  </si>
  <si>
    <t>PI3079</t>
  </si>
  <si>
    <t>PI3076</t>
  </si>
  <si>
    <t>PI3077</t>
  </si>
  <si>
    <t>PI3078</t>
  </si>
  <si>
    <t>Joy Mining Machines - JOY01</t>
  </si>
  <si>
    <t>PI3089</t>
  </si>
  <si>
    <t>PI3090</t>
  </si>
  <si>
    <t>PI3091</t>
  </si>
  <si>
    <t>PI3075</t>
  </si>
  <si>
    <t>PI3074</t>
  </si>
  <si>
    <t>PI3071</t>
  </si>
  <si>
    <t>PI3072</t>
  </si>
  <si>
    <t>PI3073</t>
  </si>
  <si>
    <t>PI3092</t>
  </si>
  <si>
    <t>PI3093</t>
  </si>
  <si>
    <t>PI3095</t>
  </si>
  <si>
    <t>PI3096</t>
  </si>
  <si>
    <t>PI3097</t>
  </si>
  <si>
    <t>TOTAL INVOICES - APRIL 2019</t>
  </si>
  <si>
    <t>PI3099</t>
  </si>
  <si>
    <t>PI3100</t>
  </si>
  <si>
    <t>PI3101</t>
  </si>
  <si>
    <t>PI3102</t>
  </si>
  <si>
    <t>PI3103</t>
  </si>
  <si>
    <t>TOTAL INVOICES - MARCH 2019</t>
  </si>
  <si>
    <t>TOTAL INVOICES - FEBRUARY 2020</t>
  </si>
  <si>
    <t>PI3104</t>
  </si>
  <si>
    <t>PI3105</t>
  </si>
  <si>
    <t>PI3106</t>
  </si>
  <si>
    <t>PI3107</t>
  </si>
  <si>
    <t>PI3108</t>
  </si>
  <si>
    <t>PI3109</t>
  </si>
  <si>
    <t>PI3110</t>
  </si>
  <si>
    <t>PI3111</t>
  </si>
  <si>
    <t>PI3112</t>
  </si>
  <si>
    <t>PI3113</t>
  </si>
  <si>
    <t>PI3114</t>
  </si>
  <si>
    <t>Techno Power CC</t>
  </si>
  <si>
    <t>PI3115</t>
  </si>
  <si>
    <t>PI3116</t>
  </si>
  <si>
    <t>PI3117</t>
  </si>
  <si>
    <t>PI3118</t>
  </si>
  <si>
    <t>PI3119</t>
  </si>
  <si>
    <t>Udumo T/A Proelect</t>
  </si>
  <si>
    <t>PI3120</t>
  </si>
  <si>
    <t>PI3121</t>
  </si>
  <si>
    <t>PI3122</t>
  </si>
  <si>
    <t>PI3123</t>
  </si>
  <si>
    <t>PI3124</t>
  </si>
  <si>
    <t>Credited to PI2772</t>
  </si>
  <si>
    <t>Evo Filter Systems</t>
  </si>
  <si>
    <t>AI3125</t>
  </si>
  <si>
    <t>PI3126</t>
  </si>
  <si>
    <t>PI3127</t>
  </si>
  <si>
    <t>PI3128</t>
  </si>
  <si>
    <t>PI3129</t>
  </si>
  <si>
    <t>PI3130</t>
  </si>
  <si>
    <t>PI3131</t>
  </si>
  <si>
    <t>JA Engineering - JAE01</t>
  </si>
  <si>
    <t>PI3134</t>
  </si>
  <si>
    <t>PI3132</t>
  </si>
  <si>
    <t>PI3133</t>
  </si>
  <si>
    <t>PI3136</t>
  </si>
  <si>
    <t>PI3137</t>
  </si>
  <si>
    <t>PI3138</t>
  </si>
  <si>
    <t>PI3139</t>
  </si>
  <si>
    <t>PI3140</t>
  </si>
  <si>
    <t>PI3141</t>
  </si>
  <si>
    <t>PI3142</t>
  </si>
  <si>
    <t>PI3143</t>
  </si>
  <si>
    <t>PI3144</t>
  </si>
  <si>
    <t>PI3146</t>
  </si>
  <si>
    <t>PI3145</t>
  </si>
  <si>
    <t>PI3147</t>
  </si>
  <si>
    <t>PI3148</t>
  </si>
  <si>
    <t>PI3149</t>
  </si>
  <si>
    <t>PI3150</t>
  </si>
  <si>
    <t>PI3151</t>
  </si>
  <si>
    <t>PI3152</t>
  </si>
  <si>
    <t>PI3153</t>
  </si>
  <si>
    <t>PI3154</t>
  </si>
  <si>
    <t>PI3155</t>
  </si>
  <si>
    <t>Durim GH - DUR01</t>
  </si>
  <si>
    <t>DUR01</t>
  </si>
  <si>
    <t>Phumula Mining</t>
  </si>
  <si>
    <t>PI3156</t>
  </si>
  <si>
    <t>PI3157</t>
  </si>
  <si>
    <t>PI3158</t>
  </si>
  <si>
    <t>PI3159</t>
  </si>
  <si>
    <t>PI3160</t>
  </si>
  <si>
    <t>PI3161</t>
  </si>
  <si>
    <t>PI3163</t>
  </si>
  <si>
    <t>PI3162</t>
  </si>
  <si>
    <t>PI3164</t>
  </si>
  <si>
    <t>PI3166</t>
  </si>
  <si>
    <t>PI3165</t>
  </si>
  <si>
    <t>TOTAL INVOICES - JUNE 2019</t>
  </si>
  <si>
    <t>PI3167</t>
  </si>
  <si>
    <t>PI3168</t>
  </si>
  <si>
    <t>PI3094</t>
  </si>
  <si>
    <t>PI3170</t>
  </si>
  <si>
    <t>PI3169</t>
  </si>
  <si>
    <t>PI3171</t>
  </si>
  <si>
    <t>PI3172</t>
  </si>
  <si>
    <t>PI3173</t>
  </si>
  <si>
    <t>PI3174</t>
  </si>
  <si>
    <t>PI3175</t>
  </si>
  <si>
    <t>PI3176</t>
  </si>
  <si>
    <t>PI3177</t>
  </si>
  <si>
    <t xml:space="preserve">Coalseam Hydraulics </t>
  </si>
  <si>
    <t>PI3178</t>
  </si>
  <si>
    <t>PI3179</t>
  </si>
  <si>
    <t>PI3180</t>
  </si>
  <si>
    <t>PI3181</t>
  </si>
  <si>
    <t>PI3182</t>
  </si>
  <si>
    <t>PI3183</t>
  </si>
  <si>
    <t>Durimgh Technical Services - DUR01</t>
  </si>
  <si>
    <t>PI3184</t>
  </si>
  <si>
    <t>PI3185</t>
  </si>
  <si>
    <t>PI3186</t>
  </si>
  <si>
    <t>PI3187</t>
  </si>
  <si>
    <t>PI3188</t>
  </si>
  <si>
    <t>PI3189</t>
  </si>
  <si>
    <t>PI3190</t>
  </si>
  <si>
    <t>PI3191</t>
  </si>
  <si>
    <t>PI3192</t>
  </si>
  <si>
    <t>PI3193</t>
  </si>
  <si>
    <t>PI3194</t>
  </si>
  <si>
    <t>PI3195</t>
  </si>
  <si>
    <t>PI3196</t>
  </si>
  <si>
    <t>PI3197</t>
  </si>
  <si>
    <t>S. Automac Services - SAS01</t>
  </si>
  <si>
    <t>Vector Engineering</t>
  </si>
  <si>
    <t>Goldi Chickens</t>
  </si>
  <si>
    <t>SAS01</t>
  </si>
  <si>
    <t>PI3198</t>
  </si>
  <si>
    <t>TOTAL INVOICES - OCTOBER 2019</t>
  </si>
  <si>
    <t>TOTAL INVOICES - NOVEMBER 2019</t>
  </si>
  <si>
    <t>TOTAL INVOICES - JULY 2019</t>
  </si>
  <si>
    <t>PI3135</t>
  </si>
  <si>
    <t>PI3199</t>
  </si>
  <si>
    <t>PI3200</t>
  </si>
  <si>
    <t>PI3201</t>
  </si>
  <si>
    <t>PI3202</t>
  </si>
  <si>
    <t>PI3203</t>
  </si>
  <si>
    <t>PI3204</t>
  </si>
  <si>
    <t>PI3205</t>
  </si>
  <si>
    <t>26</t>
  </si>
  <si>
    <t>PI3206</t>
  </si>
  <si>
    <t>PI3207</t>
  </si>
  <si>
    <t>PI3208</t>
  </si>
  <si>
    <t>PI3209</t>
  </si>
  <si>
    <t>PI3210</t>
  </si>
  <si>
    <t>PI3211</t>
  </si>
  <si>
    <t>PI3212</t>
  </si>
  <si>
    <t>Discovery Drilling</t>
  </si>
  <si>
    <t>Equipment Parts and Engines - EPE01</t>
  </si>
  <si>
    <t>PI3213</t>
  </si>
  <si>
    <t>PI3214</t>
  </si>
  <si>
    <t>PI3215</t>
  </si>
  <si>
    <t>AI3216</t>
  </si>
  <si>
    <t>G Roos</t>
  </si>
  <si>
    <t>09</t>
  </si>
  <si>
    <t>PI3217</t>
  </si>
  <si>
    <t>PI3218</t>
  </si>
  <si>
    <t>PI3219</t>
  </si>
  <si>
    <t>PI3220</t>
  </si>
  <si>
    <t>PI3221</t>
  </si>
  <si>
    <t>PI3222</t>
  </si>
  <si>
    <t>MCR Hydraulics</t>
  </si>
  <si>
    <t>PI3223</t>
  </si>
  <si>
    <t>PI3224</t>
  </si>
  <si>
    <t>22</t>
  </si>
  <si>
    <t>Matlec</t>
  </si>
  <si>
    <t>PI3225</t>
  </si>
  <si>
    <t>PI3226</t>
  </si>
  <si>
    <t>PI3227</t>
  </si>
  <si>
    <t>Hydstar Engineering - HYD01</t>
  </si>
  <si>
    <t>Spy Group</t>
  </si>
  <si>
    <t>PI3228</t>
  </si>
  <si>
    <t>Fluid Power Automation - FLU01</t>
  </si>
  <si>
    <t>PI3229</t>
  </si>
  <si>
    <t>PI3230</t>
  </si>
  <si>
    <t>FLU01</t>
  </si>
  <si>
    <t>PI3231</t>
  </si>
  <si>
    <t>PI3232</t>
  </si>
  <si>
    <t>PI3233</t>
  </si>
  <si>
    <t>PI3234</t>
  </si>
  <si>
    <t>PI3235</t>
  </si>
  <si>
    <t>PI3236</t>
  </si>
  <si>
    <t>PI3237</t>
  </si>
  <si>
    <t>PI3238</t>
  </si>
  <si>
    <t>PI3239</t>
  </si>
  <si>
    <t>Thembelihle Equipment - THE01</t>
  </si>
  <si>
    <t>Enright Tool &amp; Die Services - ETD01</t>
  </si>
  <si>
    <t>Trans Africa</t>
  </si>
  <si>
    <t>THE01</t>
  </si>
  <si>
    <t>ETD01</t>
  </si>
  <si>
    <t>PI3241</t>
  </si>
  <si>
    <t>AI3240</t>
  </si>
  <si>
    <t>not sent yet</t>
  </si>
  <si>
    <t>PI3240</t>
  </si>
  <si>
    <t>PI3242</t>
  </si>
  <si>
    <t>PI3243</t>
  </si>
  <si>
    <t>PI3245</t>
  </si>
  <si>
    <t>PI3244</t>
  </si>
  <si>
    <t>PI3246</t>
  </si>
  <si>
    <t>PI3247</t>
  </si>
  <si>
    <t>PI3248</t>
  </si>
  <si>
    <t>Techno Power</t>
  </si>
  <si>
    <t>PI3249</t>
  </si>
  <si>
    <t>PI3250</t>
  </si>
  <si>
    <t>PI3251</t>
  </si>
  <si>
    <t>PI3252</t>
  </si>
  <si>
    <t>PI3253</t>
  </si>
  <si>
    <t>PI3254</t>
  </si>
  <si>
    <t>PI3255</t>
  </si>
  <si>
    <t>PI3256</t>
  </si>
  <si>
    <t>15</t>
  </si>
  <si>
    <t>PI3257</t>
  </si>
  <si>
    <t>PI3258</t>
  </si>
  <si>
    <t>Hydrapower Hydraulics - HYD02</t>
  </si>
  <si>
    <t>HYD02</t>
  </si>
  <si>
    <t>PI3260</t>
  </si>
  <si>
    <t>AI3261</t>
  </si>
  <si>
    <t>Combined Sales</t>
  </si>
  <si>
    <t>AI3262</t>
  </si>
  <si>
    <t>AI3263</t>
  </si>
  <si>
    <t>Axioteq / Omnia - AXI01</t>
  </si>
  <si>
    <t>Purest Taste</t>
  </si>
  <si>
    <t>PI3259</t>
  </si>
  <si>
    <t>PI3264</t>
  </si>
  <si>
    <t>PI3265</t>
  </si>
  <si>
    <t>PI3266</t>
  </si>
  <si>
    <t>PI3267</t>
  </si>
  <si>
    <t>PI3268</t>
  </si>
  <si>
    <t>PI3262</t>
  </si>
  <si>
    <t>AXI01</t>
  </si>
  <si>
    <t>CI3269</t>
  </si>
  <si>
    <t>PI3270</t>
  </si>
  <si>
    <t>PI3271</t>
  </si>
  <si>
    <t>Powerforce Hydraulics - POW01</t>
  </si>
  <si>
    <t>POW01</t>
  </si>
  <si>
    <t>PI3272</t>
  </si>
  <si>
    <t>28</t>
  </si>
  <si>
    <t>PI3273</t>
  </si>
  <si>
    <t>PI3274</t>
  </si>
  <si>
    <t>PI3275</t>
  </si>
  <si>
    <t>PI3276</t>
  </si>
  <si>
    <t>PI3277</t>
  </si>
  <si>
    <t>PI3278</t>
  </si>
  <si>
    <t>PI3279</t>
  </si>
  <si>
    <t>PI3280</t>
  </si>
  <si>
    <t>PI3281</t>
  </si>
  <si>
    <t>PI3282</t>
  </si>
  <si>
    <t>PI3283</t>
  </si>
  <si>
    <t>PI3284</t>
  </si>
  <si>
    <t>PI3285</t>
  </si>
  <si>
    <t>PI3286</t>
  </si>
  <si>
    <t>PI3287</t>
  </si>
  <si>
    <t>PI3288</t>
  </si>
  <si>
    <t>PI3289</t>
  </si>
  <si>
    <t>PI3290</t>
  </si>
  <si>
    <t>JA Kruger Familie Trust</t>
  </si>
  <si>
    <t>Helm Broers Boerdery</t>
  </si>
  <si>
    <t>Henning de Kock</t>
  </si>
  <si>
    <t>BD Naude</t>
  </si>
  <si>
    <t>MJ Groenewald</t>
  </si>
  <si>
    <t>PJ Kotze en Seuns</t>
  </si>
  <si>
    <t>MWP Solutions</t>
  </si>
  <si>
    <t>Equipment Parts Africa</t>
  </si>
  <si>
    <t>PI3291</t>
  </si>
  <si>
    <t>PI3292</t>
  </si>
  <si>
    <t>PI3293</t>
  </si>
  <si>
    <t>PI3294</t>
  </si>
  <si>
    <t>PI3295</t>
  </si>
  <si>
    <t>PI3296</t>
  </si>
  <si>
    <t>JJJ van Rooyen</t>
  </si>
  <si>
    <t>FCF Farming</t>
  </si>
  <si>
    <t>Taba Boerdery / Jaco van Dyk</t>
  </si>
  <si>
    <t>Varsfontein Beef</t>
  </si>
  <si>
    <t>AL Fivaz</t>
  </si>
  <si>
    <t>George Haward</t>
  </si>
  <si>
    <t>PI3297</t>
  </si>
  <si>
    <t>PI3298</t>
  </si>
  <si>
    <t>PI3299</t>
  </si>
  <si>
    <t>PI3300</t>
  </si>
  <si>
    <t>MVDW Pretorius</t>
  </si>
  <si>
    <t>Uys Broers Boerdery</t>
  </si>
  <si>
    <t>PI3301</t>
  </si>
  <si>
    <t>Sonskyn Handel - SON01</t>
  </si>
  <si>
    <t>SON01</t>
  </si>
  <si>
    <t>AI3301</t>
  </si>
  <si>
    <t>AI3302</t>
  </si>
  <si>
    <t>AI3303</t>
  </si>
  <si>
    <t>AI3304</t>
  </si>
  <si>
    <t>AI3306</t>
  </si>
  <si>
    <t>AI3307</t>
  </si>
  <si>
    <t>AI3308</t>
  </si>
  <si>
    <t>AI3310</t>
  </si>
  <si>
    <t>AI3311</t>
  </si>
  <si>
    <t>AI3312</t>
  </si>
  <si>
    <t>AI3313</t>
  </si>
  <si>
    <t>AI3314</t>
  </si>
  <si>
    <t>Omnia Group TA Axioteq - AXI01</t>
  </si>
  <si>
    <t>Dreyer van Wyk Boerdery</t>
  </si>
  <si>
    <t>Peet Bezuidenhout</t>
  </si>
  <si>
    <t>Jacarieka Trust / Kobus van Rooyen</t>
  </si>
  <si>
    <t>JMS Boerdery</t>
  </si>
  <si>
    <t>MJ De Wet Electriese Kontrakteurs</t>
  </si>
  <si>
    <t>P Le Roux Erasmus</t>
  </si>
  <si>
    <t>Paid by EFT</t>
  </si>
  <si>
    <t>PI3316</t>
  </si>
  <si>
    <t>PI3306</t>
  </si>
  <si>
    <t>PI3307</t>
  </si>
  <si>
    <t>PI3308</t>
  </si>
  <si>
    <t>VHS Tech Services</t>
  </si>
  <si>
    <t>Paid EFT</t>
  </si>
  <si>
    <t>AI3318</t>
  </si>
  <si>
    <t>JJ Planned Maintenance</t>
  </si>
  <si>
    <t>PI3319</t>
  </si>
  <si>
    <t>PI3320</t>
  </si>
  <si>
    <t>PI3321</t>
  </si>
  <si>
    <t>PI3322</t>
  </si>
  <si>
    <t>PI3323</t>
  </si>
  <si>
    <t>PI3314</t>
  </si>
  <si>
    <t>PI3324</t>
  </si>
  <si>
    <t>PI3325</t>
  </si>
  <si>
    <t>AI3326</t>
  </si>
  <si>
    <t>Valoworx / Gehard Le Roux</t>
  </si>
  <si>
    <t>Cloverfield / Danie Portwig</t>
  </si>
  <si>
    <t>PI3327</t>
  </si>
  <si>
    <t>AI3328</t>
  </si>
  <si>
    <t>Reu Agri / Danie Van Tonder</t>
  </si>
  <si>
    <t>PI3305</t>
  </si>
  <si>
    <t>PI3309</t>
  </si>
  <si>
    <t>PI3315</t>
  </si>
  <si>
    <t>AI3329</t>
  </si>
  <si>
    <t>Paul Swart</t>
  </si>
  <si>
    <t>PI3330</t>
  </si>
  <si>
    <t>PI3331</t>
  </si>
  <si>
    <t>AI3332</t>
  </si>
  <si>
    <t>PI3333</t>
  </si>
  <si>
    <t>AI3334</t>
  </si>
  <si>
    <t>DH Botha</t>
  </si>
  <si>
    <t>Paid Yoco</t>
  </si>
  <si>
    <t>ZCS  Boerdery / Cobus Malan</t>
  </si>
  <si>
    <t>Stulela Boerdery / Danie Oosthuizen</t>
  </si>
  <si>
    <t>AI3335</t>
  </si>
  <si>
    <t>AI3336</t>
  </si>
  <si>
    <t>Wentzel Boerdery Trust</t>
  </si>
  <si>
    <t>AI3337</t>
  </si>
  <si>
    <t>PI3338</t>
  </si>
  <si>
    <t>PI3339</t>
  </si>
  <si>
    <t>PI3340</t>
  </si>
  <si>
    <t>PI3341</t>
  </si>
  <si>
    <t>AI3342</t>
  </si>
  <si>
    <t>AI3344</t>
  </si>
  <si>
    <t>AI3343</t>
  </si>
  <si>
    <t>AI3345</t>
  </si>
  <si>
    <t>AI3346</t>
  </si>
  <si>
    <t>AI3347</t>
  </si>
  <si>
    <t>AI3348</t>
  </si>
  <si>
    <t>EP Roux</t>
  </si>
  <si>
    <t>Daerwee Boerdery / Marius Erwee</t>
  </si>
  <si>
    <t>JPL Odendaal</t>
  </si>
  <si>
    <t>Robyn Boerdery</t>
  </si>
  <si>
    <t>Willie / Jakkie Viljoen</t>
  </si>
  <si>
    <t>PI3349</t>
  </si>
  <si>
    <t>PI3350</t>
  </si>
  <si>
    <t>AI3351</t>
  </si>
  <si>
    <t>PI3353</t>
  </si>
  <si>
    <t>AI3352</t>
  </si>
  <si>
    <t>Scheepers Boerdery</t>
  </si>
  <si>
    <t>EP Muller</t>
  </si>
  <si>
    <t>Vorster Zeilinga</t>
  </si>
  <si>
    <t>AI3354</t>
  </si>
  <si>
    <t>PI3355</t>
  </si>
  <si>
    <t>PI3358</t>
  </si>
  <si>
    <t>PI3356</t>
  </si>
  <si>
    <t>AI3357</t>
  </si>
  <si>
    <t>Jan Boshoff Boerdery</t>
  </si>
  <si>
    <t>PI3359</t>
  </si>
  <si>
    <t>AI3361</t>
  </si>
  <si>
    <t>Theuns Bouwer</t>
  </si>
  <si>
    <t>PI3360</t>
  </si>
  <si>
    <t>El Shaddai Mining</t>
  </si>
  <si>
    <t>PI3362</t>
  </si>
  <si>
    <t>PI3363</t>
  </si>
  <si>
    <t>AI3364</t>
  </si>
  <si>
    <t>Kobus Van Coller</t>
  </si>
  <si>
    <t>PI3365</t>
  </si>
  <si>
    <t>PI3366</t>
  </si>
  <si>
    <t>AI3367</t>
  </si>
  <si>
    <t>AI3368</t>
  </si>
  <si>
    <t>AI3369</t>
  </si>
  <si>
    <t>NWK Bpk</t>
  </si>
  <si>
    <t>Alf Rudman</t>
  </si>
  <si>
    <t>JMS Boerdery / Theo vd Westhuizen</t>
  </si>
  <si>
    <t>AI3370</t>
  </si>
  <si>
    <t>Jackarieka Trust / Kobus van Rooyen</t>
  </si>
  <si>
    <t>AI3371</t>
  </si>
  <si>
    <t xml:space="preserve">Enright Tool and Die Services </t>
  </si>
  <si>
    <t>PI3372</t>
  </si>
  <si>
    <t>PI3373</t>
  </si>
  <si>
    <t>AI3374</t>
  </si>
  <si>
    <t>PI3375</t>
  </si>
  <si>
    <t>DP Cilliers Familie Trust</t>
  </si>
  <si>
    <t>PI3377</t>
  </si>
  <si>
    <t>PI3376</t>
  </si>
  <si>
    <t>Phumula Mining Equipment</t>
  </si>
  <si>
    <t>PI3378</t>
  </si>
  <si>
    <t>PI3379</t>
  </si>
  <si>
    <t>PI3380</t>
  </si>
  <si>
    <t>Ferobrake</t>
  </si>
  <si>
    <t>PI3381</t>
  </si>
  <si>
    <t>PI3382</t>
  </si>
  <si>
    <t>AI3384</t>
  </si>
  <si>
    <t>AI3385</t>
  </si>
  <si>
    <t>AI3386</t>
  </si>
  <si>
    <t>AI3387</t>
  </si>
  <si>
    <t>AI3388</t>
  </si>
  <si>
    <t>Syferbult Dairies / L Cumin</t>
  </si>
  <si>
    <t>Johan Botha</t>
  </si>
  <si>
    <t>Frans Mostert</t>
  </si>
  <si>
    <t>JJ Grey</t>
  </si>
  <si>
    <t>Mieniane Boerdery / J Engelbrecht</t>
  </si>
  <si>
    <t>PI3383</t>
  </si>
  <si>
    <t>CREDITED</t>
  </si>
  <si>
    <t>PI3389</t>
  </si>
  <si>
    <t>PI3390</t>
  </si>
  <si>
    <t>AI3391</t>
  </si>
  <si>
    <t>JA Kruger</t>
  </si>
  <si>
    <t>PI3392</t>
  </si>
  <si>
    <t>PI3393</t>
  </si>
  <si>
    <t>Tharina Boerdery</t>
  </si>
  <si>
    <t>PI3396</t>
  </si>
  <si>
    <t>AI3395</t>
  </si>
  <si>
    <t>PI3394</t>
  </si>
  <si>
    <t>AI3398</t>
  </si>
  <si>
    <t>AI3397</t>
  </si>
  <si>
    <t>Jan Viljoen</t>
  </si>
  <si>
    <t>Credited</t>
  </si>
  <si>
    <t>AI3399</t>
  </si>
  <si>
    <t>AI3400</t>
  </si>
  <si>
    <t>AI3401</t>
  </si>
  <si>
    <t>Credit</t>
  </si>
  <si>
    <t>AI3402</t>
  </si>
  <si>
    <t>AI3403</t>
  </si>
  <si>
    <t>Jan Viljoen / Francois Trust</t>
  </si>
  <si>
    <t>AI3404</t>
  </si>
  <si>
    <t>AI3405</t>
  </si>
  <si>
    <t>AI3406</t>
  </si>
  <si>
    <t>Paid Card</t>
  </si>
  <si>
    <t>FCC Boerdery</t>
  </si>
  <si>
    <t>Yoco</t>
  </si>
  <si>
    <t>PI3407</t>
  </si>
  <si>
    <t>PI3408</t>
  </si>
  <si>
    <t>PI3409</t>
  </si>
  <si>
    <t>PI3410</t>
  </si>
  <si>
    <t>PI3411</t>
  </si>
  <si>
    <t>PI3412</t>
  </si>
  <si>
    <t>PI3413</t>
  </si>
  <si>
    <t>Powerforce Hydraulics</t>
  </si>
  <si>
    <t>AI3414</t>
  </si>
  <si>
    <t>PI3415</t>
  </si>
  <si>
    <t>PI3416</t>
  </si>
  <si>
    <t>Durimgh - DUR01</t>
  </si>
  <si>
    <t>Adolph Naude</t>
  </si>
  <si>
    <t>AI3417</t>
  </si>
  <si>
    <t>AI3418</t>
  </si>
  <si>
    <t>PI3419</t>
  </si>
  <si>
    <t>PI3420</t>
  </si>
  <si>
    <t>PI3422</t>
  </si>
  <si>
    <t>PI3421</t>
  </si>
  <si>
    <t>AI3424</t>
  </si>
  <si>
    <t>PI3423</t>
  </si>
  <si>
    <t>Hubulk</t>
  </si>
  <si>
    <t>Springbokdraai Boerdery</t>
  </si>
  <si>
    <t>AI3425</t>
  </si>
  <si>
    <t>AI3426</t>
  </si>
  <si>
    <t>PI3427</t>
  </si>
  <si>
    <t>PI3428</t>
  </si>
  <si>
    <t>PI3429</t>
  </si>
  <si>
    <t>PI3430</t>
  </si>
  <si>
    <t>PI3431</t>
  </si>
  <si>
    <t>AI3432</t>
  </si>
  <si>
    <t>PI3433</t>
  </si>
  <si>
    <t>AI3434</t>
  </si>
  <si>
    <t>Dreyer VanWyk Boerdery</t>
  </si>
  <si>
    <t>JH Du Plessis</t>
  </si>
  <si>
    <t>AI3436</t>
  </si>
  <si>
    <t>AI3435</t>
  </si>
  <si>
    <t>PI3437</t>
  </si>
  <si>
    <t>AI3438</t>
  </si>
  <si>
    <t>AI3439</t>
  </si>
  <si>
    <t>JJ Planned Maintenance Services</t>
  </si>
  <si>
    <t>Werkcorp 74</t>
  </si>
  <si>
    <t>Belofte Boerdery / W Van Niekerk</t>
  </si>
  <si>
    <t>PI3440</t>
  </si>
  <si>
    <t>PI3441</t>
  </si>
  <si>
    <t>PI3442</t>
  </si>
  <si>
    <t>PI3444</t>
  </si>
  <si>
    <t>PI3443</t>
  </si>
  <si>
    <t>PI3446</t>
  </si>
  <si>
    <t>PI3445</t>
  </si>
  <si>
    <t>PI3447</t>
  </si>
  <si>
    <t>TOTAL INVOICES - DECEMBER 2019</t>
  </si>
  <si>
    <t>TOTAL INVOICES - JANUARY 2020</t>
  </si>
  <si>
    <t>AI3448</t>
  </si>
  <si>
    <t>PI3449</t>
  </si>
  <si>
    <t>NWK Beperk</t>
  </si>
  <si>
    <t>PI3451</t>
  </si>
  <si>
    <t>PI3450</t>
  </si>
  <si>
    <t>Elshaddai Mining</t>
  </si>
  <si>
    <t>PI3452</t>
  </si>
  <si>
    <t>PI3453</t>
  </si>
  <si>
    <t>PI3454</t>
  </si>
  <si>
    <t>PI3455</t>
  </si>
  <si>
    <t xml:space="preserve">Aan Die Gang Boerdery </t>
  </si>
  <si>
    <t>AI3456</t>
  </si>
  <si>
    <t>AI3457</t>
  </si>
  <si>
    <t>GJJ Van Aarde</t>
  </si>
  <si>
    <t>PI3458</t>
  </si>
  <si>
    <t>PI3459</t>
  </si>
  <si>
    <t>PI3460</t>
  </si>
  <si>
    <t>PI3461</t>
  </si>
  <si>
    <t>PI3462</t>
  </si>
  <si>
    <t>PI3463</t>
  </si>
  <si>
    <t>PI3464</t>
  </si>
  <si>
    <t>PI3465</t>
  </si>
  <si>
    <t>PI3467</t>
  </si>
  <si>
    <t>PI3466</t>
  </si>
  <si>
    <t>PI3468</t>
  </si>
  <si>
    <t>PI3469</t>
  </si>
  <si>
    <t>PI3470</t>
  </si>
  <si>
    <t>AI3471</t>
  </si>
  <si>
    <t>emailed</t>
  </si>
  <si>
    <t>AI3472</t>
  </si>
  <si>
    <t>GS Truck and Train Hire</t>
  </si>
  <si>
    <t>PI3473</t>
  </si>
  <si>
    <t>PI3474</t>
  </si>
  <si>
    <t>PI3475</t>
  </si>
  <si>
    <t>PI3476</t>
  </si>
  <si>
    <t>PI3477</t>
  </si>
  <si>
    <t>PI3478</t>
  </si>
  <si>
    <t>PI3479</t>
  </si>
  <si>
    <t>Leroc Boerdery</t>
  </si>
  <si>
    <t>AI3480</t>
  </si>
  <si>
    <t xml:space="preserve">Paid EFT </t>
  </si>
  <si>
    <t>PI3481</t>
  </si>
  <si>
    <t>PI3482</t>
  </si>
  <si>
    <t>PI3483</t>
  </si>
  <si>
    <t>PI3484</t>
  </si>
  <si>
    <t>PI3485</t>
  </si>
  <si>
    <t>Dosco Hydraulics (MP) - DOS01</t>
  </si>
  <si>
    <t>CI3487</t>
  </si>
  <si>
    <t>Credited to AI2948</t>
  </si>
  <si>
    <t>PI3488</t>
  </si>
  <si>
    <t>PI3489</t>
  </si>
  <si>
    <t>PI3490</t>
  </si>
  <si>
    <t>PI3492</t>
  </si>
  <si>
    <t>PI3491</t>
  </si>
  <si>
    <t>Welkom Hydraulics / R Jacobs</t>
  </si>
  <si>
    <t>PI3493</t>
  </si>
  <si>
    <t>PI3494</t>
  </si>
  <si>
    <t>PI3495</t>
  </si>
  <si>
    <t>PI3496</t>
  </si>
  <si>
    <t>PI3497</t>
  </si>
  <si>
    <t>PI3498</t>
  </si>
  <si>
    <t>PI3500</t>
  </si>
  <si>
    <t>PI3499</t>
  </si>
  <si>
    <t>PI3501</t>
  </si>
  <si>
    <t>PI3502</t>
  </si>
  <si>
    <t>PI3503</t>
  </si>
  <si>
    <t>PI3504</t>
  </si>
  <si>
    <t>PI3505</t>
  </si>
  <si>
    <t>PI3506</t>
  </si>
  <si>
    <t>PI3507</t>
  </si>
  <si>
    <t>PI3508</t>
  </si>
  <si>
    <t>Hydrapower Hydraulics - HYD001</t>
  </si>
  <si>
    <t>Credited and reinvoiced</t>
  </si>
  <si>
    <t>PI3509</t>
  </si>
  <si>
    <t>PI3510</t>
  </si>
  <si>
    <t>PI3511</t>
  </si>
  <si>
    <t>PI3512</t>
  </si>
  <si>
    <t>PI3513</t>
  </si>
  <si>
    <t>PI3514</t>
  </si>
  <si>
    <t>PI3515</t>
  </si>
  <si>
    <t>AI3516</t>
  </si>
  <si>
    <t>PI3486</t>
  </si>
  <si>
    <t>PI3518</t>
  </si>
  <si>
    <t>CI3519</t>
  </si>
  <si>
    <t>R24,334 - 2020/07/07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</si>
</sst>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R&quot;\ * #,##0.00_ ;_ &quot;R&quot;\ * \-#,##0.00_ ;_ &quot;R&quot;\ * &quot;-&quot;??_ ;_ @_ 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&quot;R&quot;\ #,##0.00"/>
    <numFmt numFmtId="167" formatCode="&quot;R&quot;#,##0.00"/>
  </numFmts>
  <fonts count="3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i/>
      <sz val="9"/>
      <name val="Arial"/>
      <family val="2"/>
    </font>
    <font>
      <b/>
      <i/>
      <u/>
      <sz val="11"/>
      <name val="Arial"/>
      <family val="2"/>
    </font>
    <font>
      <sz val="8.5"/>
      <color rgb="FF00B050"/>
      <name val="Arial"/>
      <family val="2"/>
    </font>
    <font>
      <i/>
      <sz val="10"/>
      <color theme="8" tint="-0.249977111117893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rgb="FF0070C0"/>
      <name val="Arial"/>
      <family val="2"/>
    </font>
    <font>
      <sz val="9"/>
      <color rgb="FFFF0000"/>
      <name val="Arial"/>
      <family val="2"/>
    </font>
    <font>
      <sz val="10"/>
      <name val="Wingdings"/>
      <charset val="2"/>
    </font>
    <font>
      <sz val="10"/>
      <color rgb="FFFF0000"/>
      <name val="Wingdings"/>
      <charset val="2"/>
    </font>
    <font>
      <sz val="8"/>
      <color rgb="FFFF000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.5"/>
      <color rgb="FFFF0000"/>
      <name val="Arial"/>
      <family val="2"/>
    </font>
    <font>
      <sz val="9"/>
      <color theme="1"/>
      <name val="Arial"/>
      <family val="2"/>
    </font>
    <font>
      <sz val="8"/>
      <color rgb="FFFF0000"/>
      <name val="Wingdings"/>
      <charset val="2"/>
    </font>
    <font>
      <sz val="8"/>
      <name val="Calibri"/>
      <family val="2"/>
      <scheme val="minor"/>
    </font>
    <font>
      <i/>
      <sz val="8.5"/>
      <name val="Arial"/>
      <family val="2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24" fillId="0" borderId="0" applyFont="0" applyFill="0" applyBorder="0" applyAlignment="0" applyProtection="0"/>
  </cellStyleXfs>
  <cellXfs count="952">
    <xf numFmtId="0" fontId="0" fillId="0" borderId="0" xfId="0"/>
    <xf numFmtId="44" fontId="1" fillId="0" borderId="0" xfId="1"/>
    <xf numFmtId="49" fontId="2" fillId="0" borderId="0" xfId="0" applyNumberFormat="1" applyFont="1" applyAlignment="1">
      <alignment horizontal="center"/>
    </xf>
    <xf numFmtId="44" fontId="1" fillId="0" borderId="0" xfId="1" applyAlignment="1">
      <alignment horizont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4" fillId="0" borderId="0" xfId="0" applyNumberFormat="1" applyFont="1"/>
    <xf numFmtId="44" fontId="5" fillId="0" borderId="0" xfId="1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/>
    <xf numFmtId="44" fontId="5" fillId="0" borderId="0" xfId="0" applyNumberFormat="1" applyFont="1" applyBorder="1"/>
    <xf numFmtId="0" fontId="0" fillId="0" borderId="3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4" fontId="0" fillId="0" borderId="0" xfId="0" applyNumberFormat="1" applyAlignment="1">
      <alignment horizontal="center" vertical="center"/>
    </xf>
    <xf numFmtId="44" fontId="2" fillId="0" borderId="0" xfId="1" applyFont="1" applyFill="1" applyBorder="1" applyAlignment="1">
      <alignment horizontal="right" vertical="center"/>
    </xf>
    <xf numFmtId="44" fontId="2" fillId="0" borderId="0" xfId="1" applyFont="1" applyBorder="1" applyAlignment="1">
      <alignment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4" fontId="0" fillId="0" borderId="0" xfId="0" applyNumberForma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7" xfId="0" applyFont="1" applyBorder="1" applyAlignment="1"/>
    <xf numFmtId="0" fontId="4" fillId="0" borderId="7" xfId="0" applyFont="1" applyBorder="1" applyAlignment="1"/>
    <xf numFmtId="44" fontId="2" fillId="0" borderId="24" xfId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0" fontId="9" fillId="0" borderId="0" xfId="0" applyFont="1"/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left"/>
    </xf>
    <xf numFmtId="0" fontId="0" fillId="0" borderId="27" xfId="0" applyBorder="1" applyAlignment="1">
      <alignment horizontal="center" vertical="center"/>
    </xf>
    <xf numFmtId="44" fontId="0" fillId="0" borderId="10" xfId="1" applyFont="1" applyBorder="1" applyAlignment="1">
      <alignment horizontal="right" vertical="center"/>
    </xf>
    <xf numFmtId="44" fontId="0" fillId="0" borderId="9" xfId="1" applyFont="1" applyBorder="1" applyAlignment="1">
      <alignment horizontal="right" vertical="center"/>
    </xf>
    <xf numFmtId="44" fontId="0" fillId="0" borderId="22" xfId="1" applyFont="1" applyBorder="1" applyAlignment="1">
      <alignment horizontal="right" vertical="center"/>
    </xf>
    <xf numFmtId="44" fontId="0" fillId="0" borderId="32" xfId="1" applyFont="1" applyBorder="1" applyAlignment="1">
      <alignment horizontal="right" vertical="center"/>
    </xf>
    <xf numFmtId="44" fontId="0" fillId="0" borderId="30" xfId="1" applyFont="1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0" fillId="0" borderId="47" xfId="0" applyNumberFormat="1" applyBorder="1" applyAlignment="1">
      <alignment horizontal="center" vertical="center"/>
    </xf>
    <xf numFmtId="44" fontId="2" fillId="0" borderId="20" xfId="1" applyFont="1" applyFill="1" applyBorder="1" applyAlignment="1">
      <alignment horizontal="right" vertical="center"/>
    </xf>
    <xf numFmtId="44" fontId="2" fillId="0" borderId="16" xfId="1" applyFont="1" applyFill="1" applyBorder="1" applyAlignment="1">
      <alignment horizontal="right" vertical="center"/>
    </xf>
    <xf numFmtId="44" fontId="0" fillId="0" borderId="28" xfId="1" applyFont="1" applyBorder="1" applyAlignment="1">
      <alignment horizontal="right" vertical="center"/>
    </xf>
    <xf numFmtId="44" fontId="0" fillId="0" borderId="21" xfId="1" applyFont="1" applyBorder="1" applyAlignment="1">
      <alignment horizontal="right" vertical="center"/>
    </xf>
    <xf numFmtId="44" fontId="8" fillId="0" borderId="29" xfId="1" applyFont="1" applyBorder="1" applyAlignment="1">
      <alignment horizontal="center" vertical="center"/>
    </xf>
    <xf numFmtId="44" fontId="8" fillId="0" borderId="34" xfId="1" applyFont="1" applyBorder="1" applyAlignment="1">
      <alignment horizontal="center" vertical="center"/>
    </xf>
    <xf numFmtId="44" fontId="14" fillId="0" borderId="56" xfId="1" applyFont="1" applyBorder="1" applyAlignment="1">
      <alignment vertical="center"/>
    </xf>
    <xf numFmtId="44" fontId="14" fillId="0" borderId="57" xfId="1" applyFont="1" applyBorder="1" applyAlignment="1">
      <alignment vertical="center"/>
    </xf>
    <xf numFmtId="44" fontId="13" fillId="0" borderId="22" xfId="1" applyFont="1" applyBorder="1" applyAlignment="1">
      <alignment vertical="center"/>
    </xf>
    <xf numFmtId="44" fontId="13" fillId="0" borderId="32" xfId="1" applyFont="1" applyBorder="1" applyAlignment="1">
      <alignment vertical="center"/>
    </xf>
    <xf numFmtId="44" fontId="13" fillId="0" borderId="10" xfId="1" applyFont="1" applyBorder="1" applyAlignment="1">
      <alignment vertical="center"/>
    </xf>
    <xf numFmtId="44" fontId="13" fillId="0" borderId="9" xfId="1" applyFont="1" applyBorder="1" applyAlignment="1">
      <alignment vertical="center"/>
    </xf>
    <xf numFmtId="0" fontId="15" fillId="0" borderId="0" xfId="0" applyFont="1"/>
    <xf numFmtId="44" fontId="13" fillId="0" borderId="1" xfId="1" applyFont="1" applyBorder="1" applyAlignment="1">
      <alignment vertical="center"/>
    </xf>
    <xf numFmtId="44" fontId="13" fillId="0" borderId="8" xfId="1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44" fontId="14" fillId="0" borderId="60" xfId="1" applyFont="1" applyBorder="1" applyAlignment="1">
      <alignment vertical="center"/>
    </xf>
    <xf numFmtId="166" fontId="6" fillId="0" borderId="0" xfId="0" applyNumberFormat="1" applyFont="1"/>
    <xf numFmtId="44" fontId="13" fillId="0" borderId="7" xfId="1" applyFont="1" applyBorder="1" applyAlignment="1">
      <alignment vertical="center"/>
    </xf>
    <xf numFmtId="44" fontId="13" fillId="0" borderId="39" xfId="1" applyFont="1" applyBorder="1" applyAlignment="1">
      <alignment vertical="center"/>
    </xf>
    <xf numFmtId="44" fontId="13" fillId="0" borderId="12" xfId="1" applyFont="1" applyBorder="1" applyAlignment="1">
      <alignment horizontal="center"/>
    </xf>
    <xf numFmtId="44" fontId="13" fillId="0" borderId="59" xfId="1" applyFont="1" applyBorder="1" applyAlignment="1">
      <alignment horizontal="center"/>
    </xf>
    <xf numFmtId="44" fontId="13" fillId="0" borderId="10" xfId="1" applyFont="1" applyBorder="1" applyAlignment="1">
      <alignment horizontal="center"/>
    </xf>
    <xf numFmtId="44" fontId="13" fillId="0" borderId="7" xfId="1" applyFont="1" applyBorder="1" applyAlignment="1">
      <alignment horizontal="center"/>
    </xf>
    <xf numFmtId="44" fontId="13" fillId="0" borderId="1" xfId="1" applyFont="1" applyBorder="1"/>
    <xf numFmtId="44" fontId="13" fillId="0" borderId="9" xfId="1" applyFont="1" applyBorder="1"/>
    <xf numFmtId="44" fontId="13" fillId="0" borderId="1" xfId="1" applyFont="1" applyBorder="1" applyAlignment="1">
      <alignment horizontal="center"/>
    </xf>
    <xf numFmtId="44" fontId="13" fillId="0" borderId="20" xfId="1" applyFont="1" applyBorder="1"/>
    <xf numFmtId="44" fontId="13" fillId="0" borderId="33" xfId="1" applyFont="1" applyBorder="1"/>
    <xf numFmtId="44" fontId="13" fillId="0" borderId="34" xfId="1" applyFont="1" applyBorder="1"/>
    <xf numFmtId="49" fontId="8" fillId="0" borderId="3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4" fillId="0" borderId="0" xfId="0" applyFont="1"/>
    <xf numFmtId="0" fontId="4" fillId="0" borderId="27" xfId="0" applyFont="1" applyBorder="1" applyAlignment="1">
      <alignment vertical="center"/>
    </xf>
    <xf numFmtId="0" fontId="17" fillId="0" borderId="0" xfId="0" applyFont="1" applyAlignment="1">
      <alignment vertical="top"/>
    </xf>
    <xf numFmtId="44" fontId="2" fillId="0" borderId="54" xfId="1" applyFont="1" applyBorder="1" applyAlignment="1">
      <alignment vertical="center"/>
    </xf>
    <xf numFmtId="44" fontId="0" fillId="0" borderId="49" xfId="1" applyFont="1" applyBorder="1" applyAlignment="1">
      <alignment horizontal="right" vertical="center"/>
    </xf>
    <xf numFmtId="44" fontId="0" fillId="0" borderId="26" xfId="1" applyFont="1" applyBorder="1" applyAlignment="1">
      <alignment horizontal="right" vertical="center"/>
    </xf>
    <xf numFmtId="166" fontId="16" fillId="0" borderId="63" xfId="1" applyNumberFormat="1" applyFont="1" applyFill="1" applyBorder="1" applyAlignment="1">
      <alignment horizontal="center" vertical="center"/>
    </xf>
    <xf numFmtId="44" fontId="13" fillId="0" borderId="15" xfId="1" applyFont="1" applyBorder="1" applyAlignment="1">
      <alignment horizontal="center"/>
    </xf>
    <xf numFmtId="44" fontId="13" fillId="0" borderId="64" xfId="1" applyFont="1" applyBorder="1" applyAlignment="1">
      <alignment horizontal="center"/>
    </xf>
    <xf numFmtId="44" fontId="2" fillId="0" borderId="19" xfId="1" applyFont="1" applyBorder="1" applyAlignment="1">
      <alignment horizontal="center"/>
    </xf>
    <xf numFmtId="44" fontId="13" fillId="0" borderId="66" xfId="1" applyFont="1" applyBorder="1"/>
    <xf numFmtId="0" fontId="1" fillId="0" borderId="0" xfId="0" applyFont="1"/>
    <xf numFmtId="16" fontId="0" fillId="0" borderId="0" xfId="0" applyNumberFormat="1" applyAlignment="1">
      <alignment horizontal="center"/>
    </xf>
    <xf numFmtId="16" fontId="7" fillId="0" borderId="0" xfId="0" applyNumberFormat="1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13" fillId="0" borderId="0" xfId="1" applyFont="1" applyBorder="1"/>
    <xf numFmtId="166" fontId="0" fillId="0" borderId="0" xfId="0" applyNumberFormat="1" applyAlignment="1">
      <alignment horizontal="center" vertical="center"/>
    </xf>
    <xf numFmtId="44" fontId="13" fillId="0" borderId="8" xfId="1" applyFont="1" applyBorder="1" applyAlignment="1">
      <alignment horizontal="center"/>
    </xf>
    <xf numFmtId="44" fontId="13" fillId="0" borderId="65" xfId="1" applyFont="1" applyBorder="1" applyAlignment="1">
      <alignment horizontal="center"/>
    </xf>
    <xf numFmtId="44" fontId="13" fillId="0" borderId="27" xfId="1" applyFont="1" applyBorder="1" applyAlignment="1">
      <alignment vertical="center"/>
    </xf>
    <xf numFmtId="44" fontId="14" fillId="0" borderId="35" xfId="1" applyFont="1" applyBorder="1" applyAlignment="1">
      <alignment vertical="center"/>
    </xf>
    <xf numFmtId="44" fontId="13" fillId="0" borderId="38" xfId="1" applyFont="1" applyBorder="1" applyAlignment="1">
      <alignment vertical="center"/>
    </xf>
    <xf numFmtId="0" fontId="5" fillId="0" borderId="34" xfId="0" applyFont="1" applyBorder="1" applyAlignment="1">
      <alignment horizontal="center"/>
    </xf>
    <xf numFmtId="44" fontId="13" fillId="0" borderId="25" xfId="1" applyFont="1" applyBorder="1" applyAlignment="1">
      <alignment vertical="center"/>
    </xf>
    <xf numFmtId="44" fontId="13" fillId="0" borderId="13" xfId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16" fontId="1" fillId="0" borderId="0" xfId="0" applyNumberFormat="1" applyFont="1" applyAlignment="1">
      <alignment horizontal="center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3" fillId="0" borderId="47" xfId="1" applyFont="1" applyBorder="1" applyAlignment="1">
      <alignment vertical="center"/>
    </xf>
    <xf numFmtId="44" fontId="13" fillId="0" borderId="51" xfId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center"/>
    </xf>
    <xf numFmtId="44" fontId="13" fillId="0" borderId="69" xfId="1" applyFont="1" applyBorder="1"/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20" fillId="0" borderId="10" xfId="1" applyFont="1" applyBorder="1" applyAlignment="1">
      <alignment vertical="center"/>
    </xf>
    <xf numFmtId="44" fontId="14" fillId="0" borderId="10" xfId="1" applyFont="1" applyBorder="1" applyAlignment="1">
      <alignment vertical="center"/>
    </xf>
    <xf numFmtId="44" fontId="2" fillId="0" borderId="5" xfId="1" applyFont="1" applyBorder="1" applyAlignment="1">
      <alignment horizontal="center"/>
    </xf>
    <xf numFmtId="44" fontId="13" fillId="0" borderId="70" xfId="1" applyFont="1" applyBorder="1"/>
    <xf numFmtId="0" fontId="21" fillId="0" borderId="71" xfId="0" applyFont="1" applyBorder="1" applyAlignment="1">
      <alignment vertical="center"/>
    </xf>
    <xf numFmtId="44" fontId="1" fillId="0" borderId="0" xfId="1" applyFont="1"/>
    <xf numFmtId="0" fontId="17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44" fontId="13" fillId="0" borderId="37" xfId="1" applyFont="1" applyBorder="1" applyAlignment="1">
      <alignment horizontal="center"/>
    </xf>
    <xf numFmtId="0" fontId="4" fillId="0" borderId="47" xfId="0" applyFont="1" applyBorder="1" applyAlignment="1">
      <alignment horizontal="left"/>
    </xf>
    <xf numFmtId="44" fontId="13" fillId="0" borderId="17" xfId="1" applyFont="1" applyBorder="1" applyAlignment="1">
      <alignment horizontal="center"/>
    </xf>
    <xf numFmtId="44" fontId="13" fillId="0" borderId="68" xfId="1" applyFont="1" applyBorder="1"/>
    <xf numFmtId="44" fontId="13" fillId="0" borderId="72" xfId="1" applyFont="1" applyBorder="1" applyAlignment="1">
      <alignment vertical="center"/>
    </xf>
    <xf numFmtId="44" fontId="13" fillId="0" borderId="73" xfId="1" applyFont="1" applyBorder="1"/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" fillId="0" borderId="0" xfId="1" applyBorder="1" applyAlignment="1">
      <alignment horizontal="center"/>
    </xf>
    <xf numFmtId="44" fontId="1" fillId="0" borderId="0" xfId="1" applyBorder="1"/>
    <xf numFmtId="44" fontId="8" fillId="0" borderId="31" xfId="1" applyFont="1" applyBorder="1" applyAlignment="1">
      <alignment horizontal="center" vertical="center"/>
    </xf>
    <xf numFmtId="0" fontId="0" fillId="0" borderId="0" xfId="0" applyBorder="1"/>
    <xf numFmtId="44" fontId="20" fillId="0" borderId="22" xfId="1" applyFont="1" applyBorder="1" applyAlignment="1">
      <alignment vertical="center"/>
    </xf>
    <xf numFmtId="166" fontId="0" fillId="0" borderId="0" xfId="0" applyNumberFormat="1"/>
    <xf numFmtId="44" fontId="13" fillId="0" borderId="74" xfId="1" applyFont="1" applyBorder="1" applyAlignment="1">
      <alignment vertical="center"/>
    </xf>
    <xf numFmtId="0" fontId="15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vertical="top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3" fillId="0" borderId="73" xfId="1" applyFont="1" applyBorder="1" applyAlignment="1">
      <alignment vertical="center"/>
    </xf>
    <xf numFmtId="44" fontId="14" fillId="0" borderId="75" xfId="1" applyFont="1" applyBorder="1" applyAlignment="1">
      <alignment vertical="center"/>
    </xf>
    <xf numFmtId="44" fontId="0" fillId="0" borderId="0" xfId="0" applyNumberFormat="1"/>
    <xf numFmtId="16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 indent="1"/>
    </xf>
    <xf numFmtId="44" fontId="13" fillId="0" borderId="11" xfId="1" applyFon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7" fontId="0" fillId="0" borderId="0" xfId="0" applyNumberFormat="1"/>
    <xf numFmtId="0" fontId="21" fillId="0" borderId="7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23" fillId="0" borderId="0" xfId="0" applyNumberFormat="1" applyFont="1"/>
    <xf numFmtId="44" fontId="13" fillId="0" borderId="68" xfId="1" applyFont="1" applyBorder="1" applyAlignment="1">
      <alignment vertical="center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3" fillId="0" borderId="77" xfId="1" applyFont="1" applyBorder="1"/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2" fillId="0" borderId="18" xfId="1" applyFont="1" applyBorder="1" applyAlignment="1">
      <alignment horizontal="center"/>
    </xf>
    <xf numFmtId="44" fontId="13" fillId="0" borderId="16" xfId="1" applyFont="1" applyBorder="1"/>
    <xf numFmtId="44" fontId="13" fillId="0" borderId="11" xfId="1" applyFont="1" applyBorder="1" applyAlignment="1">
      <alignment vertical="center"/>
    </xf>
    <xf numFmtId="44" fontId="13" fillId="0" borderId="9" xfId="1" applyFont="1" applyFill="1" applyBorder="1" applyAlignment="1">
      <alignment vertical="center"/>
    </xf>
    <xf numFmtId="44" fontId="14" fillId="0" borderId="7" xfId="1" applyFont="1" applyFill="1" applyBorder="1" applyAlignment="1">
      <alignment vertical="center"/>
    </xf>
    <xf numFmtId="44" fontId="13" fillId="0" borderId="27" xfId="1" applyFont="1" applyFill="1" applyBorder="1" applyAlignment="1">
      <alignment vertical="center"/>
    </xf>
    <xf numFmtId="44" fontId="13" fillId="0" borderId="10" xfId="1" applyFont="1" applyFill="1" applyBorder="1" applyAlignment="1">
      <alignment vertical="center"/>
    </xf>
    <xf numFmtId="44" fontId="13" fillId="0" borderId="7" xfId="1" applyFont="1" applyFill="1" applyBorder="1" applyAlignment="1">
      <alignment vertical="center"/>
    </xf>
    <xf numFmtId="44" fontId="1" fillId="0" borderId="0" xfId="1" applyFill="1" applyAlignment="1">
      <alignment horizontal="center"/>
    </xf>
    <xf numFmtId="44" fontId="1" fillId="0" borderId="0" xfId="1" applyFill="1"/>
    <xf numFmtId="44" fontId="1" fillId="0" borderId="0" xfId="1" applyFill="1" applyBorder="1" applyAlignment="1">
      <alignment horizontal="center"/>
    </xf>
    <xf numFmtId="44" fontId="1" fillId="0" borderId="0" xfId="1" applyFill="1" applyBorder="1"/>
    <xf numFmtId="44" fontId="8" fillId="0" borderId="29" xfId="1" applyFont="1" applyFill="1" applyBorder="1" applyAlignment="1">
      <alignment horizontal="center" vertical="center"/>
    </xf>
    <xf numFmtId="44" fontId="8" fillId="0" borderId="31" xfId="1" applyFont="1" applyFill="1" applyBorder="1" applyAlignment="1">
      <alignment horizontal="center" vertical="center"/>
    </xf>
    <xf numFmtId="44" fontId="8" fillId="0" borderId="34" xfId="1" applyFont="1" applyFill="1" applyBorder="1" applyAlignment="1">
      <alignment horizontal="center" vertical="center"/>
    </xf>
    <xf numFmtId="44" fontId="20" fillId="0" borderId="10" xfId="1" applyFont="1" applyFill="1" applyBorder="1" applyAlignment="1">
      <alignment vertical="center"/>
    </xf>
    <xf numFmtId="44" fontId="14" fillId="0" borderId="60" xfId="1" applyFont="1" applyFill="1" applyBorder="1" applyAlignment="1">
      <alignment vertical="center"/>
    </xf>
    <xf numFmtId="44" fontId="5" fillId="0" borderId="0" xfId="1" applyFont="1" applyFill="1" applyBorder="1"/>
    <xf numFmtId="44" fontId="1" fillId="0" borderId="0" xfId="1" applyFont="1" applyFill="1"/>
    <xf numFmtId="49" fontId="2" fillId="0" borderId="23" xfId="0" applyNumberFormat="1" applyFont="1" applyFill="1" applyBorder="1" applyAlignment="1">
      <alignment horizontal="center"/>
    </xf>
    <xf numFmtId="44" fontId="2" fillId="0" borderId="18" xfId="1" applyFont="1" applyFill="1" applyBorder="1" applyAlignment="1">
      <alignment horizontal="center"/>
    </xf>
    <xf numFmtId="44" fontId="13" fillId="0" borderId="12" xfId="1" applyFont="1" applyFill="1" applyBorder="1" applyAlignment="1">
      <alignment horizontal="center"/>
    </xf>
    <xf numFmtId="44" fontId="13" fillId="0" borderId="8" xfId="1" applyFont="1" applyFill="1" applyBorder="1" applyAlignment="1">
      <alignment horizontal="center"/>
    </xf>
    <xf numFmtId="44" fontId="13" fillId="0" borderId="8" xfId="1" applyFont="1" applyFill="1" applyBorder="1" applyAlignment="1">
      <alignment vertical="center"/>
    </xf>
    <xf numFmtId="44" fontId="13" fillId="0" borderId="10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vertical="center"/>
    </xf>
    <xf numFmtId="44" fontId="13" fillId="0" borderId="14" xfId="1" applyFont="1" applyFill="1" applyBorder="1" applyAlignment="1">
      <alignment horizontal="center"/>
    </xf>
    <xf numFmtId="44" fontId="13" fillId="0" borderId="11" xfId="1" applyFont="1" applyFill="1" applyBorder="1" applyAlignment="1">
      <alignment horizontal="center"/>
    </xf>
    <xf numFmtId="44" fontId="13" fillId="0" borderId="11" xfId="1" applyFont="1" applyFill="1" applyBorder="1" applyAlignment="1">
      <alignment vertical="center"/>
    </xf>
    <xf numFmtId="44" fontId="13" fillId="0" borderId="15" xfId="1" applyFont="1" applyFill="1" applyBorder="1" applyAlignment="1">
      <alignment horizontal="center"/>
    </xf>
    <xf numFmtId="44" fontId="13" fillId="0" borderId="65" xfId="1" applyFont="1" applyFill="1" applyBorder="1" applyAlignment="1">
      <alignment horizontal="center"/>
    </xf>
    <xf numFmtId="44" fontId="13" fillId="0" borderId="65" xfId="1" applyFont="1" applyFill="1" applyBorder="1"/>
    <xf numFmtId="44" fontId="13" fillId="0" borderId="20" xfId="1" applyFont="1" applyFill="1" applyBorder="1"/>
    <xf numFmtId="44" fontId="13" fillId="0" borderId="69" xfId="1" applyFont="1" applyFill="1" applyBorder="1"/>
    <xf numFmtId="0" fontId="1" fillId="0" borderId="0" xfId="0" applyFont="1" applyFill="1" applyBorder="1"/>
    <xf numFmtId="49" fontId="2" fillId="0" borderId="58" xfId="0" applyNumberFormat="1" applyFont="1" applyBorder="1" applyAlignment="1">
      <alignment horizontal="center"/>
    </xf>
    <xf numFmtId="44" fontId="8" fillId="0" borderId="0" xfId="1" applyFont="1" applyFill="1" applyBorder="1" applyAlignment="1">
      <alignment horizontal="center" wrapText="1"/>
    </xf>
    <xf numFmtId="44" fontId="13" fillId="0" borderId="38" xfId="1" applyFont="1" applyFill="1" applyBorder="1"/>
    <xf numFmtId="44" fontId="13" fillId="0" borderId="45" xfId="1" applyFont="1" applyFill="1" applyBorder="1"/>
    <xf numFmtId="0" fontId="4" fillId="0" borderId="9" xfId="0" applyFont="1" applyBorder="1" applyAlignment="1">
      <alignment horizontal="center"/>
    </xf>
    <xf numFmtId="44" fontId="7" fillId="0" borderId="0" xfId="0" applyNumberFormat="1" applyFont="1" applyBorder="1"/>
    <xf numFmtId="165" fontId="22" fillId="0" borderId="0" xfId="2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left" indent="1"/>
    </xf>
    <xf numFmtId="0" fontId="9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44" fontId="7" fillId="0" borderId="0" xfId="0" applyNumberFormat="1" applyFont="1"/>
    <xf numFmtId="49" fontId="0" fillId="0" borderId="0" xfId="0" applyNumberFormat="1" applyAlignment="1">
      <alignment horizontal="center"/>
    </xf>
    <xf numFmtId="49" fontId="4" fillId="0" borderId="11" xfId="0" applyNumberFormat="1" applyFont="1" applyBorder="1" applyAlignment="1">
      <alignment vertical="center"/>
    </xf>
    <xf numFmtId="49" fontId="4" fillId="0" borderId="36" xfId="0" applyNumberFormat="1" applyFont="1" applyBorder="1" applyAlignment="1">
      <alignment vertical="center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3" fillId="0" borderId="32" xfId="1" applyFont="1" applyFill="1" applyBorder="1" applyAlignment="1">
      <alignment vertical="center"/>
    </xf>
    <xf numFmtId="44" fontId="13" fillId="0" borderId="47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44" fontId="13" fillId="0" borderId="77" xfId="1" applyFont="1" applyBorder="1" applyAlignment="1">
      <alignment vertical="center"/>
    </xf>
    <xf numFmtId="44" fontId="25" fillId="0" borderId="0" xfId="0" applyNumberFormat="1" applyFont="1" applyAlignment="1">
      <alignment vertical="center"/>
    </xf>
    <xf numFmtId="165" fontId="25" fillId="0" borderId="0" xfId="2" applyFont="1" applyAlignment="1">
      <alignment vertical="center"/>
    </xf>
    <xf numFmtId="44" fontId="20" fillId="0" borderId="22" xfId="1" applyFont="1" applyFill="1" applyBorder="1" applyAlignment="1">
      <alignment vertical="center"/>
    </xf>
    <xf numFmtId="44" fontId="13" fillId="0" borderId="46" xfId="1" applyFont="1" applyBorder="1" applyAlignment="1">
      <alignment vertical="center"/>
    </xf>
    <xf numFmtId="164" fontId="7" fillId="0" borderId="0" xfId="0" applyNumberFormat="1" applyFont="1"/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3" fillId="0" borderId="37" xfId="1" applyFont="1" applyBorder="1" applyAlignment="1">
      <alignment vertical="center"/>
    </xf>
    <xf numFmtId="44" fontId="2" fillId="0" borderId="24" xfId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4" fontId="13" fillId="0" borderId="12" xfId="1" applyFont="1" applyFill="1" applyBorder="1" applyAlignment="1">
      <alignment vertical="center"/>
    </xf>
    <xf numFmtId="44" fontId="13" fillId="0" borderId="14" xfId="1" applyFont="1" applyFill="1" applyBorder="1" applyAlignment="1">
      <alignment vertical="center"/>
    </xf>
    <xf numFmtId="49" fontId="2" fillId="0" borderId="24" xfId="0" applyNumberFormat="1" applyFont="1" applyBorder="1" applyAlignment="1">
      <alignment horizontal="center"/>
    </xf>
    <xf numFmtId="44" fontId="2" fillId="0" borderId="53" xfId="1" applyFont="1" applyBorder="1" applyAlignment="1">
      <alignment horizontal="center"/>
    </xf>
    <xf numFmtId="44" fontId="14" fillId="0" borderId="22" xfId="1" applyFont="1" applyBorder="1" applyAlignment="1">
      <alignment vertical="center"/>
    </xf>
    <xf numFmtId="44" fontId="13" fillId="0" borderId="32" xfId="1" applyFont="1" applyBorder="1"/>
    <xf numFmtId="44" fontId="14" fillId="0" borderId="79" xfId="1" applyFont="1" applyBorder="1" applyAlignment="1">
      <alignment vertical="center"/>
    </xf>
    <xf numFmtId="44" fontId="9" fillId="0" borderId="0" xfId="0" applyNumberFormat="1" applyFont="1"/>
    <xf numFmtId="16" fontId="9" fillId="0" borderId="0" xfId="0" applyNumberFormat="1" applyFont="1" applyAlignment="1">
      <alignment horizontal="center"/>
    </xf>
    <xf numFmtId="44" fontId="13" fillId="0" borderId="4" xfId="1" applyFont="1" applyBorder="1"/>
    <xf numFmtId="44" fontId="13" fillId="0" borderId="80" xfId="1" applyFont="1" applyBorder="1"/>
    <xf numFmtId="44" fontId="13" fillId="0" borderId="54" xfId="1" applyFont="1" applyBorder="1"/>
    <xf numFmtId="44" fontId="13" fillId="0" borderId="27" xfId="1" applyFont="1" applyBorder="1" applyAlignment="1">
      <alignment horizontal="center"/>
    </xf>
    <xf numFmtId="44" fontId="13" fillId="0" borderId="0" xfId="1" applyFont="1" applyBorder="1" applyAlignment="1">
      <alignment horizontal="center"/>
    </xf>
    <xf numFmtId="44" fontId="8" fillId="0" borderId="0" xfId="1" applyFont="1" applyBorder="1" applyAlignment="1">
      <alignment horizontal="center" wrapText="1"/>
    </xf>
    <xf numFmtId="0" fontId="5" fillId="0" borderId="37" xfId="0" applyFont="1" applyBorder="1" applyAlignment="1">
      <alignment vertical="center"/>
    </xf>
    <xf numFmtId="44" fontId="13" fillId="0" borderId="26" xfId="0" applyNumberFormat="1" applyFont="1" applyBorder="1" applyAlignment="1"/>
    <xf numFmtId="0" fontId="4" fillId="0" borderId="68" xfId="0" applyFont="1" applyBorder="1" applyAlignment="1">
      <alignment horizontal="center"/>
    </xf>
    <xf numFmtId="44" fontId="13" fillId="0" borderId="14" xfId="1" applyFont="1" applyBorder="1" applyAlignment="1">
      <alignment vertical="center"/>
    </xf>
    <xf numFmtId="0" fontId="4" fillId="0" borderId="32" xfId="0" applyFont="1" applyBorder="1" applyAlignment="1">
      <alignment horizontal="center"/>
    </xf>
    <xf numFmtId="44" fontId="2" fillId="0" borderId="48" xfId="1" applyFont="1" applyFill="1" applyBorder="1" applyAlignment="1">
      <alignment horizontal="center"/>
    </xf>
    <xf numFmtId="44" fontId="13" fillId="0" borderId="42" xfId="1" applyFont="1" applyFill="1" applyBorder="1"/>
    <xf numFmtId="44" fontId="13" fillId="0" borderId="34" xfId="1" applyFont="1" applyFill="1" applyBorder="1"/>
    <xf numFmtId="44" fontId="13" fillId="0" borderId="8" xfId="1" applyFont="1" applyFill="1" applyBorder="1"/>
    <xf numFmtId="44" fontId="13" fillId="0" borderId="1" xfId="1" applyFont="1" applyFill="1" applyBorder="1"/>
    <xf numFmtId="49" fontId="8" fillId="0" borderId="31" xfId="0" applyNumberFormat="1" applyFont="1" applyBorder="1" applyAlignment="1">
      <alignment horizontal="center"/>
    </xf>
    <xf numFmtId="44" fontId="13" fillId="0" borderId="73" xfId="1" applyFont="1" applyFill="1" applyBorder="1" applyAlignment="1">
      <alignment vertical="center"/>
    </xf>
    <xf numFmtId="44" fontId="14" fillId="0" borderId="17" xfId="1" applyFont="1" applyFill="1" applyBorder="1" applyAlignment="1">
      <alignment vertical="center"/>
    </xf>
    <xf numFmtId="44" fontId="13" fillId="0" borderId="68" xfId="1" applyFont="1" applyFill="1" applyBorder="1" applyAlignment="1">
      <alignment vertical="center"/>
    </xf>
    <xf numFmtId="44" fontId="13" fillId="0" borderId="22" xfId="1" applyFont="1" applyFill="1" applyBorder="1" applyAlignment="1">
      <alignment vertical="center"/>
    </xf>
    <xf numFmtId="44" fontId="14" fillId="0" borderId="30" xfId="1" applyFont="1" applyFill="1" applyBorder="1" applyAlignment="1">
      <alignment vertical="center"/>
    </xf>
    <xf numFmtId="44" fontId="13" fillId="0" borderId="30" xfId="1" applyFont="1" applyBorder="1" applyAlignment="1">
      <alignment vertical="center"/>
    </xf>
    <xf numFmtId="44" fontId="13" fillId="0" borderId="50" xfId="1" applyFont="1" applyBorder="1" applyAlignment="1">
      <alignment vertical="center"/>
    </xf>
    <xf numFmtId="164" fontId="4" fillId="0" borderId="0" xfId="0" applyNumberFormat="1" applyFont="1"/>
    <xf numFmtId="44" fontId="13" fillId="0" borderId="14" xfId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4" fontId="13" fillId="0" borderId="65" xfId="1" applyFont="1" applyBorder="1" applyAlignment="1">
      <alignment vertical="center"/>
    </xf>
    <xf numFmtId="44" fontId="20" fillId="0" borderId="14" xfId="1" applyFont="1" applyBorder="1" applyAlignment="1">
      <alignment vertical="center"/>
    </xf>
    <xf numFmtId="0" fontId="4" fillId="0" borderId="72" xfId="0" applyFont="1" applyBorder="1" applyAlignment="1">
      <alignment horizontal="center"/>
    </xf>
    <xf numFmtId="44" fontId="13" fillId="0" borderId="55" xfId="1" applyFont="1" applyBorder="1" applyAlignment="1">
      <alignment vertical="center"/>
    </xf>
    <xf numFmtId="44" fontId="20" fillId="0" borderId="55" xfId="1" applyFont="1" applyBorder="1" applyAlignment="1">
      <alignment vertical="center"/>
    </xf>
    <xf numFmtId="0" fontId="4" fillId="0" borderId="74" xfId="0" applyFont="1" applyBorder="1" applyAlignment="1">
      <alignment horizontal="center"/>
    </xf>
    <xf numFmtId="44" fontId="14" fillId="0" borderId="78" xfId="1" applyFont="1" applyBorder="1" applyAlignment="1">
      <alignment vertical="center"/>
    </xf>
    <xf numFmtId="44" fontId="14" fillId="0" borderId="55" xfId="1" applyFont="1" applyBorder="1" applyAlignment="1">
      <alignment vertical="center"/>
    </xf>
    <xf numFmtId="44" fontId="13" fillId="0" borderId="78" xfId="1" applyFont="1" applyBorder="1" applyAlignment="1">
      <alignment vertical="center"/>
    </xf>
    <xf numFmtId="0" fontId="5" fillId="0" borderId="0" xfId="0" applyFont="1" applyBorder="1" applyAlignment="1"/>
    <xf numFmtId="44" fontId="20" fillId="0" borderId="55" xfId="1" applyFont="1" applyFill="1" applyBorder="1" applyAlignment="1">
      <alignment vertical="center"/>
    </xf>
    <xf numFmtId="44" fontId="13" fillId="0" borderId="74" xfId="1" applyFont="1" applyFill="1" applyBorder="1" applyAlignment="1">
      <alignment vertical="center"/>
    </xf>
    <xf numFmtId="44" fontId="13" fillId="0" borderId="72" xfId="1" applyFont="1" applyFill="1" applyBorder="1" applyAlignment="1">
      <alignment vertical="center"/>
    </xf>
    <xf numFmtId="44" fontId="13" fillId="0" borderId="55" xfId="1" applyFont="1" applyFill="1" applyBorder="1" applyAlignment="1">
      <alignment vertical="center"/>
    </xf>
    <xf numFmtId="44" fontId="14" fillId="0" borderId="55" xfId="1" applyFont="1" applyFill="1" applyBorder="1" applyAlignment="1">
      <alignment vertical="center"/>
    </xf>
    <xf numFmtId="44" fontId="14" fillId="0" borderId="78" xfId="1" applyFont="1" applyFill="1" applyBorder="1" applyAlignment="1">
      <alignment vertical="center"/>
    </xf>
    <xf numFmtId="44" fontId="20" fillId="0" borderId="30" xfId="1" applyFont="1" applyBorder="1" applyAlignment="1">
      <alignment vertical="center"/>
    </xf>
    <xf numFmtId="0" fontId="4" fillId="0" borderId="27" xfId="0" applyFont="1" applyBorder="1" applyAlignment="1">
      <alignment horizontal="left"/>
    </xf>
    <xf numFmtId="44" fontId="13" fillId="0" borderId="82" xfId="1" applyFont="1" applyBorder="1" applyAlignment="1">
      <alignment vertical="center"/>
    </xf>
    <xf numFmtId="44" fontId="13" fillId="0" borderId="78" xfId="1" applyFont="1" applyFill="1" applyBorder="1" applyAlignment="1">
      <alignment vertical="center"/>
    </xf>
    <xf numFmtId="44" fontId="13" fillId="0" borderId="50" xfId="1" applyFont="1" applyFill="1" applyBorder="1" applyAlignment="1">
      <alignment vertical="center"/>
    </xf>
    <xf numFmtId="0" fontId="2" fillId="0" borderId="0" xfId="0" applyFont="1" applyFill="1" applyBorder="1"/>
    <xf numFmtId="44" fontId="2" fillId="0" borderId="48" xfId="1" applyFont="1" applyBorder="1" applyAlignment="1">
      <alignment horizontal="center"/>
    </xf>
    <xf numFmtId="44" fontId="13" fillId="0" borderId="42" xfId="1" applyFont="1" applyBorder="1" applyAlignment="1">
      <alignment vertical="center"/>
    </xf>
    <xf numFmtId="16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/>
    <xf numFmtId="44" fontId="2" fillId="0" borderId="0" xfId="1" applyFont="1" applyBorder="1"/>
    <xf numFmtId="44" fontId="13" fillId="0" borderId="45" xfId="1" applyFont="1" applyBorder="1" applyAlignment="1">
      <alignment vertical="center"/>
    </xf>
    <xf numFmtId="44" fontId="13" fillId="0" borderId="22" xfId="1" applyFont="1" applyFill="1" applyBorder="1" applyAlignment="1">
      <alignment horizontal="center"/>
    </xf>
    <xf numFmtId="44" fontId="13" fillId="0" borderId="3" xfId="1" applyFont="1" applyFill="1" applyBorder="1" applyAlignment="1">
      <alignment horizontal="center"/>
    </xf>
    <xf numFmtId="44" fontId="13" fillId="0" borderId="3" xfId="1" applyFont="1" applyBorder="1" applyAlignment="1">
      <alignment vertical="center"/>
    </xf>
    <xf numFmtId="44" fontId="13" fillId="0" borderId="59" xfId="1" applyFont="1" applyFill="1" applyBorder="1" applyAlignment="1">
      <alignment horizontal="center"/>
    </xf>
    <xf numFmtId="44" fontId="13" fillId="0" borderId="7" xfId="1" applyFont="1" applyFill="1" applyBorder="1" applyAlignment="1">
      <alignment horizontal="center"/>
    </xf>
    <xf numFmtId="44" fontId="13" fillId="0" borderId="17" xfId="1" applyFont="1" applyFill="1" applyBorder="1" applyAlignment="1">
      <alignment horizontal="center"/>
    </xf>
    <xf numFmtId="44" fontId="13" fillId="0" borderId="64" xfId="1" applyFont="1" applyFill="1" applyBorder="1" applyAlignment="1">
      <alignment horizontal="center"/>
    </xf>
    <xf numFmtId="0" fontId="9" fillId="0" borderId="0" xfId="0" applyFont="1" applyBorder="1" applyAlignment="1">
      <alignment horizontal="left" indent="1"/>
    </xf>
    <xf numFmtId="44" fontId="13" fillId="0" borderId="70" xfId="1" applyFont="1" applyBorder="1" applyAlignment="1">
      <alignment vertical="center"/>
    </xf>
    <xf numFmtId="44" fontId="8" fillId="0" borderId="0" xfId="1" applyFont="1" applyBorder="1" applyAlignment="1">
      <alignment horizontal="center" wrapText="1"/>
    </xf>
    <xf numFmtId="44" fontId="9" fillId="0" borderId="0" xfId="1" applyFont="1" applyAlignment="1">
      <alignment horizontal="right"/>
    </xf>
    <xf numFmtId="44" fontId="13" fillId="0" borderId="12" xfId="0" applyNumberFormat="1" applyFont="1" applyBorder="1" applyAlignment="1">
      <alignment horizontal="center"/>
    </xf>
    <xf numFmtId="44" fontId="13" fillId="0" borderId="3" xfId="1" applyFont="1" applyBorder="1"/>
    <xf numFmtId="44" fontId="13" fillId="0" borderId="11" xfId="1" applyFont="1" applyBorder="1"/>
    <xf numFmtId="44" fontId="13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0" fillId="0" borderId="84" xfId="1" applyFont="1" applyBorder="1" applyAlignment="1">
      <alignment horizontal="right" vertical="center"/>
    </xf>
    <xf numFmtId="44" fontId="13" fillId="0" borderId="0" xfId="1" applyFont="1" applyBorder="1" applyAlignment="1">
      <alignment vertical="center"/>
    </xf>
    <xf numFmtId="0" fontId="4" fillId="0" borderId="46" xfId="0" applyFont="1" applyBorder="1" applyAlignment="1"/>
    <xf numFmtId="44" fontId="2" fillId="0" borderId="5" xfId="1" applyFont="1" applyFill="1" applyBorder="1" applyAlignment="1">
      <alignment horizontal="center"/>
    </xf>
    <xf numFmtId="0" fontId="27" fillId="0" borderId="0" xfId="0" applyFont="1" applyAlignment="1"/>
    <xf numFmtId="49" fontId="3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horizontal="center"/>
    </xf>
    <xf numFmtId="44" fontId="13" fillId="0" borderId="11" xfId="1" applyFont="1" applyFill="1" applyBorder="1"/>
    <xf numFmtId="44" fontId="13" fillId="0" borderId="77" xfId="1" applyFont="1" applyFill="1" applyBorder="1"/>
    <xf numFmtId="44" fontId="13" fillId="0" borderId="12" xfId="1" applyFont="1" applyBorder="1" applyAlignment="1">
      <alignment vertical="center"/>
    </xf>
    <xf numFmtId="44" fontId="13" fillId="0" borderId="13" xfId="1" applyFont="1" applyBorder="1"/>
    <xf numFmtId="44" fontId="13" fillId="0" borderId="22" xfId="1" applyFont="1" applyBorder="1" applyAlignment="1">
      <alignment horizontal="center"/>
    </xf>
    <xf numFmtId="44" fontId="13" fillId="0" borderId="2" xfId="1" applyFont="1" applyBorder="1" applyAlignment="1">
      <alignment vertical="center"/>
    </xf>
    <xf numFmtId="49" fontId="2" fillId="0" borderId="0" xfId="0" applyNumberFormat="1" applyFont="1" applyBorder="1" applyAlignment="1">
      <alignment horizontal="center"/>
    </xf>
    <xf numFmtId="44" fontId="1" fillId="0" borderId="0" xfId="1" applyFont="1" applyAlignment="1">
      <alignment horizontal="center"/>
    </xf>
    <xf numFmtId="44" fontId="1" fillId="0" borderId="0" xfId="1" applyFont="1" applyBorder="1" applyAlignment="1">
      <alignment horizontal="center"/>
    </xf>
    <xf numFmtId="44" fontId="1" fillId="0" borderId="0" xfId="1" applyFont="1" applyBorder="1"/>
    <xf numFmtId="0" fontId="1" fillId="0" borderId="0" xfId="0" applyFont="1" applyBorder="1"/>
    <xf numFmtId="44" fontId="1" fillId="0" borderId="0" xfId="0" applyNumberFormat="1" applyFont="1"/>
    <xf numFmtId="16" fontId="1" fillId="0" borderId="0" xfId="0" applyNumberFormat="1" applyFont="1" applyAlignment="1">
      <alignment horizontal="left" indent="1"/>
    </xf>
    <xf numFmtId="49" fontId="1" fillId="0" borderId="0" xfId="0" applyNumberFormat="1" applyFont="1" applyAlignment="1">
      <alignment horizontal="center"/>
    </xf>
    <xf numFmtId="167" fontId="1" fillId="0" borderId="0" xfId="0" applyNumberFormat="1" applyFont="1"/>
    <xf numFmtId="44" fontId="13" fillId="0" borderId="0" xfId="1" applyFont="1" applyFill="1" applyBorder="1" applyAlignment="1">
      <alignment vertical="center"/>
    </xf>
    <xf numFmtId="44" fontId="13" fillId="0" borderId="37" xfId="1" applyFont="1" applyFill="1" applyBorder="1" applyAlignment="1">
      <alignment vertical="center"/>
    </xf>
    <xf numFmtId="0" fontId="9" fillId="0" borderId="0" xfId="0" applyFont="1" applyBorder="1"/>
    <xf numFmtId="0" fontId="27" fillId="0" borderId="0" xfId="0" applyFont="1" applyAlignment="1">
      <alignment horizontal="center"/>
    </xf>
    <xf numFmtId="44" fontId="13" fillId="0" borderId="66" xfId="1" applyFont="1" applyBorder="1" applyAlignment="1">
      <alignment vertical="center"/>
    </xf>
    <xf numFmtId="44" fontId="13" fillId="0" borderId="16" xfId="1" applyFont="1" applyFill="1" applyBorder="1"/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5" fillId="0" borderId="37" xfId="0" applyFont="1" applyBorder="1" applyAlignment="1"/>
    <xf numFmtId="0" fontId="5" fillId="0" borderId="7" xfId="0" applyFont="1" applyBorder="1" applyAlignment="1"/>
    <xf numFmtId="44" fontId="1" fillId="0" borderId="10" xfId="1" applyFont="1" applyBorder="1" applyAlignment="1">
      <alignment horizontal="right" vertical="center"/>
    </xf>
    <xf numFmtId="44" fontId="28" fillId="0" borderId="0" xfId="1" applyFont="1" applyAlignment="1">
      <alignment horizontal="center"/>
    </xf>
    <xf numFmtId="0" fontId="4" fillId="0" borderId="17" xfId="0" applyFont="1" applyBorder="1" applyAlignment="1"/>
    <xf numFmtId="44" fontId="9" fillId="0" borderId="0" xfId="0" applyNumberFormat="1" applyFont="1" applyAlignment="1">
      <alignment horizontal="left" indent="1"/>
    </xf>
    <xf numFmtId="44" fontId="13" fillId="0" borderId="36" xfId="1" applyFont="1" applyBorder="1" applyAlignment="1">
      <alignment vertical="center"/>
    </xf>
    <xf numFmtId="49" fontId="2" fillId="0" borderId="5" xfId="0" applyNumberFormat="1" applyFont="1" applyBorder="1" applyAlignment="1">
      <alignment horizontal="center"/>
    </xf>
    <xf numFmtId="44" fontId="13" fillId="0" borderId="68" xfId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4" fontId="6" fillId="0" borderId="0" xfId="1" applyFont="1"/>
    <xf numFmtId="0" fontId="6" fillId="0" borderId="0" xfId="0" applyFont="1"/>
    <xf numFmtId="16" fontId="6" fillId="0" borderId="0" xfId="0" applyNumberFormat="1" applyFont="1" applyAlignment="1">
      <alignment horizontal="center"/>
    </xf>
    <xf numFmtId="44" fontId="27" fillId="0" borderId="0" xfId="1" applyFont="1" applyAlignment="1">
      <alignment horizontal="center"/>
    </xf>
    <xf numFmtId="16" fontId="13" fillId="0" borderId="0" xfId="0" applyNumberFormat="1" applyFont="1" applyAlignment="1">
      <alignment horizontal="center"/>
    </xf>
    <xf numFmtId="44" fontId="13" fillId="0" borderId="59" xfId="0" applyNumberFormat="1" applyFont="1" applyBorder="1" applyAlignment="1">
      <alignment horizontal="center"/>
    </xf>
    <xf numFmtId="44" fontId="13" fillId="0" borderId="10" xfId="0" applyNumberFormat="1" applyFont="1" applyBorder="1" applyAlignment="1">
      <alignment horizontal="center"/>
    </xf>
    <xf numFmtId="44" fontId="13" fillId="0" borderId="7" xfId="0" applyNumberFormat="1" applyFont="1" applyBorder="1" applyAlignment="1">
      <alignment horizontal="center"/>
    </xf>
    <xf numFmtId="44" fontId="13" fillId="0" borderId="10" xfId="1" applyNumberFormat="1" applyFont="1" applyFill="1" applyBorder="1" applyAlignment="1">
      <alignment vertical="center"/>
    </xf>
    <xf numFmtId="44" fontId="13" fillId="0" borderId="7" xfId="1" applyNumberFormat="1" applyFont="1" applyFill="1" applyBorder="1" applyAlignment="1">
      <alignment vertical="center"/>
    </xf>
    <xf numFmtId="0" fontId="4" fillId="0" borderId="73" xfId="0" applyFont="1" applyBorder="1" applyAlignment="1">
      <alignment horizontal="center"/>
    </xf>
    <xf numFmtId="44" fontId="13" fillId="0" borderId="15" xfId="1" applyNumberFormat="1" applyFont="1" applyFill="1" applyBorder="1" applyAlignment="1">
      <alignment vertical="center"/>
    </xf>
    <xf numFmtId="44" fontId="13" fillId="0" borderId="64" xfId="1" applyNumberFormat="1" applyFont="1" applyFill="1" applyBorder="1" applyAlignment="1">
      <alignment vertical="center"/>
    </xf>
    <xf numFmtId="44" fontId="8" fillId="0" borderId="0" xfId="1" applyFont="1" applyBorder="1" applyAlignment="1">
      <alignment wrapText="1"/>
    </xf>
    <xf numFmtId="44" fontId="6" fillId="0" borderId="0" xfId="1" applyFont="1" applyFill="1"/>
    <xf numFmtId="44" fontId="29" fillId="0" borderId="0" xfId="1" applyFont="1"/>
    <xf numFmtId="16" fontId="6" fillId="0" borderId="0" xfId="0" applyNumberFormat="1" applyFont="1" applyAlignment="1">
      <alignment horizontal="left" indent="1"/>
    </xf>
    <xf numFmtId="44" fontId="6" fillId="0" borderId="0" xfId="0" applyNumberFormat="1" applyFont="1" applyBorder="1"/>
    <xf numFmtId="16" fontId="13" fillId="0" borderId="0" xfId="0" applyNumberFormat="1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49" fontId="2" fillId="0" borderId="5" xfId="0" applyNumberFormat="1" applyFont="1" applyFill="1" applyBorder="1" applyAlignment="1">
      <alignment horizontal="center"/>
    </xf>
    <xf numFmtId="44" fontId="14" fillId="0" borderId="22" xfId="1" applyFont="1" applyFill="1" applyBorder="1" applyAlignment="1">
      <alignment vertical="center"/>
    </xf>
    <xf numFmtId="49" fontId="6" fillId="0" borderId="0" xfId="0" applyNumberFormat="1" applyFont="1" applyBorder="1" applyAlignment="1">
      <alignment horizontal="center"/>
    </xf>
    <xf numFmtId="44" fontId="6" fillId="0" borderId="0" xfId="1" applyFont="1" applyFill="1" applyBorder="1"/>
    <xf numFmtId="44" fontId="28" fillId="0" borderId="0" xfId="1" applyFont="1" applyFill="1" applyAlignment="1">
      <alignment horizontal="center" vertical="center"/>
    </xf>
    <xf numFmtId="16" fontId="0" fillId="0" borderId="0" xfId="0" applyNumberFormat="1" applyAlignment="1">
      <alignment horizontal="center"/>
    </xf>
    <xf numFmtId="44" fontId="9" fillId="0" borderId="0" xfId="0" applyNumberFormat="1" applyFont="1" applyBorder="1"/>
    <xf numFmtId="44" fontId="2" fillId="0" borderId="6" xfId="1" applyFont="1" applyBorder="1" applyAlignment="1">
      <alignment horizontal="center"/>
    </xf>
    <xf numFmtId="44" fontId="6" fillId="0" borderId="0" xfId="1" applyFont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13" xfId="1" applyFont="1" applyFill="1" applyBorder="1" applyAlignment="1">
      <alignment vertical="center"/>
    </xf>
    <xf numFmtId="44" fontId="13" fillId="0" borderId="39" xfId="1" applyFont="1" applyFill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44" fontId="6" fillId="0" borderId="0" xfId="1" applyFont="1" applyAlignment="1">
      <alignment vertical="center"/>
    </xf>
    <xf numFmtId="44" fontId="6" fillId="0" borderId="0" xfId="0" applyNumberFormat="1" applyFont="1"/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30" fillId="0" borderId="0" xfId="0" applyFont="1"/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14" fillId="0" borderId="50" xfId="1" applyFont="1" applyBorder="1" applyAlignment="1">
      <alignment vertical="center"/>
    </xf>
    <xf numFmtId="1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44" fontId="0" fillId="0" borderId="0" xfId="0" applyNumberFormat="1" applyBorder="1"/>
    <xf numFmtId="164" fontId="23" fillId="0" borderId="0" xfId="0" applyNumberFormat="1" applyFont="1" applyBorder="1"/>
    <xf numFmtId="167" fontId="31" fillId="0" borderId="0" xfId="1" applyNumberFormat="1" applyFont="1" applyAlignment="1"/>
    <xf numFmtId="0" fontId="1" fillId="0" borderId="72" xfId="0" applyFont="1" applyBorder="1"/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6" fillId="0" borderId="0" xfId="0" applyNumberFormat="1" applyFont="1" applyBorder="1"/>
    <xf numFmtId="0" fontId="0" fillId="0" borderId="0" xfId="0" applyBorder="1" applyAlignment="1">
      <alignment horizontal="center"/>
    </xf>
    <xf numFmtId="0" fontId="1" fillId="0" borderId="72" xfId="0" applyFont="1" applyFill="1" applyBorder="1"/>
    <xf numFmtId="0" fontId="17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47" xfId="1" applyFont="1" applyBorder="1"/>
    <xf numFmtId="44" fontId="8" fillId="0" borderId="0" xfId="1" applyFont="1" applyBorder="1"/>
    <xf numFmtId="44" fontId="8" fillId="0" borderId="0" xfId="1" applyFont="1" applyBorder="1" applyAlignment="1">
      <alignment horizontal="center" wrapText="1"/>
    </xf>
    <xf numFmtId="44" fontId="14" fillId="0" borderId="0" xfId="1" applyFont="1" applyBorder="1" applyAlignment="1">
      <alignment vertical="center"/>
    </xf>
    <xf numFmtId="166" fontId="2" fillId="0" borderId="0" xfId="1" applyNumberFormat="1" applyFont="1" applyBorder="1" applyAlignment="1">
      <alignment horizontal="center"/>
    </xf>
    <xf numFmtId="44" fontId="1" fillId="0" borderId="32" xfId="1" applyFont="1" applyBorder="1" applyAlignment="1">
      <alignment horizontal="right" vertical="center"/>
    </xf>
    <xf numFmtId="0" fontId="33" fillId="0" borderId="37" xfId="0" applyFont="1" applyBorder="1" applyAlignment="1">
      <alignment vertical="center"/>
    </xf>
    <xf numFmtId="44" fontId="34" fillId="0" borderId="0" xfId="1" applyFont="1" applyAlignment="1">
      <alignment horizontal="center"/>
    </xf>
    <xf numFmtId="44" fontId="13" fillId="0" borderId="44" xfId="1" applyFont="1" applyBorder="1" applyAlignment="1">
      <alignment horizontal="center"/>
    </xf>
    <xf numFmtId="0" fontId="6" fillId="0" borderId="0" xfId="0" applyFont="1" applyAlignment="1">
      <alignment horizontal="center"/>
    </xf>
    <xf numFmtId="44" fontId="13" fillId="0" borderId="40" xfId="1" applyFont="1" applyBorder="1" applyAlignment="1">
      <alignment vertical="center"/>
    </xf>
    <xf numFmtId="44" fontId="13" fillId="0" borderId="10" xfId="1" applyFont="1" applyBorder="1"/>
    <xf numFmtId="44" fontId="13" fillId="0" borderId="83" xfId="1" applyFont="1" applyBorder="1" applyAlignment="1">
      <alignment vertical="center"/>
    </xf>
    <xf numFmtId="44" fontId="13" fillId="0" borderId="43" xfId="1" applyFont="1" applyBorder="1" applyAlignment="1">
      <alignment vertical="center"/>
    </xf>
    <xf numFmtId="0" fontId="6" fillId="0" borderId="0" xfId="0" applyFont="1" applyAlignment="1">
      <alignment horizontal="center"/>
    </xf>
    <xf numFmtId="44" fontId="13" fillId="0" borderId="14" xfId="1" applyNumberFormat="1" applyFont="1" applyFill="1" applyBorder="1" applyAlignment="1">
      <alignment vertical="center"/>
    </xf>
    <xf numFmtId="44" fontId="13" fillId="0" borderId="17" xfId="1" applyNumberFormat="1" applyFont="1" applyFill="1" applyBorder="1" applyAlignment="1">
      <alignment vertical="center"/>
    </xf>
    <xf numFmtId="4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30" fillId="0" borderId="78" xfId="0" applyFont="1" applyBorder="1" applyAlignment="1">
      <alignment horizontal="right"/>
    </xf>
    <xf numFmtId="0" fontId="6" fillId="0" borderId="0" xfId="0" applyFont="1" applyAlignment="1">
      <alignment horizontal="center"/>
    </xf>
    <xf numFmtId="44" fontId="13" fillId="0" borderId="15" xfId="1" applyFont="1" applyBorder="1" applyAlignment="1">
      <alignment vertical="center"/>
    </xf>
    <xf numFmtId="0" fontId="6" fillId="0" borderId="0" xfId="0" applyFont="1" applyAlignment="1">
      <alignment horizontal="center"/>
    </xf>
    <xf numFmtId="16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left" indent="1"/>
    </xf>
    <xf numFmtId="44" fontId="13" fillId="0" borderId="62" xfId="0" applyNumberFormat="1" applyFont="1" applyBorder="1" applyAlignment="1"/>
    <xf numFmtId="44" fontId="14" fillId="0" borderId="14" xfId="1" applyFont="1" applyBorder="1" applyAlignment="1">
      <alignment vertical="center"/>
    </xf>
    <xf numFmtId="44" fontId="13" fillId="0" borderId="17" xfId="1" applyFont="1" applyBorder="1" applyAlignment="1">
      <alignment vertical="center"/>
    </xf>
    <xf numFmtId="44" fontId="13" fillId="0" borderId="9" xfId="1" applyFont="1" applyBorder="1" applyAlignment="1">
      <alignment horizontal="center"/>
    </xf>
    <xf numFmtId="44" fontId="13" fillId="0" borderId="74" xfId="1" applyFont="1" applyBorder="1" applyAlignment="1">
      <alignment horizontal="center"/>
    </xf>
    <xf numFmtId="44" fontId="13" fillId="0" borderId="73" xfId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8" xfId="0" applyFont="1" applyBorder="1" applyAlignment="1"/>
    <xf numFmtId="0" fontId="4" fillId="0" borderId="39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/>
    <xf numFmtId="0" fontId="4" fillId="0" borderId="45" xfId="0" applyFont="1" applyBorder="1" applyAlignment="1"/>
    <xf numFmtId="0" fontId="6" fillId="0" borderId="0" xfId="0" applyFont="1" applyAlignment="1">
      <alignment horizontal="center"/>
    </xf>
    <xf numFmtId="167" fontId="6" fillId="0" borderId="0" xfId="0" applyNumberFormat="1" applyFont="1"/>
    <xf numFmtId="49" fontId="30" fillId="0" borderId="78" xfId="0" applyNumberFormat="1" applyFont="1" applyBorder="1" applyAlignment="1">
      <alignment horizontal="right"/>
    </xf>
    <xf numFmtId="0" fontId="30" fillId="0" borderId="78" xfId="0" quotePrefix="1" applyFont="1" applyBorder="1" applyAlignment="1">
      <alignment horizontal="right"/>
    </xf>
    <xf numFmtId="4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44" fontId="34" fillId="0" borderId="0" xfId="1" applyFont="1" applyFill="1" applyAlignment="1">
      <alignment horizontal="center" vertical="center"/>
    </xf>
    <xf numFmtId="44" fontId="20" fillId="0" borderId="50" xfId="1" applyFont="1" applyFill="1" applyBorder="1" applyAlignment="1">
      <alignment vertical="center"/>
    </xf>
    <xf numFmtId="16" fontId="0" fillId="0" borderId="0" xfId="0" applyNumberFormat="1" applyAlignment="1">
      <alignment horizontal="center"/>
    </xf>
    <xf numFmtId="0" fontId="4" fillId="0" borderId="83" xfId="0" applyFont="1" applyBorder="1" applyAlignment="1">
      <alignment vertical="center"/>
    </xf>
    <xf numFmtId="0" fontId="4" fillId="0" borderId="77" xfId="0" applyFont="1" applyBorder="1" applyAlignment="1"/>
    <xf numFmtId="44" fontId="14" fillId="0" borderId="79" xfId="1" applyFont="1" applyFill="1" applyBorder="1" applyAlignment="1">
      <alignment vertical="center"/>
    </xf>
    <xf numFmtId="44" fontId="14" fillId="0" borderId="10" xfId="1" applyFont="1" applyFill="1" applyBorder="1" applyAlignment="1">
      <alignment vertical="center"/>
    </xf>
    <xf numFmtId="44" fontId="20" fillId="0" borderId="14" xfId="1" applyFont="1" applyFill="1" applyBorder="1" applyAlignment="1">
      <alignment vertical="center"/>
    </xf>
    <xf numFmtId="44" fontId="13" fillId="0" borderId="51" xfId="1" applyFont="1" applyFill="1" applyBorder="1" applyAlignment="1">
      <alignment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39" xfId="0" applyNumberFormat="1" applyFont="1" applyBorder="1" applyAlignment="1"/>
    <xf numFmtId="44" fontId="13" fillId="0" borderId="15" xfId="1" applyFont="1" applyFill="1" applyBorder="1" applyAlignment="1">
      <alignment vertical="center"/>
    </xf>
    <xf numFmtId="44" fontId="13" fillId="0" borderId="65" xfId="1" applyFont="1" applyFill="1" applyBorder="1" applyAlignment="1">
      <alignment vertical="center"/>
    </xf>
    <xf numFmtId="44" fontId="6" fillId="0" borderId="0" xfId="1" applyFont="1" applyFill="1" applyAlignment="1">
      <alignment horizontal="center"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8" fillId="0" borderId="0" xfId="1" applyFont="1" applyBorder="1" applyAlignment="1">
      <alignment horizontal="center" wrapText="1"/>
    </xf>
    <xf numFmtId="44" fontId="2" fillId="0" borderId="86" xfId="1" applyFont="1" applyBorder="1" applyAlignment="1">
      <alignment horizontal="center"/>
    </xf>
    <xf numFmtId="44" fontId="13" fillId="0" borderId="25" xfId="1" applyFont="1" applyBorder="1" applyAlignment="1">
      <alignment horizontal="center"/>
    </xf>
    <xf numFmtId="44" fontId="13" fillId="0" borderId="13" xfId="1" applyFont="1" applyBorder="1" applyAlignment="1">
      <alignment horizontal="center"/>
    </xf>
    <xf numFmtId="44" fontId="13" fillId="0" borderId="66" xfId="1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44" fontId="20" fillId="0" borderId="39" xfId="1" applyFont="1" applyBorder="1" applyAlignment="1">
      <alignment vertical="center"/>
    </xf>
    <xf numFmtId="16" fontId="0" fillId="0" borderId="0" xfId="0" applyNumberFormat="1" applyAlignment="1">
      <alignment horizontal="center"/>
    </xf>
    <xf numFmtId="44" fontId="13" fillId="0" borderId="83" xfId="1" applyFont="1" applyBorder="1"/>
    <xf numFmtId="44" fontId="13" fillId="0" borderId="43" xfId="1" applyFont="1" applyBorder="1"/>
    <xf numFmtId="165" fontId="9" fillId="0" borderId="0" xfId="2" applyFont="1" applyAlignment="1">
      <alignment horizontal="left" indent="1"/>
    </xf>
    <xf numFmtId="0" fontId="0" fillId="0" borderId="31" xfId="0" applyBorder="1" applyAlignment="1"/>
    <xf numFmtId="44" fontId="13" fillId="0" borderId="46" xfId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8" fillId="0" borderId="0" xfId="1" applyFont="1" applyBorder="1" applyAlignment="1">
      <alignment horizontal="center" wrapText="1"/>
    </xf>
    <xf numFmtId="13" fontId="29" fillId="0" borderId="0" xfId="1" applyNumberFormat="1" applyFont="1" applyAlignment="1">
      <alignment horizontal="center" vertical="center"/>
    </xf>
    <xf numFmtId="44" fontId="14" fillId="0" borderId="14" xfId="1" applyFont="1" applyFill="1" applyBorder="1" applyAlignment="1">
      <alignment vertical="center"/>
    </xf>
    <xf numFmtId="44" fontId="14" fillId="0" borderId="67" xfId="1" applyFont="1" applyFill="1" applyBorder="1" applyAlignment="1">
      <alignment vertical="center"/>
    </xf>
    <xf numFmtId="16" fontId="0" fillId="0" borderId="0" xfId="0" applyNumberFormat="1" applyAlignment="1">
      <alignment horizontal="center"/>
    </xf>
    <xf numFmtId="0" fontId="4" fillId="0" borderId="66" xfId="0" applyFont="1" applyBorder="1" applyAlignment="1">
      <alignment horizontal="center"/>
    </xf>
    <xf numFmtId="44" fontId="29" fillId="0" borderId="0" xfId="1" applyFont="1" applyAlignment="1">
      <alignment horizontal="center"/>
    </xf>
    <xf numFmtId="0" fontId="1" fillId="0" borderId="0" xfId="0" applyFont="1" applyBorder="1" applyAlignment="1">
      <alignment horizontal="left" indent="1"/>
    </xf>
    <xf numFmtId="44" fontId="13" fillId="0" borderId="26" xfId="1" applyFont="1" applyBorder="1" applyAlignment="1"/>
    <xf numFmtId="0" fontId="4" fillId="0" borderId="46" xfId="0" applyFont="1" applyBorder="1" applyAlignment="1">
      <alignment horizontal="center"/>
    </xf>
    <xf numFmtId="44" fontId="13" fillId="0" borderId="64" xfId="1" applyFont="1" applyBorder="1" applyAlignment="1">
      <alignment vertical="center"/>
    </xf>
    <xf numFmtId="44" fontId="13" fillId="0" borderId="83" xfId="1" applyFont="1" applyFill="1" applyBorder="1" applyAlignment="1">
      <alignment vertical="center"/>
    </xf>
    <xf numFmtId="49" fontId="2" fillId="0" borderId="58" xfId="0" applyNumberFormat="1" applyFont="1" applyFill="1" applyBorder="1" applyAlignment="1">
      <alignment horizontal="center"/>
    </xf>
    <xf numFmtId="44" fontId="13" fillId="0" borderId="30" xfId="1" applyFont="1" applyFill="1" applyBorder="1" applyAlignment="1">
      <alignment horizontal="center"/>
    </xf>
    <xf numFmtId="44" fontId="6" fillId="0" borderId="0" xfId="0" applyNumberFormat="1" applyFont="1"/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47" xfId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6" fillId="0" borderId="0" xfId="0" applyNumberFormat="1" applyFont="1"/>
    <xf numFmtId="0" fontId="6" fillId="0" borderId="0" xfId="0" applyFont="1" applyAlignment="1">
      <alignment horizontal="center"/>
    </xf>
    <xf numFmtId="44" fontId="13" fillId="0" borderId="23" xfId="1" applyFont="1" applyBorder="1" applyAlignment="1">
      <alignment horizontal="center"/>
    </xf>
    <xf numFmtId="44" fontId="13" fillId="0" borderId="58" xfId="1" applyFont="1" applyBorder="1" applyAlignment="1">
      <alignment horizontal="center"/>
    </xf>
    <xf numFmtId="44" fontId="13" fillId="0" borderId="55" xfId="1" applyFont="1" applyBorder="1" applyAlignment="1">
      <alignment horizontal="center"/>
    </xf>
    <xf numFmtId="44" fontId="13" fillId="0" borderId="78" xfId="1" applyFont="1" applyBorder="1" applyAlignment="1">
      <alignment horizontal="center"/>
    </xf>
    <xf numFmtId="164" fontId="9" fillId="0" borderId="0" xfId="0" applyNumberFormat="1" applyFont="1"/>
    <xf numFmtId="44" fontId="2" fillId="0" borderId="4" xfId="1" quotePrefix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16" fontId="0" fillId="0" borderId="0" xfId="0" applyNumberFormat="1" applyAlignment="1">
      <alignment horizontal="center"/>
    </xf>
    <xf numFmtId="0" fontId="4" fillId="0" borderId="32" xfId="0" applyFont="1" applyBorder="1" applyAlignment="1">
      <alignment horizontal="left"/>
    </xf>
    <xf numFmtId="44" fontId="20" fillId="0" borderId="50" xfId="1" applyFont="1" applyBorder="1" applyAlignment="1">
      <alignment vertical="center"/>
    </xf>
    <xf numFmtId="44" fontId="2" fillId="0" borderId="53" xfId="1" quotePrefix="1" applyFont="1" applyBorder="1" applyAlignment="1">
      <alignment horizontal="center"/>
    </xf>
    <xf numFmtId="44" fontId="2" fillId="0" borderId="5" xfId="1" quotePrefix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2" xfId="1" applyFont="1" applyBorder="1" applyAlignment="1">
      <alignment horizontal="center"/>
    </xf>
    <xf numFmtId="44" fontId="13" fillId="0" borderId="36" xfId="1" applyFont="1" applyBorder="1" applyAlignment="1">
      <alignment horizontal="center"/>
    </xf>
    <xf numFmtId="44" fontId="13" fillId="0" borderId="41" xfId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20" fillId="0" borderId="7" xfId="1" applyFont="1" applyFill="1" applyBorder="1" applyAlignment="1">
      <alignment vertical="center"/>
    </xf>
    <xf numFmtId="16" fontId="0" fillId="0" borderId="0" xfId="0" applyNumberFormat="1" applyAlignment="1">
      <alignment horizontal="center"/>
    </xf>
    <xf numFmtId="49" fontId="2" fillId="0" borderId="4" xfId="0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13" fillId="0" borderId="0" xfId="0" applyNumberFormat="1" applyFont="1" applyAlignment="1">
      <alignment horizontal="center"/>
    </xf>
    <xf numFmtId="44" fontId="2" fillId="0" borderId="23" xfId="1" applyFont="1" applyBorder="1" applyAlignment="1">
      <alignment horizontal="center"/>
    </xf>
    <xf numFmtId="44" fontId="35" fillId="0" borderId="0" xfId="1" applyFont="1"/>
    <xf numFmtId="44" fontId="35" fillId="0" borderId="0" xfId="0" applyNumberFormat="1" applyFont="1"/>
    <xf numFmtId="0" fontId="35" fillId="0" borderId="0" xfId="0" applyFont="1"/>
    <xf numFmtId="44" fontId="35" fillId="0" borderId="0" xfId="1" applyFont="1" applyFill="1"/>
    <xf numFmtId="44" fontId="35" fillId="0" borderId="0" xfId="1" applyFont="1" applyAlignment="1">
      <alignment horizontal="center"/>
    </xf>
    <xf numFmtId="44" fontId="14" fillId="0" borderId="17" xfId="1" applyFont="1" applyBorder="1" applyAlignment="1">
      <alignment vertical="center"/>
    </xf>
    <xf numFmtId="0" fontId="5" fillId="0" borderId="3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30" xfId="0" applyFont="1" applyBorder="1" applyAlignment="1"/>
    <xf numFmtId="44" fontId="13" fillId="0" borderId="16" xfId="1" applyFont="1" applyBorder="1" applyAlignment="1">
      <alignment vertical="center"/>
    </xf>
    <xf numFmtId="49" fontId="2" fillId="0" borderId="4" xfId="0" quotePrefix="1" applyNumberFormat="1" applyFont="1" applyBorder="1" applyAlignment="1">
      <alignment horizontal="center"/>
    </xf>
    <xf numFmtId="49" fontId="2" fillId="0" borderId="80" xfId="0" quotePrefix="1" applyNumberFormat="1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vertical="center"/>
    </xf>
    <xf numFmtId="49" fontId="4" fillId="0" borderId="14" xfId="0" applyNumberFormat="1" applyFont="1" applyBorder="1" applyAlignment="1">
      <alignment vertical="center"/>
    </xf>
    <xf numFmtId="44" fontId="13" fillId="0" borderId="81" xfId="0" applyNumberFormat="1" applyFont="1" applyBorder="1" applyAlignment="1"/>
    <xf numFmtId="44" fontId="13" fillId="0" borderId="49" xfId="0" applyNumberFormat="1" applyFont="1" applyBorder="1" applyAlignment="1"/>
    <xf numFmtId="16" fontId="1" fillId="0" borderId="0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30" xfId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9" fontId="4" fillId="0" borderId="30" xfId="0" applyNumberFormat="1" applyFont="1" applyBorder="1" applyAlignment="1">
      <alignment horizontal="center" vertical="center"/>
    </xf>
    <xf numFmtId="44" fontId="6" fillId="0" borderId="0" xfId="1" applyFont="1" applyAlignment="1">
      <alignment horizontal="center"/>
    </xf>
    <xf numFmtId="49" fontId="6" fillId="0" borderId="22" xfId="0" applyNumberFormat="1" applyFont="1" applyBorder="1" applyAlignment="1">
      <alignment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20" fillId="0" borderId="30" xfId="1" applyFont="1" applyFill="1" applyBorder="1" applyAlignment="1">
      <alignment vertical="center"/>
    </xf>
    <xf numFmtId="0" fontId="5" fillId="0" borderId="39" xfId="0" applyFont="1" applyBorder="1" applyAlignment="1">
      <alignment vertical="center"/>
    </xf>
    <xf numFmtId="16" fontId="0" fillId="0" borderId="0" xfId="0" applyNumberFormat="1" applyAlignment="1">
      <alignment horizontal="center"/>
    </xf>
    <xf numFmtId="44" fontId="13" fillId="0" borderId="30" xfId="1" applyFont="1" applyFill="1" applyBorder="1" applyAlignment="1">
      <alignment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" fontId="1" fillId="0" borderId="0" xfId="0" quotePrefix="1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8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vertical="center"/>
    </xf>
    <xf numFmtId="44" fontId="13" fillId="0" borderId="87" xfId="0" applyNumberFormat="1" applyFont="1" applyBorder="1" applyAlignment="1"/>
    <xf numFmtId="44" fontId="2" fillId="0" borderId="53" xfId="1" applyFont="1" applyFill="1" applyBorder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50" xfId="0" applyNumberFormat="1" applyFont="1" applyBorder="1" applyAlignment="1"/>
    <xf numFmtId="44" fontId="20" fillId="0" borderId="39" xfId="1" applyFont="1" applyFill="1" applyBorder="1" applyAlignment="1">
      <alignment vertical="center"/>
    </xf>
    <xf numFmtId="44" fontId="6" fillId="0" borderId="0" xfId="1" applyFont="1" applyAlignment="1">
      <alignment horizontal="center"/>
    </xf>
    <xf numFmtId="44" fontId="10" fillId="0" borderId="0" xfId="1" applyFont="1" applyBorder="1" applyAlignment="1">
      <alignment horizontal="center"/>
    </xf>
    <xf numFmtId="44" fontId="32" fillId="0" borderId="82" xfId="1" applyFont="1" applyBorder="1" applyAlignment="1">
      <alignment vertical="center"/>
    </xf>
    <xf numFmtId="44" fontId="2" fillId="0" borderId="58" xfId="1" applyFont="1" applyBorder="1" applyAlignment="1">
      <alignment horizontal="center"/>
    </xf>
    <xf numFmtId="44" fontId="36" fillId="0" borderId="72" xfId="1" applyFont="1" applyBorder="1" applyAlignment="1">
      <alignment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9" fontId="4" fillId="0" borderId="11" xfId="0" applyNumberFormat="1" applyFont="1" applyBorder="1" applyAlignment="1">
      <alignment horizontal="center" vertical="center"/>
    </xf>
    <xf numFmtId="44" fontId="13" fillId="0" borderId="62" xfId="0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4" fillId="0" borderId="51" xfId="0" applyFont="1" applyBorder="1" applyAlignment="1"/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4" fillId="0" borderId="50" xfId="0" applyFont="1" applyBorder="1" applyAlignment="1">
      <alignment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4" fillId="0" borderId="37" xfId="1" applyFont="1" applyBorder="1" applyAlignment="1"/>
    <xf numFmtId="0" fontId="4" fillId="0" borderId="72" xfId="0" applyFont="1" applyBorder="1" applyAlignment="1"/>
    <xf numFmtId="16" fontId="0" fillId="0" borderId="0" xfId="0" applyNumberFormat="1" applyAlignment="1">
      <alignment horizontal="center"/>
    </xf>
    <xf numFmtId="44" fontId="13" fillId="0" borderId="85" xfId="1" applyFont="1" applyBorder="1" applyAlignment="1">
      <alignment horizontal="center"/>
    </xf>
    <xf numFmtId="44" fontId="6" fillId="0" borderId="0" xfId="0" applyNumberFormat="1" applyFont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4" fontId="13" fillId="0" borderId="49" xfId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4" fontId="13" fillId="0" borderId="26" xfId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4" fontId="13" fillId="0" borderId="26" xfId="0" applyNumberFormat="1" applyFont="1" applyBorder="1" applyAlignment="1">
      <alignment horizontal="center"/>
    </xf>
    <xf numFmtId="44" fontId="4" fillId="0" borderId="0" xfId="0" applyNumberFormat="1" applyFont="1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16" fontId="1" fillId="0" borderId="0" xfId="0" applyNumberFormat="1" applyFont="1" applyBorder="1" applyAlignment="1">
      <alignment horizontal="left"/>
    </xf>
    <xf numFmtId="16" fontId="9" fillId="0" borderId="0" xfId="0" applyNumberFormat="1" applyFont="1" applyBorder="1" applyAlignment="1">
      <alignment horizontal="left"/>
    </xf>
    <xf numFmtId="166" fontId="6" fillId="0" borderId="0" xfId="0" applyNumberFormat="1" applyFont="1" applyBorder="1" applyAlignment="1">
      <alignment horizontal="left"/>
    </xf>
    <xf numFmtId="44" fontId="4" fillId="0" borderId="0" xfId="0" applyNumberFormat="1" applyFont="1" applyBorder="1" applyAlignment="1">
      <alignment horizontal="left"/>
    </xf>
    <xf numFmtId="16" fontId="0" fillId="0" borderId="0" xfId="0" applyNumberFormat="1" applyAlignment="1">
      <alignment horizontal="left"/>
    </xf>
    <xf numFmtId="44" fontId="13" fillId="0" borderId="13" xfId="1" applyFont="1" applyBorder="1" applyAlignment="1">
      <alignment horizontal="left" vertical="center"/>
    </xf>
    <xf numFmtId="44" fontId="13" fillId="0" borderId="32" xfId="1" applyFont="1" applyBorder="1" applyAlignment="1">
      <alignment horizontal="left" vertical="center"/>
    </xf>
    <xf numFmtId="44" fontId="13" fillId="0" borderId="9" xfId="1" applyFont="1" applyBorder="1" applyAlignment="1">
      <alignment horizontal="left" vertical="center"/>
    </xf>
    <xf numFmtId="44" fontId="13" fillId="0" borderId="73" xfId="1" applyFont="1" applyBorder="1" applyAlignment="1">
      <alignment horizontal="left" vertical="center"/>
    </xf>
    <xf numFmtId="44" fontId="13" fillId="0" borderId="73" xfId="1" applyFont="1" applyBorder="1" applyAlignment="1">
      <alignment horizontal="left"/>
    </xf>
    <xf numFmtId="44" fontId="13" fillId="0" borderId="66" xfId="1" applyFont="1" applyBorder="1" applyAlignment="1">
      <alignment horizontal="left"/>
    </xf>
    <xf numFmtId="44" fontId="1" fillId="0" borderId="0" xfId="1" applyAlignment="1">
      <alignment horizontal="left"/>
    </xf>
    <xf numFmtId="44" fontId="6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15" fontId="1" fillId="0" borderId="0" xfId="0" applyNumberFormat="1" applyFont="1" applyAlignment="1">
      <alignment horizontal="center"/>
    </xf>
    <xf numFmtId="15" fontId="1" fillId="0" borderId="0" xfId="0" applyNumberFormat="1" applyFont="1" applyBorder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44" fontId="2" fillId="0" borderId="24" xfId="1" quotePrefix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5" fontId="1" fillId="0" borderId="1" xfId="0" applyNumberFormat="1" applyFont="1" applyFill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49" fontId="4" fillId="0" borderId="7" xfId="0" applyNumberFormat="1" applyFont="1" applyBorder="1" applyAlignment="1">
      <alignment vertical="center"/>
    </xf>
    <xf numFmtId="44" fontId="13" fillId="0" borderId="29" xfId="1" applyFont="1" applyBorder="1"/>
    <xf numFmtId="44" fontId="13" fillId="0" borderId="39" xfId="1" applyFont="1" applyBorder="1"/>
    <xf numFmtId="44" fontId="13" fillId="0" borderId="27" xfId="1" applyFont="1" applyBorder="1"/>
    <xf numFmtId="44" fontId="13" fillId="0" borderId="88" xfId="1" applyFont="1" applyBorder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13" fillId="0" borderId="69" xfId="1" applyFont="1" applyBorder="1" applyAlignment="1">
      <alignment horizontal="center"/>
    </xf>
    <xf numFmtId="44" fontId="13" fillId="0" borderId="31" xfId="1" applyFont="1" applyBorder="1" applyAlignment="1">
      <alignment horizontal="center"/>
    </xf>
    <xf numFmtId="44" fontId="13" fillId="0" borderId="69" xfId="1" applyFont="1" applyBorder="1" applyAlignment="1">
      <alignment vertical="center"/>
    </xf>
    <xf numFmtId="44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13" fillId="0" borderId="72" xfId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44" fontId="13" fillId="0" borderId="40" xfId="1" applyFont="1" applyBorder="1" applyAlignment="1">
      <alignment horizontal="center"/>
    </xf>
    <xf numFmtId="44" fontId="14" fillId="0" borderId="13" xfId="1" applyFont="1" applyBorder="1" applyAlignment="1">
      <alignment horizontal="center"/>
    </xf>
    <xf numFmtId="44" fontId="13" fillId="0" borderId="50" xfId="1" applyFont="1" applyBorder="1" applyAlignment="1">
      <alignment horizontal="center"/>
    </xf>
    <xf numFmtId="44" fontId="13" fillId="0" borderId="39" xfId="1" applyFont="1" applyBorder="1" applyAlignment="1">
      <alignment horizontal="center"/>
    </xf>
    <xf numFmtId="44" fontId="13" fillId="0" borderId="67" xfId="1" applyFont="1" applyBorder="1" applyAlignment="1">
      <alignment horizontal="center"/>
    </xf>
    <xf numFmtId="44" fontId="13" fillId="0" borderId="83" xfId="1" applyFont="1" applyBorder="1" applyAlignment="1">
      <alignment horizontal="center"/>
    </xf>
    <xf numFmtId="44" fontId="13" fillId="0" borderId="43" xfId="1" applyFont="1" applyBorder="1" applyAlignment="1">
      <alignment horizontal="center"/>
    </xf>
    <xf numFmtId="14" fontId="9" fillId="0" borderId="0" xfId="0" applyNumberFormat="1" applyFont="1"/>
    <xf numFmtId="0" fontId="0" fillId="0" borderId="0" xfId="0" applyAlignment="1">
      <alignment horizontal="center"/>
    </xf>
    <xf numFmtId="166" fontId="6" fillId="0" borderId="0" xfId="0" applyNumberFormat="1" applyFont="1" applyAlignment="1">
      <alignment horizontal="center"/>
    </xf>
    <xf numFmtId="16" fontId="0" fillId="0" borderId="0" xfId="0" applyNumberFormat="1" applyAlignment="1">
      <alignment horizontal="center"/>
    </xf>
    <xf numFmtId="16" fontId="6" fillId="0" borderId="0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vertical="center"/>
    </xf>
    <xf numFmtId="44" fontId="13" fillId="0" borderId="58" xfId="0" applyNumberFormat="1" applyFont="1" applyBorder="1" applyAlignment="1"/>
    <xf numFmtId="44" fontId="13" fillId="0" borderId="7" xfId="0" applyNumberFormat="1" applyFont="1" applyBorder="1" applyAlignment="1"/>
    <xf numFmtId="44" fontId="13" fillId="0" borderId="30" xfId="0" applyNumberFormat="1" applyFont="1" applyBorder="1" applyAlignment="1"/>
    <xf numFmtId="0" fontId="5" fillId="0" borderId="27" xfId="0" applyFont="1" applyBorder="1" applyAlignment="1">
      <alignment vertical="center"/>
    </xf>
    <xf numFmtId="44" fontId="4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3" fontId="29" fillId="0" borderId="0" xfId="1" applyNumberFormat="1" applyFont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4" fontId="6" fillId="0" borderId="0" xfId="0" applyNumberFormat="1" applyFont="1" applyBorder="1" applyAlignment="1">
      <alignment horizontal="center"/>
    </xf>
    <xf numFmtId="44" fontId="13" fillId="0" borderId="3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4" fontId="6" fillId="0" borderId="0" xfId="0" applyNumberFormat="1" applyFont="1" applyBorder="1" applyAlignment="1">
      <alignment horizontal="center"/>
    </xf>
    <xf numFmtId="13" fontId="29" fillId="0" borderId="0" xfId="1" quotePrefix="1" applyNumberFormat="1" applyFont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6" fillId="0" borderId="0" xfId="0" applyNumberFormat="1" applyFon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4" fontId="4" fillId="0" borderId="0" xfId="0" applyNumberFormat="1" applyFont="1" applyAlignment="1">
      <alignment horizontal="center"/>
    </xf>
    <xf numFmtId="16" fontId="6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 vertical="center"/>
    </xf>
    <xf numFmtId="44" fontId="13" fillId="0" borderId="49" xfId="0" applyNumberFormat="1" applyFon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15" fontId="1" fillId="0" borderId="3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44" fontId="13" fillId="0" borderId="20" xfId="1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64" xfId="0" applyFont="1" applyBorder="1" applyAlignment="1"/>
    <xf numFmtId="0" fontId="1" fillId="0" borderId="31" xfId="0" applyFont="1" applyFill="1" applyBorder="1"/>
    <xf numFmtId="0" fontId="0" fillId="0" borderId="31" xfId="0" applyBorder="1" applyAlignment="1">
      <alignment horizontal="center"/>
    </xf>
    <xf numFmtId="44" fontId="13" fillId="0" borderId="4" xfId="1" applyFont="1" applyFill="1" applyBorder="1"/>
    <xf numFmtId="44" fontId="13" fillId="0" borderId="80" xfId="1" applyFont="1" applyFill="1" applyBorder="1"/>
    <xf numFmtId="49" fontId="2" fillId="0" borderId="19" xfId="0" applyNumberFormat="1" applyFont="1" applyBorder="1" applyAlignment="1">
      <alignment horizontal="center"/>
    </xf>
    <xf numFmtId="44" fontId="13" fillId="0" borderId="13" xfId="0" applyNumberFormat="1" applyFont="1" applyBorder="1" applyAlignment="1">
      <alignment horizontal="center"/>
    </xf>
    <xf numFmtId="44" fontId="13" fillId="0" borderId="9" xfId="0" applyNumberFormat="1" applyFont="1" applyBorder="1" applyAlignment="1">
      <alignment horizontal="center"/>
    </xf>
    <xf numFmtId="44" fontId="13" fillId="0" borderId="9" xfId="1" applyNumberFormat="1" applyFont="1" applyFill="1" applyBorder="1" applyAlignment="1">
      <alignment vertical="center"/>
    </xf>
    <xf numFmtId="44" fontId="13" fillId="0" borderId="73" xfId="1" applyNumberFormat="1" applyFont="1" applyFill="1" applyBorder="1" applyAlignment="1">
      <alignment vertical="center"/>
    </xf>
    <xf numFmtId="44" fontId="13" fillId="0" borderId="66" xfId="1" applyNumberFormat="1" applyFont="1" applyFill="1" applyBorder="1" applyAlignment="1">
      <alignment vertical="center"/>
    </xf>
    <xf numFmtId="44" fontId="13" fillId="0" borderId="54" xfId="1" applyFont="1" applyFill="1" applyBorder="1"/>
    <xf numFmtId="14" fontId="1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4" fillId="0" borderId="30" xfId="1" applyFont="1" applyBorder="1" applyAlignment="1">
      <alignment vertical="center"/>
    </xf>
    <xf numFmtId="0" fontId="1" fillId="0" borderId="1" xfId="0" applyFont="1" applyBorder="1"/>
    <xf numFmtId="16" fontId="37" fillId="0" borderId="0" xfId="0" applyNumberFormat="1" applyFont="1" applyAlignment="1">
      <alignment horizontal="center"/>
    </xf>
    <xf numFmtId="44" fontId="13" fillId="0" borderId="26" xfId="1" applyNumberFormat="1" applyFont="1" applyBorder="1" applyAlignment="1"/>
    <xf numFmtId="49" fontId="6" fillId="0" borderId="1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4" fontId="1" fillId="0" borderId="0" xfId="0" applyNumberFormat="1" applyFont="1" applyBorder="1"/>
    <xf numFmtId="44" fontId="20" fillId="0" borderId="78" xfId="1" applyFont="1" applyBorder="1" applyAlignment="1">
      <alignment vertical="center"/>
    </xf>
    <xf numFmtId="44" fontId="6" fillId="0" borderId="0" xfId="0" applyNumberFormat="1" applyFont="1" applyBorder="1" applyAlignment="1">
      <alignment horizontal="center"/>
    </xf>
    <xf numFmtId="49" fontId="2" fillId="0" borderId="89" xfId="0" quotePrefix="1" applyNumberFormat="1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14" fontId="0" fillId="0" borderId="0" xfId="0" applyNumberFormat="1"/>
    <xf numFmtId="44" fontId="29" fillId="0" borderId="0" xfId="1" quotePrefix="1" applyFont="1" applyAlignment="1">
      <alignment horizontal="center"/>
    </xf>
    <xf numFmtId="166" fontId="16" fillId="0" borderId="52" xfId="1" applyNumberFormat="1" applyFont="1" applyFill="1" applyBorder="1" applyAlignment="1">
      <alignment horizontal="center" vertical="center"/>
    </xf>
    <xf numFmtId="166" fontId="16" fillId="0" borderId="54" xfId="1" applyNumberFormat="1" applyFont="1" applyFill="1" applyBorder="1" applyAlignment="1">
      <alignment horizontal="center" vertical="center"/>
    </xf>
    <xf numFmtId="44" fontId="21" fillId="0" borderId="68" xfId="0" applyNumberFormat="1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44" fontId="21" fillId="0" borderId="47" xfId="0" applyNumberFormat="1" applyFont="1" applyBorder="1" applyAlignment="1">
      <alignment horizontal="center" vertical="center"/>
    </xf>
    <xf numFmtId="166" fontId="21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wrapText="1"/>
    </xf>
    <xf numFmtId="0" fontId="18" fillId="0" borderId="63" xfId="0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1" fillId="0" borderId="3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6" fontId="18" fillId="0" borderId="0" xfId="0" applyNumberFormat="1" applyFont="1" applyBorder="1" applyAlignment="1">
      <alignment horizontal="center"/>
    </xf>
    <xf numFmtId="166" fontId="18" fillId="0" borderId="0" xfId="0" applyNumberFormat="1" applyFont="1" applyAlignment="1">
      <alignment horizontal="center"/>
    </xf>
    <xf numFmtId="166" fontId="6" fillId="0" borderId="47" xfId="0" applyNumberFormat="1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166" fontId="6" fillId="0" borderId="72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49" fontId="1" fillId="0" borderId="43" xfId="0" applyNumberFormat="1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166" fontId="2" fillId="0" borderId="25" xfId="1" applyNumberFormat="1" applyFont="1" applyBorder="1" applyAlignment="1">
      <alignment horizontal="center"/>
    </xf>
    <xf numFmtId="166" fontId="2" fillId="0" borderId="59" xfId="1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36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4" fontId="10" fillId="0" borderId="53" xfId="1" applyFont="1" applyBorder="1" applyAlignment="1">
      <alignment horizontal="center"/>
    </xf>
    <xf numFmtId="44" fontId="10" fillId="0" borderId="48" xfId="1" applyFont="1" applyBorder="1" applyAlignment="1">
      <alignment horizontal="center"/>
    </xf>
    <xf numFmtId="49" fontId="0" fillId="0" borderId="6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2" fillId="0" borderId="46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78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58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31" xfId="0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4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6" fontId="19" fillId="0" borderId="0" xfId="0" applyNumberFormat="1" applyFont="1" applyBorder="1" applyAlignment="1">
      <alignment horizontal="left" vertical="center" indent="1"/>
    </xf>
    <xf numFmtId="166" fontId="19" fillId="0" borderId="46" xfId="0" applyNumberFormat="1" applyFont="1" applyBorder="1" applyAlignment="1">
      <alignment horizontal="left" vertical="center" indent="1"/>
    </xf>
    <xf numFmtId="166" fontId="19" fillId="0" borderId="72" xfId="0" applyNumberFormat="1" applyFont="1" applyBorder="1" applyAlignment="1">
      <alignment horizontal="left" vertical="center" indent="1"/>
    </xf>
    <xf numFmtId="44" fontId="6" fillId="0" borderId="62" xfId="1" applyFont="1" applyBorder="1" applyAlignment="1">
      <alignment horizontal="center"/>
    </xf>
    <xf numFmtId="44" fontId="6" fillId="0" borderId="81" xfId="1" applyFont="1" applyBorder="1" applyAlignment="1">
      <alignment horizontal="center"/>
    </xf>
    <xf numFmtId="44" fontId="6" fillId="0" borderId="49" xfId="1" applyFont="1" applyBorder="1" applyAlignment="1">
      <alignment horizontal="center"/>
    </xf>
    <xf numFmtId="44" fontId="6" fillId="0" borderId="61" xfId="1" applyFont="1" applyBorder="1" applyAlignment="1">
      <alignment horizontal="center"/>
    </xf>
    <xf numFmtId="44" fontId="13" fillId="0" borderId="62" xfId="0" applyNumberFormat="1" applyFont="1" applyBorder="1" applyAlignment="1">
      <alignment horizontal="center"/>
    </xf>
    <xf numFmtId="44" fontId="13" fillId="0" borderId="49" xfId="0" applyNumberFormat="1" applyFont="1" applyBorder="1" applyAlignment="1">
      <alignment horizontal="center"/>
    </xf>
    <xf numFmtId="44" fontId="26" fillId="0" borderId="0" xfId="0" applyNumberFormat="1" applyFont="1" applyAlignment="1">
      <alignment horizontal="center"/>
    </xf>
    <xf numFmtId="44" fontId="7" fillId="0" borderId="0" xfId="0" applyNumberFormat="1" applyFont="1" applyBorder="1" applyAlignment="1">
      <alignment horizontal="center"/>
    </xf>
    <xf numFmtId="44" fontId="13" fillId="0" borderId="81" xfId="0" applyNumberFormat="1" applyFont="1" applyBorder="1" applyAlignment="1">
      <alignment horizontal="center"/>
    </xf>
    <xf numFmtId="44" fontId="13" fillId="0" borderId="63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44" fontId="13" fillId="0" borderId="61" xfId="0" applyNumberFormat="1" applyFont="1" applyBorder="1" applyAlignment="1">
      <alignment horizontal="center"/>
    </xf>
    <xf numFmtId="44" fontId="10" fillId="0" borderId="53" xfId="1" applyFont="1" applyFill="1" applyBorder="1" applyAlignment="1">
      <alignment horizontal="center"/>
    </xf>
    <xf numFmtId="44" fontId="10" fillId="0" borderId="48" xfId="1" applyFont="1" applyFill="1" applyBorder="1" applyAlignment="1">
      <alignment horizontal="center"/>
    </xf>
    <xf numFmtId="49" fontId="1" fillId="0" borderId="45" xfId="0" applyNumberFormat="1" applyFont="1" applyBorder="1" applyAlignment="1">
      <alignment horizontal="center"/>
    </xf>
    <xf numFmtId="4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76" xfId="0" applyNumberFormat="1" applyFont="1" applyBorder="1" applyAlignment="1">
      <alignment horizontal="center"/>
    </xf>
    <xf numFmtId="0" fontId="6" fillId="0" borderId="76" xfId="0" applyFont="1" applyBorder="1" applyAlignment="1">
      <alignment horizontal="center"/>
    </xf>
    <xf numFmtId="44" fontId="6" fillId="0" borderId="0" xfId="1" applyFont="1" applyAlignment="1">
      <alignment horizontal="center"/>
    </xf>
    <xf numFmtId="44" fontId="6" fillId="0" borderId="0" xfId="1" applyFont="1" applyBorder="1" applyAlignment="1">
      <alignment horizontal="center"/>
    </xf>
    <xf numFmtId="166" fontId="22" fillId="0" borderId="0" xfId="0" applyNumberFormat="1" applyFont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166" fontId="2" fillId="0" borderId="47" xfId="1" applyNumberFormat="1" applyFont="1" applyFill="1" applyBorder="1" applyAlignment="1">
      <alignment horizontal="center"/>
    </xf>
    <xf numFmtId="166" fontId="2" fillId="0" borderId="30" xfId="1" applyNumberFormat="1" applyFont="1" applyFill="1" applyBorder="1" applyAlignment="1">
      <alignment horizontal="center"/>
    </xf>
    <xf numFmtId="166" fontId="2" fillId="0" borderId="25" xfId="1" applyNumberFormat="1" applyFont="1" applyFill="1" applyBorder="1" applyAlignment="1">
      <alignment horizontal="center"/>
    </xf>
    <xf numFmtId="166" fontId="2" fillId="0" borderId="59" xfId="1" applyNumberFormat="1" applyFont="1" applyFill="1" applyBorder="1" applyAlignment="1">
      <alignment horizontal="center"/>
    </xf>
    <xf numFmtId="49" fontId="1" fillId="0" borderId="44" xfId="0" applyNumberFormat="1" applyFont="1" applyBorder="1" applyAlignment="1">
      <alignment horizontal="center"/>
    </xf>
    <xf numFmtId="49" fontId="1" fillId="0" borderId="37" xfId="0" applyNumberFormat="1" applyFont="1" applyBorder="1" applyAlignment="1">
      <alignment horizontal="center"/>
    </xf>
    <xf numFmtId="44" fontId="6" fillId="0" borderId="2" xfId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" fontId="7" fillId="0" borderId="0" xfId="0" applyNumberFormat="1" applyFont="1" applyAlignment="1">
      <alignment horizontal="center"/>
    </xf>
    <xf numFmtId="49" fontId="2" fillId="0" borderId="77" xfId="0" applyNumberFormat="1" applyFont="1" applyBorder="1" applyAlignment="1">
      <alignment horizontal="center"/>
    </xf>
    <xf numFmtId="49" fontId="1" fillId="0" borderId="55" xfId="0" applyNumberFormat="1" applyFont="1" applyBorder="1" applyAlignment="1">
      <alignment horizontal="center"/>
    </xf>
    <xf numFmtId="49" fontId="0" fillId="0" borderId="72" xfId="0" applyNumberForma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47" xfId="0" applyNumberFormat="1" applyFont="1" applyBorder="1" applyAlignment="1">
      <alignment horizontal="center"/>
    </xf>
    <xf numFmtId="4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/>
    </xf>
    <xf numFmtId="49" fontId="1" fillId="0" borderId="70" xfId="0" applyNumberFormat="1" applyFont="1" applyBorder="1" applyAlignment="1">
      <alignment horizontal="center"/>
    </xf>
    <xf numFmtId="166" fontId="2" fillId="0" borderId="47" xfId="1" applyNumberFormat="1" applyFont="1" applyBorder="1" applyAlignment="1">
      <alignment horizontal="center"/>
    </xf>
    <xf numFmtId="166" fontId="2" fillId="0" borderId="30" xfId="1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16" fontId="6" fillId="0" borderId="0" xfId="0" applyNumberFormat="1" applyFont="1" applyAlignment="1">
      <alignment horizontal="center" vertical="center"/>
    </xf>
    <xf numFmtId="4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4" fontId="13" fillId="0" borderId="61" xfId="1" applyFont="1" applyBorder="1" applyAlignment="1">
      <alignment horizontal="center"/>
    </xf>
    <xf numFmtId="44" fontId="13" fillId="0" borderId="81" xfId="1" applyFont="1" applyBorder="1" applyAlignment="1">
      <alignment horizontal="center"/>
    </xf>
    <xf numFmtId="44" fontId="13" fillId="0" borderId="49" xfId="1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2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70" xfId="0" applyNumberFormat="1" applyBorder="1" applyAlignment="1">
      <alignment horizontal="center"/>
    </xf>
    <xf numFmtId="44" fontId="13" fillId="0" borderId="62" xfId="1" applyFont="1" applyBorder="1" applyAlignment="1">
      <alignment horizontal="center"/>
    </xf>
    <xf numFmtId="4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7" fontId="0" fillId="0" borderId="0" xfId="0" applyNumberFormat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4" fillId="0" borderId="39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4" fillId="0" borderId="40" xfId="0" applyNumberFormat="1" applyFont="1" applyBorder="1" applyAlignment="1">
      <alignment horizontal="center"/>
    </xf>
    <xf numFmtId="49" fontId="4" fillId="0" borderId="42" xfId="0" applyNumberFormat="1" applyFont="1" applyBorder="1" applyAlignment="1">
      <alignment horizontal="center"/>
    </xf>
    <xf numFmtId="49" fontId="4" fillId="0" borderId="38" xfId="0" applyNumberFormat="1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4" fontId="6" fillId="0" borderId="46" xfId="1" applyNumberFormat="1" applyFont="1" applyBorder="1" applyAlignment="1">
      <alignment horizontal="center"/>
    </xf>
    <xf numFmtId="13" fontId="6" fillId="0" borderId="46" xfId="1" applyNumberFormat="1" applyFont="1" applyBorder="1" applyAlignment="1">
      <alignment horizontal="center"/>
    </xf>
    <xf numFmtId="49" fontId="4" fillId="0" borderId="83" xfId="0" applyNumberFormat="1" applyFont="1" applyBorder="1" applyAlignment="1">
      <alignment horizontal="center"/>
    </xf>
    <xf numFmtId="49" fontId="4" fillId="0" borderId="46" xfId="0" applyNumberFormat="1" applyFont="1" applyBorder="1" applyAlignment="1">
      <alignment horizontal="center"/>
    </xf>
    <xf numFmtId="49" fontId="1" fillId="0" borderId="40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166" fontId="0" fillId="0" borderId="0" xfId="2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44" fontId="13" fillId="0" borderId="14" xfId="0" applyNumberFormat="1" applyFont="1" applyBorder="1" applyAlignment="1">
      <alignment horizontal="center"/>
    </xf>
    <xf numFmtId="44" fontId="13" fillId="0" borderId="55" xfId="0" applyNumberFormat="1" applyFont="1" applyBorder="1" applyAlignment="1">
      <alignment horizontal="center"/>
    </xf>
    <xf numFmtId="44" fontId="13" fillId="0" borderId="22" xfId="0" applyNumberFormat="1" applyFont="1" applyBorder="1" applyAlignment="1">
      <alignment horizontal="center"/>
    </xf>
    <xf numFmtId="44" fontId="13" fillId="0" borderId="14" xfId="0" applyNumberFormat="1" applyFont="1" applyBorder="1" applyAlignment="1">
      <alignment horizontal="center" wrapText="1"/>
    </xf>
    <xf numFmtId="44" fontId="13" fillId="0" borderId="55" xfId="0" applyNumberFormat="1" applyFont="1" applyBorder="1" applyAlignment="1">
      <alignment horizontal="center" wrapText="1"/>
    </xf>
    <xf numFmtId="44" fontId="13" fillId="0" borderId="22" xfId="0" applyNumberFormat="1" applyFont="1" applyBorder="1" applyAlignment="1">
      <alignment horizontal="center" wrapText="1"/>
    </xf>
    <xf numFmtId="49" fontId="4" fillId="0" borderId="10" xfId="0" applyNumberFormat="1" applyFont="1" applyBorder="1" applyAlignment="1">
      <alignment horizontal="center"/>
    </xf>
    <xf numFmtId="49" fontId="4" fillId="0" borderId="27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4" fillId="0" borderId="25" xfId="0" applyNumberFormat="1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44" fontId="6" fillId="0" borderId="72" xfId="0" applyNumberFormat="1" applyFont="1" applyBorder="1" applyAlignment="1">
      <alignment horizontal="center"/>
    </xf>
    <xf numFmtId="44" fontId="6" fillId="0" borderId="47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4" fillId="0" borderId="70" xfId="0" applyNumberFormat="1" applyFont="1" applyBorder="1" applyAlignment="1">
      <alignment horizontal="center"/>
    </xf>
    <xf numFmtId="44" fontId="13" fillId="0" borderId="0" xfId="0" applyNumberFormat="1" applyFont="1" applyBorder="1" applyAlignment="1">
      <alignment horizontal="center"/>
    </xf>
    <xf numFmtId="16" fontId="13" fillId="0" borderId="0" xfId="0" applyNumberFormat="1" applyFont="1" applyAlignment="1">
      <alignment horizont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69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4" fontId="4" fillId="0" borderId="0" xfId="1" applyFont="1" applyFill="1" applyAlignment="1">
      <alignment horizontal="center"/>
    </xf>
    <xf numFmtId="167" fontId="1" fillId="0" borderId="0" xfId="0" applyNumberFormat="1" applyFont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49" fontId="4" fillId="0" borderId="23" xfId="0" applyNumberFormat="1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4" fontId="13" fillId="0" borderId="62" xfId="1" applyNumberFormat="1" applyFont="1" applyBorder="1" applyAlignment="1">
      <alignment horizontal="center"/>
    </xf>
    <xf numFmtId="44" fontId="13" fillId="0" borderId="81" xfId="1" applyNumberFormat="1" applyFont="1" applyBorder="1" applyAlignment="1">
      <alignment horizont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55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72322887349927E-2"/>
          <c:y val="1.6445027704870226E-2"/>
          <c:w val="0.8967637479050059"/>
          <c:h val="0.84515309330953425"/>
        </c:manualLayout>
      </c:layout>
      <c:lineChart>
        <c:grouping val="standard"/>
        <c:varyColors val="0"/>
        <c:ser>
          <c:idx val="0"/>
          <c:order val="0"/>
          <c:tx>
            <c:v>PREMAC Cash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'2020'!$D$5:$D$16</c:f>
              <c:numCache>
                <c:formatCode>_("R"* #,##0.00_);_("R"* \(#,##0.00\);_("R"* "-"??_);_(@_)</c:formatCode>
                <c:ptCount val="12"/>
                <c:pt idx="0">
                  <c:v>31622</c:v>
                </c:pt>
                <c:pt idx="1">
                  <c:v>25033</c:v>
                </c:pt>
                <c:pt idx="2">
                  <c:v>74838.5</c:v>
                </c:pt>
                <c:pt idx="3">
                  <c:v>10442</c:v>
                </c:pt>
                <c:pt idx="4">
                  <c:v>145952.25</c:v>
                </c:pt>
                <c:pt idx="5">
                  <c:v>31878</c:v>
                </c:pt>
                <c:pt idx="6">
                  <c:v>17273</c:v>
                </c:pt>
                <c:pt idx="7">
                  <c:v>33836.5</c:v>
                </c:pt>
              </c:numCache>
            </c:numRef>
          </c:val>
          <c:smooth val="1"/>
        </c:ser>
        <c:ser>
          <c:idx val="1"/>
          <c:order val="1"/>
          <c:tx>
            <c:v>PREMAC Accounts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'2020'!$E$5:$E$16</c:f>
              <c:numCache>
                <c:formatCode>_("R"* #,##0.00_);_("R"* \(#,##0.00\);_("R"* "-"??_);_(@_)</c:formatCode>
                <c:ptCount val="12"/>
                <c:pt idx="0">
                  <c:v>313355.45</c:v>
                </c:pt>
                <c:pt idx="1">
                  <c:v>313319.46000000002</c:v>
                </c:pt>
                <c:pt idx="2">
                  <c:v>310175.78999999998</c:v>
                </c:pt>
                <c:pt idx="3">
                  <c:v>316989.07999999996</c:v>
                </c:pt>
                <c:pt idx="4">
                  <c:v>117944</c:v>
                </c:pt>
                <c:pt idx="5">
                  <c:v>396882</c:v>
                </c:pt>
                <c:pt idx="6">
                  <c:v>144328.45000000001</c:v>
                </c:pt>
                <c:pt idx="7">
                  <c:v>175311.77</c:v>
                </c:pt>
              </c:numCache>
            </c:numRef>
          </c:val>
          <c:smooth val="1"/>
        </c:ser>
        <c:ser>
          <c:idx val="2"/>
          <c:order val="2"/>
          <c:tx>
            <c:v>AGRIGEL Cash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'2020'!$F$5:$F$16</c:f>
              <c:numCache>
                <c:formatCode>_("R"* #,##0.00_);_("R"* \(#,##0.00\);_("R"* "-"??_);_(@_)</c:formatCode>
                <c:ptCount val="12"/>
                <c:pt idx="0">
                  <c:v>0</c:v>
                </c:pt>
                <c:pt idx="1">
                  <c:v>1906</c:v>
                </c:pt>
                <c:pt idx="2">
                  <c:v>0</c:v>
                </c:pt>
                <c:pt idx="3">
                  <c:v>0</c:v>
                </c:pt>
                <c:pt idx="4">
                  <c:v>6440</c:v>
                </c:pt>
                <c:pt idx="5">
                  <c:v>31211</c:v>
                </c:pt>
                <c:pt idx="6">
                  <c:v>340653</c:v>
                </c:pt>
                <c:pt idx="7">
                  <c:v>294993.40000000002</c:v>
                </c:pt>
              </c:numCache>
            </c:numRef>
          </c:val>
          <c:smooth val="1"/>
        </c:ser>
        <c:ser>
          <c:idx val="3"/>
          <c:order val="3"/>
          <c:tx>
            <c:v>AGRIGEL Accounts</c:v>
          </c:tx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'2020'!$G$5:$G$16</c:f>
              <c:numCache>
                <c:formatCode>_("R"* #,##0.00_);_("R"* \(#,##0.00\);_("R"*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4140</c:v>
                </c:pt>
                <c:pt idx="6">
                  <c:v>21505</c:v>
                </c:pt>
                <c:pt idx="7">
                  <c:v>39445</c:v>
                </c:pt>
              </c:numCache>
            </c:numRef>
          </c:val>
          <c:smooth val="0"/>
        </c:ser>
        <c:ser>
          <c:idx val="4"/>
          <c:order val="4"/>
          <c:tx>
            <c:v>InfantMed</c:v>
          </c:tx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'2020'!$H$5:$H$16</c:f>
              <c:numCache>
                <c:formatCode>_("R"* #,##0.00_);_("R"* \(#,##0.00\);_("R"* "-"??_);_(@_)</c:formatCode>
                <c:ptCount val="12"/>
              </c:numCache>
            </c:numRef>
          </c:val>
          <c:smooth val="0"/>
        </c:ser>
        <c:ser>
          <c:idx val="5"/>
          <c:order val="5"/>
          <c:tx>
            <c:v>Total Sales</c:v>
          </c:tx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'2020'!$I$5:$I$16</c:f>
              <c:numCache>
                <c:formatCode>_("R"* #,##0.00_);_("R"* \(#,##0.00\);_("R"* "-"??_);_(@_)</c:formatCode>
                <c:ptCount val="12"/>
                <c:pt idx="0">
                  <c:v>344977.45</c:v>
                </c:pt>
                <c:pt idx="1">
                  <c:v>340258.46</c:v>
                </c:pt>
                <c:pt idx="2">
                  <c:v>385014.29</c:v>
                </c:pt>
                <c:pt idx="3">
                  <c:v>327431.07999999996</c:v>
                </c:pt>
                <c:pt idx="4">
                  <c:v>270336.25</c:v>
                </c:pt>
                <c:pt idx="5">
                  <c:v>464111</c:v>
                </c:pt>
                <c:pt idx="6">
                  <c:v>523759.45</c:v>
                </c:pt>
                <c:pt idx="7">
                  <c:v>543586.67000000004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ser>
          <c:idx val="6"/>
          <c:order val="6"/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'2020'!$J$8:$J$9</c:f>
              <c:numCache>
                <c:formatCode>General</c:formatCode>
                <c:ptCount val="2"/>
                <c:pt idx="0" formatCode="_(&quot;R&quot;* #,##0.00_);_(&quot;R&quot;* \(#,##0.00\);_(&quot;R&quot;* &quot;-&quot;??_);_(@_)">
                  <c:v>597767.32999999996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65344"/>
        <c:axId val="142267136"/>
      </c:lineChart>
      <c:catAx>
        <c:axId val="14226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267136"/>
        <c:crosses val="autoZero"/>
        <c:auto val="1"/>
        <c:lblAlgn val="ctr"/>
        <c:lblOffset val="100"/>
        <c:noMultiLvlLbl val="0"/>
      </c:catAx>
      <c:valAx>
        <c:axId val="14226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&quot;* #,##0.00_);_(&quot;R&quot;* \(#,##0.00\);_(&quot;R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265344"/>
        <c:crosses val="autoZero"/>
        <c:crossBetween val="between"/>
        <c:majorUnit val="25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027627570650055"/>
          <c:y val="0.95207527299828265"/>
          <c:w val="0.76972372429349945"/>
          <c:h val="2.93553549708725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190499</xdr:rowOff>
    </xdr:from>
    <xdr:to>
      <xdr:col>8</xdr:col>
      <xdr:colOff>1228725</xdr:colOff>
      <xdr:row>61</xdr:row>
      <xdr:rowOff>161924</xdr:rowOff>
    </xdr:to>
    <xdr:graphicFrame macro="">
      <xdr:nvGraphicFramePr>
        <xdr:cNvPr id="10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59</xdr:row>
      <xdr:rowOff>123825</xdr:rowOff>
    </xdr:from>
    <xdr:to>
      <xdr:col>2</xdr:col>
      <xdr:colOff>866775</xdr:colOff>
      <xdr:row>61</xdr:row>
      <xdr:rowOff>0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523875" y="9305925"/>
          <a:ext cx="13144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en-Z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Target</a:t>
          </a:r>
        </a:p>
      </xdr:txBody>
    </xdr:sp>
    <xdr:clientData/>
  </xdr:twoCellAnchor>
  <xdr:twoCellAnchor>
    <xdr:from>
      <xdr:col>1</xdr:col>
      <xdr:colOff>276225</xdr:colOff>
      <xdr:row>60</xdr:row>
      <xdr:rowOff>66675</xdr:rowOff>
    </xdr:from>
    <xdr:to>
      <xdr:col>1</xdr:col>
      <xdr:colOff>600075</xdr:colOff>
      <xdr:row>60</xdr:row>
      <xdr:rowOff>66675</xdr:rowOff>
    </xdr:to>
    <xdr:sp macro="" textlink="">
      <xdr:nvSpPr>
        <xdr:cNvPr id="1099" name="Line 5"/>
        <xdr:cNvSpPr>
          <a:spLocks noChangeShapeType="1"/>
        </xdr:cNvSpPr>
      </xdr:nvSpPr>
      <xdr:spPr bwMode="auto">
        <a:xfrm>
          <a:off x="628650" y="9439275"/>
          <a:ext cx="3238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41</xdr:row>
      <xdr:rowOff>76200</xdr:rowOff>
    </xdr:from>
    <xdr:to>
      <xdr:col>8</xdr:col>
      <xdr:colOff>1085850</xdr:colOff>
      <xdr:row>41</xdr:row>
      <xdr:rowOff>76200</xdr:rowOff>
    </xdr:to>
    <xdr:sp macro="" textlink="">
      <xdr:nvSpPr>
        <xdr:cNvPr id="1100" name="Line 7"/>
        <xdr:cNvSpPr>
          <a:spLocks noChangeShapeType="1"/>
        </xdr:cNvSpPr>
      </xdr:nvSpPr>
      <xdr:spPr bwMode="auto">
        <a:xfrm>
          <a:off x="771525" y="7734300"/>
          <a:ext cx="85725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Sales%20-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MARCH '18"/>
      <sheetName val="APRIL '18"/>
      <sheetName val="MAY '18"/>
      <sheetName val="JUNE '18"/>
      <sheetName val="JULY '18"/>
      <sheetName val="AUGUST '18"/>
      <sheetName val="SEPTEMBER '18"/>
      <sheetName val="OCTOBER '18"/>
      <sheetName val="NOVEMBER '18"/>
      <sheetName val="DECEMBER '18"/>
      <sheetName val="JANUARY '19"/>
      <sheetName val="FEBRUARY '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E6">
            <v>4554</v>
          </cell>
        </row>
        <row r="41">
          <cell r="M41">
            <v>287652.95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72"/>
  <sheetViews>
    <sheetView zoomScaleNormal="100" workbookViewId="0">
      <selection activeCell="F19" sqref="F19"/>
    </sheetView>
  </sheetViews>
  <sheetFormatPr defaultColWidth="8.85546875" defaultRowHeight="12.75" x14ac:dyDescent="0.2"/>
  <cols>
    <col min="1" max="1" width="5.28515625" style="5" customWidth="1"/>
    <col min="2" max="2" width="9.28515625" style="6" customWidth="1"/>
    <col min="3" max="3" width="15.7109375" style="6" customWidth="1"/>
    <col min="4" max="9" width="18.7109375" style="6" customWidth="1"/>
    <col min="10" max="10" width="15.7109375" style="6" customWidth="1"/>
    <col min="11" max="11" width="12.28515625" style="6" customWidth="1"/>
    <col min="12" max="13" width="11.85546875" style="6" bestFit="1" customWidth="1"/>
    <col min="14" max="16384" width="8.85546875" style="6"/>
  </cols>
  <sheetData>
    <row r="1" spans="1:13" ht="15" x14ac:dyDescent="0.2">
      <c r="A1" s="769" t="s">
        <v>45</v>
      </c>
      <c r="B1" s="770"/>
      <c r="C1" s="770"/>
      <c r="D1" s="770"/>
      <c r="E1" s="770"/>
      <c r="F1" s="770"/>
      <c r="G1" s="770"/>
      <c r="H1" s="770"/>
      <c r="I1" s="770"/>
    </row>
    <row r="2" spans="1:13" ht="6.95" customHeight="1" thickBot="1" x14ac:dyDescent="0.25"/>
    <row r="3" spans="1:13" ht="12.75" customHeight="1" thickBot="1" x14ac:dyDescent="0.25">
      <c r="A3" s="37"/>
      <c r="D3" s="772" t="s">
        <v>34</v>
      </c>
      <c r="E3" s="773"/>
      <c r="F3" s="772" t="s">
        <v>33</v>
      </c>
      <c r="G3" s="773"/>
      <c r="H3" s="774" t="s">
        <v>40</v>
      </c>
    </row>
    <row r="4" spans="1:13" ht="13.5" thickBot="1" x14ac:dyDescent="0.25">
      <c r="A4" s="24"/>
      <c r="B4" s="15" t="s">
        <v>19</v>
      </c>
      <c r="C4" s="11" t="s">
        <v>35</v>
      </c>
      <c r="D4" s="15" t="s">
        <v>20</v>
      </c>
      <c r="E4" s="11" t="s">
        <v>21</v>
      </c>
      <c r="F4" s="15" t="s">
        <v>36</v>
      </c>
      <c r="G4" s="11" t="s">
        <v>21</v>
      </c>
      <c r="H4" s="775"/>
      <c r="I4" s="48" t="s">
        <v>22</v>
      </c>
      <c r="J4" s="125" t="s">
        <v>38</v>
      </c>
      <c r="K4" s="158" t="s">
        <v>39</v>
      </c>
    </row>
    <row r="5" spans="1:13" ht="15" customHeight="1" x14ac:dyDescent="0.2">
      <c r="A5" s="9">
        <v>1</v>
      </c>
      <c r="B5" s="39">
        <v>2016</v>
      </c>
      <c r="C5" s="49" t="s">
        <v>1</v>
      </c>
      <c r="D5" s="45">
        <f>'MARCH ''19'!C36</f>
        <v>31622</v>
      </c>
      <c r="E5" s="428">
        <f>'MARCH ''19'!D36</f>
        <v>313355.45</v>
      </c>
      <c r="F5" s="45">
        <f>'MARCH ''19'!E36</f>
        <v>0</v>
      </c>
      <c r="G5" s="46">
        <f>'MARCH ''19'!F36</f>
        <v>0</v>
      </c>
      <c r="H5" s="89"/>
      <c r="I5" s="47">
        <f>SUM(D5:H5)</f>
        <v>344977.45</v>
      </c>
      <c r="J5" s="227"/>
      <c r="K5" s="228">
        <f>J5/1.14*14%</f>
        <v>0</v>
      </c>
      <c r="L5" s="16"/>
    </row>
    <row r="6" spans="1:13" ht="15" customHeight="1" x14ac:dyDescent="0.2">
      <c r="A6" s="9">
        <v>2</v>
      </c>
      <c r="B6" s="39">
        <v>2016</v>
      </c>
      <c r="C6" s="42" t="s">
        <v>2</v>
      </c>
      <c r="D6" s="43">
        <f>'APRIL ''19'!C44</f>
        <v>25033</v>
      </c>
      <c r="E6" s="44">
        <f>'APRIL ''19'!D44</f>
        <v>313319.46000000002</v>
      </c>
      <c r="F6" s="43">
        <f>'APRIL ''19'!E44</f>
        <v>1906</v>
      </c>
      <c r="G6" s="44">
        <f>'APRIL ''19'!F44</f>
        <v>0</v>
      </c>
      <c r="H6" s="90"/>
      <c r="I6" s="47">
        <f t="shared" ref="I6:I16" si="0">SUM(D6:H6)</f>
        <v>340258.46</v>
      </c>
      <c r="J6" s="765">
        <f>SUM(I6:I7)</f>
        <v>725272.75</v>
      </c>
      <c r="K6" s="768">
        <f>J6/1.14*14%</f>
        <v>89068.583333333358</v>
      </c>
      <c r="L6" s="16"/>
      <c r="M6" s="17"/>
    </row>
    <row r="7" spans="1:13" ht="15" customHeight="1" x14ac:dyDescent="0.2">
      <c r="A7" s="9">
        <v>3</v>
      </c>
      <c r="B7" s="39">
        <v>2016</v>
      </c>
      <c r="C7" s="42" t="s">
        <v>5</v>
      </c>
      <c r="D7" s="354">
        <f>'MAY ''19'!C36</f>
        <v>74838.5</v>
      </c>
      <c r="E7" s="44">
        <f>'MAY ''19'!D36</f>
        <v>310175.78999999998</v>
      </c>
      <c r="F7" s="43">
        <f>'MAY ''19'!E36</f>
        <v>0</v>
      </c>
      <c r="G7" s="44">
        <f>'MAY ''19'!F36</f>
        <v>0</v>
      </c>
      <c r="H7" s="90"/>
      <c r="I7" s="47">
        <f t="shared" si="0"/>
        <v>385014.29</v>
      </c>
      <c r="J7" s="767"/>
      <c r="K7" s="768"/>
      <c r="L7" s="16"/>
      <c r="M7" s="21"/>
    </row>
    <row r="8" spans="1:13" ht="15" customHeight="1" x14ac:dyDescent="0.2">
      <c r="A8" s="9">
        <v>4</v>
      </c>
      <c r="B8" s="39">
        <v>2016</v>
      </c>
      <c r="C8" s="42" t="s">
        <v>3</v>
      </c>
      <c r="D8" s="43">
        <f>'JUNE ''19'!C41</f>
        <v>10442</v>
      </c>
      <c r="E8" s="44">
        <f>'JUNE ''19'!D41</f>
        <v>316989.07999999996</v>
      </c>
      <c r="F8" s="43">
        <f>'JUNE ''19'!E41</f>
        <v>0</v>
      </c>
      <c r="G8" s="44">
        <f>'JUNE ''19'!F41</f>
        <v>0</v>
      </c>
      <c r="H8" s="90"/>
      <c r="I8" s="47">
        <f t="shared" si="0"/>
        <v>327431.07999999996</v>
      </c>
      <c r="J8" s="765">
        <f>SUM(I8:I9)</f>
        <v>597767.32999999996</v>
      </c>
      <c r="K8" s="768">
        <f>J8/1.14*14%</f>
        <v>73410.022982456139</v>
      </c>
      <c r="L8" s="16"/>
      <c r="M8" s="161"/>
    </row>
    <row r="9" spans="1:13" ht="15" customHeight="1" x14ac:dyDescent="0.2">
      <c r="A9" s="9">
        <v>5</v>
      </c>
      <c r="B9" s="39">
        <v>2016</v>
      </c>
      <c r="C9" s="42" t="s">
        <v>4</v>
      </c>
      <c r="D9" s="43">
        <f>'JULY ''19'!C31</f>
        <v>145952.25</v>
      </c>
      <c r="E9" s="44">
        <f>'JULY ''19'!D31</f>
        <v>117944</v>
      </c>
      <c r="F9" s="43">
        <f>'JULY ''19'!E31</f>
        <v>6440</v>
      </c>
      <c r="G9" s="44">
        <f>'JULY ''19'!F31</f>
        <v>0</v>
      </c>
      <c r="H9" s="90"/>
      <c r="I9" s="47">
        <f t="shared" si="0"/>
        <v>270336.25</v>
      </c>
      <c r="J9" s="766"/>
      <c r="K9" s="768"/>
      <c r="L9" s="16"/>
    </row>
    <row r="10" spans="1:13" ht="15" customHeight="1" x14ac:dyDescent="0.2">
      <c r="A10" s="9">
        <v>6</v>
      </c>
      <c r="B10" s="39">
        <v>2016</v>
      </c>
      <c r="C10" s="42" t="s">
        <v>12</v>
      </c>
      <c r="D10" s="43">
        <f>'AUGUST ''19'!C44</f>
        <v>31878</v>
      </c>
      <c r="E10" s="44">
        <f>'AUGUST ''19'!D44</f>
        <v>396882</v>
      </c>
      <c r="F10" s="43">
        <f>'AUGUST ''19'!E44</f>
        <v>31211</v>
      </c>
      <c r="G10" s="44">
        <f>'AUGUST ''19'!F44</f>
        <v>4140</v>
      </c>
      <c r="H10" s="90"/>
      <c r="I10" s="47">
        <f t="shared" si="0"/>
        <v>464111</v>
      </c>
      <c r="J10" s="765">
        <f>SUM(I10:I11)</f>
        <v>987870.45</v>
      </c>
      <c r="K10" s="768">
        <f>J10/1.14*14%</f>
        <v>121317.42368421055</v>
      </c>
      <c r="L10" s="16"/>
      <c r="M10" s="159"/>
    </row>
    <row r="11" spans="1:13" ht="15" customHeight="1" x14ac:dyDescent="0.2">
      <c r="A11" s="9">
        <v>7</v>
      </c>
      <c r="B11" s="39">
        <v>2016</v>
      </c>
      <c r="C11" s="42" t="s">
        <v>13</v>
      </c>
      <c r="D11" s="43">
        <f>'SEPTEMBER ''19'!C48</f>
        <v>17273</v>
      </c>
      <c r="E11" s="44">
        <f>'SEPTEMBER ''19'!D48</f>
        <v>144328.45000000001</v>
      </c>
      <c r="F11" s="43">
        <f>'SEPTEMBER ''19'!E48</f>
        <v>340653</v>
      </c>
      <c r="G11" s="44">
        <f>'SEPTEMBER ''19'!F48</f>
        <v>21505</v>
      </c>
      <c r="H11" s="90"/>
      <c r="I11" s="47">
        <f t="shared" si="0"/>
        <v>523759.45</v>
      </c>
      <c r="J11" s="766"/>
      <c r="K11" s="768"/>
      <c r="L11" s="16"/>
      <c r="M11" s="160"/>
    </row>
    <row r="12" spans="1:13" ht="15" customHeight="1" x14ac:dyDescent="0.2">
      <c r="A12" s="9">
        <v>8</v>
      </c>
      <c r="B12" s="39">
        <v>2016</v>
      </c>
      <c r="C12" s="42" t="s">
        <v>14</v>
      </c>
      <c r="D12" s="43">
        <f>'OCTOBER ''19'!C63</f>
        <v>33836.5</v>
      </c>
      <c r="E12" s="44">
        <f>'OCTOBER ''19'!D63</f>
        <v>175311.77</v>
      </c>
      <c r="F12" s="43">
        <f>'OCTOBER ''19'!E63</f>
        <v>294993.40000000002</v>
      </c>
      <c r="G12" s="44">
        <f>'OCTOBER ''19'!F63</f>
        <v>39445</v>
      </c>
      <c r="H12" s="90"/>
      <c r="I12" s="47">
        <f t="shared" si="0"/>
        <v>543586.67000000004</v>
      </c>
      <c r="J12" s="765">
        <f>SUM(I12:I13)</f>
        <v>543586.67000000004</v>
      </c>
      <c r="K12" s="768">
        <f>J12/1.14*14%</f>
        <v>66756.257719298272</v>
      </c>
      <c r="L12" s="16"/>
    </row>
    <row r="13" spans="1:13" ht="15" customHeight="1" x14ac:dyDescent="0.2">
      <c r="A13" s="9">
        <v>9</v>
      </c>
      <c r="B13" s="39">
        <v>2016</v>
      </c>
      <c r="C13" s="42" t="s">
        <v>15</v>
      </c>
      <c r="D13" s="43"/>
      <c r="E13" s="44"/>
      <c r="F13" s="43"/>
      <c r="G13" s="44"/>
      <c r="H13" s="90"/>
      <c r="I13" s="47">
        <f t="shared" si="0"/>
        <v>0</v>
      </c>
      <c r="J13" s="766"/>
      <c r="K13" s="768"/>
      <c r="L13" s="16"/>
    </row>
    <row r="14" spans="1:13" ht="15" customHeight="1" x14ac:dyDescent="0.2">
      <c r="A14" s="9">
        <v>10</v>
      </c>
      <c r="B14" s="39">
        <v>2016</v>
      </c>
      <c r="C14" s="42" t="s">
        <v>16</v>
      </c>
      <c r="D14" s="43"/>
      <c r="E14" s="44"/>
      <c r="F14" s="43"/>
      <c r="G14" s="44"/>
      <c r="H14" s="90"/>
      <c r="I14" s="47">
        <f t="shared" si="0"/>
        <v>0</v>
      </c>
      <c r="J14" s="765">
        <f>SUM(I14:I15)</f>
        <v>0</v>
      </c>
      <c r="K14" s="768">
        <f>J14/1.14*14%</f>
        <v>0</v>
      </c>
      <c r="L14" s="16"/>
    </row>
    <row r="15" spans="1:13" ht="15" customHeight="1" x14ac:dyDescent="0.2">
      <c r="A15" s="9">
        <v>11</v>
      </c>
      <c r="B15" s="9">
        <v>2017</v>
      </c>
      <c r="C15" s="42" t="s">
        <v>17</v>
      </c>
      <c r="D15" s="43"/>
      <c r="E15" s="44"/>
      <c r="F15" s="43"/>
      <c r="G15" s="44"/>
      <c r="H15" s="90"/>
      <c r="I15" s="47">
        <f t="shared" si="0"/>
        <v>0</v>
      </c>
      <c r="J15" s="766"/>
      <c r="K15" s="768"/>
      <c r="L15" s="16"/>
    </row>
    <row r="16" spans="1:13" ht="15" customHeight="1" thickBot="1" x14ac:dyDescent="0.25">
      <c r="A16" s="9">
        <v>12</v>
      </c>
      <c r="B16" s="9">
        <v>2017</v>
      </c>
      <c r="C16" s="42" t="s">
        <v>18</v>
      </c>
      <c r="D16" s="52"/>
      <c r="E16" s="53"/>
      <c r="F16" s="52"/>
      <c r="G16" s="53"/>
      <c r="H16" s="321"/>
      <c r="I16" s="47">
        <f t="shared" si="0"/>
        <v>0</v>
      </c>
      <c r="L16" s="16"/>
    </row>
    <row r="17" spans="1:12" ht="15" customHeight="1" thickTop="1" thickBot="1" x14ac:dyDescent="0.25">
      <c r="B17" s="771"/>
      <c r="C17" s="771"/>
      <c r="D17" s="50">
        <f t="shared" ref="D17:I17" si="1">SUM(D5:D16)</f>
        <v>370875.25</v>
      </c>
      <c r="E17" s="51">
        <f t="shared" si="1"/>
        <v>2088305.9999999998</v>
      </c>
      <c r="F17" s="50">
        <f t="shared" si="1"/>
        <v>675203.4</v>
      </c>
      <c r="G17" s="51">
        <f t="shared" si="1"/>
        <v>65090</v>
      </c>
      <c r="H17" s="51"/>
      <c r="I17" s="88">
        <f t="shared" si="1"/>
        <v>3199474.65</v>
      </c>
      <c r="J17" s="18"/>
      <c r="L17" s="16"/>
    </row>
    <row r="18" spans="1:12" ht="15" customHeight="1" thickBot="1" x14ac:dyDescent="0.25">
      <c r="A18" s="37"/>
      <c r="B18" s="10"/>
      <c r="C18" s="10"/>
      <c r="D18" s="763">
        <f>SUM(D17:E17)</f>
        <v>2459181.25</v>
      </c>
      <c r="E18" s="764"/>
      <c r="F18" s="763">
        <f>SUM(F17:G17)</f>
        <v>740293.4</v>
      </c>
      <c r="G18" s="764"/>
      <c r="H18" s="91">
        <f>H17</f>
        <v>0</v>
      </c>
      <c r="I18" s="20"/>
      <c r="J18" s="101">
        <f>SUM(D18:H18)</f>
        <v>3199474.65</v>
      </c>
      <c r="L18" s="16"/>
    </row>
    <row r="19" spans="1:12" ht="15" customHeight="1" x14ac:dyDescent="0.2">
      <c r="A19" s="37"/>
      <c r="B19" s="10"/>
      <c r="C19" s="10"/>
      <c r="D19" s="19"/>
      <c r="E19" s="19"/>
      <c r="F19" s="19"/>
      <c r="G19" s="19"/>
      <c r="H19" s="19"/>
      <c r="I19" s="20"/>
      <c r="J19" s="38">
        <f>AVERAGE(I5:I10)</f>
        <v>355354.75499999995</v>
      </c>
      <c r="L19" s="16"/>
    </row>
    <row r="20" spans="1:12" ht="15" customHeight="1" x14ac:dyDescent="0.2"/>
    <row r="21" spans="1:12" ht="15" customHeight="1" x14ac:dyDescent="0.2"/>
    <row r="22" spans="1:12" ht="15" customHeight="1" x14ac:dyDescent="0.2"/>
    <row r="23" spans="1:12" ht="15" customHeight="1" x14ac:dyDescent="0.2"/>
    <row r="24" spans="1:12" ht="15" customHeight="1" x14ac:dyDescent="0.2">
      <c r="A24" s="37"/>
    </row>
    <row r="25" spans="1:12" ht="15" customHeight="1" x14ac:dyDescent="0.2">
      <c r="A25" s="37"/>
    </row>
    <row r="26" spans="1:12" ht="15" customHeight="1" x14ac:dyDescent="0.2"/>
    <row r="27" spans="1:12" ht="15" customHeight="1" x14ac:dyDescent="0.2">
      <c r="L27" s="6" t="s">
        <v>23</v>
      </c>
    </row>
    <row r="28" spans="1:12" ht="15" customHeight="1" x14ac:dyDescent="0.2"/>
    <row r="29" spans="1:12" ht="15" customHeight="1" x14ac:dyDescent="0.2"/>
    <row r="30" spans="1:12" ht="15" customHeight="1" x14ac:dyDescent="0.2"/>
    <row r="31" spans="1:12" ht="15" customHeight="1" x14ac:dyDescent="0.2"/>
    <row r="32" spans="1:12" ht="15" customHeight="1" x14ac:dyDescent="0.2"/>
    <row r="33" spans="1:1" ht="15" customHeight="1" x14ac:dyDescent="0.2"/>
    <row r="34" spans="1:1" ht="15" customHeight="1" x14ac:dyDescent="0.2"/>
    <row r="35" spans="1:1" ht="15" customHeight="1" x14ac:dyDescent="0.2">
      <c r="A35" s="37"/>
    </row>
    <row r="36" spans="1:1" ht="15" customHeight="1" x14ac:dyDescent="0.2">
      <c r="A36" s="37"/>
    </row>
    <row r="37" spans="1:1" ht="15" customHeight="1" x14ac:dyDescent="0.2">
      <c r="A37" s="37"/>
    </row>
    <row r="38" spans="1:1" ht="15" customHeight="1" x14ac:dyDescent="0.2">
      <c r="A38" s="37"/>
    </row>
    <row r="39" spans="1:1" ht="15" customHeight="1" x14ac:dyDescent="0.2">
      <c r="A39" s="37"/>
    </row>
    <row r="40" spans="1:1" ht="15" customHeight="1" x14ac:dyDescent="0.2">
      <c r="A40" s="37"/>
    </row>
    <row r="41" spans="1:1" ht="15" customHeight="1" x14ac:dyDescent="0.2">
      <c r="A41" s="37"/>
    </row>
    <row r="42" spans="1:1" ht="15" customHeight="1" x14ac:dyDescent="0.2">
      <c r="A42" s="37"/>
    </row>
    <row r="43" spans="1:1" ht="15" customHeight="1" x14ac:dyDescent="0.2">
      <c r="A43" s="37"/>
    </row>
    <row r="44" spans="1:1" ht="15" customHeight="1" x14ac:dyDescent="0.2">
      <c r="A44" s="37"/>
    </row>
    <row r="45" spans="1:1" ht="15" customHeight="1" x14ac:dyDescent="0.2">
      <c r="A45" s="37"/>
    </row>
    <row r="46" spans="1:1" ht="15" customHeight="1" x14ac:dyDescent="0.2">
      <c r="A46" s="37"/>
    </row>
    <row r="47" spans="1:1" ht="15" customHeight="1" x14ac:dyDescent="0.2"/>
    <row r="48" spans="1:1" ht="15" customHeight="1" x14ac:dyDescent="0.2"/>
    <row r="49" spans="1:6" ht="15" customHeight="1" x14ac:dyDescent="0.2"/>
    <row r="50" spans="1:6" ht="15" customHeight="1" x14ac:dyDescent="0.2"/>
    <row r="51" spans="1:6" ht="15" customHeight="1" x14ac:dyDescent="0.2"/>
    <row r="52" spans="1:6" ht="15" customHeight="1" x14ac:dyDescent="0.2"/>
    <row r="53" spans="1:6" ht="15" customHeight="1" x14ac:dyDescent="0.2"/>
    <row r="54" spans="1:6" ht="15" customHeight="1" x14ac:dyDescent="0.2"/>
    <row r="55" spans="1:6" ht="15" customHeight="1" x14ac:dyDescent="0.2"/>
    <row r="56" spans="1:6" ht="15" customHeight="1" x14ac:dyDescent="0.2"/>
    <row r="57" spans="1:6" ht="15" customHeight="1" x14ac:dyDescent="0.2"/>
    <row r="58" spans="1:6" ht="15" customHeight="1" x14ac:dyDescent="0.2"/>
    <row r="59" spans="1:6" ht="15" customHeight="1" x14ac:dyDescent="0.2"/>
    <row r="60" spans="1:6" ht="15" customHeight="1" x14ac:dyDescent="0.2"/>
    <row r="61" spans="1:6" ht="15" customHeight="1" x14ac:dyDescent="0.2"/>
    <row r="62" spans="1:6" ht="15" customHeight="1" x14ac:dyDescent="0.2"/>
    <row r="63" spans="1:6" x14ac:dyDescent="0.2">
      <c r="A63" s="22" t="s">
        <v>24</v>
      </c>
    </row>
    <row r="64" spans="1:6" x14ac:dyDescent="0.2">
      <c r="B64" s="23" t="s">
        <v>25</v>
      </c>
      <c r="D64" s="21"/>
      <c r="E64" s="21"/>
      <c r="F64" s="21"/>
    </row>
    <row r="65" spans="1:9" x14ac:dyDescent="0.2">
      <c r="B65" s="23" t="s">
        <v>31</v>
      </c>
      <c r="D65" s="27"/>
      <c r="E65" s="27"/>
      <c r="F65" s="27"/>
    </row>
    <row r="66" spans="1:9" x14ac:dyDescent="0.2">
      <c r="B66" s="23" t="s">
        <v>27</v>
      </c>
      <c r="D66" s="21"/>
      <c r="E66" s="21"/>
      <c r="F66" s="21"/>
    </row>
    <row r="67" spans="1:9" x14ac:dyDescent="0.2">
      <c r="B67" s="23" t="s">
        <v>28</v>
      </c>
      <c r="D67" s="27"/>
      <c r="E67" s="27"/>
      <c r="F67" s="27"/>
    </row>
    <row r="68" spans="1:9" x14ac:dyDescent="0.2">
      <c r="B68" s="23" t="s">
        <v>26</v>
      </c>
      <c r="D68" s="21"/>
      <c r="E68" s="21"/>
      <c r="F68" s="21"/>
    </row>
    <row r="69" spans="1:9" x14ac:dyDescent="0.2">
      <c r="A69" s="24"/>
      <c r="B69" s="25" t="s">
        <v>29</v>
      </c>
      <c r="C69" s="26"/>
      <c r="D69" s="21"/>
      <c r="E69" s="21"/>
      <c r="F69" s="21"/>
      <c r="G69" s="26"/>
      <c r="H69" s="26"/>
      <c r="I69" s="26"/>
    </row>
    <row r="70" spans="1:9" x14ac:dyDescent="0.2">
      <c r="A70" s="24"/>
      <c r="B70" s="25" t="s">
        <v>30</v>
      </c>
      <c r="C70" s="26"/>
      <c r="D70" s="21"/>
      <c r="E70" s="21"/>
      <c r="F70" s="21"/>
      <c r="G70" s="36"/>
      <c r="H70" s="36"/>
      <c r="I70" s="26"/>
    </row>
    <row r="71" spans="1:9" x14ac:dyDescent="0.2">
      <c r="A71" s="24"/>
      <c r="B71" s="25" t="s">
        <v>32</v>
      </c>
      <c r="C71" s="26"/>
      <c r="D71" s="21"/>
      <c r="E71" s="21"/>
      <c r="F71" s="21"/>
      <c r="G71" s="36"/>
      <c r="H71" s="36"/>
      <c r="I71" s="26"/>
    </row>
    <row r="72" spans="1:9" ht="6.95" customHeight="1" thickBot="1" x14ac:dyDescent="0.25">
      <c r="A72" s="14"/>
      <c r="B72" s="28"/>
      <c r="C72" s="29"/>
      <c r="D72" s="29"/>
      <c r="E72" s="29"/>
      <c r="F72" s="29"/>
      <c r="G72" s="29"/>
      <c r="H72" s="29"/>
      <c r="I72" s="29"/>
    </row>
  </sheetData>
  <mergeCells count="17">
    <mergeCell ref="K6:K7"/>
    <mergeCell ref="K8:K9"/>
    <mergeCell ref="K10:K11"/>
    <mergeCell ref="A1:I1"/>
    <mergeCell ref="B17:C17"/>
    <mergeCell ref="D3:E3"/>
    <mergeCell ref="F3:G3"/>
    <mergeCell ref="H3:H4"/>
    <mergeCell ref="K12:K13"/>
    <mergeCell ref="J14:J15"/>
    <mergeCell ref="K14:K15"/>
    <mergeCell ref="D18:E18"/>
    <mergeCell ref="F18:G18"/>
    <mergeCell ref="J10:J11"/>
    <mergeCell ref="J8:J9"/>
    <mergeCell ref="J6:J7"/>
    <mergeCell ref="J12:J13"/>
  </mergeCells>
  <phoneticPr fontId="0" type="noConversion"/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R105"/>
  <sheetViews>
    <sheetView zoomScaleNormal="100" workbookViewId="0">
      <pane ySplit="4" topLeftCell="A23" activePane="bottomLeft" state="frozenSplit"/>
      <selection pane="bottomLeft" activeCell="I61" sqref="I61"/>
    </sheetView>
  </sheetViews>
  <sheetFormatPr defaultRowHeight="12.75" x14ac:dyDescent="0.2"/>
  <cols>
    <col min="1" max="1" width="2.42578125" style="165" customWidth="1"/>
    <col min="2" max="2" width="6.42578125" style="81" customWidth="1"/>
    <col min="3" max="6" width="10.7109375" style="1" customWidth="1"/>
    <col min="7" max="11" width="10.7109375" customWidth="1"/>
    <col min="12" max="12" width="10.7109375" style="698" customWidth="1"/>
    <col min="13" max="13" width="10.7109375" style="154" customWidth="1"/>
    <col min="14" max="14" width="10.7109375" customWidth="1"/>
    <col min="15" max="15" width="14.140625" customWidth="1"/>
    <col min="16" max="16" width="13.28515625" customWidth="1"/>
    <col min="17" max="17" width="13.7109375" customWidth="1"/>
    <col min="18" max="18" width="13.140625" customWidth="1"/>
  </cols>
  <sheetData>
    <row r="1" spans="1:17" ht="15" x14ac:dyDescent="0.25">
      <c r="A1" s="41" t="s">
        <v>271</v>
      </c>
      <c r="C1" s="3"/>
    </row>
    <row r="2" spans="1:17" ht="9.75" customHeight="1" thickBot="1" x14ac:dyDescent="0.25">
      <c r="A2" s="2"/>
      <c r="C2" s="137"/>
      <c r="D2" s="138"/>
      <c r="E2" s="138"/>
      <c r="F2" s="138"/>
      <c r="G2" s="140"/>
    </row>
    <row r="3" spans="1:17" ht="17.25" customHeight="1" x14ac:dyDescent="0.2">
      <c r="A3" s="2"/>
      <c r="C3" s="800" t="s">
        <v>34</v>
      </c>
      <c r="D3" s="801"/>
      <c r="E3" s="800" t="s">
        <v>33</v>
      </c>
      <c r="F3" s="801"/>
      <c r="G3" s="140"/>
    </row>
    <row r="4" spans="1:17" ht="13.5" thickBot="1" x14ac:dyDescent="0.25">
      <c r="A4" s="80" t="s">
        <v>6</v>
      </c>
      <c r="B4" s="107" t="s">
        <v>10</v>
      </c>
      <c r="C4" s="54" t="s">
        <v>7</v>
      </c>
      <c r="D4" s="55" t="s">
        <v>8</v>
      </c>
      <c r="E4" s="54" t="s">
        <v>37</v>
      </c>
      <c r="F4" s="55" t="s">
        <v>8</v>
      </c>
      <c r="G4" s="164" t="s">
        <v>0</v>
      </c>
      <c r="H4" s="813" t="s">
        <v>11</v>
      </c>
      <c r="I4" s="813"/>
      <c r="J4" s="813"/>
    </row>
    <row r="5" spans="1:17" x14ac:dyDescent="0.2">
      <c r="A5" s="702" t="s">
        <v>43</v>
      </c>
      <c r="B5" s="674" t="s">
        <v>563</v>
      </c>
      <c r="C5" s="491"/>
      <c r="D5" s="61">
        <v>793.5</v>
      </c>
      <c r="E5" s="121"/>
      <c r="F5" s="61"/>
      <c r="G5" s="703">
        <f>SUM(C5:F5)</f>
        <v>793.5</v>
      </c>
      <c r="H5" s="30" t="s">
        <v>75</v>
      </c>
      <c r="I5" s="31"/>
      <c r="J5" s="32"/>
      <c r="K5" s="204" t="s">
        <v>41</v>
      </c>
      <c r="L5" s="575" t="s">
        <v>42</v>
      </c>
      <c r="M5" s="151"/>
      <c r="N5" s="495"/>
      <c r="O5" s="214"/>
      <c r="Q5" s="162"/>
    </row>
    <row r="6" spans="1:17" ht="12.75" customHeight="1" x14ac:dyDescent="0.2">
      <c r="A6" s="796" t="s">
        <v>79</v>
      </c>
      <c r="B6" s="674" t="s">
        <v>564</v>
      </c>
      <c r="C6" s="280"/>
      <c r="D6" s="143">
        <v>29348</v>
      </c>
      <c r="E6" s="280"/>
      <c r="F6" s="143"/>
      <c r="G6" s="916">
        <f>SUM(C6:F8)</f>
        <v>31625</v>
      </c>
      <c r="H6" s="30" t="s">
        <v>53</v>
      </c>
      <c r="I6" s="31"/>
      <c r="J6" s="32"/>
      <c r="K6" s="204" t="s">
        <v>41</v>
      </c>
      <c r="L6" s="575" t="s">
        <v>42</v>
      </c>
      <c r="M6" s="151"/>
      <c r="N6" s="214"/>
      <c r="O6" s="140"/>
      <c r="P6" s="140"/>
      <c r="Q6" s="140"/>
    </row>
    <row r="7" spans="1:17" x14ac:dyDescent="0.2">
      <c r="A7" s="809"/>
      <c r="B7" s="674" t="s">
        <v>565</v>
      </c>
      <c r="C7" s="60"/>
      <c r="D7" s="61"/>
      <c r="E7" s="60">
        <v>920</v>
      </c>
      <c r="F7" s="61"/>
      <c r="G7" s="917"/>
      <c r="H7" s="706" t="s">
        <v>566</v>
      </c>
      <c r="I7" s="31"/>
      <c r="J7" s="32"/>
      <c r="K7" s="204"/>
      <c r="L7" s="732"/>
      <c r="M7" s="151"/>
    </row>
    <row r="8" spans="1:17" x14ac:dyDescent="0.2">
      <c r="A8" s="797"/>
      <c r="B8" s="674" t="s">
        <v>567</v>
      </c>
      <c r="C8" s="280"/>
      <c r="D8" s="143">
        <v>1357</v>
      </c>
      <c r="E8" s="280"/>
      <c r="F8" s="143"/>
      <c r="G8" s="918"/>
      <c r="H8" s="86" t="s">
        <v>57</v>
      </c>
      <c r="I8" s="31"/>
      <c r="J8" s="32"/>
      <c r="K8" s="204" t="s">
        <v>41</v>
      </c>
      <c r="L8" s="575" t="s">
        <v>42</v>
      </c>
      <c r="M8" s="151"/>
    </row>
    <row r="9" spans="1:17" x14ac:dyDescent="0.2">
      <c r="A9" s="796" t="s">
        <v>58</v>
      </c>
      <c r="B9" s="674" t="s">
        <v>568</v>
      </c>
      <c r="C9" s="121">
        <v>2875</v>
      </c>
      <c r="D9" s="61"/>
      <c r="E9" s="60"/>
      <c r="F9" s="61"/>
      <c r="G9" s="916">
        <f>SUM(C9:F12)</f>
        <v>30843</v>
      </c>
      <c r="H9" s="86" t="s">
        <v>243</v>
      </c>
      <c r="I9" s="31"/>
      <c r="J9" s="32"/>
      <c r="K9" s="204" t="s">
        <v>451</v>
      </c>
      <c r="L9" s="653" t="s">
        <v>42</v>
      </c>
      <c r="M9" s="151"/>
    </row>
    <row r="10" spans="1:17" x14ac:dyDescent="0.2">
      <c r="A10" s="809"/>
      <c r="B10" s="674" t="s">
        <v>572</v>
      </c>
      <c r="C10" s="60"/>
      <c r="D10" s="61">
        <v>10028</v>
      </c>
      <c r="E10" s="60"/>
      <c r="F10" s="61"/>
      <c r="G10" s="917"/>
      <c r="H10" s="86" t="s">
        <v>53</v>
      </c>
      <c r="I10" s="31"/>
      <c r="J10" s="32"/>
      <c r="K10" s="204" t="s">
        <v>41</v>
      </c>
      <c r="L10" s="575" t="s">
        <v>42</v>
      </c>
      <c r="M10" s="151"/>
    </row>
    <row r="11" spans="1:17" x14ac:dyDescent="0.2">
      <c r="A11" s="809"/>
      <c r="B11" s="674" t="s">
        <v>571</v>
      </c>
      <c r="C11" s="280"/>
      <c r="D11" s="143"/>
      <c r="E11" s="141">
        <v>3220</v>
      </c>
      <c r="F11" s="143"/>
      <c r="G11" s="917"/>
      <c r="H11" s="86" t="s">
        <v>569</v>
      </c>
      <c r="I11" s="31"/>
      <c r="J11" s="32"/>
      <c r="K11" s="204" t="s">
        <v>451</v>
      </c>
      <c r="L11" s="671">
        <v>43775</v>
      </c>
      <c r="M11" s="151"/>
    </row>
    <row r="12" spans="1:17" x14ac:dyDescent="0.2">
      <c r="A12" s="797"/>
      <c r="B12" s="674" t="s">
        <v>570</v>
      </c>
      <c r="C12" s="60"/>
      <c r="D12" s="61">
        <v>14720</v>
      </c>
      <c r="E12" s="60"/>
      <c r="F12" s="61"/>
      <c r="G12" s="918"/>
      <c r="H12" s="86" t="s">
        <v>129</v>
      </c>
      <c r="I12" s="31"/>
      <c r="J12" s="32"/>
      <c r="K12" s="204" t="s">
        <v>41</v>
      </c>
      <c r="L12" s="575" t="s">
        <v>42</v>
      </c>
      <c r="M12" s="151"/>
    </row>
    <row r="13" spans="1:17" x14ac:dyDescent="0.2">
      <c r="A13" s="796" t="s">
        <v>101</v>
      </c>
      <c r="B13" s="82" t="s">
        <v>574</v>
      </c>
      <c r="C13" s="58"/>
      <c r="D13" s="59"/>
      <c r="E13" s="141">
        <v>7245</v>
      </c>
      <c r="F13" s="59"/>
      <c r="G13" s="916">
        <f>SUM(C13:F14)</f>
        <v>16445</v>
      </c>
      <c r="H13" s="86" t="s">
        <v>575</v>
      </c>
      <c r="I13" s="31"/>
      <c r="J13" s="32"/>
      <c r="K13" s="204" t="s">
        <v>576</v>
      </c>
      <c r="L13" s="653" t="s">
        <v>42</v>
      </c>
      <c r="M13" s="151"/>
      <c r="P13" s="35" t="s">
        <v>120</v>
      </c>
    </row>
    <row r="14" spans="1:17" x14ac:dyDescent="0.2">
      <c r="A14" s="797"/>
      <c r="B14" s="82" t="s">
        <v>573</v>
      </c>
      <c r="C14" s="280"/>
      <c r="D14" s="143"/>
      <c r="E14" s="281">
        <v>9200</v>
      </c>
      <c r="F14" s="143"/>
      <c r="G14" s="918"/>
      <c r="H14" s="86" t="s">
        <v>359</v>
      </c>
      <c r="I14" s="31"/>
      <c r="J14" s="32"/>
      <c r="K14" s="204" t="s">
        <v>451</v>
      </c>
      <c r="L14" s="671">
        <v>43775</v>
      </c>
      <c r="M14" s="151"/>
    </row>
    <row r="15" spans="1:17" x14ac:dyDescent="0.2">
      <c r="A15" s="796" t="s">
        <v>60</v>
      </c>
      <c r="B15" s="674" t="s">
        <v>577</v>
      </c>
      <c r="C15" s="60"/>
      <c r="D15" s="61"/>
      <c r="E15" s="121">
        <v>-11500</v>
      </c>
      <c r="F15" s="61"/>
      <c r="G15" s="916">
        <f>SUM(C15:F19)</f>
        <v>-2300</v>
      </c>
      <c r="H15" s="86" t="s">
        <v>575</v>
      </c>
      <c r="I15" s="31"/>
      <c r="J15" s="32"/>
      <c r="K15" s="204" t="s">
        <v>580</v>
      </c>
      <c r="L15" s="653" t="s">
        <v>42</v>
      </c>
      <c r="M15" s="151"/>
    </row>
    <row r="16" spans="1:17" x14ac:dyDescent="0.2">
      <c r="A16" s="809"/>
      <c r="B16" s="674" t="s">
        <v>578</v>
      </c>
      <c r="C16" s="60"/>
      <c r="D16" s="61"/>
      <c r="E16" s="121">
        <v>11799</v>
      </c>
      <c r="F16" s="61"/>
      <c r="G16" s="917"/>
      <c r="H16" s="86" t="s">
        <v>583</v>
      </c>
      <c r="I16" s="31"/>
      <c r="J16" s="32"/>
      <c r="K16" s="204" t="s">
        <v>451</v>
      </c>
      <c r="L16" s="671">
        <v>43777</v>
      </c>
      <c r="M16" s="151"/>
    </row>
    <row r="17" spans="1:15" x14ac:dyDescent="0.2">
      <c r="A17" s="809"/>
      <c r="B17" s="674" t="s">
        <v>579</v>
      </c>
      <c r="C17" s="60"/>
      <c r="D17" s="61"/>
      <c r="E17" s="121">
        <v>-4554</v>
      </c>
      <c r="F17" s="61"/>
      <c r="G17" s="917"/>
      <c r="H17" s="86" t="s">
        <v>575</v>
      </c>
      <c r="I17" s="31"/>
      <c r="J17" s="32"/>
      <c r="K17" s="204" t="s">
        <v>580</v>
      </c>
      <c r="L17" s="653" t="s">
        <v>42</v>
      </c>
      <c r="M17" s="151"/>
    </row>
    <row r="18" spans="1:15" x14ac:dyDescent="0.2">
      <c r="A18" s="809"/>
      <c r="B18" s="674" t="s">
        <v>581</v>
      </c>
      <c r="C18" s="60"/>
      <c r="D18" s="61"/>
      <c r="E18" s="121">
        <v>-7245</v>
      </c>
      <c r="F18" s="61"/>
      <c r="G18" s="917"/>
      <c r="H18" s="86" t="s">
        <v>575</v>
      </c>
      <c r="I18" s="31"/>
      <c r="J18" s="32"/>
      <c r="K18" s="204" t="s">
        <v>580</v>
      </c>
      <c r="L18" s="653" t="s">
        <v>42</v>
      </c>
      <c r="M18" s="151"/>
    </row>
    <row r="19" spans="1:15" x14ac:dyDescent="0.2">
      <c r="A19" s="797"/>
      <c r="B19" s="674" t="s">
        <v>582</v>
      </c>
      <c r="C19" s="60"/>
      <c r="D19" s="61"/>
      <c r="E19" s="121">
        <v>9200</v>
      </c>
      <c r="F19" s="61"/>
      <c r="G19" s="918"/>
      <c r="H19" s="86" t="s">
        <v>359</v>
      </c>
      <c r="I19" s="31"/>
      <c r="J19" s="32"/>
      <c r="K19" s="204" t="s">
        <v>451</v>
      </c>
      <c r="L19" s="671">
        <v>43777</v>
      </c>
      <c r="M19" s="151"/>
      <c r="O19" s="35"/>
    </row>
    <row r="20" spans="1:15" x14ac:dyDescent="0.2">
      <c r="A20" s="110" t="s">
        <v>63</v>
      </c>
      <c r="B20" s="279" t="s">
        <v>584</v>
      </c>
      <c r="C20" s="60"/>
      <c r="D20" s="61"/>
      <c r="E20" s="121">
        <v>419.75</v>
      </c>
      <c r="F20" s="61"/>
      <c r="G20" s="704">
        <f>SUM(C20:F20)</f>
        <v>419.75</v>
      </c>
      <c r="H20" s="86" t="s">
        <v>588</v>
      </c>
      <c r="I20" s="31"/>
      <c r="J20" s="32"/>
      <c r="K20" s="204" t="s">
        <v>587</v>
      </c>
      <c r="L20" s="653" t="s">
        <v>42</v>
      </c>
      <c r="M20" s="151" t="s">
        <v>589</v>
      </c>
      <c r="N20" s="150"/>
      <c r="O20" s="96"/>
    </row>
    <row r="21" spans="1:15" x14ac:dyDescent="0.2">
      <c r="A21" s="116" t="s">
        <v>82</v>
      </c>
      <c r="B21" s="209" t="s">
        <v>585</v>
      </c>
      <c r="C21" s="141"/>
      <c r="D21" s="59"/>
      <c r="E21" s="58"/>
      <c r="F21" s="59">
        <v>89355</v>
      </c>
      <c r="G21" s="704">
        <f>SUM(C21:F21)</f>
        <v>89355</v>
      </c>
      <c r="H21" s="86" t="s">
        <v>530</v>
      </c>
      <c r="I21" s="31"/>
      <c r="J21" s="32"/>
      <c r="K21" s="204" t="s">
        <v>41</v>
      </c>
      <c r="L21" s="575" t="s">
        <v>42</v>
      </c>
      <c r="M21" s="151"/>
    </row>
    <row r="22" spans="1:15" x14ac:dyDescent="0.2">
      <c r="A22" s="796" t="s">
        <v>64</v>
      </c>
      <c r="B22" s="279" t="s">
        <v>586</v>
      </c>
      <c r="C22" s="58"/>
      <c r="D22" s="59"/>
      <c r="E22" s="141">
        <v>9315</v>
      </c>
      <c r="F22" s="59"/>
      <c r="G22" s="916">
        <f>SUM(C22:F31)</f>
        <v>68563</v>
      </c>
      <c r="H22" s="86" t="s">
        <v>363</v>
      </c>
      <c r="I22" s="31"/>
      <c r="J22" s="32"/>
      <c r="K22" s="204" t="s">
        <v>451</v>
      </c>
      <c r="L22" s="671">
        <v>43782</v>
      </c>
      <c r="M22" s="151"/>
    </row>
    <row r="23" spans="1:15" x14ac:dyDescent="0.2">
      <c r="A23" s="809"/>
      <c r="B23" s="209" t="s">
        <v>590</v>
      </c>
      <c r="C23" s="141">
        <v>5750</v>
      </c>
      <c r="D23" s="59"/>
      <c r="E23" s="58"/>
      <c r="F23" s="59"/>
      <c r="G23" s="917"/>
      <c r="H23" s="86" t="s">
        <v>243</v>
      </c>
      <c r="I23" s="31"/>
      <c r="J23" s="32"/>
      <c r="K23" s="204" t="s">
        <v>451</v>
      </c>
      <c r="L23" s="671">
        <v>43780</v>
      </c>
      <c r="M23" s="151"/>
    </row>
    <row r="24" spans="1:15" x14ac:dyDescent="0.2">
      <c r="A24" s="809"/>
      <c r="B24" s="209" t="s">
        <v>591</v>
      </c>
      <c r="C24" s="58"/>
      <c r="D24" s="59">
        <v>12650</v>
      </c>
      <c r="E24" s="58"/>
      <c r="F24" s="59"/>
      <c r="G24" s="917"/>
      <c r="H24" s="86" t="s">
        <v>76</v>
      </c>
      <c r="I24" s="31"/>
      <c r="J24" s="32"/>
      <c r="K24" s="204" t="s">
        <v>41</v>
      </c>
      <c r="L24" s="575" t="s">
        <v>42</v>
      </c>
      <c r="M24" s="151"/>
    </row>
    <row r="25" spans="1:15" x14ac:dyDescent="0.2">
      <c r="A25" s="809"/>
      <c r="B25" s="209" t="s">
        <v>592</v>
      </c>
      <c r="C25" s="58"/>
      <c r="D25" s="59">
        <v>3668.5</v>
      </c>
      <c r="E25" s="58"/>
      <c r="F25" s="59"/>
      <c r="G25" s="917"/>
      <c r="H25" s="86" t="s">
        <v>87</v>
      </c>
      <c r="I25" s="31"/>
      <c r="J25" s="32"/>
      <c r="K25" s="204" t="s">
        <v>41</v>
      </c>
      <c r="L25" s="575" t="s">
        <v>42</v>
      </c>
      <c r="M25" s="151"/>
    </row>
    <row r="26" spans="1:15" x14ac:dyDescent="0.2">
      <c r="A26" s="809"/>
      <c r="B26" s="209" t="s">
        <v>593</v>
      </c>
      <c r="C26" s="58"/>
      <c r="D26" s="59">
        <v>6566.5</v>
      </c>
      <c r="E26" s="58"/>
      <c r="F26" s="59"/>
      <c r="G26" s="917"/>
      <c r="H26" s="86" t="s">
        <v>314</v>
      </c>
      <c r="I26" s="31"/>
      <c r="J26" s="32"/>
      <c r="K26" s="204" t="s">
        <v>41</v>
      </c>
      <c r="L26" s="575" t="s">
        <v>42</v>
      </c>
      <c r="M26" s="151"/>
    </row>
    <row r="27" spans="1:15" x14ac:dyDescent="0.2">
      <c r="A27" s="809"/>
      <c r="B27" s="209" t="s">
        <v>594</v>
      </c>
      <c r="C27" s="141"/>
      <c r="D27" s="59">
        <v>5175</v>
      </c>
      <c r="E27" s="58"/>
      <c r="F27" s="59"/>
      <c r="G27" s="917"/>
      <c r="H27" s="86" t="s">
        <v>57</v>
      </c>
      <c r="I27" s="31"/>
      <c r="J27" s="32"/>
      <c r="K27" s="204" t="s">
        <v>41</v>
      </c>
      <c r="L27" s="575" t="s">
        <v>42</v>
      </c>
      <c r="M27" s="151"/>
    </row>
    <row r="28" spans="1:15" x14ac:dyDescent="0.2">
      <c r="A28" s="809"/>
      <c r="B28" s="209" t="s">
        <v>595</v>
      </c>
      <c r="C28" s="141"/>
      <c r="D28" s="59">
        <v>5175</v>
      </c>
      <c r="E28" s="58"/>
      <c r="F28" s="59"/>
      <c r="G28" s="917"/>
      <c r="H28" s="86" t="s">
        <v>57</v>
      </c>
      <c r="I28" s="31"/>
      <c r="J28" s="32"/>
      <c r="K28" s="204" t="s">
        <v>41</v>
      </c>
      <c r="L28" s="575" t="s">
        <v>42</v>
      </c>
      <c r="M28" s="151"/>
    </row>
    <row r="29" spans="1:15" x14ac:dyDescent="0.2">
      <c r="A29" s="809"/>
      <c r="B29" s="209" t="s">
        <v>596</v>
      </c>
      <c r="C29" s="141">
        <v>6900</v>
      </c>
      <c r="D29" s="59"/>
      <c r="E29" s="58"/>
      <c r="F29" s="59"/>
      <c r="G29" s="917"/>
      <c r="H29" s="86" t="s">
        <v>597</v>
      </c>
      <c r="I29" s="31"/>
      <c r="J29" s="32"/>
      <c r="K29" s="204" t="s">
        <v>451</v>
      </c>
      <c r="L29" s="687">
        <v>43805</v>
      </c>
      <c r="M29" s="151"/>
    </row>
    <row r="30" spans="1:15" x14ac:dyDescent="0.2">
      <c r="A30" s="809"/>
      <c r="B30" s="209" t="s">
        <v>598</v>
      </c>
      <c r="C30" s="58"/>
      <c r="D30" s="59"/>
      <c r="E30" s="141">
        <v>2300</v>
      </c>
      <c r="F30" s="59"/>
      <c r="G30" s="917"/>
      <c r="H30" s="86" t="s">
        <v>363</v>
      </c>
      <c r="I30" s="31"/>
      <c r="J30" s="32"/>
      <c r="K30" s="204" t="s">
        <v>451</v>
      </c>
      <c r="L30" s="671">
        <v>43782</v>
      </c>
      <c r="M30" s="151"/>
    </row>
    <row r="31" spans="1:15" x14ac:dyDescent="0.2">
      <c r="A31" s="797"/>
      <c r="B31" s="209" t="s">
        <v>599</v>
      </c>
      <c r="C31" s="141">
        <v>11063</v>
      </c>
      <c r="D31" s="59"/>
      <c r="E31" s="58"/>
      <c r="F31" s="59"/>
      <c r="G31" s="918"/>
      <c r="H31" s="86" t="s">
        <v>404</v>
      </c>
      <c r="I31" s="31"/>
      <c r="J31" s="32"/>
      <c r="K31" s="204" t="s">
        <v>451</v>
      </c>
      <c r="L31" s="671">
        <v>43782</v>
      </c>
      <c r="M31" s="151"/>
    </row>
    <row r="32" spans="1:15" x14ac:dyDescent="0.2">
      <c r="A32" s="796" t="s">
        <v>69</v>
      </c>
      <c r="B32" s="209" t="s">
        <v>600</v>
      </c>
      <c r="C32" s="58"/>
      <c r="D32" s="59">
        <v>4370</v>
      </c>
      <c r="E32" s="58"/>
      <c r="F32" s="59"/>
      <c r="G32" s="916">
        <f>SUM(C32:F35)</f>
        <v>37179.5</v>
      </c>
      <c r="H32" s="86" t="s">
        <v>601</v>
      </c>
      <c r="I32" s="31"/>
      <c r="J32" s="32"/>
      <c r="K32" s="204" t="s">
        <v>41</v>
      </c>
      <c r="L32" s="575" t="s">
        <v>42</v>
      </c>
      <c r="M32" s="151"/>
    </row>
    <row r="33" spans="1:13" x14ac:dyDescent="0.2">
      <c r="A33" s="809"/>
      <c r="B33" s="209" t="s">
        <v>603</v>
      </c>
      <c r="C33" s="58"/>
      <c r="D33" s="59"/>
      <c r="E33" s="141">
        <v>12535</v>
      </c>
      <c r="F33" s="59"/>
      <c r="G33" s="917"/>
      <c r="H33" s="86" t="s">
        <v>602</v>
      </c>
      <c r="I33" s="31"/>
      <c r="J33" s="32"/>
      <c r="K33" s="204" t="s">
        <v>451</v>
      </c>
      <c r="L33" s="671">
        <v>43784</v>
      </c>
      <c r="M33" s="151"/>
    </row>
    <row r="34" spans="1:13" x14ac:dyDescent="0.2">
      <c r="A34" s="809"/>
      <c r="B34" s="209" t="s">
        <v>604</v>
      </c>
      <c r="C34" s="58"/>
      <c r="D34" s="59"/>
      <c r="E34" s="58"/>
      <c r="F34" s="59">
        <v>18917.5</v>
      </c>
      <c r="G34" s="917"/>
      <c r="H34" s="204" t="s">
        <v>530</v>
      </c>
      <c r="I34" s="575"/>
      <c r="J34" s="32"/>
      <c r="K34" s="204" t="s">
        <v>41</v>
      </c>
      <c r="L34" s="575" t="s">
        <v>42</v>
      </c>
      <c r="M34" s="712">
        <f>F34+F21</f>
        <v>108272.5</v>
      </c>
    </row>
    <row r="35" spans="1:13" x14ac:dyDescent="0.2">
      <c r="A35" s="797"/>
      <c r="B35" s="209" t="s">
        <v>605</v>
      </c>
      <c r="C35" s="141">
        <v>1357</v>
      </c>
      <c r="D35" s="59"/>
      <c r="E35" s="58"/>
      <c r="F35" s="59"/>
      <c r="G35" s="918"/>
      <c r="H35" s="86" t="s">
        <v>548</v>
      </c>
      <c r="I35" s="31"/>
      <c r="J35" s="32"/>
      <c r="K35" s="204" t="s">
        <v>451</v>
      </c>
      <c r="L35" s="671">
        <v>43784</v>
      </c>
      <c r="M35" s="151"/>
    </row>
    <row r="36" spans="1:13" x14ac:dyDescent="0.2">
      <c r="A36" s="796" t="s">
        <v>70</v>
      </c>
      <c r="B36" s="209" t="s">
        <v>606</v>
      </c>
      <c r="C36" s="141">
        <v>1357</v>
      </c>
      <c r="D36" s="59"/>
      <c r="E36" s="58"/>
      <c r="F36" s="59"/>
      <c r="G36" s="916">
        <f>SUM(C36:F37)</f>
        <v>3864</v>
      </c>
      <c r="H36" s="86" t="s">
        <v>548</v>
      </c>
      <c r="I36" s="31"/>
      <c r="J36" s="32"/>
      <c r="K36" s="204" t="s">
        <v>451</v>
      </c>
      <c r="L36" s="671">
        <v>43784</v>
      </c>
      <c r="M36" s="151"/>
    </row>
    <row r="37" spans="1:13" x14ac:dyDescent="0.2">
      <c r="A37" s="797"/>
      <c r="B37" s="209" t="s">
        <v>608</v>
      </c>
      <c r="C37" s="58"/>
      <c r="D37" s="59">
        <v>2507</v>
      </c>
      <c r="E37" s="58"/>
      <c r="F37" s="59"/>
      <c r="G37" s="918"/>
      <c r="H37" s="86" t="s">
        <v>87</v>
      </c>
      <c r="I37" s="31"/>
      <c r="J37" s="32"/>
      <c r="K37" s="204" t="s">
        <v>41</v>
      </c>
      <c r="L37" s="575" t="s">
        <v>42</v>
      </c>
      <c r="M37" s="151"/>
    </row>
    <row r="38" spans="1:13" x14ac:dyDescent="0.2">
      <c r="A38" s="796" t="s">
        <v>352</v>
      </c>
      <c r="B38" s="209" t="s">
        <v>607</v>
      </c>
      <c r="C38" s="58"/>
      <c r="D38" s="59">
        <v>4830</v>
      </c>
      <c r="E38" s="58"/>
      <c r="F38" s="59"/>
      <c r="G38" s="919">
        <f>SUM(C38:F42)</f>
        <v>22228.35</v>
      </c>
      <c r="H38" s="86" t="s">
        <v>61</v>
      </c>
      <c r="I38" s="31"/>
      <c r="J38" s="32"/>
      <c r="K38" s="204" t="s">
        <v>41</v>
      </c>
      <c r="L38" s="575" t="s">
        <v>42</v>
      </c>
      <c r="M38" s="151"/>
    </row>
    <row r="39" spans="1:13" x14ac:dyDescent="0.2">
      <c r="A39" s="809"/>
      <c r="B39" s="209" t="s">
        <v>610</v>
      </c>
      <c r="C39" s="141">
        <v>5750</v>
      </c>
      <c r="D39" s="59"/>
      <c r="E39" s="58"/>
      <c r="F39" s="59"/>
      <c r="G39" s="920"/>
      <c r="H39" s="86" t="s">
        <v>243</v>
      </c>
      <c r="I39" s="31"/>
      <c r="J39" s="32"/>
      <c r="K39" s="204" t="s">
        <v>451</v>
      </c>
      <c r="L39" s="671">
        <v>43782</v>
      </c>
      <c r="M39" s="151"/>
    </row>
    <row r="40" spans="1:13" x14ac:dyDescent="0.2">
      <c r="A40" s="809"/>
      <c r="B40" s="209" t="s">
        <v>609</v>
      </c>
      <c r="C40" s="58"/>
      <c r="D40" s="59"/>
      <c r="E40" s="141">
        <v>3460.35</v>
      </c>
      <c r="F40" s="59"/>
      <c r="G40" s="920"/>
      <c r="H40" s="86" t="s">
        <v>611</v>
      </c>
      <c r="I40" s="31"/>
      <c r="J40" s="32"/>
      <c r="K40" s="204" t="s">
        <v>451</v>
      </c>
      <c r="L40" s="671">
        <v>43830</v>
      </c>
      <c r="M40" s="151"/>
    </row>
    <row r="41" spans="1:13" x14ac:dyDescent="0.2">
      <c r="A41" s="809"/>
      <c r="B41" s="209" t="s">
        <v>613</v>
      </c>
      <c r="C41" s="58"/>
      <c r="D41" s="59"/>
      <c r="E41" s="141">
        <v>6440</v>
      </c>
      <c r="F41" s="59"/>
      <c r="G41" s="920"/>
      <c r="H41" s="86" t="s">
        <v>612</v>
      </c>
      <c r="I41" s="31"/>
      <c r="J41" s="32"/>
      <c r="K41" s="204" t="s">
        <v>451</v>
      </c>
      <c r="L41" s="671">
        <v>43794</v>
      </c>
      <c r="M41" s="151"/>
    </row>
    <row r="42" spans="1:13" x14ac:dyDescent="0.2">
      <c r="A42" s="797"/>
      <c r="B42" s="209" t="s">
        <v>614</v>
      </c>
      <c r="C42" s="58"/>
      <c r="D42" s="59"/>
      <c r="E42" s="58">
        <v>1748</v>
      </c>
      <c r="F42" s="59"/>
      <c r="G42" s="921"/>
      <c r="H42" s="86" t="s">
        <v>515</v>
      </c>
      <c r="I42" s="31"/>
      <c r="J42" s="32"/>
      <c r="K42" s="204"/>
      <c r="L42" s="708"/>
      <c r="M42" s="636" t="s">
        <v>334</v>
      </c>
    </row>
    <row r="43" spans="1:13" x14ac:dyDescent="0.2">
      <c r="A43" s="796" t="s">
        <v>73</v>
      </c>
      <c r="B43" s="209" t="s">
        <v>615</v>
      </c>
      <c r="C43" s="58"/>
      <c r="D43" s="59">
        <v>2242.5</v>
      </c>
      <c r="E43" s="58"/>
      <c r="F43" s="59"/>
      <c r="G43" s="916">
        <f>SUM(C43:F47)</f>
        <v>44131.25</v>
      </c>
      <c r="H43" s="86" t="s">
        <v>75</v>
      </c>
      <c r="I43" s="31"/>
      <c r="J43" s="32"/>
      <c r="K43" s="204" t="s">
        <v>41</v>
      </c>
      <c r="L43" s="575" t="s">
        <v>42</v>
      </c>
      <c r="M43" s="151"/>
    </row>
    <row r="44" spans="1:13" x14ac:dyDescent="0.2">
      <c r="A44" s="809"/>
      <c r="B44" s="209" t="s">
        <v>616</v>
      </c>
      <c r="C44" s="58"/>
      <c r="D44" s="59">
        <v>897</v>
      </c>
      <c r="E44" s="58"/>
      <c r="F44" s="59"/>
      <c r="G44" s="917"/>
      <c r="H44" s="86" t="s">
        <v>75</v>
      </c>
      <c r="I44" s="31"/>
      <c r="J44" s="32"/>
      <c r="K44" s="204" t="s">
        <v>41</v>
      </c>
      <c r="L44" s="575" t="s">
        <v>42</v>
      </c>
      <c r="M44" s="151"/>
    </row>
    <row r="45" spans="1:13" x14ac:dyDescent="0.2">
      <c r="A45" s="809"/>
      <c r="B45" s="209" t="s">
        <v>617</v>
      </c>
      <c r="C45" s="58"/>
      <c r="D45" s="59">
        <v>6273.25</v>
      </c>
      <c r="E45" s="58"/>
      <c r="F45" s="59"/>
      <c r="G45" s="917"/>
      <c r="H45" s="86" t="s">
        <v>75</v>
      </c>
      <c r="I45" s="31"/>
      <c r="J45" s="32"/>
      <c r="K45" s="204" t="s">
        <v>41</v>
      </c>
      <c r="L45" s="575" t="s">
        <v>42</v>
      </c>
      <c r="M45" s="151"/>
    </row>
    <row r="46" spans="1:13" x14ac:dyDescent="0.2">
      <c r="A46" s="809"/>
      <c r="B46" s="209" t="s">
        <v>618</v>
      </c>
      <c r="C46" s="58"/>
      <c r="D46" s="59">
        <v>27197.5</v>
      </c>
      <c r="E46" s="58"/>
      <c r="F46" s="59"/>
      <c r="G46" s="917"/>
      <c r="H46" s="86" t="s">
        <v>57</v>
      </c>
      <c r="I46" s="31"/>
      <c r="J46" s="32"/>
      <c r="K46" s="204" t="s">
        <v>41</v>
      </c>
      <c r="L46" s="575" t="s">
        <v>42</v>
      </c>
      <c r="M46" s="151"/>
    </row>
    <row r="47" spans="1:13" x14ac:dyDescent="0.2">
      <c r="A47" s="797"/>
      <c r="B47" s="209" t="s">
        <v>619</v>
      </c>
      <c r="C47" s="58"/>
      <c r="D47" s="59">
        <v>7521</v>
      </c>
      <c r="E47" s="58"/>
      <c r="F47" s="59"/>
      <c r="G47" s="918"/>
      <c r="H47" s="86" t="s">
        <v>53</v>
      </c>
      <c r="I47" s="31"/>
      <c r="J47" s="32"/>
      <c r="K47" s="204" t="s">
        <v>41</v>
      </c>
      <c r="L47" s="575" t="s">
        <v>42</v>
      </c>
      <c r="M47" s="151"/>
    </row>
    <row r="48" spans="1:13" x14ac:dyDescent="0.2">
      <c r="A48" s="711" t="s">
        <v>104</v>
      </c>
      <c r="B48" s="209" t="s">
        <v>620</v>
      </c>
      <c r="C48" s="58"/>
      <c r="D48" s="59"/>
      <c r="E48" s="58"/>
      <c r="F48" s="59">
        <v>11270</v>
      </c>
      <c r="G48" s="713">
        <f>SUM(C48:F48)</f>
        <v>11270</v>
      </c>
      <c r="H48" s="86" t="s">
        <v>530</v>
      </c>
      <c r="I48" s="31"/>
      <c r="J48" s="32"/>
      <c r="K48" s="204" t="s">
        <v>41</v>
      </c>
      <c r="L48" s="575" t="s">
        <v>42</v>
      </c>
      <c r="M48" s="151"/>
    </row>
    <row r="49" spans="1:16" x14ac:dyDescent="0.2">
      <c r="A49" s="711" t="s">
        <v>98</v>
      </c>
      <c r="B49" s="209" t="s">
        <v>621</v>
      </c>
      <c r="C49" s="58"/>
      <c r="D49" s="59">
        <v>4485</v>
      </c>
      <c r="E49" s="58"/>
      <c r="F49" s="59"/>
      <c r="G49" s="713">
        <f>SUM(C49:F49)</f>
        <v>4485</v>
      </c>
      <c r="H49" s="86" t="s">
        <v>111</v>
      </c>
      <c r="I49" s="31"/>
      <c r="J49" s="32"/>
      <c r="K49" s="204" t="s">
        <v>41</v>
      </c>
      <c r="L49" s="575" t="s">
        <v>42</v>
      </c>
      <c r="M49" s="151"/>
    </row>
    <row r="50" spans="1:16" x14ac:dyDescent="0.2">
      <c r="A50" s="711" t="s">
        <v>306</v>
      </c>
      <c r="B50" s="209" t="s">
        <v>622</v>
      </c>
      <c r="C50" s="58"/>
      <c r="D50" s="59"/>
      <c r="E50" s="141">
        <v>5796</v>
      </c>
      <c r="F50" s="59"/>
      <c r="G50" s="713">
        <f>SUM(C50:F50)</f>
        <v>5796</v>
      </c>
      <c r="H50" s="86" t="s">
        <v>612</v>
      </c>
      <c r="I50" s="31"/>
      <c r="J50" s="32"/>
      <c r="K50" s="204" t="s">
        <v>451</v>
      </c>
      <c r="L50" s="671">
        <v>43794</v>
      </c>
      <c r="M50" s="715">
        <f>E50+E41</f>
        <v>12236</v>
      </c>
    </row>
    <row r="51" spans="1:16" x14ac:dyDescent="0.2">
      <c r="A51" s="714" t="s">
        <v>110</v>
      </c>
      <c r="B51" s="209" t="s">
        <v>626</v>
      </c>
      <c r="C51" s="58"/>
      <c r="D51" s="59"/>
      <c r="E51" s="141">
        <v>3162.5</v>
      </c>
      <c r="F51" s="59"/>
      <c r="G51" s="713">
        <f>SUM(C51:F51)</f>
        <v>3162.5</v>
      </c>
      <c r="H51" s="86" t="s">
        <v>623</v>
      </c>
      <c r="I51" s="31"/>
      <c r="J51" s="32"/>
      <c r="K51" s="204" t="s">
        <v>451</v>
      </c>
      <c r="L51" s="575"/>
      <c r="M51" s="151"/>
    </row>
    <row r="52" spans="1:16" x14ac:dyDescent="0.2">
      <c r="A52" s="714" t="s">
        <v>88</v>
      </c>
      <c r="B52" s="209" t="s">
        <v>625</v>
      </c>
      <c r="C52" s="58"/>
      <c r="D52" s="59"/>
      <c r="E52" s="141">
        <v>3220</v>
      </c>
      <c r="F52" s="59"/>
      <c r="G52" s="713">
        <f>SUM(C52:F52)</f>
        <v>3220</v>
      </c>
      <c r="H52" s="86" t="s">
        <v>624</v>
      </c>
      <c r="I52" s="31"/>
      <c r="J52" s="32"/>
      <c r="K52" s="204" t="s">
        <v>451</v>
      </c>
      <c r="L52" s="717">
        <v>43853</v>
      </c>
      <c r="M52" s="151"/>
    </row>
    <row r="53" spans="1:16" x14ac:dyDescent="0.2">
      <c r="A53" s="796" t="s">
        <v>281</v>
      </c>
      <c r="B53" s="209" t="s">
        <v>627</v>
      </c>
      <c r="C53" s="141">
        <v>4830</v>
      </c>
      <c r="D53" s="59"/>
      <c r="E53" s="58"/>
      <c r="F53" s="59"/>
      <c r="G53" s="916">
        <f>SUM(C53:F55)</f>
        <v>10867.5</v>
      </c>
      <c r="H53" s="86" t="s">
        <v>630</v>
      </c>
      <c r="I53" s="31"/>
      <c r="J53" s="32"/>
      <c r="K53" s="204" t="s">
        <v>451</v>
      </c>
      <c r="L53" s="717">
        <v>43796</v>
      </c>
      <c r="M53" s="151"/>
    </row>
    <row r="54" spans="1:16" x14ac:dyDescent="0.2">
      <c r="A54" s="809"/>
      <c r="B54" s="209" t="s">
        <v>628</v>
      </c>
      <c r="C54" s="58"/>
      <c r="D54" s="59"/>
      <c r="E54" s="141">
        <v>1529.5</v>
      </c>
      <c r="F54" s="59"/>
      <c r="G54" s="917"/>
      <c r="H54" s="86" t="s">
        <v>631</v>
      </c>
      <c r="I54" s="31"/>
      <c r="J54" s="32"/>
      <c r="K54" s="204" t="s">
        <v>479</v>
      </c>
      <c r="L54" s="575"/>
      <c r="M54" s="151"/>
    </row>
    <row r="55" spans="1:16" x14ac:dyDescent="0.2">
      <c r="A55" s="797"/>
      <c r="B55" s="209" t="s">
        <v>629</v>
      </c>
      <c r="C55" s="58"/>
      <c r="D55" s="59"/>
      <c r="E55" s="58">
        <v>4508</v>
      </c>
      <c r="F55" s="59"/>
      <c r="G55" s="918"/>
      <c r="H55" s="86" t="s">
        <v>632</v>
      </c>
      <c r="I55" s="31"/>
      <c r="J55" s="32"/>
      <c r="K55" s="204"/>
      <c r="L55" s="575"/>
      <c r="M55" s="151"/>
    </row>
    <row r="56" spans="1:16" x14ac:dyDescent="0.2">
      <c r="A56" s="796" t="s">
        <v>378</v>
      </c>
      <c r="B56" s="209" t="s">
        <v>633</v>
      </c>
      <c r="C56" s="270"/>
      <c r="D56" s="61">
        <v>14156.5</v>
      </c>
      <c r="E56" s="58"/>
      <c r="F56" s="59"/>
      <c r="G56" s="916">
        <f>SUM(C56:F60)</f>
        <v>56603</v>
      </c>
      <c r="H56" s="86" t="s">
        <v>97</v>
      </c>
      <c r="I56" s="31"/>
      <c r="J56" s="32"/>
      <c r="K56" s="204" t="s">
        <v>41</v>
      </c>
      <c r="L56" s="575" t="s">
        <v>42</v>
      </c>
      <c r="M56" s="151"/>
    </row>
    <row r="57" spans="1:16" x14ac:dyDescent="0.2">
      <c r="A57" s="809"/>
      <c r="B57" s="209" t="s">
        <v>634</v>
      </c>
      <c r="C57" s="270"/>
      <c r="D57" s="59">
        <v>14628</v>
      </c>
      <c r="E57" s="58"/>
      <c r="F57" s="59"/>
      <c r="G57" s="917"/>
      <c r="H57" s="86" t="s">
        <v>97</v>
      </c>
      <c r="I57" s="31"/>
      <c r="J57" s="32"/>
      <c r="K57" s="204" t="s">
        <v>41</v>
      </c>
      <c r="L57" s="575" t="s">
        <v>42</v>
      </c>
      <c r="M57" s="151"/>
    </row>
    <row r="58" spans="1:16" x14ac:dyDescent="0.2">
      <c r="A58" s="809"/>
      <c r="B58" s="209" t="s">
        <v>635</v>
      </c>
      <c r="C58" s="270"/>
      <c r="D58" s="59">
        <v>20228.5</v>
      </c>
      <c r="E58" s="58"/>
      <c r="F58" s="59"/>
      <c r="G58" s="917"/>
      <c r="H58" s="86" t="s">
        <v>97</v>
      </c>
      <c r="I58" s="31"/>
      <c r="J58" s="32"/>
      <c r="K58" s="204" t="s">
        <v>41</v>
      </c>
      <c r="L58" s="575" t="s">
        <v>42</v>
      </c>
      <c r="M58" s="151"/>
    </row>
    <row r="59" spans="1:16" x14ac:dyDescent="0.2">
      <c r="A59" s="809"/>
      <c r="B59" s="209" t="s">
        <v>636</v>
      </c>
      <c r="C59" s="58"/>
      <c r="D59" s="59">
        <v>3105</v>
      </c>
      <c r="E59" s="58"/>
      <c r="F59" s="59"/>
      <c r="G59" s="917"/>
      <c r="H59" s="86" t="s">
        <v>76</v>
      </c>
      <c r="I59" s="31"/>
      <c r="J59" s="32"/>
      <c r="K59" s="204" t="s">
        <v>41</v>
      </c>
      <c r="L59" s="575" t="s">
        <v>42</v>
      </c>
      <c r="M59" s="151"/>
    </row>
    <row r="60" spans="1:16" x14ac:dyDescent="0.2">
      <c r="A60" s="797"/>
      <c r="B60" s="209" t="s">
        <v>639</v>
      </c>
      <c r="C60" s="58">
        <v>4485</v>
      </c>
      <c r="D60" s="59"/>
      <c r="E60" s="58"/>
      <c r="F60" s="59"/>
      <c r="G60" s="918"/>
      <c r="H60" s="86" t="s">
        <v>109</v>
      </c>
      <c r="I60" s="31"/>
      <c r="J60" s="32"/>
      <c r="K60" s="204"/>
      <c r="L60" s="718"/>
      <c r="M60" s="151"/>
    </row>
    <row r="61" spans="1:16" ht="13.5" thickBot="1" x14ac:dyDescent="0.25">
      <c r="A61" s="110" t="s">
        <v>77</v>
      </c>
      <c r="B61" s="209" t="s">
        <v>640</v>
      </c>
      <c r="C61" s="58"/>
      <c r="D61" s="59">
        <v>2714</v>
      </c>
      <c r="E61" s="58"/>
      <c r="F61" s="59"/>
      <c r="G61" s="705">
        <f>SUM(C61:F61)</f>
        <v>2714</v>
      </c>
      <c r="H61" s="86" t="s">
        <v>601</v>
      </c>
      <c r="I61" s="31"/>
      <c r="J61" s="32"/>
      <c r="K61" s="204" t="s">
        <v>41</v>
      </c>
      <c r="L61" s="575" t="s">
        <v>42</v>
      </c>
      <c r="M61" s="151"/>
    </row>
    <row r="62" spans="1:16" s="12" customFormat="1" ht="14.25" thickTop="1" thickBot="1" x14ac:dyDescent="0.25">
      <c r="A62" s="804"/>
      <c r="B62" s="804"/>
      <c r="C62" s="56">
        <f>SUM(C5:C61)</f>
        <v>44367</v>
      </c>
      <c r="D62" s="57">
        <f>SUM(D5:D61)</f>
        <v>204636.75</v>
      </c>
      <c r="E62" s="66">
        <f>SUM(E6:E61)</f>
        <v>72719.100000000006</v>
      </c>
      <c r="F62" s="57">
        <f>SUM(F5:F61)</f>
        <v>119542.5</v>
      </c>
      <c r="G62" s="818">
        <f>SUM(G5:G61)</f>
        <v>441265.35</v>
      </c>
      <c r="H62" s="818"/>
      <c r="I62" s="818"/>
      <c r="J62" s="818"/>
      <c r="K62" s="780">
        <f>SUM(C5:F61)</f>
        <v>441265.35</v>
      </c>
      <c r="L62" s="780"/>
      <c r="M62" s="301"/>
      <c r="P62" s="210"/>
    </row>
    <row r="63" spans="1:16" s="12" customFormat="1" ht="15" customHeight="1" x14ac:dyDescent="0.2">
      <c r="A63" s="40"/>
      <c r="B63" s="84"/>
      <c r="C63" s="866">
        <f>SUM(C62:D62)</f>
        <v>249003.75</v>
      </c>
      <c r="D63" s="867"/>
      <c r="E63" s="791">
        <f>SUM(E62:F62)</f>
        <v>192261.6</v>
      </c>
      <c r="F63" s="792"/>
      <c r="G63" s="817"/>
      <c r="H63" s="817"/>
      <c r="I63" s="817"/>
      <c r="J63" s="817"/>
      <c r="K63" s="67"/>
      <c r="L63" s="699"/>
      <c r="M63" s="301"/>
      <c r="P63" s="211"/>
    </row>
    <row r="64" spans="1:16" s="12" customFormat="1" x14ac:dyDescent="0.2">
      <c r="A64" s="40"/>
      <c r="B64" s="84"/>
      <c r="C64" s="8"/>
      <c r="D64" s="8"/>
      <c r="E64" s="8"/>
      <c r="F64" s="8"/>
      <c r="G64" s="830"/>
      <c r="H64" s="831"/>
      <c r="K64" s="914">
        <f>SUM('OCTOBER ''19'!C5:F62,C5:F61)</f>
        <v>984852.02</v>
      </c>
      <c r="L64" s="915"/>
      <c r="M64" s="301"/>
      <c r="P64" s="212"/>
    </row>
    <row r="65" spans="1:18" ht="15" x14ac:dyDescent="0.2">
      <c r="A65" s="65" t="s">
        <v>9</v>
      </c>
      <c r="G65" s="781"/>
      <c r="H65" s="810"/>
      <c r="I65" s="325"/>
      <c r="K65" s="810"/>
      <c r="L65" s="810"/>
    </row>
    <row r="66" spans="1:18" s="97" customFormat="1" ht="7.5" customHeight="1" x14ac:dyDescent="0.2">
      <c r="A66" s="4"/>
      <c r="B66" s="81"/>
      <c r="C66" s="1"/>
      <c r="D66" s="1"/>
      <c r="E66" s="1"/>
      <c r="F66" s="1"/>
      <c r="G66"/>
      <c r="H66"/>
      <c r="I66"/>
      <c r="J66"/>
      <c r="K66"/>
      <c r="L66" s="698"/>
      <c r="M66" s="154"/>
      <c r="N66"/>
    </row>
    <row r="67" spans="1:18" s="97" customFormat="1" ht="17.25" customHeight="1" thickBot="1" x14ac:dyDescent="0.25">
      <c r="A67" s="144"/>
      <c r="B67" s="145" t="s">
        <v>34</v>
      </c>
      <c r="C67" s="126"/>
      <c r="D67" s="1"/>
      <c r="E67" s="1"/>
      <c r="F67" s="1"/>
      <c r="G67" s="1"/>
      <c r="H67" s="1"/>
      <c r="I67" s="1"/>
      <c r="J67" s="1"/>
      <c r="K67" s="1"/>
      <c r="L67"/>
      <c r="M67"/>
      <c r="N67"/>
      <c r="O67" s="698"/>
      <c r="P67"/>
      <c r="Q67" s="154"/>
      <c r="R67"/>
    </row>
    <row r="68" spans="1:18" s="97" customFormat="1" ht="13.5" thickBot="1" x14ac:dyDescent="0.25">
      <c r="A68" s="802"/>
      <c r="B68" s="803"/>
      <c r="C68" s="241" t="s">
        <v>67</v>
      </c>
      <c r="D68" s="33" t="s">
        <v>99</v>
      </c>
      <c r="E68" s="33" t="s">
        <v>89</v>
      </c>
      <c r="F68" s="33" t="s">
        <v>62</v>
      </c>
      <c r="G68" s="33" t="s">
        <v>217</v>
      </c>
      <c r="H68" s="33" t="s">
        <v>49</v>
      </c>
      <c r="I68" s="33" t="s">
        <v>317</v>
      </c>
      <c r="J68" s="33" t="s">
        <v>78</v>
      </c>
      <c r="K68" s="33" t="s">
        <v>80</v>
      </c>
      <c r="L68" s="33" t="s">
        <v>59</v>
      </c>
      <c r="M68" s="94" t="s">
        <v>71</v>
      </c>
      <c r="N68" s="99"/>
      <c r="O68" s="700"/>
      <c r="P68"/>
      <c r="R68" s="154"/>
    </row>
    <row r="69" spans="1:18" s="504" customFormat="1" x14ac:dyDescent="0.2">
      <c r="A69" s="911" t="s">
        <v>563</v>
      </c>
      <c r="B69" s="912"/>
      <c r="C69" s="433">
        <v>793.5</v>
      </c>
      <c r="D69" s="108"/>
      <c r="E69" s="108"/>
      <c r="F69" s="108"/>
      <c r="G69" s="108"/>
      <c r="H69" s="108"/>
      <c r="I69" s="108"/>
      <c r="J69" s="108"/>
      <c r="K69" s="108"/>
      <c r="L69" s="108"/>
      <c r="M69" s="109"/>
      <c r="N69" s="100"/>
      <c r="O69" s="700"/>
      <c r="P69"/>
      <c r="R69" s="154"/>
    </row>
    <row r="70" spans="1:18" s="97" customFormat="1" x14ac:dyDescent="0.2">
      <c r="A70" s="778" t="s">
        <v>564</v>
      </c>
      <c r="B70" s="779"/>
      <c r="C70" s="69"/>
      <c r="D70" s="104"/>
      <c r="E70" s="104"/>
      <c r="F70" s="104"/>
      <c r="G70" s="104"/>
      <c r="H70" s="104">
        <v>29348</v>
      </c>
      <c r="I70" s="104"/>
      <c r="J70" s="104"/>
      <c r="K70" s="63"/>
      <c r="L70" s="104"/>
      <c r="M70" s="61"/>
      <c r="N70" s="100"/>
      <c r="O70" s="700"/>
      <c r="P70"/>
      <c r="R70" s="154"/>
    </row>
    <row r="71" spans="1:18" s="97" customFormat="1" x14ac:dyDescent="0.2">
      <c r="A71" s="778" t="s">
        <v>567</v>
      </c>
      <c r="B71" s="779"/>
      <c r="C71" s="69"/>
      <c r="D71" s="104"/>
      <c r="E71" s="104"/>
      <c r="F71" s="104"/>
      <c r="G71" s="104"/>
      <c r="H71" s="104"/>
      <c r="I71" s="104"/>
      <c r="J71" s="104"/>
      <c r="K71" s="63"/>
      <c r="L71" s="104">
        <v>1357</v>
      </c>
      <c r="M71" s="61"/>
      <c r="N71" s="100"/>
      <c r="O71" s="700"/>
      <c r="P71"/>
      <c r="R71" s="154"/>
    </row>
    <row r="72" spans="1:18" s="97" customFormat="1" x14ac:dyDescent="0.2">
      <c r="A72" s="778" t="s">
        <v>572</v>
      </c>
      <c r="B72" s="779"/>
      <c r="C72" s="69"/>
      <c r="D72" s="104"/>
      <c r="E72" s="104"/>
      <c r="F72" s="104"/>
      <c r="G72" s="104"/>
      <c r="H72" s="104">
        <v>10028</v>
      </c>
      <c r="I72" s="133"/>
      <c r="J72" s="133"/>
      <c r="K72" s="358"/>
      <c r="L72" s="104"/>
      <c r="M72" s="61"/>
      <c r="N72" s="100"/>
      <c r="O72" s="700"/>
      <c r="P72"/>
      <c r="R72" s="154"/>
    </row>
    <row r="73" spans="1:18" x14ac:dyDescent="0.2">
      <c r="A73" s="778" t="s">
        <v>570</v>
      </c>
      <c r="B73" s="779"/>
      <c r="C73" s="434"/>
      <c r="D73" s="74"/>
      <c r="E73" s="74"/>
      <c r="F73" s="74"/>
      <c r="G73" s="74"/>
      <c r="H73" s="74"/>
      <c r="I73" s="74"/>
      <c r="J73" s="74">
        <v>14720</v>
      </c>
      <c r="K73" s="63"/>
      <c r="L73" s="133"/>
      <c r="M73" s="61"/>
      <c r="N73" s="100"/>
      <c r="O73" s="700"/>
      <c r="R73" s="140"/>
    </row>
    <row r="74" spans="1:18" x14ac:dyDescent="0.2">
      <c r="A74" s="778" t="s">
        <v>591</v>
      </c>
      <c r="B74" s="779"/>
      <c r="C74" s="434"/>
      <c r="D74" s="74"/>
      <c r="E74" s="74"/>
      <c r="F74" s="74"/>
      <c r="G74" s="74"/>
      <c r="H74" s="74"/>
      <c r="I74" s="317"/>
      <c r="J74" s="317"/>
      <c r="K74" s="307"/>
      <c r="L74" s="104"/>
      <c r="M74" s="61">
        <v>12650</v>
      </c>
      <c r="N74" s="100"/>
      <c r="O74" s="700"/>
      <c r="R74" s="140"/>
    </row>
    <row r="75" spans="1:18" x14ac:dyDescent="0.2">
      <c r="A75" s="778" t="s">
        <v>592</v>
      </c>
      <c r="B75" s="779"/>
      <c r="C75" s="60"/>
      <c r="D75" s="63"/>
      <c r="E75" s="63">
        <v>3668.5</v>
      </c>
      <c r="F75" s="63"/>
      <c r="G75" s="63"/>
      <c r="H75" s="63"/>
      <c r="I75" s="63"/>
      <c r="J75" s="63"/>
      <c r="K75" s="63"/>
      <c r="L75" s="133"/>
      <c r="M75" s="61"/>
      <c r="N75" s="100"/>
      <c r="O75" s="700"/>
      <c r="R75" s="140"/>
    </row>
    <row r="76" spans="1:18" x14ac:dyDescent="0.2">
      <c r="A76" s="778" t="s">
        <v>593</v>
      </c>
      <c r="B76" s="779"/>
      <c r="C76" s="435"/>
      <c r="D76" s="163"/>
      <c r="E76" s="163"/>
      <c r="F76" s="163"/>
      <c r="G76" s="163"/>
      <c r="H76" s="163"/>
      <c r="I76" s="163">
        <v>6566.5</v>
      </c>
      <c r="J76" s="163"/>
      <c r="K76" s="163"/>
      <c r="L76" s="104"/>
      <c r="M76" s="61"/>
      <c r="N76" s="100"/>
      <c r="O76" s="700"/>
      <c r="R76" s="140"/>
    </row>
    <row r="77" spans="1:18" x14ac:dyDescent="0.2">
      <c r="A77" s="778" t="s">
        <v>594</v>
      </c>
      <c r="B77" s="779"/>
      <c r="C77" s="435"/>
      <c r="D77" s="163"/>
      <c r="E77" s="163"/>
      <c r="F77" s="163"/>
      <c r="G77" s="163"/>
      <c r="H77" s="163"/>
      <c r="I77" s="163"/>
      <c r="J77" s="163"/>
      <c r="K77" s="163"/>
      <c r="L77" s="318">
        <v>5175</v>
      </c>
      <c r="M77" s="166"/>
      <c r="N77" s="100"/>
      <c r="O77" s="700"/>
      <c r="R77" s="140"/>
    </row>
    <row r="78" spans="1:18" x14ac:dyDescent="0.2">
      <c r="A78" s="778" t="s">
        <v>595</v>
      </c>
      <c r="B78" s="779"/>
      <c r="C78" s="435"/>
      <c r="D78" s="163"/>
      <c r="E78" s="163"/>
      <c r="F78" s="163"/>
      <c r="G78" s="163"/>
      <c r="H78" s="163"/>
      <c r="I78" s="163"/>
      <c r="J78" s="163"/>
      <c r="K78" s="163"/>
      <c r="L78" s="318">
        <v>5175</v>
      </c>
      <c r="M78" s="166"/>
      <c r="N78" s="100"/>
      <c r="O78" s="700"/>
      <c r="R78" s="140"/>
    </row>
    <row r="79" spans="1:18" x14ac:dyDescent="0.2">
      <c r="A79" s="778" t="s">
        <v>596</v>
      </c>
      <c r="B79" s="779"/>
      <c r="C79" s="435"/>
      <c r="D79" s="163"/>
      <c r="E79" s="163"/>
      <c r="F79" s="163"/>
      <c r="G79" s="163"/>
      <c r="H79" s="163"/>
      <c r="I79" s="163"/>
      <c r="J79" s="163"/>
      <c r="K79" s="163"/>
      <c r="L79" s="318"/>
      <c r="M79" s="166"/>
      <c r="N79" s="100"/>
      <c r="O79" s="700"/>
      <c r="R79" s="140"/>
    </row>
    <row r="80" spans="1:18" x14ac:dyDescent="0.2">
      <c r="A80" s="778" t="s">
        <v>600</v>
      </c>
      <c r="B80" s="779"/>
      <c r="C80" s="435"/>
      <c r="D80" s="163"/>
      <c r="E80" s="163"/>
      <c r="F80" s="163"/>
      <c r="G80" s="163">
        <v>4370</v>
      </c>
      <c r="H80" s="163"/>
      <c r="I80" s="163"/>
      <c r="J80" s="163"/>
      <c r="K80" s="163"/>
      <c r="L80" s="74"/>
      <c r="M80" s="166"/>
      <c r="N80" s="100"/>
      <c r="O80" s="700"/>
      <c r="R80" s="140"/>
    </row>
    <row r="81" spans="1:18" x14ac:dyDescent="0.2">
      <c r="A81" s="778" t="s">
        <v>608</v>
      </c>
      <c r="B81" s="853"/>
      <c r="C81" s="435"/>
      <c r="D81" s="163"/>
      <c r="E81" s="163">
        <v>2507</v>
      </c>
      <c r="F81" s="163"/>
      <c r="G81" s="163"/>
      <c r="H81" s="163"/>
      <c r="I81" s="163"/>
      <c r="J81" s="163"/>
      <c r="K81" s="163"/>
      <c r="L81" s="74"/>
      <c r="M81" s="166"/>
      <c r="N81" s="100"/>
      <c r="O81" s="709"/>
      <c r="R81" s="140"/>
    </row>
    <row r="82" spans="1:18" x14ac:dyDescent="0.2">
      <c r="A82" s="778" t="s">
        <v>607</v>
      </c>
      <c r="B82" s="853"/>
      <c r="C82" s="435"/>
      <c r="D82" s="163"/>
      <c r="E82" s="163"/>
      <c r="F82" s="163">
        <v>4830</v>
      </c>
      <c r="G82" s="163"/>
      <c r="H82" s="163"/>
      <c r="I82" s="163"/>
      <c r="J82" s="163"/>
      <c r="K82" s="163"/>
      <c r="L82" s="132"/>
      <c r="M82" s="134"/>
      <c r="N82" s="100"/>
      <c r="O82" s="700"/>
      <c r="R82" s="140"/>
    </row>
    <row r="83" spans="1:18" x14ac:dyDescent="0.2">
      <c r="A83" s="778" t="s">
        <v>615</v>
      </c>
      <c r="B83" s="853"/>
      <c r="C83" s="435">
        <v>2242.5</v>
      </c>
      <c r="D83" s="163"/>
      <c r="E83" s="163"/>
      <c r="F83" s="163"/>
      <c r="G83" s="163"/>
      <c r="H83" s="163"/>
      <c r="I83" s="163"/>
      <c r="J83" s="163"/>
      <c r="K83" s="163"/>
      <c r="L83" s="132"/>
      <c r="M83" s="134"/>
      <c r="N83" s="100"/>
      <c r="O83" s="700"/>
      <c r="R83" s="140"/>
    </row>
    <row r="84" spans="1:18" x14ac:dyDescent="0.2">
      <c r="A84" s="778" t="s">
        <v>616</v>
      </c>
      <c r="B84" s="853"/>
      <c r="C84" s="435">
        <v>897</v>
      </c>
      <c r="D84" s="163"/>
      <c r="E84" s="163"/>
      <c r="F84" s="163"/>
      <c r="G84" s="163"/>
      <c r="H84" s="163"/>
      <c r="I84" s="163"/>
      <c r="J84" s="163"/>
      <c r="K84" s="163"/>
      <c r="L84" s="132"/>
      <c r="M84" s="134"/>
      <c r="N84" s="100"/>
      <c r="O84" s="700"/>
      <c r="R84" s="140"/>
    </row>
    <row r="85" spans="1:18" x14ac:dyDescent="0.2">
      <c r="A85" s="778" t="s">
        <v>617</v>
      </c>
      <c r="B85" s="853"/>
      <c r="C85" s="435">
        <v>6273.25</v>
      </c>
      <c r="D85" s="163"/>
      <c r="E85" s="163"/>
      <c r="F85" s="163"/>
      <c r="G85" s="163"/>
      <c r="H85" s="163"/>
      <c r="I85" s="163"/>
      <c r="J85" s="163"/>
      <c r="K85" s="163"/>
      <c r="L85" s="132"/>
      <c r="M85" s="134"/>
      <c r="N85" s="100"/>
      <c r="O85" s="700"/>
      <c r="R85" s="140"/>
    </row>
    <row r="86" spans="1:18" x14ac:dyDescent="0.2">
      <c r="A86" s="778" t="s">
        <v>618</v>
      </c>
      <c r="B86" s="853"/>
      <c r="C86" s="435"/>
      <c r="D86" s="163"/>
      <c r="E86" s="163"/>
      <c r="F86" s="163"/>
      <c r="G86" s="163"/>
      <c r="H86" s="163"/>
      <c r="I86" s="163"/>
      <c r="J86" s="163"/>
      <c r="K86" s="163"/>
      <c r="L86" s="132">
        <v>27197.5</v>
      </c>
      <c r="M86" s="134"/>
      <c r="N86" s="100"/>
      <c r="O86" s="700"/>
      <c r="R86" s="140"/>
    </row>
    <row r="87" spans="1:18" x14ac:dyDescent="0.2">
      <c r="A87" s="778" t="s">
        <v>619</v>
      </c>
      <c r="B87" s="853"/>
      <c r="C87" s="435"/>
      <c r="D87" s="163"/>
      <c r="E87" s="163"/>
      <c r="F87" s="163"/>
      <c r="G87" s="163"/>
      <c r="H87" s="163">
        <v>7521</v>
      </c>
      <c r="I87" s="163"/>
      <c r="J87" s="163"/>
      <c r="K87" s="163"/>
      <c r="L87" s="132"/>
      <c r="M87" s="134"/>
      <c r="N87" s="100"/>
      <c r="O87" s="700"/>
      <c r="R87" s="140"/>
    </row>
    <row r="88" spans="1:18" x14ac:dyDescent="0.2">
      <c r="A88" s="778" t="s">
        <v>621</v>
      </c>
      <c r="B88" s="853"/>
      <c r="C88" s="435"/>
      <c r="D88" s="163">
        <v>4485</v>
      </c>
      <c r="E88" s="163"/>
      <c r="F88" s="163"/>
      <c r="G88" s="163"/>
      <c r="H88" s="163"/>
      <c r="I88" s="163"/>
      <c r="J88" s="163"/>
      <c r="K88" s="163"/>
      <c r="L88" s="132"/>
      <c r="M88" s="134"/>
      <c r="N88" s="100"/>
      <c r="O88" s="700"/>
      <c r="R88" s="140"/>
    </row>
    <row r="89" spans="1:18" x14ac:dyDescent="0.2">
      <c r="A89" s="778" t="s">
        <v>633</v>
      </c>
      <c r="B89" s="853"/>
      <c r="C89" s="435"/>
      <c r="D89" s="163"/>
      <c r="E89" s="163"/>
      <c r="F89" s="163"/>
      <c r="G89" s="163"/>
      <c r="H89" s="163"/>
      <c r="I89" s="163"/>
      <c r="J89" s="163"/>
      <c r="K89" s="163">
        <v>14156.5</v>
      </c>
      <c r="L89" s="132"/>
      <c r="M89" s="134"/>
      <c r="N89" s="100"/>
      <c r="O89" s="700"/>
      <c r="R89" s="140"/>
    </row>
    <row r="90" spans="1:18" x14ac:dyDescent="0.2">
      <c r="A90" s="778" t="s">
        <v>634</v>
      </c>
      <c r="B90" s="853"/>
      <c r="C90" s="435"/>
      <c r="D90" s="163"/>
      <c r="E90" s="163"/>
      <c r="F90" s="163"/>
      <c r="G90" s="163"/>
      <c r="H90" s="163"/>
      <c r="I90" s="163"/>
      <c r="J90" s="163"/>
      <c r="K90" s="163">
        <v>14628</v>
      </c>
      <c r="L90" s="132"/>
      <c r="M90" s="134"/>
      <c r="N90" s="100"/>
      <c r="O90" s="700"/>
      <c r="R90" s="140"/>
    </row>
    <row r="91" spans="1:18" x14ac:dyDescent="0.2">
      <c r="A91" s="778" t="s">
        <v>635</v>
      </c>
      <c r="B91" s="853"/>
      <c r="C91" s="435"/>
      <c r="D91" s="163"/>
      <c r="E91" s="163"/>
      <c r="F91" s="163"/>
      <c r="G91" s="163"/>
      <c r="H91" s="163"/>
      <c r="I91" s="163"/>
      <c r="J91" s="163"/>
      <c r="K91" s="163">
        <v>20228.5</v>
      </c>
      <c r="L91" s="132"/>
      <c r="M91" s="134"/>
      <c r="N91" s="100"/>
      <c r="O91" s="700"/>
      <c r="R91" s="140"/>
    </row>
    <row r="92" spans="1:18" x14ac:dyDescent="0.2">
      <c r="A92" s="778" t="s">
        <v>636</v>
      </c>
      <c r="B92" s="853"/>
      <c r="C92" s="435"/>
      <c r="D92" s="163"/>
      <c r="E92" s="163"/>
      <c r="F92" s="163"/>
      <c r="G92" s="163"/>
      <c r="H92" s="163"/>
      <c r="I92" s="163"/>
      <c r="J92" s="163"/>
      <c r="K92" s="163"/>
      <c r="L92" s="132"/>
      <c r="M92" s="134">
        <v>3105</v>
      </c>
      <c r="N92" s="100"/>
      <c r="O92" s="700"/>
      <c r="R92" s="140"/>
    </row>
    <row r="93" spans="1:18" ht="13.5" thickBot="1" x14ac:dyDescent="0.25">
      <c r="A93" s="789" t="s">
        <v>640</v>
      </c>
      <c r="B93" s="790"/>
      <c r="C93" s="436"/>
      <c r="D93" s="313"/>
      <c r="E93" s="313"/>
      <c r="F93" s="313"/>
      <c r="G93" s="313">
        <v>2714</v>
      </c>
      <c r="H93" s="313"/>
      <c r="I93" s="313"/>
      <c r="J93" s="313"/>
      <c r="K93" s="313"/>
      <c r="L93" s="124"/>
      <c r="M93" s="95"/>
      <c r="N93" s="100"/>
      <c r="O93" s="913"/>
      <c r="P93" s="913"/>
      <c r="R93" s="140"/>
    </row>
    <row r="94" spans="1:18" ht="13.5" thickBot="1" x14ac:dyDescent="0.25">
      <c r="C94" s="247">
        <f t="shared" ref="C94:M94" si="0">SUM(C69:C93)</f>
        <v>10206.25</v>
      </c>
      <c r="D94" s="248">
        <f t="shared" si="0"/>
        <v>4485</v>
      </c>
      <c r="E94" s="248">
        <f t="shared" si="0"/>
        <v>6175.5</v>
      </c>
      <c r="F94" s="248">
        <f t="shared" si="0"/>
        <v>4830</v>
      </c>
      <c r="G94" s="248">
        <f t="shared" si="0"/>
        <v>7084</v>
      </c>
      <c r="H94" s="248">
        <f t="shared" si="0"/>
        <v>46897</v>
      </c>
      <c r="I94" s="248">
        <f t="shared" si="0"/>
        <v>6566.5</v>
      </c>
      <c r="J94" s="248">
        <f t="shared" si="0"/>
        <v>14720</v>
      </c>
      <c r="K94" s="248">
        <f t="shared" si="0"/>
        <v>49013</v>
      </c>
      <c r="L94" s="248">
        <f t="shared" si="0"/>
        <v>38904.5</v>
      </c>
      <c r="M94" s="249">
        <f t="shared" si="0"/>
        <v>15755</v>
      </c>
      <c r="N94" s="100"/>
      <c r="O94" s="783">
        <f>SUM(C94:N94)</f>
        <v>204636.75</v>
      </c>
      <c r="P94" s="784"/>
      <c r="R94" s="140"/>
    </row>
    <row r="95" spans="1:18" x14ac:dyDescent="0.2">
      <c r="G95" s="1"/>
      <c r="H95" s="1"/>
      <c r="I95" s="1"/>
      <c r="J95" s="1"/>
      <c r="K95" s="1"/>
      <c r="L95" s="1"/>
      <c r="M95"/>
      <c r="O95" s="698"/>
      <c r="Q95" s="140"/>
      <c r="R95" s="97"/>
    </row>
    <row r="96" spans="1:18" s="363" customFormat="1" ht="11.25" x14ac:dyDescent="0.2">
      <c r="A96" s="361"/>
      <c r="B96" s="437"/>
      <c r="C96" s="430" t="s">
        <v>44</v>
      </c>
      <c r="D96" s="362"/>
      <c r="E96" s="430"/>
      <c r="F96" s="430"/>
      <c r="G96" s="430"/>
      <c r="H96" s="430" t="s">
        <v>44</v>
      </c>
      <c r="I96" s="430" t="s">
        <v>44</v>
      </c>
      <c r="J96" s="430"/>
      <c r="K96" s="430" t="s">
        <v>44</v>
      </c>
      <c r="L96" s="430"/>
      <c r="M96" s="430" t="s">
        <v>44</v>
      </c>
      <c r="N96" s="837">
        <f>SUM(C96:M96)</f>
        <v>0</v>
      </c>
      <c r="O96" s="837"/>
      <c r="P96" s="364"/>
      <c r="Q96" s="382"/>
    </row>
    <row r="97" spans="1:17" s="363" customFormat="1" ht="11.25" x14ac:dyDescent="0.2">
      <c r="A97" s="361"/>
      <c r="B97" s="437"/>
      <c r="C97" s="362"/>
      <c r="D97" s="362"/>
      <c r="E97" s="362"/>
      <c r="F97" s="362"/>
      <c r="G97" s="362"/>
      <c r="H97" s="362"/>
      <c r="I97" s="362"/>
      <c r="J97" s="362"/>
      <c r="K97" s="362"/>
      <c r="L97" s="362"/>
      <c r="M97" s="362"/>
      <c r="N97" s="837">
        <f>SUM(C97:M97)</f>
        <v>0</v>
      </c>
      <c r="O97" s="837"/>
      <c r="Q97" s="381"/>
    </row>
    <row r="98" spans="1:17" s="363" customFormat="1" ht="11.25" x14ac:dyDescent="0.2">
      <c r="A98" s="361"/>
      <c r="B98" s="437"/>
      <c r="C98" s="362"/>
      <c r="D98" s="430" t="s">
        <v>44</v>
      </c>
      <c r="E98" s="362">
        <f>E94</f>
        <v>6175.5</v>
      </c>
      <c r="F98" s="430" t="s">
        <v>44</v>
      </c>
      <c r="G98" s="430" t="s">
        <v>44</v>
      </c>
      <c r="H98" s="362"/>
      <c r="I98" s="362"/>
      <c r="J98" s="362">
        <f>J94</f>
        <v>14720</v>
      </c>
      <c r="K98" s="430"/>
      <c r="L98" s="430" t="s">
        <v>44</v>
      </c>
      <c r="M98" s="398"/>
      <c r="N98" s="887">
        <f>SUM(C98:M98)</f>
        <v>20895.5</v>
      </c>
      <c r="O98" s="887"/>
      <c r="Q98" s="381"/>
    </row>
    <row r="99" spans="1:17" s="363" customFormat="1" ht="11.25" x14ac:dyDescent="0.2">
      <c r="A99" s="361"/>
      <c r="B99" s="437"/>
      <c r="C99" s="362"/>
      <c r="D99" s="362"/>
      <c r="E99" s="362"/>
      <c r="F99" s="362"/>
      <c r="G99" s="362"/>
      <c r="H99" s="362"/>
      <c r="I99" s="362"/>
      <c r="J99" s="362"/>
      <c r="K99" s="362"/>
      <c r="N99" s="837">
        <f>SUM(N96:O98)</f>
        <v>20895.5</v>
      </c>
      <c r="O99" s="837"/>
      <c r="Q99" s="381"/>
    </row>
    <row r="100" spans="1:17" s="363" customFormat="1" ht="11.25" x14ac:dyDescent="0.2">
      <c r="A100" s="361"/>
      <c r="B100" s="437"/>
      <c r="C100" s="362"/>
      <c r="D100" s="362"/>
      <c r="E100" s="362"/>
      <c r="F100" s="362"/>
      <c r="G100" s="362"/>
      <c r="H100" s="362"/>
      <c r="I100" s="362"/>
      <c r="J100" s="362"/>
      <c r="K100" s="362"/>
      <c r="L100" s="520"/>
      <c r="O100" s="701"/>
    </row>
    <row r="101" spans="1:17" s="363" customFormat="1" ht="11.25" x14ac:dyDescent="0.2">
      <c r="A101" s="361"/>
      <c r="B101" s="437"/>
      <c r="C101" s="362"/>
      <c r="D101" s="362"/>
      <c r="E101" s="362"/>
      <c r="F101" s="362"/>
      <c r="G101" s="362"/>
      <c r="H101" s="362"/>
      <c r="I101" s="362"/>
      <c r="J101" s="362"/>
      <c r="O101" s="701"/>
    </row>
    <row r="102" spans="1:17" x14ac:dyDescent="0.2">
      <c r="G102" s="1"/>
      <c r="H102" s="1"/>
      <c r="I102" s="1"/>
      <c r="L102"/>
      <c r="M102"/>
      <c r="N102" s="698"/>
      <c r="O102" s="154"/>
    </row>
    <row r="103" spans="1:17" x14ac:dyDescent="0.2">
      <c r="G103" s="1"/>
      <c r="H103" s="1"/>
      <c r="I103" s="1"/>
      <c r="L103"/>
      <c r="M103"/>
      <c r="O103" s="154"/>
    </row>
    <row r="104" spans="1:17" x14ac:dyDescent="0.2">
      <c r="G104" s="1"/>
      <c r="H104" s="1"/>
      <c r="I104" s="1"/>
      <c r="L104"/>
      <c r="M104"/>
      <c r="O104" s="698"/>
      <c r="P104" s="154"/>
    </row>
    <row r="105" spans="1:17" x14ac:dyDescent="0.2">
      <c r="G105" s="1"/>
      <c r="H105" s="1"/>
      <c r="I105" s="1"/>
      <c r="L105"/>
      <c r="M105"/>
      <c r="O105" s="698"/>
      <c r="P105" s="154"/>
    </row>
  </sheetData>
  <mergeCells count="66">
    <mergeCell ref="G65:H65"/>
    <mergeCell ref="G9:G12"/>
    <mergeCell ref="A9:A12"/>
    <mergeCell ref="G13:G14"/>
    <mergeCell ref="G15:G19"/>
    <mergeCell ref="A22:A31"/>
    <mergeCell ref="G22:G31"/>
    <mergeCell ref="G32:G35"/>
    <mergeCell ref="G36:G37"/>
    <mergeCell ref="A36:A37"/>
    <mergeCell ref="G38:G42"/>
    <mergeCell ref="G43:G47"/>
    <mergeCell ref="A56:A60"/>
    <mergeCell ref="C3:D3"/>
    <mergeCell ref="E3:F3"/>
    <mergeCell ref="K62:L62"/>
    <mergeCell ref="G64:H64"/>
    <mergeCell ref="K64:L64"/>
    <mergeCell ref="G62:J63"/>
    <mergeCell ref="C63:D63"/>
    <mergeCell ref="H4:J4"/>
    <mergeCell ref="G53:G55"/>
    <mergeCell ref="G6:G8"/>
    <mergeCell ref="G56:G60"/>
    <mergeCell ref="K65:L65"/>
    <mergeCell ref="E63:F63"/>
    <mergeCell ref="A6:A8"/>
    <mergeCell ref="N99:O99"/>
    <mergeCell ref="O94:P94"/>
    <mergeCell ref="A93:B93"/>
    <mergeCell ref="A80:B80"/>
    <mergeCell ref="A82:B82"/>
    <mergeCell ref="A84:B84"/>
    <mergeCell ref="N97:O97"/>
    <mergeCell ref="N96:O96"/>
    <mergeCell ref="N98:O98"/>
    <mergeCell ref="O93:P93"/>
    <mergeCell ref="A90:B90"/>
    <mergeCell ref="A91:B91"/>
    <mergeCell ref="A92:B92"/>
    <mergeCell ref="A89:B89"/>
    <mergeCell ref="A78:B78"/>
    <mergeCell ref="A79:B79"/>
    <mergeCell ref="A81:B81"/>
    <mergeCell ref="A77:B77"/>
    <mergeCell ref="A83:B83"/>
    <mergeCell ref="A85:B85"/>
    <mergeCell ref="A86:B86"/>
    <mergeCell ref="A87:B87"/>
    <mergeCell ref="A88:B88"/>
    <mergeCell ref="A76:B76"/>
    <mergeCell ref="A74:B74"/>
    <mergeCell ref="A73:B73"/>
    <mergeCell ref="A13:A14"/>
    <mergeCell ref="A15:A19"/>
    <mergeCell ref="A32:A35"/>
    <mergeCell ref="A38:A42"/>
    <mergeCell ref="A43:A47"/>
    <mergeCell ref="A75:B75"/>
    <mergeCell ref="A69:B69"/>
    <mergeCell ref="A72:B72"/>
    <mergeCell ref="A70:B70"/>
    <mergeCell ref="A71:B71"/>
    <mergeCell ref="A53:A55"/>
    <mergeCell ref="A68:B68"/>
    <mergeCell ref="A62:B62"/>
  </mergeCells>
  <printOptions horizontalCentered="1"/>
  <pageMargins left="0.15748031496062992" right="0.15748031496062992" top="0.35433070866141736" bottom="0.55118110236220474" header="0.31496062992125984" footer="0.31496062992125984"/>
  <pageSetup paperSize="9" scale="85" fitToWidth="0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Q78"/>
  <sheetViews>
    <sheetView zoomScaleNormal="100" workbookViewId="0">
      <pane ySplit="4" topLeftCell="A5" activePane="bottomLeft" state="frozenSplit"/>
      <selection pane="bottomLeft" activeCell="H31" sqref="H31"/>
    </sheetView>
  </sheetViews>
  <sheetFormatPr defaultRowHeight="12.75" x14ac:dyDescent="0.2"/>
  <cols>
    <col min="1" max="1" width="3" style="168" customWidth="1"/>
    <col min="2" max="2" width="6.42578125" style="81" customWidth="1"/>
    <col min="3" max="6" width="10.7109375" style="178" customWidth="1"/>
    <col min="7" max="7" width="10.7109375" style="1" customWidth="1"/>
    <col min="8" max="12" width="10.7109375" customWidth="1"/>
    <col min="13" max="13" width="10.7109375" style="721" customWidth="1"/>
    <col min="14" max="14" width="10.7109375" style="154" customWidth="1"/>
    <col min="15" max="15" width="14.85546875" customWidth="1"/>
    <col min="16" max="16" width="14.140625" customWidth="1"/>
    <col min="17" max="17" width="13.28515625" customWidth="1"/>
    <col min="18" max="18" width="13.7109375" customWidth="1"/>
    <col min="19" max="19" width="13.140625" customWidth="1"/>
  </cols>
  <sheetData>
    <row r="1" spans="1:17" ht="15" x14ac:dyDescent="0.25">
      <c r="A1" s="41" t="s">
        <v>641</v>
      </c>
      <c r="C1" s="177"/>
    </row>
    <row r="2" spans="1:17" ht="5.25" customHeight="1" thickBot="1" x14ac:dyDescent="0.25">
      <c r="A2" s="2"/>
      <c r="C2" s="179"/>
      <c r="D2" s="180"/>
      <c r="E2" s="180"/>
      <c r="F2" s="180"/>
      <c r="G2" s="140"/>
      <c r="L2" s="721"/>
      <c r="M2" s="154"/>
      <c r="N2"/>
    </row>
    <row r="3" spans="1:17" ht="17.25" customHeight="1" x14ac:dyDescent="0.2">
      <c r="A3" s="2"/>
      <c r="C3" s="834" t="s">
        <v>34</v>
      </c>
      <c r="D3" s="835"/>
      <c r="E3" s="834" t="s">
        <v>33</v>
      </c>
      <c r="F3" s="835"/>
      <c r="G3" s="140"/>
      <c r="L3" s="721"/>
      <c r="M3" s="154"/>
      <c r="N3"/>
    </row>
    <row r="4" spans="1:17" ht="13.5" thickBot="1" x14ac:dyDescent="0.25">
      <c r="A4" s="263" t="s">
        <v>6</v>
      </c>
      <c r="B4" s="107" t="s">
        <v>10</v>
      </c>
      <c r="C4" s="181" t="s">
        <v>7</v>
      </c>
      <c r="D4" s="182" t="s">
        <v>8</v>
      </c>
      <c r="E4" s="181" t="s">
        <v>37</v>
      </c>
      <c r="F4" s="183" t="s">
        <v>8</v>
      </c>
      <c r="G4" s="167" t="s">
        <v>0</v>
      </c>
      <c r="H4" s="813" t="s">
        <v>11</v>
      </c>
      <c r="I4" s="813"/>
      <c r="J4" s="813"/>
      <c r="L4" s="721"/>
      <c r="M4" s="154"/>
      <c r="N4"/>
    </row>
    <row r="5" spans="1:17" x14ac:dyDescent="0.2">
      <c r="A5" s="808" t="s">
        <v>43</v>
      </c>
      <c r="B5" s="255" t="s">
        <v>482</v>
      </c>
      <c r="C5" s="256"/>
      <c r="D5" s="163"/>
      <c r="E5" s="278">
        <v>9660</v>
      </c>
      <c r="F5" s="148"/>
      <c r="G5" s="833">
        <f>SUM(C5:F21)</f>
        <v>304867.3</v>
      </c>
      <c r="H5" s="30" t="s">
        <v>480</v>
      </c>
      <c r="I5" s="31"/>
      <c r="J5" s="32"/>
      <c r="K5" s="204" t="s">
        <v>451</v>
      </c>
      <c r="L5" s="689">
        <v>43838</v>
      </c>
      <c r="M5" s="151"/>
      <c r="N5" s="35"/>
    </row>
    <row r="6" spans="1:17" x14ac:dyDescent="0.2">
      <c r="A6" s="806"/>
      <c r="B6" s="255" t="s">
        <v>485</v>
      </c>
      <c r="C6" s="60"/>
      <c r="D6" s="104"/>
      <c r="E6" s="122">
        <v>4830</v>
      </c>
      <c r="F6" s="61"/>
      <c r="G6" s="828"/>
      <c r="H6" s="253" t="s">
        <v>484</v>
      </c>
      <c r="I6" s="31"/>
      <c r="J6" s="32"/>
      <c r="K6" s="204"/>
      <c r="L6" s="688"/>
      <c r="M6" s="151"/>
      <c r="N6" s="35"/>
    </row>
    <row r="7" spans="1:17" x14ac:dyDescent="0.2">
      <c r="A7" s="806"/>
      <c r="B7" s="209" t="s">
        <v>387</v>
      </c>
      <c r="C7" s="121"/>
      <c r="D7" s="104"/>
      <c r="E7" s="122">
        <v>8050</v>
      </c>
      <c r="F7" s="61"/>
      <c r="G7" s="828"/>
      <c r="H7" s="253" t="s">
        <v>444</v>
      </c>
      <c r="I7" s="31"/>
      <c r="J7" s="32"/>
      <c r="K7" s="419"/>
      <c r="L7" s="730"/>
      <c r="M7" s="636"/>
      <c r="N7" s="151"/>
      <c r="O7" s="214"/>
      <c r="Q7" s="162"/>
    </row>
    <row r="8" spans="1:17" x14ac:dyDescent="0.2">
      <c r="A8" s="806"/>
      <c r="B8" s="209" t="s">
        <v>491</v>
      </c>
      <c r="C8" s="280"/>
      <c r="D8" s="104"/>
      <c r="E8" s="281">
        <v>12075</v>
      </c>
      <c r="F8" s="143"/>
      <c r="G8" s="828"/>
      <c r="H8" s="30" t="s">
        <v>500</v>
      </c>
      <c r="I8" s="31"/>
      <c r="J8" s="32"/>
      <c r="K8" s="204" t="s">
        <v>451</v>
      </c>
      <c r="L8" s="687">
        <v>43867</v>
      </c>
      <c r="M8" s="151"/>
      <c r="N8" s="35"/>
    </row>
    <row r="9" spans="1:17" x14ac:dyDescent="0.2">
      <c r="A9" s="806"/>
      <c r="B9" s="209" t="s">
        <v>493</v>
      </c>
      <c r="C9" s="60"/>
      <c r="D9" s="104"/>
      <c r="E9" s="121">
        <v>8855</v>
      </c>
      <c r="F9" s="61"/>
      <c r="G9" s="828"/>
      <c r="H9" s="30" t="s">
        <v>499</v>
      </c>
      <c r="I9" s="31"/>
      <c r="J9" s="32"/>
      <c r="K9" s="204" t="s">
        <v>451</v>
      </c>
      <c r="L9" s="687">
        <v>43842</v>
      </c>
      <c r="M9" s="151"/>
      <c r="N9" s="35"/>
    </row>
    <row r="10" spans="1:17" x14ac:dyDescent="0.2">
      <c r="A10" s="806"/>
      <c r="B10" s="209" t="s">
        <v>494</v>
      </c>
      <c r="C10" s="280"/>
      <c r="D10" s="133"/>
      <c r="E10" s="281">
        <v>21735</v>
      </c>
      <c r="F10" s="143"/>
      <c r="G10" s="828"/>
      <c r="H10" s="30" t="s">
        <v>498</v>
      </c>
      <c r="I10" s="31"/>
      <c r="J10" s="32"/>
      <c r="K10" s="204" t="s">
        <v>451</v>
      </c>
      <c r="L10" s="689">
        <v>43905</v>
      </c>
      <c r="M10" s="151"/>
      <c r="N10" s="35"/>
    </row>
    <row r="11" spans="1:17" x14ac:dyDescent="0.2">
      <c r="A11" s="806"/>
      <c r="B11" s="209" t="s">
        <v>495</v>
      </c>
      <c r="C11" s="60"/>
      <c r="D11" s="104"/>
      <c r="E11" s="122">
        <v>9660</v>
      </c>
      <c r="F11" s="61"/>
      <c r="G11" s="828"/>
      <c r="H11" s="253" t="s">
        <v>497</v>
      </c>
      <c r="I11" s="31"/>
      <c r="J11" s="32"/>
      <c r="K11" s="204"/>
      <c r="L11" s="688"/>
      <c r="M11" s="151"/>
      <c r="N11" s="35"/>
    </row>
    <row r="12" spans="1:17" x14ac:dyDescent="0.2">
      <c r="A12" s="806"/>
      <c r="B12" s="209" t="s">
        <v>496</v>
      </c>
      <c r="C12" s="280"/>
      <c r="D12" s="133"/>
      <c r="E12" s="281">
        <v>16100</v>
      </c>
      <c r="F12" s="143"/>
      <c r="G12" s="828"/>
      <c r="H12" s="30" t="s">
        <v>121</v>
      </c>
      <c r="I12" s="31"/>
      <c r="J12" s="32"/>
      <c r="K12" s="204" t="s">
        <v>451</v>
      </c>
      <c r="L12" s="687">
        <v>43872</v>
      </c>
      <c r="M12" s="758">
        <f>E12+'APRIL ''19'!E28</f>
        <v>18006</v>
      </c>
      <c r="N12" s="35"/>
    </row>
    <row r="13" spans="1:17" x14ac:dyDescent="0.2">
      <c r="A13" s="806"/>
      <c r="B13" s="209" t="s">
        <v>502</v>
      </c>
      <c r="C13" s="121">
        <v>23000</v>
      </c>
      <c r="D13" s="104"/>
      <c r="E13" s="122"/>
      <c r="F13" s="61"/>
      <c r="G13" s="828"/>
      <c r="H13" s="30" t="s">
        <v>103</v>
      </c>
      <c r="I13" s="31"/>
      <c r="J13" s="32"/>
      <c r="K13" s="204" t="s">
        <v>451</v>
      </c>
      <c r="L13" s="731" t="s">
        <v>42</v>
      </c>
      <c r="M13" s="151"/>
      <c r="N13" s="35"/>
    </row>
    <row r="14" spans="1:17" x14ac:dyDescent="0.2">
      <c r="A14" s="806"/>
      <c r="B14" s="674" t="s">
        <v>504</v>
      </c>
      <c r="C14" s="60"/>
      <c r="D14" s="104"/>
      <c r="E14" s="122">
        <v>6095</v>
      </c>
      <c r="F14" s="61"/>
      <c r="G14" s="828"/>
      <c r="H14" s="253" t="s">
        <v>507</v>
      </c>
      <c r="I14" s="31"/>
      <c r="J14" s="32"/>
      <c r="K14" s="204"/>
      <c r="L14" s="662"/>
      <c r="M14" s="151"/>
      <c r="N14" s="35"/>
    </row>
    <row r="15" spans="1:17" x14ac:dyDescent="0.2">
      <c r="A15" s="806"/>
      <c r="B15" s="82" t="s">
        <v>510</v>
      </c>
      <c r="C15" s="58"/>
      <c r="D15" s="114"/>
      <c r="E15" s="242">
        <v>5865</v>
      </c>
      <c r="F15" s="59"/>
      <c r="G15" s="828"/>
      <c r="H15" s="253" t="s">
        <v>509</v>
      </c>
      <c r="I15" s="31"/>
      <c r="J15" s="32"/>
      <c r="K15" s="204"/>
      <c r="L15" s="688"/>
      <c r="M15" s="151"/>
      <c r="N15" s="35"/>
    </row>
    <row r="16" spans="1:17" x14ac:dyDescent="0.2">
      <c r="A16" s="806"/>
      <c r="B16" s="82" t="s">
        <v>519</v>
      </c>
      <c r="C16" s="141">
        <v>14490</v>
      </c>
      <c r="D16" s="114"/>
      <c r="E16" s="58"/>
      <c r="F16" s="59"/>
      <c r="G16" s="828"/>
      <c r="H16" s="30" t="s">
        <v>520</v>
      </c>
      <c r="I16" s="31"/>
      <c r="J16" s="32"/>
      <c r="K16" s="204" t="s">
        <v>451</v>
      </c>
      <c r="L16" s="687">
        <v>43803</v>
      </c>
      <c r="M16" s="151"/>
      <c r="N16" s="35"/>
    </row>
    <row r="17" spans="1:15" x14ac:dyDescent="0.2">
      <c r="A17" s="806"/>
      <c r="B17" s="82" t="s">
        <v>549</v>
      </c>
      <c r="C17" s="141">
        <v>20253.8</v>
      </c>
      <c r="D17" s="114"/>
      <c r="E17" s="58"/>
      <c r="F17" s="59"/>
      <c r="G17" s="828"/>
      <c r="H17" s="30" t="s">
        <v>450</v>
      </c>
      <c r="I17" s="31"/>
      <c r="J17" s="32"/>
      <c r="K17" s="204" t="s">
        <v>451</v>
      </c>
      <c r="L17" s="687">
        <v>43768</v>
      </c>
      <c r="M17" s="151"/>
      <c r="N17" s="35"/>
    </row>
    <row r="18" spans="1:15" x14ac:dyDescent="0.2">
      <c r="A18" s="806"/>
      <c r="B18" s="82" t="s">
        <v>552</v>
      </c>
      <c r="C18" s="58"/>
      <c r="D18" s="114"/>
      <c r="E18" s="141">
        <v>7245</v>
      </c>
      <c r="F18" s="59"/>
      <c r="G18" s="828"/>
      <c r="H18" s="30" t="s">
        <v>559</v>
      </c>
      <c r="I18" s="31"/>
      <c r="J18" s="32"/>
      <c r="K18" s="204" t="s">
        <v>451</v>
      </c>
      <c r="L18" s="689">
        <v>43865</v>
      </c>
      <c r="M18" s="151"/>
      <c r="N18" s="35"/>
    </row>
    <row r="19" spans="1:15" x14ac:dyDescent="0.2">
      <c r="A19" s="806"/>
      <c r="B19" s="82" t="s">
        <v>555</v>
      </c>
      <c r="C19" s="58"/>
      <c r="D19" s="114"/>
      <c r="E19" s="242">
        <v>32614</v>
      </c>
      <c r="F19" s="59"/>
      <c r="G19" s="828"/>
      <c r="H19" s="253" t="s">
        <v>556</v>
      </c>
      <c r="I19" s="31"/>
      <c r="J19" s="32"/>
      <c r="K19" s="204"/>
      <c r="L19" s="688"/>
      <c r="M19" s="151"/>
      <c r="N19" s="35" t="s">
        <v>727</v>
      </c>
    </row>
    <row r="20" spans="1:15" x14ac:dyDescent="0.2">
      <c r="A20" s="806"/>
      <c r="B20" s="209" t="s">
        <v>637</v>
      </c>
      <c r="C20" s="408">
        <v>28750</v>
      </c>
      <c r="D20" s="59"/>
      <c r="E20" s="58"/>
      <c r="F20" s="59"/>
      <c r="G20" s="828"/>
      <c r="H20" s="706" t="s">
        <v>243</v>
      </c>
      <c r="I20" s="31"/>
      <c r="J20" s="32"/>
      <c r="K20" s="204"/>
      <c r="L20" s="732"/>
      <c r="M20" s="151"/>
      <c r="N20" s="96" t="s">
        <v>671</v>
      </c>
    </row>
    <row r="21" spans="1:15" ht="13.5" thickBot="1" x14ac:dyDescent="0.25">
      <c r="A21" s="934"/>
      <c r="B21" s="505" t="s">
        <v>638</v>
      </c>
      <c r="C21" s="734">
        <v>75589.5</v>
      </c>
      <c r="D21" s="560"/>
      <c r="E21" s="734"/>
      <c r="F21" s="560"/>
      <c r="G21" s="829"/>
      <c r="H21" s="735" t="s">
        <v>109</v>
      </c>
      <c r="I21" s="458"/>
      <c r="J21" s="736"/>
      <c r="K21" s="737"/>
      <c r="L21" s="738"/>
      <c r="M21" s="151"/>
      <c r="N21"/>
    </row>
    <row r="22" spans="1:15" x14ac:dyDescent="0.2">
      <c r="A22" s="806" t="s">
        <v>91</v>
      </c>
      <c r="B22" s="225" t="s">
        <v>643</v>
      </c>
      <c r="C22" s="280"/>
      <c r="D22" s="133"/>
      <c r="E22" s="58"/>
      <c r="F22" s="59">
        <v>17710</v>
      </c>
      <c r="G22" s="828">
        <f>SUM(C22:F23)</f>
        <v>59409</v>
      </c>
      <c r="H22" s="557" t="s">
        <v>645</v>
      </c>
      <c r="I22" s="558"/>
      <c r="J22" s="559"/>
      <c r="K22" s="204" t="s">
        <v>41</v>
      </c>
      <c r="L22" s="653" t="s">
        <v>42</v>
      </c>
      <c r="M22" s="151"/>
      <c r="N22" s="35"/>
    </row>
    <row r="23" spans="1:15" x14ac:dyDescent="0.2">
      <c r="A23" s="807"/>
      <c r="B23" s="674" t="s">
        <v>644</v>
      </c>
      <c r="C23" s="121">
        <v>41699</v>
      </c>
      <c r="D23" s="104"/>
      <c r="E23" s="58"/>
      <c r="F23" s="59"/>
      <c r="G23" s="825"/>
      <c r="H23" s="30" t="s">
        <v>404</v>
      </c>
      <c r="I23" s="31"/>
      <c r="J23" s="32"/>
      <c r="K23" s="96" t="s">
        <v>451</v>
      </c>
      <c r="L23" s="671">
        <v>43803</v>
      </c>
      <c r="M23" s="151"/>
      <c r="N23" s="214"/>
    </row>
    <row r="24" spans="1:15" x14ac:dyDescent="0.2">
      <c r="A24" s="805" t="s">
        <v>108</v>
      </c>
      <c r="B24" s="279" t="s">
        <v>647</v>
      </c>
      <c r="C24" s="141"/>
      <c r="D24" s="333">
        <v>5175</v>
      </c>
      <c r="E24" s="58"/>
      <c r="F24" s="115"/>
      <c r="G24" s="824">
        <f>SUM(C24:F25)</f>
        <v>7889</v>
      </c>
      <c r="H24" s="30" t="s">
        <v>61</v>
      </c>
      <c r="I24" s="323"/>
      <c r="J24" s="356"/>
      <c r="K24" s="96" t="s">
        <v>41</v>
      </c>
      <c r="L24" s="653" t="s">
        <v>42</v>
      </c>
      <c r="M24" s="151"/>
      <c r="N24" s="96"/>
      <c r="O24" s="150"/>
    </row>
    <row r="25" spans="1:15" x14ac:dyDescent="0.2">
      <c r="A25" s="807"/>
      <c r="B25" s="209" t="s">
        <v>646</v>
      </c>
      <c r="C25" s="141">
        <v>2714</v>
      </c>
      <c r="D25" s="333"/>
      <c r="E25" s="242"/>
      <c r="F25" s="115"/>
      <c r="G25" s="825"/>
      <c r="H25" s="30" t="s">
        <v>95</v>
      </c>
      <c r="I25" s="323"/>
      <c r="J25" s="356"/>
      <c r="K25" s="204" t="s">
        <v>451</v>
      </c>
      <c r="L25" s="748">
        <v>43812</v>
      </c>
      <c r="M25" s="151"/>
      <c r="N25"/>
    </row>
    <row r="26" spans="1:15" x14ac:dyDescent="0.2">
      <c r="A26" s="218" t="s">
        <v>79</v>
      </c>
      <c r="B26" s="372" t="s">
        <v>649</v>
      </c>
      <c r="C26" s="278">
        <v>1437.5</v>
      </c>
      <c r="D26" s="230"/>
      <c r="E26" s="256"/>
      <c r="F26" s="226"/>
      <c r="G26" s="448">
        <f>SUM(C26:F26)</f>
        <v>1437.5</v>
      </c>
      <c r="H26" s="30" t="s">
        <v>648</v>
      </c>
      <c r="I26" s="323"/>
      <c r="J26" s="356"/>
      <c r="K26" s="204" t="s">
        <v>451</v>
      </c>
      <c r="L26" s="151">
        <v>43803</v>
      </c>
      <c r="M26" s="151"/>
      <c r="N26" s="357" t="e">
        <f>C26+'OCTOBER ''19'!#REF!</f>
        <v>#REF!</v>
      </c>
    </row>
    <row r="27" spans="1:15" x14ac:dyDescent="0.2">
      <c r="A27" s="116" t="s">
        <v>58</v>
      </c>
      <c r="B27" s="674" t="s">
        <v>650</v>
      </c>
      <c r="C27" s="60"/>
      <c r="D27" s="235">
        <v>7521</v>
      </c>
      <c r="E27" s="60"/>
      <c r="F27" s="106"/>
      <c r="G27" s="254">
        <f>SUM(C27:F27)</f>
        <v>7521</v>
      </c>
      <c r="H27" s="30" t="s">
        <v>87</v>
      </c>
      <c r="I27" s="323"/>
      <c r="J27" s="356"/>
      <c r="K27" s="96" t="s">
        <v>41</v>
      </c>
      <c r="L27" s="653" t="s">
        <v>42</v>
      </c>
      <c r="M27" s="151"/>
      <c r="N27"/>
    </row>
    <row r="28" spans="1:15" x14ac:dyDescent="0.2">
      <c r="A28" s="796" t="s">
        <v>101</v>
      </c>
      <c r="B28" s="82" t="s">
        <v>651</v>
      </c>
      <c r="C28" s="141"/>
      <c r="D28" s="333">
        <v>12351</v>
      </c>
      <c r="E28" s="58"/>
      <c r="F28" s="115"/>
      <c r="G28" s="824">
        <f>SUM(C28:F30)</f>
        <v>53521</v>
      </c>
      <c r="H28" s="30" t="s">
        <v>53</v>
      </c>
      <c r="I28" s="323"/>
      <c r="J28" s="356"/>
      <c r="K28" s="96" t="s">
        <v>41</v>
      </c>
      <c r="L28" s="653" t="s">
        <v>42</v>
      </c>
      <c r="M28" s="151"/>
      <c r="N28"/>
    </row>
    <row r="29" spans="1:15" x14ac:dyDescent="0.2">
      <c r="A29" s="809"/>
      <c r="B29" s="82" t="s">
        <v>652</v>
      </c>
      <c r="C29" s="60"/>
      <c r="D29" s="104">
        <v>4830</v>
      </c>
      <c r="E29" s="60"/>
      <c r="F29" s="61"/>
      <c r="G29" s="828"/>
      <c r="H29" s="30" t="s">
        <v>53</v>
      </c>
      <c r="I29" s="323"/>
      <c r="J29" s="356"/>
      <c r="K29" s="96" t="s">
        <v>41</v>
      </c>
      <c r="L29" s="653" t="s">
        <v>42</v>
      </c>
      <c r="M29" s="151"/>
      <c r="N29" s="35"/>
    </row>
    <row r="30" spans="1:15" x14ac:dyDescent="0.2">
      <c r="A30" s="797"/>
      <c r="B30" s="255" t="s">
        <v>654</v>
      </c>
      <c r="C30" s="290"/>
      <c r="D30" s="289"/>
      <c r="E30" s="287">
        <v>36340</v>
      </c>
      <c r="F30" s="288"/>
      <c r="G30" s="825"/>
      <c r="H30" s="755" t="s">
        <v>653</v>
      </c>
      <c r="I30" s="31"/>
      <c r="J30" s="32"/>
      <c r="K30" s="204" t="s">
        <v>451</v>
      </c>
      <c r="L30" s="687">
        <v>43839</v>
      </c>
      <c r="M30" s="151"/>
      <c r="N30"/>
    </row>
    <row r="31" spans="1:15" x14ac:dyDescent="0.2">
      <c r="A31" s="796" t="s">
        <v>63</v>
      </c>
      <c r="B31" s="209" t="s">
        <v>655</v>
      </c>
      <c r="C31" s="175"/>
      <c r="D31" s="174"/>
      <c r="E31" s="184">
        <v>36570</v>
      </c>
      <c r="F31" s="172"/>
      <c r="G31" s="824">
        <f>SUM(C31:F33)</f>
        <v>46632.5</v>
      </c>
      <c r="H31" s="30" t="s">
        <v>656</v>
      </c>
      <c r="I31" s="31"/>
      <c r="J31" s="32"/>
      <c r="K31" s="204" t="s">
        <v>451</v>
      </c>
      <c r="L31" s="687">
        <v>43808</v>
      </c>
      <c r="M31" s="151"/>
      <c r="N31"/>
    </row>
    <row r="32" spans="1:15" x14ac:dyDescent="0.2">
      <c r="A32" s="809"/>
      <c r="B32" s="279" t="s">
        <v>657</v>
      </c>
      <c r="C32" s="287">
        <v>4312.5</v>
      </c>
      <c r="D32" s="289"/>
      <c r="E32" s="503"/>
      <c r="F32" s="172"/>
      <c r="G32" s="828"/>
      <c r="H32" s="30" t="s">
        <v>648</v>
      </c>
      <c r="I32" s="31"/>
      <c r="J32" s="32"/>
      <c r="K32" s="204" t="s">
        <v>451</v>
      </c>
      <c r="L32" s="671">
        <v>43809</v>
      </c>
      <c r="M32" s="151"/>
      <c r="N32"/>
    </row>
    <row r="33" spans="1:15" x14ac:dyDescent="0.2">
      <c r="A33" s="797"/>
      <c r="B33" s="674" t="s">
        <v>658</v>
      </c>
      <c r="C33" s="184">
        <v>5750</v>
      </c>
      <c r="D33" s="174"/>
      <c r="E33" s="473"/>
      <c r="F33" s="172"/>
      <c r="G33" s="825"/>
      <c r="H33" s="30" t="s">
        <v>103</v>
      </c>
      <c r="I33" s="31"/>
      <c r="J33" s="32"/>
      <c r="K33" s="204" t="s">
        <v>451</v>
      </c>
      <c r="L33" s="671">
        <v>43808</v>
      </c>
      <c r="M33" s="151"/>
      <c r="N33"/>
    </row>
    <row r="34" spans="1:15" x14ac:dyDescent="0.2">
      <c r="A34" s="116" t="s">
        <v>94</v>
      </c>
      <c r="B34" s="82" t="s">
        <v>659</v>
      </c>
      <c r="C34" s="229">
        <v>-5750</v>
      </c>
      <c r="D34" s="224"/>
      <c r="E34" s="267"/>
      <c r="F34" s="223"/>
      <c r="G34" s="254">
        <f>SUM(C34:F34)</f>
        <v>-5750</v>
      </c>
      <c r="H34" s="30" t="s">
        <v>103</v>
      </c>
      <c r="I34" s="31"/>
      <c r="J34" s="32"/>
      <c r="K34" s="204" t="s">
        <v>576</v>
      </c>
      <c r="L34" s="653" t="s">
        <v>42</v>
      </c>
      <c r="M34" s="151"/>
      <c r="N34"/>
    </row>
    <row r="35" spans="1:15" x14ac:dyDescent="0.2">
      <c r="A35" s="796" t="s">
        <v>82</v>
      </c>
      <c r="B35" s="82" t="s">
        <v>660</v>
      </c>
      <c r="C35" s="290"/>
      <c r="D35" s="289">
        <v>5623.5</v>
      </c>
      <c r="E35" s="290"/>
      <c r="F35" s="288"/>
      <c r="G35" s="824">
        <f>SUM(C35:F37)</f>
        <v>43182.5</v>
      </c>
      <c r="H35" s="30" t="s">
        <v>61</v>
      </c>
      <c r="I35" s="31"/>
      <c r="J35" s="32"/>
      <c r="K35" s="204" t="s">
        <v>41</v>
      </c>
      <c r="L35" s="653" t="s">
        <v>42</v>
      </c>
      <c r="M35" s="151"/>
      <c r="N35"/>
    </row>
    <row r="36" spans="1:15" x14ac:dyDescent="0.2">
      <c r="A36" s="809"/>
      <c r="B36" s="82" t="s">
        <v>661</v>
      </c>
      <c r="C36" s="239"/>
      <c r="D36" s="266">
        <v>10350</v>
      </c>
      <c r="E36" s="502"/>
      <c r="F36" s="264"/>
      <c r="G36" s="828"/>
      <c r="H36" s="30" t="s">
        <v>57</v>
      </c>
      <c r="I36" s="31"/>
      <c r="J36" s="32"/>
      <c r="K36" s="204" t="s">
        <v>41</v>
      </c>
      <c r="L36" s="653" t="s">
        <v>42</v>
      </c>
      <c r="M36" s="151"/>
      <c r="N36"/>
    </row>
    <row r="37" spans="1:15" x14ac:dyDescent="0.2">
      <c r="A37" s="797"/>
      <c r="B37" s="82" t="s">
        <v>662</v>
      </c>
      <c r="C37" s="175"/>
      <c r="D37" s="174">
        <v>27209</v>
      </c>
      <c r="E37" s="175"/>
      <c r="F37" s="172"/>
      <c r="G37" s="825"/>
      <c r="H37" s="30" t="s">
        <v>53</v>
      </c>
      <c r="I37" s="31"/>
      <c r="J37" s="32"/>
      <c r="K37" s="204" t="s">
        <v>41</v>
      </c>
      <c r="L37" s="653" t="s">
        <v>42</v>
      </c>
      <c r="M37" s="151"/>
      <c r="N37" s="214"/>
    </row>
    <row r="38" spans="1:15" x14ac:dyDescent="0.2">
      <c r="A38" s="796" t="s">
        <v>69</v>
      </c>
      <c r="B38" s="82" t="s">
        <v>663</v>
      </c>
      <c r="C38" s="291"/>
      <c r="D38" s="289">
        <v>2760</v>
      </c>
      <c r="E38" s="290"/>
      <c r="F38" s="288"/>
      <c r="G38" s="824">
        <f>SUM(C38:F39)</f>
        <v>12512</v>
      </c>
      <c r="H38" s="30" t="s">
        <v>327</v>
      </c>
      <c r="I38" s="31"/>
      <c r="J38" s="32"/>
      <c r="K38" s="204" t="s">
        <v>41</v>
      </c>
      <c r="L38" s="653" t="s">
        <v>42</v>
      </c>
      <c r="M38" s="151"/>
      <c r="N38" s="357"/>
    </row>
    <row r="39" spans="1:15" x14ac:dyDescent="0.2">
      <c r="A39" s="797"/>
      <c r="B39" s="82" t="s">
        <v>664</v>
      </c>
      <c r="C39" s="502"/>
      <c r="D39" s="174">
        <v>9752</v>
      </c>
      <c r="E39" s="502"/>
      <c r="F39" s="264"/>
      <c r="G39" s="825"/>
      <c r="H39" s="30" t="s">
        <v>250</v>
      </c>
      <c r="I39" s="31"/>
      <c r="J39" s="32"/>
      <c r="K39" s="204" t="s">
        <v>41</v>
      </c>
      <c r="L39" s="653" t="s">
        <v>42</v>
      </c>
      <c r="M39" s="151"/>
      <c r="N39"/>
    </row>
    <row r="40" spans="1:15" x14ac:dyDescent="0.2">
      <c r="A40" s="796" t="s">
        <v>96</v>
      </c>
      <c r="B40" s="82" t="s">
        <v>666</v>
      </c>
      <c r="C40" s="502"/>
      <c r="D40" s="289">
        <v>19780</v>
      </c>
      <c r="E40" s="502"/>
      <c r="F40" s="264"/>
      <c r="G40" s="824">
        <f>SUM(C40:F44)</f>
        <v>58466</v>
      </c>
      <c r="H40" s="30" t="s">
        <v>97</v>
      </c>
      <c r="I40" s="31"/>
      <c r="J40" s="32"/>
      <c r="K40" s="204" t="s">
        <v>41</v>
      </c>
      <c r="L40" s="653" t="s">
        <v>42</v>
      </c>
      <c r="M40" s="151"/>
      <c r="N40"/>
    </row>
    <row r="41" spans="1:15" x14ac:dyDescent="0.2">
      <c r="A41" s="809"/>
      <c r="B41" s="82" t="s">
        <v>665</v>
      </c>
      <c r="C41" s="175"/>
      <c r="D41" s="174">
        <v>14524.5</v>
      </c>
      <c r="E41" s="473"/>
      <c r="F41" s="172"/>
      <c r="G41" s="828"/>
      <c r="H41" s="30" t="s">
        <v>97</v>
      </c>
      <c r="I41" s="31"/>
      <c r="J41" s="32"/>
      <c r="K41" s="204" t="s">
        <v>41</v>
      </c>
      <c r="L41" s="653" t="s">
        <v>42</v>
      </c>
      <c r="M41" s="151"/>
      <c r="N41"/>
    </row>
    <row r="42" spans="1:15" x14ac:dyDescent="0.2">
      <c r="A42" s="809"/>
      <c r="B42" s="82" t="s">
        <v>667</v>
      </c>
      <c r="C42" s="287">
        <v>5750</v>
      </c>
      <c r="D42" s="289"/>
      <c r="E42" s="290"/>
      <c r="F42" s="288"/>
      <c r="G42" s="828"/>
      <c r="H42" s="30" t="s">
        <v>243</v>
      </c>
      <c r="I42" s="31"/>
      <c r="J42" s="32"/>
      <c r="K42" s="204" t="s">
        <v>451</v>
      </c>
      <c r="L42" s="653" t="s">
        <v>42</v>
      </c>
      <c r="M42" s="151"/>
      <c r="N42"/>
    </row>
    <row r="43" spans="1:15" x14ac:dyDescent="0.2">
      <c r="A43" s="809"/>
      <c r="B43" s="82" t="s">
        <v>668</v>
      </c>
      <c r="C43" s="394"/>
      <c r="D43" s="174">
        <v>14582</v>
      </c>
      <c r="E43" s="473"/>
      <c r="F43" s="172"/>
      <c r="G43" s="828"/>
      <c r="H43" s="30" t="s">
        <v>97</v>
      </c>
      <c r="I43" s="31"/>
      <c r="J43" s="32"/>
      <c r="K43" s="204" t="s">
        <v>41</v>
      </c>
      <c r="L43" s="653" t="s">
        <v>42</v>
      </c>
      <c r="M43" s="151"/>
      <c r="N43"/>
      <c r="O43" s="150"/>
    </row>
    <row r="44" spans="1:15" ht="13.5" thickBot="1" x14ac:dyDescent="0.25">
      <c r="A44" s="935"/>
      <c r="B44" s="454" t="s">
        <v>669</v>
      </c>
      <c r="C44" s="297"/>
      <c r="D44" s="224"/>
      <c r="E44" s="384">
        <v>3829.5</v>
      </c>
      <c r="F44" s="223"/>
      <c r="G44" s="829"/>
      <c r="H44" s="253" t="s">
        <v>442</v>
      </c>
      <c r="I44" s="31"/>
      <c r="J44" s="32"/>
      <c r="K44" s="204"/>
      <c r="L44" s="721"/>
      <c r="M44" s="151"/>
      <c r="N44"/>
    </row>
    <row r="45" spans="1:15" s="12" customFormat="1" ht="14.25" customHeight="1" thickTop="1" thickBot="1" x14ac:dyDescent="0.25">
      <c r="A45" s="892"/>
      <c r="B45" s="892"/>
      <c r="C45" s="185">
        <f>SUM(C5:C44)</f>
        <v>217996.3</v>
      </c>
      <c r="D45" s="185">
        <f>SUM(D5:D44)</f>
        <v>134458</v>
      </c>
      <c r="E45" s="185">
        <f>SUM(E5:E44)</f>
        <v>219523.5</v>
      </c>
      <c r="F45" s="185">
        <f>SUM(F5:F44)</f>
        <v>17710</v>
      </c>
      <c r="G45" s="817">
        <f>SUM(G5:G44)</f>
        <v>589687.80000000005</v>
      </c>
      <c r="H45" s="817"/>
      <c r="I45" s="817"/>
      <c r="J45" s="817"/>
      <c r="K45" s="67">
        <f>SUM(C45:F45)</f>
        <v>589687.80000000005</v>
      </c>
      <c r="L45" s="719"/>
      <c r="M45" s="151"/>
    </row>
    <row r="46" spans="1:15" s="12" customFormat="1" ht="15" customHeight="1" x14ac:dyDescent="0.2">
      <c r="A46" s="40"/>
      <c r="B46" s="84"/>
      <c r="C46" s="848">
        <f>SUM(C45:D45)</f>
        <v>352454.3</v>
      </c>
      <c r="D46" s="849"/>
      <c r="E46" s="850">
        <f>SUM(E45:F45)</f>
        <v>237233.5</v>
      </c>
      <c r="F46" s="851"/>
      <c r="G46" s="817"/>
      <c r="H46" s="817"/>
      <c r="I46" s="817"/>
      <c r="J46" s="817"/>
      <c r="K46" s="67">
        <f>SUM(C46:F46)</f>
        <v>589687.80000000005</v>
      </c>
      <c r="L46" s="719"/>
      <c r="M46" s="301"/>
    </row>
    <row r="47" spans="1:15" s="12" customFormat="1" x14ac:dyDescent="0.2">
      <c r="A47" s="40"/>
      <c r="B47" s="84"/>
      <c r="C47" s="186"/>
      <c r="D47" s="186"/>
      <c r="E47" s="186"/>
      <c r="F47" s="186"/>
      <c r="G47" s="13"/>
      <c r="H47" s="889"/>
      <c r="I47" s="889"/>
      <c r="K47" s="7"/>
      <c r="L47" s="723"/>
      <c r="M47" s="301"/>
    </row>
    <row r="48" spans="1:15" x14ac:dyDescent="0.2">
      <c r="I48" s="781"/>
      <c r="J48" s="781"/>
    </row>
    <row r="49" spans="1:15" ht="15" x14ac:dyDescent="0.2">
      <c r="A49" s="65" t="s">
        <v>9</v>
      </c>
      <c r="I49" s="889"/>
      <c r="J49" s="889"/>
    </row>
    <row r="50" spans="1:15" s="97" customFormat="1" ht="7.5" customHeight="1" x14ac:dyDescent="0.2">
      <c r="A50" s="4"/>
      <c r="B50" s="81"/>
      <c r="C50" s="178"/>
      <c r="D50" s="178"/>
      <c r="E50" s="178"/>
      <c r="F50" s="178"/>
      <c r="G50" s="1"/>
      <c r="H50"/>
      <c r="I50"/>
      <c r="J50"/>
      <c r="K50"/>
      <c r="L50"/>
      <c r="M50" s="721"/>
      <c r="N50" s="154"/>
      <c r="O50"/>
    </row>
    <row r="51" spans="1:15" s="97" customFormat="1" ht="17.25" customHeight="1" thickBot="1" x14ac:dyDescent="0.25">
      <c r="A51" s="144"/>
      <c r="B51" s="145" t="s">
        <v>34</v>
      </c>
      <c r="C51" s="187"/>
      <c r="D51" s="178"/>
      <c r="E51" s="178"/>
      <c r="F51" s="178"/>
      <c r="G51" s="1"/>
      <c r="H51"/>
      <c r="I51"/>
      <c r="J51"/>
      <c r="K51"/>
      <c r="L51" s="721"/>
      <c r="M51" s="154"/>
      <c r="N51"/>
    </row>
    <row r="52" spans="1:15" s="97" customFormat="1" ht="13.5" thickBot="1" x14ac:dyDescent="0.25">
      <c r="A52" s="802"/>
      <c r="B52" s="803"/>
      <c r="C52" s="34" t="s">
        <v>89</v>
      </c>
      <c r="D52" s="205" t="s">
        <v>62</v>
      </c>
      <c r="E52" s="205" t="s">
        <v>217</v>
      </c>
      <c r="F52" s="205" t="s">
        <v>49</v>
      </c>
      <c r="G52" s="205" t="s">
        <v>80</v>
      </c>
      <c r="H52" s="205" t="s">
        <v>330</v>
      </c>
      <c r="I52" s="741" t="s">
        <v>59</v>
      </c>
      <c r="K52" s="721"/>
      <c r="L52" s="154"/>
      <c r="N52" s="154"/>
    </row>
    <row r="53" spans="1:15" s="366" customFormat="1" ht="12" x14ac:dyDescent="0.2">
      <c r="A53" s="924" t="s">
        <v>647</v>
      </c>
      <c r="B53" s="925"/>
      <c r="C53" s="316"/>
      <c r="D53" s="367">
        <v>5175</v>
      </c>
      <c r="E53" s="367"/>
      <c r="F53" s="367"/>
      <c r="G53" s="367"/>
      <c r="H53" s="367"/>
      <c r="I53" s="742"/>
      <c r="K53" s="725"/>
      <c r="L53" s="380"/>
      <c r="N53" s="380"/>
    </row>
    <row r="54" spans="1:15" s="366" customFormat="1" ht="12" x14ac:dyDescent="0.2">
      <c r="A54" s="922" t="s">
        <v>650</v>
      </c>
      <c r="B54" s="923"/>
      <c r="C54" s="368">
        <v>7521</v>
      </c>
      <c r="D54" s="369"/>
      <c r="E54" s="369"/>
      <c r="F54" s="369"/>
      <c r="G54" s="369"/>
      <c r="H54" s="369"/>
      <c r="I54" s="743"/>
      <c r="K54" s="725"/>
      <c r="L54" s="380"/>
      <c r="N54" s="380"/>
    </row>
    <row r="55" spans="1:15" s="366" customFormat="1" ht="12" x14ac:dyDescent="0.2">
      <c r="A55" s="922" t="s">
        <v>651</v>
      </c>
      <c r="B55" s="923"/>
      <c r="C55" s="368"/>
      <c r="D55" s="369"/>
      <c r="E55" s="369"/>
      <c r="F55" s="369">
        <v>12351</v>
      </c>
      <c r="G55" s="369"/>
      <c r="H55" s="369"/>
      <c r="I55" s="743"/>
      <c r="K55" s="725"/>
      <c r="L55" s="380"/>
      <c r="N55" s="380"/>
    </row>
    <row r="56" spans="1:15" s="366" customFormat="1" ht="12" x14ac:dyDescent="0.2">
      <c r="A56" s="922" t="s">
        <v>652</v>
      </c>
      <c r="B56" s="923"/>
      <c r="C56" s="368"/>
      <c r="D56" s="369"/>
      <c r="E56" s="369"/>
      <c r="F56" s="369">
        <v>4830</v>
      </c>
      <c r="G56" s="369"/>
      <c r="H56" s="369"/>
      <c r="I56" s="743"/>
      <c r="K56" s="725"/>
      <c r="L56" s="380"/>
      <c r="N56" s="380"/>
    </row>
    <row r="57" spans="1:15" s="366" customFormat="1" ht="12" x14ac:dyDescent="0.2">
      <c r="A57" s="922" t="s">
        <v>660</v>
      </c>
      <c r="B57" s="923"/>
      <c r="C57" s="368"/>
      <c r="D57" s="369">
        <v>5623.5</v>
      </c>
      <c r="E57" s="369"/>
      <c r="F57" s="369"/>
      <c r="G57" s="369"/>
      <c r="H57" s="369"/>
      <c r="I57" s="743"/>
      <c r="K57" s="725"/>
      <c r="L57" s="380"/>
      <c r="N57" s="380"/>
    </row>
    <row r="58" spans="1:15" s="366" customFormat="1" ht="12" x14ac:dyDescent="0.2">
      <c r="A58" s="922" t="s">
        <v>661</v>
      </c>
      <c r="B58" s="923"/>
      <c r="C58" s="370"/>
      <c r="D58" s="371"/>
      <c r="E58" s="371"/>
      <c r="F58" s="371"/>
      <c r="G58" s="371"/>
      <c r="H58" s="371"/>
      <c r="I58" s="744">
        <v>10350</v>
      </c>
      <c r="K58" s="725"/>
      <c r="L58" s="380"/>
      <c r="N58" s="380"/>
    </row>
    <row r="59" spans="1:15" s="366" customFormat="1" ht="12" x14ac:dyDescent="0.2">
      <c r="A59" s="922" t="s">
        <v>662</v>
      </c>
      <c r="B59" s="923"/>
      <c r="C59" s="370"/>
      <c r="D59" s="371"/>
      <c r="E59" s="371"/>
      <c r="F59" s="371">
        <v>27209</v>
      </c>
      <c r="G59" s="371"/>
      <c r="H59" s="371"/>
      <c r="I59" s="264"/>
      <c r="K59" s="725"/>
      <c r="L59" s="380"/>
      <c r="N59" s="380"/>
    </row>
    <row r="60" spans="1:15" s="366" customFormat="1" ht="12" x14ac:dyDescent="0.2">
      <c r="A60" s="922" t="s">
        <v>663</v>
      </c>
      <c r="B60" s="923"/>
      <c r="C60" s="370"/>
      <c r="D60" s="371"/>
      <c r="E60" s="371"/>
      <c r="F60" s="371"/>
      <c r="G60" s="371"/>
      <c r="H60" s="371">
        <v>2760</v>
      </c>
      <c r="I60" s="264"/>
      <c r="K60" s="725"/>
      <c r="L60" s="380"/>
      <c r="N60" s="380"/>
    </row>
    <row r="61" spans="1:15" s="366" customFormat="1" ht="12" x14ac:dyDescent="0.2">
      <c r="A61" s="922" t="s">
        <v>664</v>
      </c>
      <c r="B61" s="923"/>
      <c r="C61" s="370"/>
      <c r="D61" s="371"/>
      <c r="E61" s="371">
        <v>9752</v>
      </c>
      <c r="F61" s="371"/>
      <c r="G61" s="371"/>
      <c r="H61" s="371"/>
      <c r="I61" s="172"/>
      <c r="K61" s="725"/>
      <c r="L61" s="380"/>
      <c r="N61" s="380"/>
    </row>
    <row r="62" spans="1:15" s="366" customFormat="1" ht="12" x14ac:dyDescent="0.2">
      <c r="A62" s="922" t="s">
        <v>666</v>
      </c>
      <c r="B62" s="923"/>
      <c r="C62" s="438"/>
      <c r="D62" s="439"/>
      <c r="E62" s="439"/>
      <c r="F62" s="439"/>
      <c r="G62" s="439">
        <v>19780</v>
      </c>
      <c r="H62" s="439"/>
      <c r="I62" s="745"/>
      <c r="K62" s="725"/>
      <c r="L62" s="380"/>
      <c r="N62" s="380"/>
    </row>
    <row r="63" spans="1:15" s="547" customFormat="1" ht="12" x14ac:dyDescent="0.2">
      <c r="A63" s="922" t="s">
        <v>665</v>
      </c>
      <c r="B63" s="923"/>
      <c r="C63" s="438"/>
      <c r="D63" s="439"/>
      <c r="E63" s="439"/>
      <c r="F63" s="439"/>
      <c r="G63" s="439">
        <v>14524.5</v>
      </c>
      <c r="H63" s="439"/>
      <c r="I63" s="745"/>
      <c r="K63" s="725"/>
      <c r="L63" s="380"/>
      <c r="N63" s="380"/>
    </row>
    <row r="64" spans="1:15" s="366" customFormat="1" thickBot="1" x14ac:dyDescent="0.25">
      <c r="A64" s="930" t="s">
        <v>668</v>
      </c>
      <c r="B64" s="931"/>
      <c r="C64" s="373"/>
      <c r="D64" s="374"/>
      <c r="E64" s="374"/>
      <c r="F64" s="374"/>
      <c r="G64" s="374">
        <v>14582</v>
      </c>
      <c r="H64" s="374"/>
      <c r="I64" s="746"/>
      <c r="J64" s="932">
        <f>D45</f>
        <v>134458</v>
      </c>
      <c r="K64" s="933"/>
      <c r="L64" s="380"/>
      <c r="N64" s="380"/>
    </row>
    <row r="65" spans="1:14" ht="13.5" thickBot="1" x14ac:dyDescent="0.25">
      <c r="C65" s="739">
        <f t="shared" ref="C65:I65" si="0">SUM(C53:C64)</f>
        <v>7521</v>
      </c>
      <c r="D65" s="740">
        <f t="shared" si="0"/>
        <v>10798.5</v>
      </c>
      <c r="E65" s="740">
        <f t="shared" si="0"/>
        <v>9752</v>
      </c>
      <c r="F65" s="740">
        <f t="shared" si="0"/>
        <v>44390</v>
      </c>
      <c r="G65" s="740">
        <f t="shared" si="0"/>
        <v>48886.5</v>
      </c>
      <c r="H65" s="740">
        <f t="shared" si="0"/>
        <v>2760</v>
      </c>
      <c r="I65" s="747">
        <f t="shared" si="0"/>
        <v>10350</v>
      </c>
      <c r="J65" s="783">
        <f>SUM(C65:I65)</f>
        <v>134458</v>
      </c>
      <c r="K65" s="784"/>
      <c r="L65" s="140"/>
      <c r="M65"/>
      <c r="N65" s="140"/>
    </row>
    <row r="66" spans="1:14" x14ac:dyDescent="0.2">
      <c r="G66" s="178"/>
      <c r="J66" s="140"/>
      <c r="K66" s="720"/>
      <c r="L66" s="140"/>
      <c r="M66"/>
      <c r="N66"/>
    </row>
    <row r="67" spans="1:14" s="363" customFormat="1" ht="11.25" x14ac:dyDescent="0.2">
      <c r="A67" s="361"/>
      <c r="B67" s="442" t="s">
        <v>46</v>
      </c>
      <c r="C67" s="430"/>
      <c r="D67" s="430"/>
      <c r="E67" s="430" t="s">
        <v>44</v>
      </c>
      <c r="F67" s="430" t="s">
        <v>44</v>
      </c>
      <c r="G67" s="430" t="s">
        <v>44</v>
      </c>
      <c r="H67" s="430" t="s">
        <v>44</v>
      </c>
      <c r="I67" s="430"/>
      <c r="J67" s="927">
        <f>SUM(C67:I67)</f>
        <v>0</v>
      </c>
      <c r="K67" s="926"/>
      <c r="L67" s="382"/>
    </row>
    <row r="68" spans="1:14" s="363" customFormat="1" ht="11.25" x14ac:dyDescent="0.2">
      <c r="A68" s="361"/>
      <c r="B68" s="442" t="s">
        <v>48</v>
      </c>
      <c r="C68" s="376"/>
      <c r="D68" s="376"/>
      <c r="E68" s="376"/>
      <c r="F68" s="376"/>
      <c r="G68" s="376"/>
      <c r="H68" s="376"/>
      <c r="J68" s="927">
        <f>SUM(C68:I68)</f>
        <v>0</v>
      </c>
      <c r="K68" s="926"/>
      <c r="L68" s="382"/>
    </row>
    <row r="69" spans="1:14" s="363" customFormat="1" ht="11.25" x14ac:dyDescent="0.2">
      <c r="A69" s="361"/>
      <c r="B69" s="442" t="s">
        <v>47</v>
      </c>
      <c r="C69" s="430" t="s">
        <v>44</v>
      </c>
      <c r="D69" s="430" t="s">
        <v>44</v>
      </c>
      <c r="E69" s="376"/>
      <c r="F69" s="376"/>
      <c r="G69" s="376"/>
      <c r="H69" s="430"/>
      <c r="I69" s="430" t="s">
        <v>44</v>
      </c>
      <c r="J69" s="928">
        <f>SUM(C69:I69)</f>
        <v>0</v>
      </c>
      <c r="K69" s="929"/>
      <c r="L69" s="382"/>
    </row>
    <row r="70" spans="1:14" s="363" customFormat="1" ht="11.25" x14ac:dyDescent="0.2">
      <c r="A70" s="361"/>
      <c r="B70" s="441"/>
      <c r="C70" s="376"/>
      <c r="D70" s="376"/>
      <c r="E70" s="376"/>
      <c r="F70" s="752"/>
      <c r="G70" s="376"/>
      <c r="H70" s="752"/>
      <c r="J70" s="880">
        <f>SUM(J67:K69)</f>
        <v>0</v>
      </c>
      <c r="K70" s="926"/>
      <c r="L70" s="382"/>
    </row>
    <row r="71" spans="1:14" s="363" customFormat="1" ht="11.25" x14ac:dyDescent="0.2">
      <c r="A71" s="361"/>
      <c r="B71" s="441"/>
      <c r="C71" s="376"/>
      <c r="D71" s="376"/>
      <c r="E71" s="376"/>
      <c r="F71" s="376"/>
      <c r="G71" s="376"/>
      <c r="H71" s="398"/>
      <c r="K71" s="722"/>
      <c r="L71" s="724"/>
    </row>
    <row r="72" spans="1:14" s="363" customFormat="1" ht="11.25" x14ac:dyDescent="0.2">
      <c r="A72" s="361"/>
      <c r="B72" s="441"/>
      <c r="C72" s="376"/>
      <c r="D72" s="376"/>
      <c r="E72" s="376"/>
      <c r="F72" s="376"/>
      <c r="G72" s="376"/>
      <c r="J72" s="381"/>
      <c r="K72" s="722"/>
      <c r="L72" s="382"/>
    </row>
    <row r="73" spans="1:14" s="363" customFormat="1" ht="11.25" x14ac:dyDescent="0.2">
      <c r="A73" s="361"/>
      <c r="B73" s="441"/>
      <c r="C73" s="376"/>
      <c r="D73" s="376"/>
      <c r="E73" s="376"/>
      <c r="I73" s="381"/>
      <c r="K73" s="722"/>
      <c r="L73" s="382"/>
    </row>
    <row r="74" spans="1:14" s="363" customFormat="1" ht="11.25" x14ac:dyDescent="0.2">
      <c r="A74" s="361"/>
      <c r="B74" s="441"/>
      <c r="C74" s="376"/>
      <c r="D74" s="362"/>
      <c r="E74" s="362"/>
      <c r="K74" s="722"/>
      <c r="L74" s="382"/>
    </row>
    <row r="75" spans="1:14" x14ac:dyDescent="0.2">
      <c r="D75" s="1"/>
      <c r="E75"/>
      <c r="F75"/>
      <c r="G75"/>
      <c r="I75" s="154"/>
      <c r="J75" s="721"/>
      <c r="K75" s="140"/>
      <c r="M75"/>
      <c r="N75"/>
    </row>
    <row r="76" spans="1:14" x14ac:dyDescent="0.2">
      <c r="F76" s="1"/>
      <c r="G76"/>
      <c r="K76" s="154"/>
      <c r="L76" s="721"/>
      <c r="M76" s="140"/>
      <c r="N76"/>
    </row>
    <row r="77" spans="1:14" x14ac:dyDescent="0.2">
      <c r="F77" s="1"/>
      <c r="G77"/>
      <c r="K77" s="154"/>
      <c r="L77" s="721"/>
      <c r="M77" s="140"/>
      <c r="N77"/>
    </row>
    <row r="78" spans="1:14" x14ac:dyDescent="0.2">
      <c r="F78" s="1"/>
      <c r="G78"/>
      <c r="K78" s="154"/>
      <c r="L78" s="721"/>
      <c r="M78" s="140"/>
      <c r="N78"/>
    </row>
  </sheetData>
  <mergeCells count="45">
    <mergeCell ref="A40:A44"/>
    <mergeCell ref="G40:G44"/>
    <mergeCell ref="G28:G30"/>
    <mergeCell ref="A28:A30"/>
    <mergeCell ref="E46:F46"/>
    <mergeCell ref="G31:G33"/>
    <mergeCell ref="A31:A33"/>
    <mergeCell ref="G35:G37"/>
    <mergeCell ref="A35:A37"/>
    <mergeCell ref="G38:G39"/>
    <mergeCell ref="A38:A39"/>
    <mergeCell ref="A45:B45"/>
    <mergeCell ref="H4:J4"/>
    <mergeCell ref="C3:D3"/>
    <mergeCell ref="E3:F3"/>
    <mergeCell ref="A24:A25"/>
    <mergeCell ref="G24:G25"/>
    <mergeCell ref="A22:A23"/>
    <mergeCell ref="G22:G23"/>
    <mergeCell ref="A5:A21"/>
    <mergeCell ref="G5:G21"/>
    <mergeCell ref="I48:J48"/>
    <mergeCell ref="I49:J49"/>
    <mergeCell ref="G45:J46"/>
    <mergeCell ref="C46:D46"/>
    <mergeCell ref="H47:I47"/>
    <mergeCell ref="J70:K70"/>
    <mergeCell ref="J65:K65"/>
    <mergeCell ref="J67:K67"/>
    <mergeCell ref="J68:K68"/>
    <mergeCell ref="A62:B62"/>
    <mergeCell ref="J69:K69"/>
    <mergeCell ref="A64:B64"/>
    <mergeCell ref="J64:K64"/>
    <mergeCell ref="A63:B63"/>
    <mergeCell ref="A61:B61"/>
    <mergeCell ref="A59:B59"/>
    <mergeCell ref="A53:B53"/>
    <mergeCell ref="A52:B52"/>
    <mergeCell ref="A54:B54"/>
    <mergeCell ref="A56:B56"/>
    <mergeCell ref="A58:B58"/>
    <mergeCell ref="A60:B60"/>
    <mergeCell ref="A55:B55"/>
    <mergeCell ref="A57:B57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Q44"/>
  <sheetViews>
    <sheetView zoomScaleNormal="100" workbookViewId="0">
      <pane ySplit="4" topLeftCell="A5" activePane="bottomLeft" state="frozenSplit"/>
      <selection pane="bottomLeft" activeCell="J22" sqref="J22"/>
    </sheetView>
  </sheetViews>
  <sheetFormatPr defaultRowHeight="12.75" x14ac:dyDescent="0.2"/>
  <cols>
    <col min="1" max="1" width="2.42578125" style="341" customWidth="1"/>
    <col min="2" max="2" width="6.42578125" style="81" customWidth="1"/>
    <col min="3" max="7" width="10.7109375" style="126" customWidth="1"/>
    <col min="8" max="8" width="10.7109375" style="187" customWidth="1"/>
    <col min="9" max="9" width="10.7109375" style="96" customWidth="1"/>
    <col min="10" max="10" width="10.42578125" style="96" customWidth="1"/>
    <col min="11" max="11" width="10.28515625" style="96" customWidth="1"/>
    <col min="12" max="12" width="10.42578125" style="96" customWidth="1"/>
    <col min="13" max="14" width="10.7109375" style="96" customWidth="1"/>
    <col min="15" max="15" width="13.85546875" style="340" customWidth="1"/>
    <col min="16" max="16" width="10.7109375" style="96" customWidth="1"/>
    <col min="17" max="17" width="14.140625" style="96" customWidth="1"/>
    <col min="18" max="18" width="13.28515625" style="96" customWidth="1"/>
    <col min="19" max="19" width="13.7109375" style="96" customWidth="1"/>
    <col min="20" max="20" width="13.140625" style="96" customWidth="1"/>
    <col min="21" max="16384" width="9.140625" style="96"/>
  </cols>
  <sheetData>
    <row r="1" spans="1:15" ht="15" x14ac:dyDescent="0.25">
      <c r="A1" s="41" t="s">
        <v>642</v>
      </c>
      <c r="C1" s="335"/>
    </row>
    <row r="2" spans="1:15" ht="9.75" customHeight="1" thickBot="1" x14ac:dyDescent="0.25">
      <c r="A2" s="2"/>
      <c r="C2" s="336"/>
      <c r="D2" s="337"/>
      <c r="E2" s="337"/>
      <c r="F2" s="337"/>
      <c r="G2" s="375"/>
      <c r="H2" s="206"/>
      <c r="I2" s="338"/>
    </row>
    <row r="3" spans="1:15" ht="17.25" customHeight="1" x14ac:dyDescent="0.2">
      <c r="A3" s="749"/>
      <c r="B3" s="225"/>
      <c r="C3" s="800" t="s">
        <v>34</v>
      </c>
      <c r="D3" s="801"/>
      <c r="E3" s="800" t="s">
        <v>33</v>
      </c>
      <c r="F3" s="801"/>
      <c r="G3" s="941" t="s">
        <v>0</v>
      </c>
      <c r="H3" s="338"/>
      <c r="N3" s="340"/>
      <c r="O3" s="96"/>
    </row>
    <row r="4" spans="1:15" ht="13.5" thickBot="1" x14ac:dyDescent="0.25">
      <c r="A4" s="263" t="s">
        <v>6</v>
      </c>
      <c r="B4" s="107" t="s">
        <v>10</v>
      </c>
      <c r="C4" s="54" t="s">
        <v>7</v>
      </c>
      <c r="D4" s="139" t="s">
        <v>8</v>
      </c>
      <c r="E4" s="54" t="s">
        <v>37</v>
      </c>
      <c r="F4" s="55" t="s">
        <v>8</v>
      </c>
      <c r="G4" s="942"/>
      <c r="H4" s="813" t="s">
        <v>11</v>
      </c>
      <c r="I4" s="813"/>
      <c r="J4" s="813"/>
      <c r="K4" s="286"/>
      <c r="N4" s="340"/>
      <c r="O4" s="96"/>
    </row>
    <row r="5" spans="1:15" x14ac:dyDescent="0.2">
      <c r="A5" s="943" t="s">
        <v>60</v>
      </c>
      <c r="B5" s="257" t="s">
        <v>670</v>
      </c>
      <c r="C5" s="58"/>
      <c r="D5" s="59"/>
      <c r="E5" s="750">
        <v>6637.5</v>
      </c>
      <c r="F5" s="114"/>
      <c r="G5" s="833">
        <f>SUM(C5:F6)</f>
        <v>8937.5</v>
      </c>
      <c r="H5" s="253" t="s">
        <v>507</v>
      </c>
      <c r="I5" s="31"/>
      <c r="J5" s="32"/>
      <c r="L5" s="751"/>
      <c r="M5" s="151"/>
      <c r="N5" s="152"/>
      <c r="O5" s="96"/>
    </row>
    <row r="6" spans="1:15" x14ac:dyDescent="0.2">
      <c r="A6" s="938"/>
      <c r="B6" s="282" t="s">
        <v>672</v>
      </c>
      <c r="C6" s="280"/>
      <c r="D6" s="143"/>
      <c r="E6" s="283">
        <v>2300</v>
      </c>
      <c r="F6" s="133"/>
      <c r="G6" s="825"/>
      <c r="H6" s="253" t="s">
        <v>673</v>
      </c>
      <c r="I6" s="31"/>
      <c r="J6" s="32"/>
      <c r="L6" s="751"/>
      <c r="M6" s="151"/>
      <c r="N6" s="152"/>
      <c r="O6" s="96"/>
    </row>
    <row r="7" spans="1:15" x14ac:dyDescent="0.2">
      <c r="A7" s="564" t="s">
        <v>104</v>
      </c>
      <c r="B7" s="209" t="s">
        <v>674</v>
      </c>
      <c r="C7" s="60"/>
      <c r="D7" s="61">
        <v>25006.75</v>
      </c>
      <c r="E7" s="68"/>
      <c r="F7" s="104"/>
      <c r="G7" s="254">
        <f>SUM(C7:F7)</f>
        <v>25006.75</v>
      </c>
      <c r="H7" s="30" t="s">
        <v>57</v>
      </c>
      <c r="I7" s="31"/>
      <c r="J7" s="32"/>
      <c r="K7" s="96" t="s">
        <v>41</v>
      </c>
      <c r="L7" s="653" t="s">
        <v>42</v>
      </c>
      <c r="M7" s="151"/>
      <c r="N7" s="507"/>
      <c r="O7" s="96"/>
    </row>
    <row r="8" spans="1:15" x14ac:dyDescent="0.2">
      <c r="A8" s="565" t="s">
        <v>98</v>
      </c>
      <c r="B8" s="209" t="s">
        <v>675</v>
      </c>
      <c r="C8" s="281">
        <v>805</v>
      </c>
      <c r="D8" s="143"/>
      <c r="E8" s="283"/>
      <c r="F8" s="133"/>
      <c r="G8" s="254">
        <f>SUM(C8:F8)</f>
        <v>805</v>
      </c>
      <c r="H8" s="30" t="s">
        <v>266</v>
      </c>
      <c r="I8" s="31"/>
      <c r="J8" s="32"/>
      <c r="K8" s="204" t="s">
        <v>683</v>
      </c>
      <c r="L8" s="761">
        <v>43871</v>
      </c>
      <c r="M8" s="568"/>
      <c r="N8" s="312"/>
      <c r="O8" s="398"/>
    </row>
    <row r="9" spans="1:15" x14ac:dyDescent="0.2">
      <c r="A9" s="936" t="s">
        <v>110</v>
      </c>
      <c r="B9" s="372" t="s">
        <v>676</v>
      </c>
      <c r="C9" s="256"/>
      <c r="D9" s="148">
        <v>9200</v>
      </c>
      <c r="E9" s="554"/>
      <c r="F9" s="163"/>
      <c r="G9" s="824">
        <f>SUM(C9:F11)</f>
        <v>139720</v>
      </c>
      <c r="H9" s="30" t="s">
        <v>250</v>
      </c>
      <c r="I9" s="31"/>
      <c r="J9" s="32"/>
      <c r="K9" s="96" t="s">
        <v>41</v>
      </c>
      <c r="L9" s="653" t="s">
        <v>42</v>
      </c>
      <c r="M9" s="151"/>
      <c r="N9" s="507"/>
      <c r="O9" s="96"/>
    </row>
    <row r="10" spans="1:15" x14ac:dyDescent="0.2">
      <c r="A10" s="937"/>
      <c r="B10" s="372" t="s">
        <v>677</v>
      </c>
      <c r="C10" s="256"/>
      <c r="D10" s="148">
        <v>114520</v>
      </c>
      <c r="E10" s="554"/>
      <c r="F10" s="163"/>
      <c r="G10" s="828"/>
      <c r="H10" s="30" t="s">
        <v>93</v>
      </c>
      <c r="I10" s="31"/>
      <c r="J10" s="32"/>
      <c r="K10" s="96" t="s">
        <v>41</v>
      </c>
      <c r="L10" s="653" t="s">
        <v>42</v>
      </c>
      <c r="M10" s="151"/>
      <c r="N10" s="507"/>
      <c r="O10" s="96"/>
    </row>
    <row r="11" spans="1:15" x14ac:dyDescent="0.2">
      <c r="A11" s="937"/>
      <c r="B11" s="372" t="s">
        <v>678</v>
      </c>
      <c r="C11" s="256"/>
      <c r="D11" s="148">
        <v>16000</v>
      </c>
      <c r="E11" s="554"/>
      <c r="F11" s="163"/>
      <c r="G11" s="828"/>
      <c r="H11" s="30" t="s">
        <v>93</v>
      </c>
      <c r="I11" s="31"/>
      <c r="J11" s="32"/>
      <c r="K11" s="96" t="s">
        <v>41</v>
      </c>
      <c r="L11" s="653" t="s">
        <v>42</v>
      </c>
      <c r="M11" s="151"/>
      <c r="N11" s="507"/>
      <c r="O11" s="96"/>
    </row>
    <row r="12" spans="1:15" x14ac:dyDescent="0.2">
      <c r="A12" s="936" t="s">
        <v>86</v>
      </c>
      <c r="B12" s="209" t="s">
        <v>680</v>
      </c>
      <c r="C12" s="60"/>
      <c r="D12" s="61">
        <v>4945</v>
      </c>
      <c r="E12" s="68"/>
      <c r="F12" s="104"/>
      <c r="G12" s="824">
        <f>SUM(C12:F13)</f>
        <v>5439.5</v>
      </c>
      <c r="H12" s="30" t="s">
        <v>97</v>
      </c>
      <c r="I12" s="31"/>
      <c r="J12" s="32"/>
      <c r="K12" s="96" t="s">
        <v>41</v>
      </c>
      <c r="L12" s="653" t="s">
        <v>42</v>
      </c>
      <c r="M12" s="151"/>
      <c r="N12" s="507"/>
      <c r="O12" s="96"/>
    </row>
    <row r="13" spans="1:15" x14ac:dyDescent="0.2">
      <c r="A13" s="938"/>
      <c r="B13" s="257" t="s">
        <v>682</v>
      </c>
      <c r="C13" s="281"/>
      <c r="D13" s="143"/>
      <c r="E13" s="757">
        <v>494.5</v>
      </c>
      <c r="F13" s="133"/>
      <c r="G13" s="825"/>
      <c r="H13" s="30" t="s">
        <v>681</v>
      </c>
      <c r="I13" s="31"/>
      <c r="J13" s="32"/>
      <c r="K13" s="204" t="s">
        <v>683</v>
      </c>
      <c r="L13" s="756">
        <v>43854</v>
      </c>
      <c r="M13" s="151"/>
      <c r="N13" s="507"/>
      <c r="O13" s="96"/>
    </row>
    <row r="14" spans="1:15" x14ac:dyDescent="0.2">
      <c r="A14" s="936" t="s">
        <v>77</v>
      </c>
      <c r="B14" s="209" t="s">
        <v>684</v>
      </c>
      <c r="C14" s="60"/>
      <c r="D14" s="61">
        <v>5175</v>
      </c>
      <c r="E14" s="68"/>
      <c r="F14" s="104"/>
      <c r="G14" s="824">
        <f>SUM(C14:F17)</f>
        <v>21125.5</v>
      </c>
      <c r="H14" s="30" t="s">
        <v>97</v>
      </c>
      <c r="I14" s="31"/>
      <c r="J14" s="32"/>
      <c r="K14" s="96" t="s">
        <v>41</v>
      </c>
      <c r="L14" s="653" t="s">
        <v>42</v>
      </c>
      <c r="M14" s="151"/>
      <c r="N14" s="312"/>
      <c r="O14" s="96"/>
    </row>
    <row r="15" spans="1:15" x14ac:dyDescent="0.2">
      <c r="A15" s="937"/>
      <c r="B15" s="209" t="s">
        <v>685</v>
      </c>
      <c r="C15" s="60"/>
      <c r="D15" s="61">
        <v>5807.5</v>
      </c>
      <c r="E15" s="68"/>
      <c r="F15" s="104"/>
      <c r="G15" s="828"/>
      <c r="H15" s="30" t="s">
        <v>192</v>
      </c>
      <c r="I15" s="31"/>
      <c r="J15" s="32"/>
      <c r="K15" s="96" t="s">
        <v>41</v>
      </c>
      <c r="L15" s="653" t="s">
        <v>42</v>
      </c>
      <c r="M15" s="151"/>
      <c r="N15" s="312"/>
      <c r="O15" s="96"/>
    </row>
    <row r="16" spans="1:15" customFormat="1" x14ac:dyDescent="0.2">
      <c r="A16" s="937"/>
      <c r="B16" s="82" t="s">
        <v>690</v>
      </c>
      <c r="C16" s="242"/>
      <c r="D16" s="114"/>
      <c r="E16" s="141">
        <v>-4830</v>
      </c>
      <c r="F16" s="59"/>
      <c r="G16" s="828"/>
      <c r="H16" s="31" t="s">
        <v>401</v>
      </c>
      <c r="I16" s="31"/>
      <c r="J16" s="32"/>
      <c r="K16" s="204" t="s">
        <v>691</v>
      </c>
      <c r="L16" s="653"/>
      <c r="M16" s="151"/>
      <c r="N16" s="35"/>
    </row>
    <row r="17" spans="1:16" ht="13.5" thickBot="1" x14ac:dyDescent="0.25">
      <c r="A17" s="938"/>
      <c r="B17" s="209" t="s">
        <v>686</v>
      </c>
      <c r="C17" s="60"/>
      <c r="D17" s="61">
        <v>14973</v>
      </c>
      <c r="E17" s="68"/>
      <c r="F17" s="104"/>
      <c r="G17" s="825"/>
      <c r="H17" s="30" t="s">
        <v>65</v>
      </c>
      <c r="I17" s="31"/>
      <c r="J17" s="32"/>
      <c r="K17" s="96" t="s">
        <v>41</v>
      </c>
      <c r="L17" s="653" t="s">
        <v>42</v>
      </c>
      <c r="M17" s="151"/>
      <c r="N17" s="312"/>
      <c r="O17" s="96"/>
    </row>
    <row r="18" spans="1:16" ht="14.25" thickTop="1" thickBot="1" x14ac:dyDescent="0.25">
      <c r="A18" s="892"/>
      <c r="B18" s="892"/>
      <c r="C18" s="56">
        <f>SUM(C5:C17)</f>
        <v>805</v>
      </c>
      <c r="D18" s="57">
        <f>SUM(D5:D17)</f>
        <v>195627.25</v>
      </c>
      <c r="E18" s="149">
        <f>SUM(E5:E17)</f>
        <v>4602</v>
      </c>
      <c r="F18" s="57">
        <f>SUM(F5:F17)</f>
        <v>0</v>
      </c>
      <c r="G18" s="817">
        <f>SUM(G5:G17)</f>
        <v>201034.25</v>
      </c>
      <c r="H18" s="818"/>
      <c r="I18" s="818"/>
      <c r="J18" s="818"/>
      <c r="K18" s="67">
        <f>SUM(C18:F18)</f>
        <v>201034.25</v>
      </c>
      <c r="L18" s="67"/>
      <c r="M18" s="111"/>
      <c r="N18" s="152"/>
      <c r="O18" s="96"/>
    </row>
    <row r="19" spans="1:16" ht="15" customHeight="1" x14ac:dyDescent="0.2">
      <c r="A19" s="334"/>
      <c r="B19" s="84"/>
      <c r="C19" s="866">
        <f>SUM(C18:D18)</f>
        <v>196432.25</v>
      </c>
      <c r="D19" s="867"/>
      <c r="E19" s="791">
        <f>SUM(E18:F18)</f>
        <v>4602</v>
      </c>
      <c r="F19" s="792"/>
      <c r="G19" s="817"/>
      <c r="H19" s="817"/>
      <c r="I19" s="817"/>
      <c r="J19" s="817"/>
      <c r="K19" s="67">
        <f>SUM(C19:F19)</f>
        <v>201034.25</v>
      </c>
      <c r="L19" s="67"/>
      <c r="M19" s="111"/>
      <c r="N19" s="152"/>
      <c r="O19" s="96"/>
    </row>
    <row r="20" spans="1:16" x14ac:dyDescent="0.2">
      <c r="A20" s="334"/>
      <c r="B20" s="84"/>
      <c r="C20" s="8"/>
      <c r="D20" s="8"/>
      <c r="E20" s="8"/>
      <c r="F20" s="8"/>
      <c r="G20" s="13"/>
      <c r="H20" s="940"/>
      <c r="I20" s="940"/>
      <c r="K20" s="915">
        <f>SUM('DECEMBER ''19'!C5:F44,'JANUARY ''20'!C5:F9,'JANUARY ''20'!C12:F17)</f>
        <v>660202.05000000005</v>
      </c>
      <c r="L20" s="915"/>
      <c r="M20" s="111"/>
      <c r="N20" s="152"/>
      <c r="O20" s="96"/>
    </row>
    <row r="21" spans="1:16" x14ac:dyDescent="0.2">
      <c r="G21" s="187"/>
      <c r="H21" s="271"/>
      <c r="I21" s="342"/>
      <c r="N21" s="340"/>
      <c r="O21" s="96"/>
    </row>
    <row r="22" spans="1:16" ht="15" x14ac:dyDescent="0.2">
      <c r="A22" s="65" t="s">
        <v>9</v>
      </c>
      <c r="G22" s="187"/>
      <c r="H22" s="96"/>
      <c r="N22" s="340"/>
      <c r="O22" s="96"/>
    </row>
    <row r="23" spans="1:16" s="111" customFormat="1" ht="7.5" customHeight="1" x14ac:dyDescent="0.2">
      <c r="A23" s="326"/>
      <c r="B23" s="81"/>
      <c r="C23" s="126"/>
      <c r="D23" s="126"/>
      <c r="E23" s="126"/>
      <c r="F23" s="126"/>
      <c r="G23" s="126"/>
      <c r="H23" s="187"/>
      <c r="I23" s="96"/>
      <c r="J23" s="96"/>
      <c r="K23" s="96"/>
      <c r="L23" s="96"/>
      <c r="M23" s="96"/>
      <c r="N23" s="96"/>
      <c r="O23" s="340"/>
      <c r="P23" s="96"/>
    </row>
    <row r="24" spans="1:16" s="111" customFormat="1" ht="17.25" customHeight="1" thickBot="1" x14ac:dyDescent="0.25">
      <c r="A24" s="327"/>
      <c r="B24" s="145" t="s">
        <v>34</v>
      </c>
      <c r="C24" s="126"/>
      <c r="D24" s="126"/>
      <c r="E24" s="126"/>
      <c r="F24" s="126"/>
      <c r="G24" s="126"/>
      <c r="H24" s="187"/>
      <c r="I24" s="96"/>
      <c r="J24" s="96"/>
      <c r="K24" s="96"/>
      <c r="L24" s="96"/>
      <c r="M24" s="96"/>
      <c r="N24" s="96"/>
      <c r="O24" s="340"/>
      <c r="P24" s="96"/>
    </row>
    <row r="25" spans="1:16" s="111" customFormat="1" ht="13.5" thickBot="1" x14ac:dyDescent="0.25">
      <c r="A25" s="944"/>
      <c r="B25" s="945"/>
      <c r="C25" s="548" t="s">
        <v>66</v>
      </c>
      <c r="D25" s="169" t="s">
        <v>217</v>
      </c>
      <c r="E25" s="169" t="s">
        <v>105</v>
      </c>
      <c r="F25" s="189" t="s">
        <v>92</v>
      </c>
      <c r="G25" s="189" t="s">
        <v>80</v>
      </c>
      <c r="H25" s="258" t="s">
        <v>59</v>
      </c>
      <c r="J25" s="96"/>
      <c r="O25" s="340"/>
    </row>
    <row r="26" spans="1:16" s="111" customFormat="1" x14ac:dyDescent="0.2">
      <c r="A26" s="798" t="s">
        <v>674</v>
      </c>
      <c r="B26" s="946"/>
      <c r="C26" s="330"/>
      <c r="D26" s="64"/>
      <c r="E26" s="64"/>
      <c r="F26" s="261"/>
      <c r="G26" s="261"/>
      <c r="H26" s="259">
        <v>25006.75</v>
      </c>
      <c r="J26" s="96"/>
      <c r="O26" s="340"/>
    </row>
    <row r="27" spans="1:16" s="111" customFormat="1" x14ac:dyDescent="0.2">
      <c r="A27" s="778" t="s">
        <v>676</v>
      </c>
      <c r="B27" s="853"/>
      <c r="C27" s="60"/>
      <c r="D27" s="63">
        <v>9200</v>
      </c>
      <c r="E27" s="63"/>
      <c r="F27" s="262"/>
      <c r="G27" s="262"/>
      <c r="H27" s="207"/>
      <c r="J27" s="96"/>
      <c r="O27" s="340"/>
    </row>
    <row r="28" spans="1:16" s="111" customFormat="1" x14ac:dyDescent="0.2">
      <c r="A28" s="778" t="s">
        <v>677</v>
      </c>
      <c r="B28" s="853"/>
      <c r="C28" s="60"/>
      <c r="D28" s="63"/>
      <c r="E28" s="63"/>
      <c r="F28" s="262">
        <v>114520</v>
      </c>
      <c r="G28" s="262"/>
      <c r="H28" s="207"/>
      <c r="J28" s="96"/>
      <c r="O28" s="340"/>
    </row>
    <row r="29" spans="1:16" s="111" customFormat="1" x14ac:dyDescent="0.2">
      <c r="A29" s="778" t="s">
        <v>678</v>
      </c>
      <c r="B29" s="853"/>
      <c r="C29" s="256"/>
      <c r="D29" s="171"/>
      <c r="E29" s="171"/>
      <c r="F29" s="328">
        <v>16000</v>
      </c>
      <c r="G29" s="328"/>
      <c r="H29" s="329"/>
      <c r="J29" s="96"/>
      <c r="O29" s="340"/>
    </row>
    <row r="30" spans="1:16" s="111" customFormat="1" x14ac:dyDescent="0.2">
      <c r="A30" s="778" t="s">
        <v>680</v>
      </c>
      <c r="B30" s="853"/>
      <c r="C30" s="256"/>
      <c r="D30" s="171"/>
      <c r="E30" s="171"/>
      <c r="F30" s="328"/>
      <c r="G30" s="328">
        <v>4945</v>
      </c>
      <c r="H30" s="329"/>
      <c r="J30" s="96"/>
      <c r="O30" s="340"/>
    </row>
    <row r="31" spans="1:16" s="111" customFormat="1" x14ac:dyDescent="0.2">
      <c r="A31" s="778" t="s">
        <v>684</v>
      </c>
      <c r="B31" s="853"/>
      <c r="C31" s="256"/>
      <c r="D31" s="171"/>
      <c r="E31" s="171"/>
      <c r="F31" s="328"/>
      <c r="G31" s="328">
        <v>5175</v>
      </c>
      <c r="H31" s="329"/>
      <c r="J31" s="96"/>
      <c r="O31" s="340"/>
    </row>
    <row r="32" spans="1:16" s="111" customFormat="1" x14ac:dyDescent="0.2">
      <c r="A32" s="778" t="s">
        <v>685</v>
      </c>
      <c r="B32" s="853"/>
      <c r="C32" s="256"/>
      <c r="D32" s="171"/>
      <c r="E32" s="171">
        <v>5807.5</v>
      </c>
      <c r="F32" s="328"/>
      <c r="G32" s="328"/>
      <c r="H32" s="329"/>
      <c r="J32" s="96"/>
      <c r="O32" s="340"/>
    </row>
    <row r="33" spans="1:17" s="111" customFormat="1" ht="13.5" thickBot="1" x14ac:dyDescent="0.25">
      <c r="A33" s="789" t="s">
        <v>686</v>
      </c>
      <c r="B33" s="852"/>
      <c r="C33" s="444">
        <v>14973</v>
      </c>
      <c r="D33" s="277"/>
      <c r="E33" s="277"/>
      <c r="F33" s="201"/>
      <c r="G33" s="201"/>
      <c r="H33" s="208"/>
      <c r="J33" s="96"/>
      <c r="O33" s="340"/>
    </row>
    <row r="34" spans="1:17" ht="13.5" thickBot="1" x14ac:dyDescent="0.25">
      <c r="A34" s="96"/>
      <c r="B34" s="96"/>
      <c r="C34" s="77">
        <f t="shared" ref="C34:H34" si="0">SUM(C26:C33)</f>
        <v>14973</v>
      </c>
      <c r="D34" s="118">
        <f t="shared" si="0"/>
        <v>9200</v>
      </c>
      <c r="E34" s="118">
        <f t="shared" si="0"/>
        <v>5807.5</v>
      </c>
      <c r="F34" s="203">
        <f t="shared" si="0"/>
        <v>130520</v>
      </c>
      <c r="G34" s="203">
        <f t="shared" si="0"/>
        <v>10120</v>
      </c>
      <c r="H34" s="260">
        <f t="shared" si="0"/>
        <v>25006.75</v>
      </c>
      <c r="I34" s="783">
        <f>SUM(C34:H34)</f>
        <v>195627.25</v>
      </c>
      <c r="J34" s="784"/>
      <c r="O34" s="152"/>
    </row>
    <row r="35" spans="1:17" x14ac:dyDescent="0.2">
      <c r="A35" s="96"/>
      <c r="B35" s="96"/>
      <c r="I35" s="187"/>
      <c r="J35" s="126"/>
      <c r="O35" s="96"/>
      <c r="P35" s="152"/>
      <c r="Q35" s="111"/>
    </row>
    <row r="36" spans="1:17" s="363" customFormat="1" ht="11.25" x14ac:dyDescent="0.2">
      <c r="A36" s="361"/>
      <c r="B36" s="443"/>
      <c r="C36" s="430"/>
      <c r="D36" s="430"/>
      <c r="E36" s="549"/>
      <c r="F36" s="430" t="s">
        <v>44</v>
      </c>
      <c r="G36" s="430" t="s">
        <v>44</v>
      </c>
      <c r="H36" s="553"/>
      <c r="I36" s="841">
        <f>SUM(C36:H36)</f>
        <v>0</v>
      </c>
      <c r="J36" s="841"/>
      <c r="O36" s="378"/>
    </row>
    <row r="37" spans="1:17" s="363" customFormat="1" ht="11.25" x14ac:dyDescent="0.2">
      <c r="A37" s="361"/>
      <c r="B37" s="443"/>
      <c r="C37" s="550"/>
      <c r="D37" s="550"/>
      <c r="E37" s="549"/>
      <c r="F37" s="549"/>
      <c r="G37" s="549"/>
      <c r="H37" s="551"/>
      <c r="I37" s="841">
        <f>SUM(C37:H37)</f>
        <v>0</v>
      </c>
      <c r="J37" s="841"/>
      <c r="O37" s="378"/>
    </row>
    <row r="38" spans="1:17" s="363" customFormat="1" ht="11.25" x14ac:dyDescent="0.2">
      <c r="A38" s="361"/>
      <c r="B38" s="443"/>
      <c r="C38" s="430" t="s">
        <v>44</v>
      </c>
      <c r="D38" s="430" t="s">
        <v>44</v>
      </c>
      <c r="E38" s="430" t="s">
        <v>44</v>
      </c>
      <c r="F38" s="552"/>
      <c r="G38" s="552"/>
      <c r="H38" s="430" t="s">
        <v>44</v>
      </c>
      <c r="I38" s="854">
        <f>SUM(C38:H38)</f>
        <v>0</v>
      </c>
      <c r="J38" s="854"/>
      <c r="O38" s="378"/>
    </row>
    <row r="39" spans="1:17" x14ac:dyDescent="0.2">
      <c r="H39" s="126"/>
      <c r="I39" s="939">
        <f>SUM(I36:J38)</f>
        <v>0</v>
      </c>
      <c r="J39" s="939"/>
      <c r="O39" s="96"/>
      <c r="P39" s="340"/>
    </row>
    <row r="40" spans="1:17" x14ac:dyDescent="0.2">
      <c r="H40" s="126"/>
      <c r="I40" s="126"/>
      <c r="J40" s="187"/>
      <c r="O40" s="96"/>
      <c r="Q40" s="340"/>
    </row>
    <row r="41" spans="1:17" x14ac:dyDescent="0.2">
      <c r="F41" s="187"/>
      <c r="G41" s="187"/>
      <c r="H41" s="96"/>
      <c r="N41" s="340"/>
      <c r="O41" s="96"/>
    </row>
    <row r="42" spans="1:17" x14ac:dyDescent="0.2">
      <c r="F42" s="187"/>
      <c r="G42" s="187"/>
      <c r="H42" s="96"/>
      <c r="N42" s="340"/>
      <c r="O42" s="96"/>
    </row>
    <row r="43" spans="1:17" x14ac:dyDescent="0.2">
      <c r="E43" s="187"/>
      <c r="F43" s="187"/>
      <c r="G43" s="96"/>
      <c r="H43" s="96"/>
      <c r="M43" s="340"/>
      <c r="O43" s="96"/>
    </row>
    <row r="44" spans="1:17" x14ac:dyDescent="0.2">
      <c r="F44" s="187"/>
      <c r="G44" s="187"/>
      <c r="H44" s="96"/>
      <c r="N44" s="340"/>
      <c r="O44" s="96"/>
    </row>
  </sheetData>
  <mergeCells count="32">
    <mergeCell ref="K20:L20"/>
    <mergeCell ref="A25:B25"/>
    <mergeCell ref="A28:B28"/>
    <mergeCell ref="A27:B27"/>
    <mergeCell ref="A26:B26"/>
    <mergeCell ref="H4:J4"/>
    <mergeCell ref="H20:I20"/>
    <mergeCell ref="G3:G4"/>
    <mergeCell ref="A18:B18"/>
    <mergeCell ref="G18:J19"/>
    <mergeCell ref="C19:D19"/>
    <mergeCell ref="E19:F19"/>
    <mergeCell ref="C3:D3"/>
    <mergeCell ref="E3:F3"/>
    <mergeCell ref="A5:A6"/>
    <mergeCell ref="G5:G6"/>
    <mergeCell ref="G9:G11"/>
    <mergeCell ref="A9:A11"/>
    <mergeCell ref="G12:G13"/>
    <mergeCell ref="A12:A13"/>
    <mergeCell ref="G14:G17"/>
    <mergeCell ref="I39:J39"/>
    <mergeCell ref="I34:J34"/>
    <mergeCell ref="I36:J36"/>
    <mergeCell ref="I37:J37"/>
    <mergeCell ref="I38:J38"/>
    <mergeCell ref="A14:A17"/>
    <mergeCell ref="A29:B29"/>
    <mergeCell ref="A32:B32"/>
    <mergeCell ref="A33:B33"/>
    <mergeCell ref="A30:B30"/>
    <mergeCell ref="A31:B31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U82"/>
  <sheetViews>
    <sheetView zoomScaleNormal="100" workbookViewId="0">
      <pane ySplit="4" topLeftCell="A5" activePane="bottomLeft" state="frozenSplit"/>
      <selection pane="bottomLeft" activeCell="P30" sqref="P30"/>
    </sheetView>
  </sheetViews>
  <sheetFormatPr defaultRowHeight="12.75" x14ac:dyDescent="0.2"/>
  <cols>
    <col min="1" max="1" width="2.42578125" style="341" customWidth="1"/>
    <col min="2" max="2" width="6.42578125" style="81" customWidth="1"/>
    <col min="3" max="6" width="10.7109375" style="126" customWidth="1"/>
    <col min="7" max="12" width="10.7109375" style="96" customWidth="1"/>
    <col min="13" max="13" width="10.7109375" style="111" customWidth="1"/>
    <col min="14" max="14" width="10.7109375" style="152" customWidth="1"/>
    <col min="15" max="15" width="14.140625" style="96" customWidth="1"/>
    <col min="16" max="16" width="13.28515625" style="96" customWidth="1"/>
    <col min="17" max="17" width="13.7109375" style="96" customWidth="1"/>
    <col min="18" max="18" width="13.140625" style="96" customWidth="1"/>
    <col min="19" max="16384" width="9.140625" style="96"/>
  </cols>
  <sheetData>
    <row r="1" spans="1:14" ht="15" x14ac:dyDescent="0.25">
      <c r="A1" s="41" t="s">
        <v>159</v>
      </c>
      <c r="C1" s="335"/>
    </row>
    <row r="2" spans="1:14" ht="9.75" customHeight="1" thickBot="1" x14ac:dyDescent="0.25">
      <c r="A2" s="2"/>
      <c r="B2" s="225"/>
      <c r="C2" s="336"/>
      <c r="D2" s="337"/>
      <c r="E2" s="337"/>
      <c r="F2" s="337"/>
      <c r="G2" s="338"/>
    </row>
    <row r="3" spans="1:14" ht="17.25" customHeight="1" x14ac:dyDescent="0.2">
      <c r="A3" s="2"/>
      <c r="B3" s="225"/>
      <c r="C3" s="800" t="s">
        <v>34</v>
      </c>
      <c r="D3" s="801"/>
      <c r="E3" s="800" t="s">
        <v>33</v>
      </c>
      <c r="F3" s="801"/>
      <c r="G3" s="338"/>
    </row>
    <row r="4" spans="1:14" ht="13.5" thickBot="1" x14ac:dyDescent="0.25">
      <c r="A4" s="276" t="s">
        <v>6</v>
      </c>
      <c r="B4" s="555" t="s">
        <v>10</v>
      </c>
      <c r="C4" s="54" t="s">
        <v>7</v>
      </c>
      <c r="D4" s="55" t="s">
        <v>8</v>
      </c>
      <c r="E4" s="54" t="s">
        <v>37</v>
      </c>
      <c r="F4" s="55" t="s">
        <v>8</v>
      </c>
      <c r="G4" s="556" t="s">
        <v>0</v>
      </c>
      <c r="H4" s="897" t="s">
        <v>11</v>
      </c>
      <c r="I4" s="897"/>
      <c r="J4" s="897"/>
    </row>
    <row r="5" spans="1:14" x14ac:dyDescent="0.2">
      <c r="A5" s="937" t="s">
        <v>43</v>
      </c>
      <c r="B5" s="372" t="s">
        <v>679</v>
      </c>
      <c r="C5" s="256"/>
      <c r="D5" s="109">
        <v>8625</v>
      </c>
      <c r="E5" s="554"/>
      <c r="F5" s="163"/>
      <c r="G5" s="828">
        <f>SUM(C5:F6)</f>
        <v>9947.5</v>
      </c>
      <c r="H5" s="30" t="s">
        <v>53</v>
      </c>
      <c r="I5" s="31"/>
      <c r="J5" s="32"/>
      <c r="K5" s="96" t="s">
        <v>41</v>
      </c>
      <c r="L5" s="653" t="s">
        <v>42</v>
      </c>
      <c r="M5" s="151"/>
      <c r="N5" s="507"/>
    </row>
    <row r="6" spans="1:14" x14ac:dyDescent="0.2">
      <c r="A6" s="938"/>
      <c r="B6" s="209" t="s">
        <v>687</v>
      </c>
      <c r="C6" s="122"/>
      <c r="D6" s="59">
        <v>1322.5</v>
      </c>
      <c r="E6" s="68"/>
      <c r="F6" s="104"/>
      <c r="G6" s="825"/>
      <c r="H6" s="30" t="s">
        <v>57</v>
      </c>
      <c r="I6" s="31"/>
      <c r="J6" s="32"/>
      <c r="K6" s="96" t="s">
        <v>41</v>
      </c>
      <c r="L6" s="653" t="s">
        <v>42</v>
      </c>
      <c r="M6" s="151"/>
      <c r="N6" s="312"/>
    </row>
    <row r="7" spans="1:14" customFormat="1" x14ac:dyDescent="0.2">
      <c r="A7" s="949" t="s">
        <v>108</v>
      </c>
      <c r="B7" s="82" t="s">
        <v>688</v>
      </c>
      <c r="C7" s="242"/>
      <c r="D7" s="114">
        <v>5175</v>
      </c>
      <c r="E7" s="242"/>
      <c r="F7" s="59"/>
      <c r="G7" s="947">
        <f>SUM(C7:F8)</f>
        <v>17986</v>
      </c>
      <c r="H7" s="30" t="s">
        <v>689</v>
      </c>
      <c r="I7" s="31"/>
      <c r="J7" s="32"/>
      <c r="K7" s="96" t="s">
        <v>41</v>
      </c>
      <c r="L7" s="653" t="s">
        <v>42</v>
      </c>
      <c r="M7" s="151"/>
      <c r="N7" s="35"/>
    </row>
    <row r="8" spans="1:14" customFormat="1" x14ac:dyDescent="0.2">
      <c r="A8" s="950"/>
      <c r="B8" s="82" t="s">
        <v>724</v>
      </c>
      <c r="C8" s="141">
        <v>12811</v>
      </c>
      <c r="D8" s="114"/>
      <c r="E8" s="242"/>
      <c r="F8" s="59"/>
      <c r="G8" s="948"/>
      <c r="H8" s="30" t="s">
        <v>266</v>
      </c>
      <c r="I8" s="31"/>
      <c r="J8" s="32"/>
      <c r="K8" s="204" t="s">
        <v>451</v>
      </c>
      <c r="L8" s="748">
        <v>43871</v>
      </c>
      <c r="M8" s="760">
        <f>C8+'JANUARY ''20'!C8</f>
        <v>13616</v>
      </c>
      <c r="N8" s="35"/>
    </row>
    <row r="9" spans="1:14" customFormat="1" x14ac:dyDescent="0.2">
      <c r="A9" s="754" t="s">
        <v>79</v>
      </c>
      <c r="B9" s="82" t="s">
        <v>692</v>
      </c>
      <c r="C9" s="141">
        <v>11500</v>
      </c>
      <c r="D9" s="114"/>
      <c r="E9" s="242"/>
      <c r="F9" s="59"/>
      <c r="G9" s="753">
        <f>SUM(C9:F9)</f>
        <v>11500</v>
      </c>
      <c r="H9" s="30" t="s">
        <v>103</v>
      </c>
      <c r="I9" s="31"/>
      <c r="J9" s="32"/>
      <c r="K9" s="204" t="s">
        <v>451</v>
      </c>
      <c r="M9" s="151"/>
      <c r="N9" s="35"/>
    </row>
    <row r="10" spans="1:14" customFormat="1" x14ac:dyDescent="0.2">
      <c r="A10" s="580" t="s">
        <v>58</v>
      </c>
      <c r="B10" s="82" t="s">
        <v>693</v>
      </c>
      <c r="C10" s="58"/>
      <c r="D10" s="114">
        <v>5474</v>
      </c>
      <c r="E10" s="242"/>
      <c r="F10" s="59"/>
      <c r="G10" s="753">
        <f>SUM(C10:F10)</f>
        <v>5474</v>
      </c>
      <c r="H10" s="30" t="s">
        <v>75</v>
      </c>
      <c r="I10" s="31"/>
      <c r="J10" s="32"/>
      <c r="K10" s="96" t="s">
        <v>41</v>
      </c>
      <c r="L10" s="653" t="s">
        <v>42</v>
      </c>
      <c r="M10" s="151"/>
      <c r="N10" s="35"/>
    </row>
    <row r="11" spans="1:14" x14ac:dyDescent="0.2">
      <c r="A11" s="578" t="s">
        <v>94</v>
      </c>
      <c r="B11" s="82" t="s">
        <v>694</v>
      </c>
      <c r="C11" s="281"/>
      <c r="D11" s="143">
        <v>3680</v>
      </c>
      <c r="E11" s="281"/>
      <c r="F11" s="143"/>
      <c r="G11" s="753">
        <f>SUM(C11:F11)</f>
        <v>3680</v>
      </c>
      <c r="H11" s="557" t="s">
        <v>111</v>
      </c>
      <c r="I11" s="558"/>
      <c r="J11" s="559"/>
      <c r="K11" s="96" t="s">
        <v>41</v>
      </c>
      <c r="L11" s="653" t="s">
        <v>42</v>
      </c>
      <c r="M11" s="151"/>
      <c r="N11" s="214"/>
    </row>
    <row r="12" spans="1:14" x14ac:dyDescent="0.2">
      <c r="A12" s="796" t="s">
        <v>82</v>
      </c>
      <c r="B12" s="83" t="s">
        <v>696</v>
      </c>
      <c r="C12" s="121">
        <v>2714</v>
      </c>
      <c r="D12" s="61"/>
      <c r="E12" s="60"/>
      <c r="F12" s="61"/>
      <c r="G12" s="824">
        <f>SUM(C12:F14)</f>
        <v>12615.5</v>
      </c>
      <c r="H12" s="30" t="s">
        <v>630</v>
      </c>
      <c r="I12" s="31"/>
      <c r="J12" s="32"/>
      <c r="K12" s="204" t="s">
        <v>451</v>
      </c>
      <c r="L12" s="748">
        <v>43873</v>
      </c>
      <c r="M12" s="151"/>
      <c r="N12" s="214"/>
    </row>
    <row r="13" spans="1:14" x14ac:dyDescent="0.2">
      <c r="A13" s="809"/>
      <c r="B13" s="674" t="s">
        <v>695</v>
      </c>
      <c r="C13" s="141"/>
      <c r="D13" s="59">
        <v>3668.5</v>
      </c>
      <c r="E13" s="58"/>
      <c r="F13" s="59"/>
      <c r="G13" s="828"/>
      <c r="H13" s="30" t="s">
        <v>87</v>
      </c>
      <c r="I13" s="31"/>
      <c r="J13" s="32"/>
      <c r="K13" s="96" t="s">
        <v>41</v>
      </c>
      <c r="L13" s="653" t="s">
        <v>42</v>
      </c>
      <c r="M13" s="151"/>
      <c r="N13" s="214"/>
    </row>
    <row r="14" spans="1:14" x14ac:dyDescent="0.2">
      <c r="A14" s="797"/>
      <c r="B14" s="279" t="s">
        <v>698</v>
      </c>
      <c r="C14" s="281">
        <v>6233</v>
      </c>
      <c r="D14" s="143"/>
      <c r="E14" s="280"/>
      <c r="F14" s="143"/>
      <c r="G14" s="825"/>
      <c r="H14" s="30" t="s">
        <v>697</v>
      </c>
      <c r="I14" s="31"/>
      <c r="J14" s="32"/>
      <c r="K14" s="204" t="s">
        <v>451</v>
      </c>
      <c r="L14" s="748">
        <v>43868</v>
      </c>
      <c r="M14" s="151"/>
      <c r="N14" s="214"/>
    </row>
    <row r="15" spans="1:14" x14ac:dyDescent="0.2">
      <c r="A15" s="796" t="s">
        <v>69</v>
      </c>
      <c r="B15" s="255" t="s">
        <v>699</v>
      </c>
      <c r="C15" s="256"/>
      <c r="D15" s="148">
        <v>13696.5</v>
      </c>
      <c r="E15" s="256"/>
      <c r="F15" s="148"/>
      <c r="G15" s="824">
        <f>SUM(C15:F18)</f>
        <v>17698.5</v>
      </c>
      <c r="H15" s="30" t="s">
        <v>53</v>
      </c>
      <c r="I15" s="31"/>
      <c r="J15" s="32"/>
      <c r="K15" s="96" t="s">
        <v>41</v>
      </c>
      <c r="L15" s="653" t="s">
        <v>42</v>
      </c>
      <c r="M15" s="151"/>
      <c r="N15" s="214"/>
    </row>
    <row r="16" spans="1:14" x14ac:dyDescent="0.2">
      <c r="A16" s="809"/>
      <c r="B16" s="83" t="s">
        <v>700</v>
      </c>
      <c r="C16" s="60"/>
      <c r="D16" s="61">
        <v>1518</v>
      </c>
      <c r="E16" s="60"/>
      <c r="F16" s="61"/>
      <c r="G16" s="828"/>
      <c r="H16" s="30" t="s">
        <v>107</v>
      </c>
      <c r="I16" s="31"/>
      <c r="J16" s="32"/>
      <c r="K16" s="96" t="s">
        <v>41</v>
      </c>
      <c r="L16" s="653" t="s">
        <v>42</v>
      </c>
      <c r="M16" s="151"/>
    </row>
    <row r="17" spans="1:14" x14ac:dyDescent="0.2">
      <c r="A17" s="809"/>
      <c r="B17" s="674" t="s">
        <v>701</v>
      </c>
      <c r="C17" s="141"/>
      <c r="D17" s="59">
        <v>1380</v>
      </c>
      <c r="E17" s="58"/>
      <c r="F17" s="59"/>
      <c r="G17" s="828"/>
      <c r="H17" s="30" t="s">
        <v>107</v>
      </c>
      <c r="I17" s="31"/>
      <c r="J17" s="32"/>
      <c r="K17" s="96" t="s">
        <v>41</v>
      </c>
      <c r="L17" s="653" t="s">
        <v>42</v>
      </c>
      <c r="M17" s="151"/>
      <c r="N17" s="312"/>
    </row>
    <row r="18" spans="1:14" x14ac:dyDescent="0.2">
      <c r="A18" s="797"/>
      <c r="B18" s="674" t="s">
        <v>702</v>
      </c>
      <c r="C18" s="281"/>
      <c r="D18" s="143">
        <v>1104</v>
      </c>
      <c r="E18" s="280"/>
      <c r="F18" s="143"/>
      <c r="G18" s="825"/>
      <c r="H18" s="30" t="s">
        <v>107</v>
      </c>
      <c r="I18" s="31"/>
      <c r="J18" s="32"/>
      <c r="K18" s="96" t="s">
        <v>41</v>
      </c>
      <c r="L18" s="653" t="s">
        <v>42</v>
      </c>
      <c r="M18" s="151"/>
      <c r="N18" s="507"/>
    </row>
    <row r="19" spans="1:14" x14ac:dyDescent="0.2">
      <c r="A19" s="796" t="s">
        <v>70</v>
      </c>
      <c r="B19" s="255" t="s">
        <v>703</v>
      </c>
      <c r="C19" s="449"/>
      <c r="D19" s="148">
        <v>1725</v>
      </c>
      <c r="E19" s="256"/>
      <c r="F19" s="148"/>
      <c r="G19" s="824">
        <f>SUM(C19:F22)</f>
        <v>32999.25</v>
      </c>
      <c r="H19" s="30" t="s">
        <v>65</v>
      </c>
      <c r="I19" s="31"/>
      <c r="J19" s="32"/>
      <c r="K19" s="96" t="s">
        <v>41</v>
      </c>
      <c r="L19" s="653" t="s">
        <v>42</v>
      </c>
      <c r="M19" s="151"/>
      <c r="N19" s="507"/>
    </row>
    <row r="20" spans="1:14" x14ac:dyDescent="0.2">
      <c r="A20" s="809"/>
      <c r="B20" s="255" t="s">
        <v>705</v>
      </c>
      <c r="C20" s="449"/>
      <c r="D20" s="148">
        <v>14369.25</v>
      </c>
      <c r="E20" s="256"/>
      <c r="F20" s="148"/>
      <c r="G20" s="828"/>
      <c r="H20" s="30" t="s">
        <v>57</v>
      </c>
      <c r="I20" s="31"/>
      <c r="J20" s="32"/>
      <c r="K20" s="96" t="s">
        <v>41</v>
      </c>
      <c r="L20" s="653" t="s">
        <v>42</v>
      </c>
      <c r="M20" s="151"/>
      <c r="N20" s="507"/>
    </row>
    <row r="21" spans="1:14" x14ac:dyDescent="0.2">
      <c r="A21" s="809"/>
      <c r="B21" s="255" t="s">
        <v>704</v>
      </c>
      <c r="C21" s="60"/>
      <c r="D21" s="61">
        <v>5290</v>
      </c>
      <c r="E21" s="60"/>
      <c r="F21" s="61"/>
      <c r="G21" s="828"/>
      <c r="H21" s="30" t="s">
        <v>57</v>
      </c>
      <c r="I21" s="31"/>
      <c r="J21" s="32"/>
      <c r="K21" s="96" t="s">
        <v>41</v>
      </c>
      <c r="L21" s="653" t="s">
        <v>42</v>
      </c>
      <c r="M21" s="151"/>
      <c r="N21" s="507"/>
    </row>
    <row r="22" spans="1:14" x14ac:dyDescent="0.2">
      <c r="A22" s="797"/>
      <c r="B22" s="255" t="s">
        <v>706</v>
      </c>
      <c r="C22" s="280"/>
      <c r="D22" s="143">
        <v>11615</v>
      </c>
      <c r="E22" s="280"/>
      <c r="F22" s="143"/>
      <c r="G22" s="825"/>
      <c r="H22" s="30" t="s">
        <v>57</v>
      </c>
      <c r="I22" s="31"/>
      <c r="J22" s="32"/>
      <c r="K22" s="96" t="s">
        <v>41</v>
      </c>
      <c r="L22" s="653" t="s">
        <v>42</v>
      </c>
      <c r="M22" s="151"/>
      <c r="N22" s="507"/>
    </row>
    <row r="23" spans="1:14" x14ac:dyDescent="0.2">
      <c r="A23" s="796" t="s">
        <v>96</v>
      </c>
      <c r="B23" s="83" t="s">
        <v>707</v>
      </c>
      <c r="C23" s="122"/>
      <c r="D23" s="61">
        <v>5968.5</v>
      </c>
      <c r="E23" s="60"/>
      <c r="F23" s="61"/>
      <c r="G23" s="824">
        <f>SUM(C23:F25)</f>
        <v>12477.5</v>
      </c>
      <c r="H23" s="30" t="s">
        <v>87</v>
      </c>
      <c r="I23" s="31"/>
      <c r="J23" s="32"/>
      <c r="K23" s="96" t="s">
        <v>41</v>
      </c>
      <c r="L23" s="653" t="s">
        <v>42</v>
      </c>
      <c r="M23" s="151"/>
      <c r="N23" s="507"/>
    </row>
    <row r="24" spans="1:14" x14ac:dyDescent="0.2">
      <c r="A24" s="809"/>
      <c r="B24" s="674" t="s">
        <v>708</v>
      </c>
      <c r="C24" s="58"/>
      <c r="D24" s="59">
        <v>4462</v>
      </c>
      <c r="E24" s="141"/>
      <c r="F24" s="59"/>
      <c r="G24" s="828"/>
      <c r="H24" s="30" t="s">
        <v>76</v>
      </c>
      <c r="I24" s="31"/>
      <c r="J24" s="32"/>
      <c r="K24" s="96" t="s">
        <v>41</v>
      </c>
      <c r="L24" s="653" t="s">
        <v>42</v>
      </c>
      <c r="M24" s="151"/>
      <c r="N24" s="507"/>
    </row>
    <row r="25" spans="1:14" x14ac:dyDescent="0.2">
      <c r="A25" s="797"/>
      <c r="B25" s="674" t="s">
        <v>709</v>
      </c>
      <c r="C25" s="58"/>
      <c r="D25" s="59">
        <v>2047</v>
      </c>
      <c r="E25" s="58"/>
      <c r="F25" s="59"/>
      <c r="G25" s="825"/>
      <c r="H25" s="30" t="s">
        <v>76</v>
      </c>
      <c r="I25" s="31"/>
      <c r="J25" s="32"/>
      <c r="K25" s="96" t="s">
        <v>41</v>
      </c>
      <c r="L25" s="653" t="s">
        <v>42</v>
      </c>
      <c r="M25" s="151"/>
      <c r="N25" s="507"/>
    </row>
    <row r="26" spans="1:14" x14ac:dyDescent="0.2">
      <c r="A26" s="796" t="s">
        <v>104</v>
      </c>
      <c r="B26" s="674" t="s">
        <v>710</v>
      </c>
      <c r="C26" s="58"/>
      <c r="D26" s="59"/>
      <c r="E26" s="141">
        <v>13386</v>
      </c>
      <c r="F26" s="59"/>
      <c r="G26" s="824">
        <f>SUM(C26:F27)</f>
        <v>-1610</v>
      </c>
      <c r="H26" s="30" t="s">
        <v>401</v>
      </c>
      <c r="I26" s="31"/>
      <c r="J26" s="32"/>
      <c r="K26" s="204" t="s">
        <v>451</v>
      </c>
      <c r="L26" s="748">
        <v>43882</v>
      </c>
      <c r="M26" s="151"/>
      <c r="N26" s="507"/>
    </row>
    <row r="27" spans="1:14" x14ac:dyDescent="0.2">
      <c r="A27" s="797"/>
      <c r="B27" s="674" t="s">
        <v>711</v>
      </c>
      <c r="C27" s="58"/>
      <c r="D27" s="59"/>
      <c r="E27" s="141">
        <v>-14996</v>
      </c>
      <c r="F27" s="59"/>
      <c r="G27" s="825"/>
      <c r="H27" s="30" t="s">
        <v>401</v>
      </c>
      <c r="I27" s="31"/>
      <c r="J27" s="32"/>
      <c r="K27" s="204" t="s">
        <v>576</v>
      </c>
      <c r="L27" s="653" t="s">
        <v>42</v>
      </c>
      <c r="M27" s="151"/>
      <c r="N27" s="507"/>
    </row>
    <row r="28" spans="1:14" x14ac:dyDescent="0.2">
      <c r="A28" s="796" t="s">
        <v>98</v>
      </c>
      <c r="B28" s="674" t="s">
        <v>712</v>
      </c>
      <c r="C28" s="58"/>
      <c r="D28" s="59">
        <v>9200</v>
      </c>
      <c r="E28" s="58"/>
      <c r="F28" s="59"/>
      <c r="G28" s="824">
        <f>SUM(C28:F29)</f>
        <v>12420</v>
      </c>
      <c r="H28" s="30" t="s">
        <v>714</v>
      </c>
      <c r="I28" s="31"/>
      <c r="J28" s="32"/>
      <c r="K28" s="96" t="s">
        <v>41</v>
      </c>
      <c r="L28" s="653" t="s">
        <v>42</v>
      </c>
      <c r="M28" s="151"/>
      <c r="N28" s="507"/>
    </row>
    <row r="29" spans="1:14" x14ac:dyDescent="0.2">
      <c r="A29" s="797"/>
      <c r="B29" s="674" t="s">
        <v>713</v>
      </c>
      <c r="C29" s="58"/>
      <c r="D29" s="59">
        <v>3220</v>
      </c>
      <c r="E29" s="58"/>
      <c r="F29" s="59"/>
      <c r="G29" s="825"/>
      <c r="H29" s="30" t="s">
        <v>250</v>
      </c>
      <c r="I29" s="31"/>
      <c r="J29" s="32"/>
      <c r="K29" s="96" t="s">
        <v>41</v>
      </c>
      <c r="L29" s="653" t="s">
        <v>42</v>
      </c>
      <c r="M29" s="151"/>
      <c r="N29" s="507"/>
    </row>
    <row r="30" spans="1:14" x14ac:dyDescent="0.2">
      <c r="A30" s="796" t="s">
        <v>86</v>
      </c>
      <c r="B30" s="674" t="s">
        <v>716</v>
      </c>
      <c r="C30" s="58"/>
      <c r="D30" s="59">
        <v>45856</v>
      </c>
      <c r="E30" s="58"/>
      <c r="F30" s="59"/>
      <c r="G30" s="824">
        <f>SUM(C30:F31)</f>
        <v>69856</v>
      </c>
      <c r="H30" s="30" t="s">
        <v>93</v>
      </c>
      <c r="I30" s="31"/>
      <c r="J30" s="32"/>
      <c r="K30" s="96" t="s">
        <v>41</v>
      </c>
      <c r="L30" s="653" t="s">
        <v>42</v>
      </c>
      <c r="M30" s="151"/>
      <c r="N30" s="507"/>
    </row>
    <row r="31" spans="1:14" x14ac:dyDescent="0.2">
      <c r="A31" s="797"/>
      <c r="B31" s="674" t="s">
        <v>717</v>
      </c>
      <c r="C31" s="58"/>
      <c r="D31" s="59">
        <v>24000</v>
      </c>
      <c r="E31" s="58"/>
      <c r="F31" s="59"/>
      <c r="G31" s="825"/>
      <c r="H31" s="30" t="s">
        <v>93</v>
      </c>
      <c r="I31" s="31"/>
      <c r="J31" s="32"/>
      <c r="K31" s="96" t="s">
        <v>41</v>
      </c>
      <c r="L31" s="653" t="s">
        <v>42</v>
      </c>
      <c r="M31" s="151"/>
      <c r="N31" s="507"/>
    </row>
    <row r="32" spans="1:14" x14ac:dyDescent="0.2">
      <c r="A32" s="796" t="s">
        <v>88</v>
      </c>
      <c r="B32" s="674" t="s">
        <v>718</v>
      </c>
      <c r="C32" s="58"/>
      <c r="D32" s="59">
        <v>724.5</v>
      </c>
      <c r="E32" s="58"/>
      <c r="F32" s="59"/>
      <c r="G32" s="824">
        <f>SUM(C32:F34)</f>
        <v>5497</v>
      </c>
      <c r="H32" s="30" t="s">
        <v>76</v>
      </c>
      <c r="I32" s="31"/>
      <c r="J32" s="32"/>
      <c r="K32" s="96" t="s">
        <v>41</v>
      </c>
      <c r="L32" s="653" t="s">
        <v>42</v>
      </c>
      <c r="M32" s="151"/>
      <c r="N32" s="507"/>
    </row>
    <row r="33" spans="1:21" x14ac:dyDescent="0.2">
      <c r="A33" s="809"/>
      <c r="B33" s="674" t="s">
        <v>719</v>
      </c>
      <c r="C33" s="58"/>
      <c r="D33" s="59">
        <v>701.5</v>
      </c>
      <c r="E33" s="58"/>
      <c r="F33" s="59"/>
      <c r="G33" s="828"/>
      <c r="H33" s="30" t="s">
        <v>76</v>
      </c>
      <c r="I33" s="31"/>
      <c r="J33" s="32"/>
      <c r="K33" s="96" t="s">
        <v>41</v>
      </c>
      <c r="L33" s="653" t="s">
        <v>42</v>
      </c>
      <c r="M33" s="151"/>
      <c r="N33" s="507"/>
    </row>
    <row r="34" spans="1:21" x14ac:dyDescent="0.2">
      <c r="A34" s="797"/>
      <c r="B34" s="82" t="s">
        <v>720</v>
      </c>
      <c r="C34" s="141">
        <v>4071</v>
      </c>
      <c r="D34" s="59"/>
      <c r="E34" s="58"/>
      <c r="F34" s="59"/>
      <c r="G34" s="825"/>
      <c r="H34" s="30" t="s">
        <v>630</v>
      </c>
      <c r="I34" s="31"/>
      <c r="J34" s="32"/>
      <c r="K34" s="204" t="s">
        <v>451</v>
      </c>
      <c r="L34" s="748">
        <v>43886</v>
      </c>
      <c r="M34" s="151"/>
      <c r="N34" s="507"/>
    </row>
    <row r="35" spans="1:21" x14ac:dyDescent="0.2">
      <c r="A35" s="796" t="s">
        <v>281</v>
      </c>
      <c r="B35" s="82" t="s">
        <v>721</v>
      </c>
      <c r="C35" s="141">
        <v>2875</v>
      </c>
      <c r="D35" s="59"/>
      <c r="E35" s="58"/>
      <c r="F35" s="59"/>
      <c r="G35" s="824">
        <f>SUM(C35:F37)</f>
        <v>16295.5</v>
      </c>
      <c r="H35" s="30" t="s">
        <v>103</v>
      </c>
      <c r="I35" s="31"/>
      <c r="J35" s="32"/>
      <c r="K35" s="204" t="s">
        <v>451</v>
      </c>
      <c r="L35" s="748">
        <v>43886</v>
      </c>
      <c r="M35" s="151"/>
      <c r="N35" s="507"/>
    </row>
    <row r="36" spans="1:21" x14ac:dyDescent="0.2">
      <c r="A36" s="809"/>
      <c r="B36" s="82" t="s">
        <v>722</v>
      </c>
      <c r="C36" s="58"/>
      <c r="D36" s="59">
        <v>4105.5</v>
      </c>
      <c r="E36" s="58"/>
      <c r="F36" s="59"/>
      <c r="G36" s="828"/>
      <c r="H36" s="30" t="s">
        <v>75</v>
      </c>
      <c r="I36" s="31"/>
      <c r="J36" s="32"/>
      <c r="K36" s="204" t="s">
        <v>41</v>
      </c>
      <c r="L36" s="653" t="s">
        <v>42</v>
      </c>
      <c r="M36" s="151"/>
      <c r="N36" s="507"/>
    </row>
    <row r="37" spans="1:21" x14ac:dyDescent="0.2">
      <c r="A37" s="797"/>
      <c r="B37" s="82" t="s">
        <v>723</v>
      </c>
      <c r="C37" s="58"/>
      <c r="D37" s="59"/>
      <c r="E37" s="242">
        <v>9315</v>
      </c>
      <c r="F37" s="59"/>
      <c r="G37" s="825"/>
      <c r="H37" s="253" t="s">
        <v>611</v>
      </c>
      <c r="I37" s="31"/>
      <c r="J37" s="32"/>
      <c r="K37" s="204"/>
      <c r="M37" s="151"/>
      <c r="N37" s="507"/>
    </row>
    <row r="38" spans="1:21" x14ac:dyDescent="0.2">
      <c r="A38" s="796" t="s">
        <v>378</v>
      </c>
      <c r="B38" s="82" t="s">
        <v>725</v>
      </c>
      <c r="C38" s="141">
        <v>1725</v>
      </c>
      <c r="D38" s="59"/>
      <c r="E38" s="242"/>
      <c r="F38" s="59"/>
      <c r="G38" s="824">
        <f>SUM(C38:F39)</f>
        <v>-1035</v>
      </c>
      <c r="H38" s="30" t="s">
        <v>404</v>
      </c>
      <c r="I38" s="31"/>
      <c r="J38" s="32"/>
      <c r="K38" s="204" t="s">
        <v>451</v>
      </c>
      <c r="L38" s="748">
        <v>43886</v>
      </c>
      <c r="M38" s="151"/>
      <c r="N38" s="507"/>
    </row>
    <row r="39" spans="1:21" ht="13.5" thickBot="1" x14ac:dyDescent="0.25">
      <c r="A39" s="797"/>
      <c r="B39" s="82" t="s">
        <v>726</v>
      </c>
      <c r="C39" s="141">
        <v>-2760</v>
      </c>
      <c r="D39" s="59"/>
      <c r="E39" s="58"/>
      <c r="F39" s="59"/>
      <c r="G39" s="825"/>
      <c r="H39" s="30" t="s">
        <v>111</v>
      </c>
      <c r="I39" s="31"/>
      <c r="J39" s="32"/>
      <c r="K39" s="204" t="s">
        <v>576</v>
      </c>
      <c r="L39" s="748" t="s">
        <v>42</v>
      </c>
      <c r="M39" s="151"/>
    </row>
    <row r="40" spans="1:21" ht="14.25" customHeight="1" thickTop="1" thickBot="1" x14ac:dyDescent="0.25">
      <c r="A40" s="804"/>
      <c r="B40" s="804"/>
      <c r="C40" s="56">
        <f>SUM(C5:C39)</f>
        <v>39169</v>
      </c>
      <c r="D40" s="56">
        <f>SUM(D5:D39)</f>
        <v>178927.75</v>
      </c>
      <c r="E40" s="56">
        <f>SUM(E5:E39)</f>
        <v>7705</v>
      </c>
      <c r="F40" s="66">
        <f>SUM(F5:F39)</f>
        <v>0</v>
      </c>
      <c r="G40" s="817">
        <f>SUM(G5:G38)</f>
        <v>225801.75</v>
      </c>
      <c r="H40" s="818"/>
      <c r="I40" s="818"/>
      <c r="J40" s="818"/>
      <c r="K40" s="67">
        <f>SUM(C5:F29,C32:F39)</f>
        <v>155945.75</v>
      </c>
      <c r="L40" s="67"/>
    </row>
    <row r="41" spans="1:21" ht="15" customHeight="1" x14ac:dyDescent="0.2">
      <c r="A41" s="334"/>
      <c r="B41" s="84"/>
      <c r="C41" s="791">
        <f>SUM(C40:D40)</f>
        <v>218096.75</v>
      </c>
      <c r="D41" s="792"/>
      <c r="E41" s="791">
        <f>SUM(E40:F40)</f>
        <v>7705</v>
      </c>
      <c r="F41" s="792"/>
      <c r="G41" s="819"/>
      <c r="H41" s="817"/>
      <c r="I41" s="817"/>
      <c r="J41" s="817"/>
      <c r="K41" s="67">
        <f>SUM(C30:F31)</f>
        <v>69856</v>
      </c>
      <c r="L41" s="67"/>
      <c r="O41" s="339"/>
    </row>
    <row r="42" spans="1:21" x14ac:dyDescent="0.2">
      <c r="A42" s="334"/>
      <c r="B42" s="84"/>
      <c r="C42" s="8"/>
      <c r="D42" s="8"/>
      <c r="E42" s="8"/>
      <c r="F42" s="8"/>
      <c r="G42" s="13"/>
      <c r="J42" s="339"/>
      <c r="K42" s="7"/>
      <c r="L42" s="7"/>
    </row>
    <row r="43" spans="1:21" ht="15" x14ac:dyDescent="0.2">
      <c r="A43" s="65" t="s">
        <v>9</v>
      </c>
    </row>
    <row r="44" spans="1:21" s="111" customFormat="1" ht="7.5" customHeight="1" x14ac:dyDescent="0.2">
      <c r="A44" s="4"/>
      <c r="B44" s="81"/>
      <c r="C44" s="126"/>
      <c r="D44" s="126"/>
      <c r="E44" s="126"/>
      <c r="F44" s="126"/>
      <c r="G44" s="96"/>
      <c r="H44" s="96"/>
      <c r="I44" s="96"/>
      <c r="J44" s="96"/>
      <c r="K44" s="96"/>
      <c r="L44" s="96"/>
      <c r="N44" s="152"/>
    </row>
    <row r="45" spans="1:21" s="111" customFormat="1" ht="17.25" customHeight="1" thickBot="1" x14ac:dyDescent="0.25">
      <c r="A45" s="144"/>
      <c r="B45" s="145" t="s">
        <v>34</v>
      </c>
      <c r="C45" s="126"/>
      <c r="D45" s="126"/>
      <c r="E45" s="126"/>
      <c r="F45" s="126"/>
      <c r="G45" s="126"/>
      <c r="H45" s="126"/>
      <c r="I45" s="126"/>
      <c r="J45" s="126"/>
      <c r="K45" s="96"/>
      <c r="L45" s="96"/>
      <c r="M45" s="96"/>
      <c r="N45" s="96"/>
      <c r="O45" s="96"/>
      <c r="P45" s="96"/>
    </row>
    <row r="46" spans="1:21" s="111" customFormat="1" ht="13.5" thickBot="1" x14ac:dyDescent="0.25">
      <c r="A46" s="944"/>
      <c r="B46" s="945"/>
      <c r="C46" s="561" t="s">
        <v>67</v>
      </c>
      <c r="D46" s="562" t="s">
        <v>99</v>
      </c>
      <c r="E46" s="562" t="s">
        <v>66</v>
      </c>
      <c r="F46" s="562" t="s">
        <v>89</v>
      </c>
      <c r="G46" s="562" t="s">
        <v>62</v>
      </c>
      <c r="H46" s="562" t="s">
        <v>217</v>
      </c>
      <c r="I46" s="562" t="s">
        <v>49</v>
      </c>
      <c r="J46" s="759" t="s">
        <v>78</v>
      </c>
      <c r="K46" s="485" t="s">
        <v>100</v>
      </c>
      <c r="L46" s="485" t="s">
        <v>92</v>
      </c>
      <c r="M46" s="390" t="s">
        <v>59</v>
      </c>
      <c r="N46" s="390" t="s">
        <v>71</v>
      </c>
      <c r="P46" s="96"/>
      <c r="U46" s="340"/>
    </row>
    <row r="47" spans="1:21" s="111" customFormat="1" x14ac:dyDescent="0.2">
      <c r="A47" s="846" t="s">
        <v>679</v>
      </c>
      <c r="B47" s="868"/>
      <c r="C47" s="70"/>
      <c r="D47" s="71"/>
      <c r="E47" s="71"/>
      <c r="F47" s="71"/>
      <c r="G47" s="71"/>
      <c r="H47" s="71"/>
      <c r="I47" s="71">
        <v>8625</v>
      </c>
      <c r="J47" s="71"/>
      <c r="K47" s="64"/>
      <c r="L47" s="64"/>
      <c r="M47" s="64"/>
      <c r="N47" s="300"/>
      <c r="P47" s="96"/>
      <c r="U47" s="340"/>
    </row>
    <row r="48" spans="1:21" s="111" customFormat="1" x14ac:dyDescent="0.2">
      <c r="A48" s="844" t="s">
        <v>687</v>
      </c>
      <c r="B48" s="951"/>
      <c r="C48" s="72"/>
      <c r="D48" s="73"/>
      <c r="E48" s="73"/>
      <c r="F48" s="73"/>
      <c r="G48" s="73"/>
      <c r="H48" s="73"/>
      <c r="I48" s="73"/>
      <c r="J48" s="73"/>
      <c r="K48" s="63"/>
      <c r="L48" s="63"/>
      <c r="M48" s="63">
        <v>1322.5</v>
      </c>
      <c r="N48" s="106"/>
      <c r="P48" s="96"/>
      <c r="U48" s="340"/>
    </row>
    <row r="49" spans="1:21" s="111" customFormat="1" x14ac:dyDescent="0.2">
      <c r="A49" s="844" t="s">
        <v>688</v>
      </c>
      <c r="B49" s="951"/>
      <c r="C49" s="272"/>
      <c r="D49" s="131"/>
      <c r="E49" s="131"/>
      <c r="F49" s="131"/>
      <c r="G49" s="131">
        <v>5175</v>
      </c>
      <c r="H49" s="131"/>
      <c r="I49" s="131"/>
      <c r="J49" s="131"/>
      <c r="K49" s="171"/>
      <c r="L49" s="171"/>
      <c r="M49" s="171"/>
      <c r="N49" s="226"/>
      <c r="P49" s="96"/>
      <c r="U49" s="340"/>
    </row>
    <row r="50" spans="1:21" s="111" customFormat="1" x14ac:dyDescent="0.2">
      <c r="A50" s="844" t="s">
        <v>693</v>
      </c>
      <c r="B50" s="951"/>
      <c r="C50" s="272">
        <v>5474</v>
      </c>
      <c r="D50" s="131"/>
      <c r="E50" s="131"/>
      <c r="F50" s="131"/>
      <c r="G50" s="131"/>
      <c r="H50" s="131"/>
      <c r="I50" s="131"/>
      <c r="J50" s="131"/>
      <c r="K50" s="171"/>
      <c r="L50" s="171"/>
      <c r="M50" s="171"/>
      <c r="N50" s="226"/>
      <c r="P50" s="96"/>
      <c r="U50" s="340"/>
    </row>
    <row r="51" spans="1:21" s="111" customFormat="1" x14ac:dyDescent="0.2">
      <c r="A51" s="844" t="s">
        <v>694</v>
      </c>
      <c r="B51" s="951"/>
      <c r="C51" s="272"/>
      <c r="D51" s="131">
        <v>3680</v>
      </c>
      <c r="E51" s="131"/>
      <c r="F51" s="131"/>
      <c r="G51" s="131"/>
      <c r="H51" s="131"/>
      <c r="I51" s="131"/>
      <c r="J51" s="131"/>
      <c r="K51" s="171"/>
      <c r="L51" s="171"/>
      <c r="M51" s="171"/>
      <c r="N51" s="226"/>
      <c r="P51" s="96"/>
      <c r="U51" s="340"/>
    </row>
    <row r="52" spans="1:21" s="111" customFormat="1" x14ac:dyDescent="0.2">
      <c r="A52" s="844" t="s">
        <v>695</v>
      </c>
      <c r="B52" s="951"/>
      <c r="C52" s="272"/>
      <c r="D52" s="131"/>
      <c r="E52" s="131"/>
      <c r="F52" s="131">
        <v>3668.5</v>
      </c>
      <c r="G52" s="131"/>
      <c r="H52" s="131"/>
      <c r="I52" s="131"/>
      <c r="J52" s="131"/>
      <c r="K52" s="171"/>
      <c r="L52" s="171"/>
      <c r="M52" s="171"/>
      <c r="N52" s="226"/>
      <c r="P52" s="96"/>
      <c r="U52" s="340"/>
    </row>
    <row r="53" spans="1:21" s="111" customFormat="1" x14ac:dyDescent="0.2">
      <c r="A53" s="844" t="s">
        <v>699</v>
      </c>
      <c r="B53" s="951"/>
      <c r="C53" s="272"/>
      <c r="D53" s="131"/>
      <c r="E53" s="131"/>
      <c r="F53" s="131"/>
      <c r="G53" s="131"/>
      <c r="H53" s="153"/>
      <c r="I53" s="230">
        <v>13696.5</v>
      </c>
      <c r="J53" s="63"/>
      <c r="K53" s="63"/>
      <c r="L53" s="171"/>
      <c r="M53" s="171"/>
      <c r="N53" s="226"/>
      <c r="P53" s="96"/>
      <c r="U53" s="340"/>
    </row>
    <row r="54" spans="1:21" s="111" customFormat="1" x14ac:dyDescent="0.2">
      <c r="A54" s="844" t="s">
        <v>700</v>
      </c>
      <c r="B54" s="951"/>
      <c r="C54" s="272"/>
      <c r="D54" s="131"/>
      <c r="E54" s="131"/>
      <c r="F54" s="131"/>
      <c r="G54" s="131"/>
      <c r="H54" s="153"/>
      <c r="I54" s="497"/>
      <c r="J54" s="76"/>
      <c r="K54" s="63">
        <v>1518</v>
      </c>
      <c r="L54" s="171"/>
      <c r="M54" s="171"/>
      <c r="N54" s="226"/>
      <c r="P54" s="96"/>
      <c r="U54" s="340"/>
    </row>
    <row r="55" spans="1:21" s="111" customFormat="1" x14ac:dyDescent="0.2">
      <c r="A55" s="844" t="s">
        <v>701</v>
      </c>
      <c r="B55" s="951"/>
      <c r="C55" s="272"/>
      <c r="D55" s="131"/>
      <c r="E55" s="131"/>
      <c r="F55" s="131"/>
      <c r="G55" s="131"/>
      <c r="H55" s="153"/>
      <c r="I55" s="497"/>
      <c r="J55" s="76"/>
      <c r="K55" s="63">
        <v>1380</v>
      </c>
      <c r="L55" s="171"/>
      <c r="M55" s="171"/>
      <c r="N55" s="226"/>
      <c r="P55" s="96"/>
      <c r="U55" s="340"/>
    </row>
    <row r="56" spans="1:21" s="111" customFormat="1" x14ac:dyDescent="0.2">
      <c r="A56" s="844" t="s">
        <v>702</v>
      </c>
      <c r="B56" s="951"/>
      <c r="C56" s="272"/>
      <c r="D56" s="131"/>
      <c r="E56" s="131"/>
      <c r="F56" s="131"/>
      <c r="G56" s="131"/>
      <c r="H56" s="153"/>
      <c r="I56" s="497"/>
      <c r="J56" s="76"/>
      <c r="K56" s="63">
        <v>1104</v>
      </c>
      <c r="L56" s="171"/>
      <c r="M56" s="171"/>
      <c r="N56" s="106"/>
      <c r="P56" s="96"/>
      <c r="U56" s="340"/>
    </row>
    <row r="57" spans="1:21" s="111" customFormat="1" x14ac:dyDescent="0.2">
      <c r="A57" s="778" t="s">
        <v>703</v>
      </c>
      <c r="B57" s="853"/>
      <c r="C57" s="272"/>
      <c r="D57" s="131"/>
      <c r="E57" s="131">
        <v>1725</v>
      </c>
      <c r="F57" s="131"/>
      <c r="G57" s="131"/>
      <c r="H57" s="153"/>
      <c r="I57" s="497"/>
      <c r="J57" s="76"/>
      <c r="K57" s="358"/>
      <c r="L57" s="358"/>
      <c r="M57" s="171"/>
      <c r="N57" s="106"/>
      <c r="P57" s="96"/>
      <c r="U57" s="340"/>
    </row>
    <row r="58" spans="1:21" s="111" customFormat="1" x14ac:dyDescent="0.2">
      <c r="A58" s="778" t="s">
        <v>705</v>
      </c>
      <c r="B58" s="853"/>
      <c r="C58" s="272"/>
      <c r="D58" s="131"/>
      <c r="E58" s="131"/>
      <c r="F58" s="131"/>
      <c r="G58" s="131"/>
      <c r="H58" s="153"/>
      <c r="I58" s="497"/>
      <c r="J58" s="76"/>
      <c r="K58" s="63"/>
      <c r="L58" s="63"/>
      <c r="M58" s="63">
        <v>14369.25</v>
      </c>
      <c r="N58" s="106"/>
      <c r="P58" s="96"/>
      <c r="U58" s="340"/>
    </row>
    <row r="59" spans="1:21" s="111" customFormat="1" x14ac:dyDescent="0.2">
      <c r="A59" s="778" t="s">
        <v>704</v>
      </c>
      <c r="B59" s="853"/>
      <c r="C59" s="272"/>
      <c r="D59" s="131"/>
      <c r="E59" s="131"/>
      <c r="F59" s="131"/>
      <c r="G59" s="131"/>
      <c r="H59" s="153"/>
      <c r="I59" s="131"/>
      <c r="J59" s="131"/>
      <c r="K59" s="63"/>
      <c r="L59" s="63"/>
      <c r="M59" s="63">
        <v>5290</v>
      </c>
      <c r="N59" s="106"/>
      <c r="P59" s="96"/>
      <c r="U59" s="340"/>
    </row>
    <row r="60" spans="1:21" s="111" customFormat="1" x14ac:dyDescent="0.2">
      <c r="A60" s="778" t="s">
        <v>706</v>
      </c>
      <c r="B60" s="853"/>
      <c r="C60" s="272"/>
      <c r="D60" s="131"/>
      <c r="E60" s="131"/>
      <c r="F60" s="131"/>
      <c r="G60" s="131"/>
      <c r="H60" s="76"/>
      <c r="I60" s="131"/>
      <c r="J60" s="131"/>
      <c r="K60" s="63"/>
      <c r="L60" s="63"/>
      <c r="M60" s="63">
        <v>11615</v>
      </c>
      <c r="N60" s="106"/>
      <c r="P60" s="96"/>
      <c r="U60" s="340"/>
    </row>
    <row r="61" spans="1:21" s="111" customFormat="1" x14ac:dyDescent="0.2">
      <c r="A61" s="778" t="s">
        <v>707</v>
      </c>
      <c r="B61" s="853"/>
      <c r="C61" s="272"/>
      <c r="D61" s="131"/>
      <c r="E61" s="131"/>
      <c r="F61" s="131">
        <v>5968.5</v>
      </c>
      <c r="G61" s="131"/>
      <c r="H61" s="131"/>
      <c r="I61" s="131"/>
      <c r="J61" s="131"/>
      <c r="K61" s="63"/>
      <c r="L61" s="171"/>
      <c r="M61" s="171"/>
      <c r="N61" s="61"/>
      <c r="P61" s="96"/>
      <c r="U61" s="340"/>
    </row>
    <row r="62" spans="1:21" s="111" customFormat="1" x14ac:dyDescent="0.2">
      <c r="A62" s="778" t="s">
        <v>708</v>
      </c>
      <c r="B62" s="853"/>
      <c r="C62" s="272"/>
      <c r="D62" s="131"/>
      <c r="E62" s="131"/>
      <c r="F62" s="131"/>
      <c r="G62" s="131"/>
      <c r="H62" s="131"/>
      <c r="I62" s="131"/>
      <c r="J62" s="131"/>
      <c r="K62" s="63"/>
      <c r="L62" s="171"/>
      <c r="M62" s="171"/>
      <c r="N62" s="61">
        <v>4462</v>
      </c>
      <c r="P62" s="96"/>
      <c r="U62" s="340"/>
    </row>
    <row r="63" spans="1:21" s="111" customFormat="1" x14ac:dyDescent="0.2">
      <c r="A63" s="778" t="s">
        <v>709</v>
      </c>
      <c r="B63" s="853"/>
      <c r="C63" s="272"/>
      <c r="D63" s="131"/>
      <c r="E63" s="131"/>
      <c r="F63" s="131"/>
      <c r="G63" s="131"/>
      <c r="H63" s="131"/>
      <c r="I63" s="131"/>
      <c r="J63" s="131"/>
      <c r="K63" s="63"/>
      <c r="L63" s="171"/>
      <c r="M63" s="171"/>
      <c r="N63" s="61">
        <v>2047</v>
      </c>
      <c r="P63" s="96"/>
      <c r="U63" s="340"/>
    </row>
    <row r="64" spans="1:21" s="111" customFormat="1" x14ac:dyDescent="0.2">
      <c r="A64" s="778" t="s">
        <v>712</v>
      </c>
      <c r="B64" s="853"/>
      <c r="C64" s="272"/>
      <c r="D64" s="131"/>
      <c r="E64" s="131"/>
      <c r="F64" s="131"/>
      <c r="G64" s="131"/>
      <c r="H64" s="131"/>
      <c r="I64" s="131"/>
      <c r="J64" s="131">
        <v>9200</v>
      </c>
      <c r="K64" s="171"/>
      <c r="L64" s="171"/>
      <c r="M64" s="171"/>
      <c r="N64" s="61"/>
      <c r="P64" s="96"/>
      <c r="U64" s="340"/>
    </row>
    <row r="65" spans="1:21" s="111" customFormat="1" x14ac:dyDescent="0.2">
      <c r="A65" s="778" t="s">
        <v>713</v>
      </c>
      <c r="B65" s="853"/>
      <c r="C65" s="272"/>
      <c r="D65" s="131"/>
      <c r="E65" s="131"/>
      <c r="F65" s="131"/>
      <c r="G65" s="131"/>
      <c r="H65" s="131">
        <v>3220</v>
      </c>
      <c r="I65" s="131"/>
      <c r="J65" s="131"/>
      <c r="K65" s="171"/>
      <c r="L65" s="171"/>
      <c r="M65" s="171"/>
      <c r="N65" s="61"/>
      <c r="P65" s="96"/>
      <c r="U65" s="340"/>
    </row>
    <row r="66" spans="1:21" s="111" customFormat="1" x14ac:dyDescent="0.2">
      <c r="A66" s="778" t="s">
        <v>716</v>
      </c>
      <c r="B66" s="853"/>
      <c r="C66" s="272"/>
      <c r="D66" s="131"/>
      <c r="E66" s="131"/>
      <c r="F66" s="131"/>
      <c r="G66" s="131"/>
      <c r="H66" s="131"/>
      <c r="I66" s="131"/>
      <c r="J66" s="131"/>
      <c r="K66" s="171"/>
      <c r="L66" s="171">
        <v>45856</v>
      </c>
      <c r="M66" s="171"/>
      <c r="N66" s="61"/>
      <c r="P66" s="96"/>
      <c r="U66" s="340"/>
    </row>
    <row r="67" spans="1:21" s="111" customFormat="1" x14ac:dyDescent="0.2">
      <c r="A67" s="778" t="s">
        <v>717</v>
      </c>
      <c r="B67" s="853"/>
      <c r="C67" s="272"/>
      <c r="D67" s="131"/>
      <c r="E67" s="131"/>
      <c r="F67" s="131"/>
      <c r="G67" s="131"/>
      <c r="H67" s="131"/>
      <c r="I67" s="131"/>
      <c r="J67" s="131"/>
      <c r="K67" s="171"/>
      <c r="L67" s="171">
        <v>24000</v>
      </c>
      <c r="M67" s="171"/>
      <c r="N67" s="143"/>
      <c r="P67" s="96"/>
      <c r="U67" s="340"/>
    </row>
    <row r="68" spans="1:21" s="111" customFormat="1" x14ac:dyDescent="0.2">
      <c r="A68" s="778" t="s">
        <v>718</v>
      </c>
      <c r="B68" s="853"/>
      <c r="C68" s="272"/>
      <c r="D68" s="131"/>
      <c r="E68" s="131"/>
      <c r="F68" s="131"/>
      <c r="G68" s="131"/>
      <c r="H68" s="131"/>
      <c r="I68" s="131"/>
      <c r="J68" s="131"/>
      <c r="K68" s="171"/>
      <c r="L68" s="171"/>
      <c r="M68" s="171"/>
      <c r="N68" s="61">
        <v>724.5</v>
      </c>
      <c r="P68" s="96"/>
      <c r="U68" s="340"/>
    </row>
    <row r="69" spans="1:21" s="111" customFormat="1" x14ac:dyDescent="0.2">
      <c r="A69" s="778" t="s">
        <v>719</v>
      </c>
      <c r="B69" s="853"/>
      <c r="C69" s="272"/>
      <c r="D69" s="131"/>
      <c r="E69" s="131"/>
      <c r="F69" s="131"/>
      <c r="G69" s="131"/>
      <c r="H69" s="131"/>
      <c r="I69" s="131"/>
      <c r="J69" s="131"/>
      <c r="K69" s="171"/>
      <c r="L69" s="171"/>
      <c r="M69" s="171"/>
      <c r="N69" s="61">
        <v>701.5</v>
      </c>
      <c r="P69" s="96"/>
      <c r="U69" s="340"/>
    </row>
    <row r="70" spans="1:21" s="111" customFormat="1" ht="13.5" thickBot="1" x14ac:dyDescent="0.25">
      <c r="A70" s="789" t="s">
        <v>722</v>
      </c>
      <c r="B70" s="852"/>
      <c r="C70" s="92">
        <v>4105.5</v>
      </c>
      <c r="D70" s="93"/>
      <c r="E70" s="93"/>
      <c r="F70" s="93"/>
      <c r="G70" s="93"/>
      <c r="H70" s="93"/>
      <c r="I70" s="93"/>
      <c r="J70" s="93"/>
      <c r="K70" s="277"/>
      <c r="L70" s="277"/>
      <c r="M70" s="277"/>
      <c r="N70" s="347"/>
      <c r="P70" s="96"/>
      <c r="U70" s="340"/>
    </row>
    <row r="71" spans="1:21" ht="13.5" thickBot="1" x14ac:dyDescent="0.25">
      <c r="C71" s="77">
        <f t="shared" ref="C71:N71" si="0">SUM(C47:C70)</f>
        <v>9579.5</v>
      </c>
      <c r="D71" s="118">
        <f t="shared" si="0"/>
        <v>3680</v>
      </c>
      <c r="E71" s="118">
        <f t="shared" si="0"/>
        <v>1725</v>
      </c>
      <c r="F71" s="118">
        <f t="shared" si="0"/>
        <v>9637</v>
      </c>
      <c r="G71" s="118">
        <f t="shared" si="0"/>
        <v>5175</v>
      </c>
      <c r="H71" s="118">
        <f t="shared" si="0"/>
        <v>3220</v>
      </c>
      <c r="I71" s="118">
        <f t="shared" si="0"/>
        <v>22321.5</v>
      </c>
      <c r="J71" s="118">
        <f t="shared" si="0"/>
        <v>9200</v>
      </c>
      <c r="K71" s="118">
        <f t="shared" si="0"/>
        <v>4002</v>
      </c>
      <c r="L71" s="118">
        <f t="shared" si="0"/>
        <v>69856</v>
      </c>
      <c r="M71" s="118">
        <f t="shared" si="0"/>
        <v>32596.75</v>
      </c>
      <c r="N71" s="170">
        <f t="shared" si="0"/>
        <v>7935</v>
      </c>
      <c r="O71" s="783">
        <f>SUM(C71:N71)</f>
        <v>178927.75</v>
      </c>
      <c r="P71" s="784"/>
      <c r="U71" s="152"/>
    </row>
    <row r="72" spans="1:21" x14ac:dyDescent="0.2">
      <c r="G72" s="126"/>
      <c r="H72" s="126"/>
      <c r="I72" s="126"/>
      <c r="J72" s="126"/>
      <c r="K72" s="126"/>
      <c r="L72" s="126"/>
      <c r="M72" s="126"/>
      <c r="N72" s="126"/>
      <c r="T72" s="340"/>
    </row>
    <row r="73" spans="1:21" s="363" customFormat="1" ht="11.25" x14ac:dyDescent="0.2">
      <c r="A73" s="361"/>
      <c r="B73" s="445"/>
      <c r="C73" s="430" t="s">
        <v>44</v>
      </c>
      <c r="D73" s="430" t="s">
        <v>44</v>
      </c>
      <c r="E73" s="362"/>
      <c r="F73" s="362"/>
      <c r="G73" s="430" t="s">
        <v>44</v>
      </c>
      <c r="H73" s="362"/>
      <c r="I73" s="430" t="s">
        <v>44</v>
      </c>
      <c r="J73" s="362"/>
      <c r="K73" s="430" t="s">
        <v>44</v>
      </c>
      <c r="L73" s="430" t="s">
        <v>44</v>
      </c>
      <c r="M73" s="362"/>
      <c r="N73" s="430" t="s">
        <v>44</v>
      </c>
      <c r="O73" s="837">
        <f>SUM(C73:N73)</f>
        <v>0</v>
      </c>
      <c r="P73" s="838"/>
      <c r="R73" s="364"/>
      <c r="S73" s="447"/>
    </row>
    <row r="74" spans="1:21" s="363" customFormat="1" ht="11.25" x14ac:dyDescent="0.2">
      <c r="A74" s="361"/>
      <c r="B74" s="445"/>
      <c r="C74" s="398"/>
      <c r="D74" s="520"/>
      <c r="E74" s="520"/>
      <c r="F74" s="520"/>
      <c r="G74" s="520"/>
      <c r="H74" s="520"/>
      <c r="I74" s="520"/>
      <c r="J74" s="520"/>
      <c r="K74" s="398"/>
      <c r="L74" s="520"/>
      <c r="M74" s="398"/>
      <c r="N74" s="398"/>
      <c r="O74" s="837">
        <f>SUM(C74:N74)</f>
        <v>0</v>
      </c>
      <c r="P74" s="838"/>
      <c r="R74" s="364"/>
      <c r="S74" s="447"/>
    </row>
    <row r="75" spans="1:21" s="363" customFormat="1" ht="11.25" x14ac:dyDescent="0.2">
      <c r="A75" s="361"/>
      <c r="B75" s="445"/>
      <c r="C75" s="362"/>
      <c r="D75" s="362"/>
      <c r="E75" s="430" t="s">
        <v>44</v>
      </c>
      <c r="F75" s="552">
        <f>F71</f>
        <v>9637</v>
      </c>
      <c r="G75" s="552"/>
      <c r="H75" s="430" t="s">
        <v>44</v>
      </c>
      <c r="I75" s="362"/>
      <c r="J75" s="552">
        <f>J71</f>
        <v>9200</v>
      </c>
      <c r="K75" s="552"/>
      <c r="L75" s="362"/>
      <c r="M75" s="430" t="s">
        <v>44</v>
      </c>
      <c r="O75" s="887">
        <f>SUM(C75:N75)</f>
        <v>18837</v>
      </c>
      <c r="P75" s="888"/>
      <c r="R75" s="364"/>
      <c r="S75" s="447"/>
    </row>
    <row r="76" spans="1:21" s="363" customFormat="1" ht="11.25" x14ac:dyDescent="0.2">
      <c r="A76" s="361"/>
      <c r="B76" s="445"/>
      <c r="C76" s="36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O76" s="837">
        <f>SUM(O73:P75)</f>
        <v>18837</v>
      </c>
      <c r="P76" s="838"/>
      <c r="R76" s="364"/>
      <c r="S76" s="447"/>
    </row>
    <row r="77" spans="1:21" s="363" customFormat="1" ht="11.25" x14ac:dyDescent="0.2">
      <c r="A77" s="361"/>
      <c r="B77" s="445"/>
      <c r="C77" s="362"/>
      <c r="D77" s="362"/>
      <c r="E77" s="362"/>
      <c r="F77" s="362"/>
      <c r="G77" s="362"/>
      <c r="H77" s="362"/>
      <c r="I77" s="362"/>
      <c r="J77" s="362"/>
      <c r="K77" s="762" t="s">
        <v>114</v>
      </c>
      <c r="L77" s="362"/>
      <c r="M77" s="362"/>
      <c r="R77" s="364"/>
      <c r="S77" s="447"/>
    </row>
    <row r="78" spans="1:21" s="363" customFormat="1" ht="11.25" x14ac:dyDescent="0.2">
      <c r="A78" s="361"/>
      <c r="B78" s="445"/>
      <c r="C78" s="362"/>
      <c r="D78" s="362"/>
      <c r="E78" s="362"/>
      <c r="F78" s="362"/>
      <c r="G78" s="362"/>
      <c r="H78" s="362"/>
      <c r="I78" s="362"/>
      <c r="J78" s="362"/>
      <c r="K78" s="362"/>
      <c r="L78" s="362"/>
      <c r="M78" s="362"/>
      <c r="N78" s="362"/>
      <c r="O78" s="362"/>
      <c r="T78" s="364"/>
      <c r="U78" s="447"/>
    </row>
    <row r="79" spans="1:21" s="363" customFormat="1" ht="11.25" x14ac:dyDescent="0.2">
      <c r="A79" s="361"/>
      <c r="B79" s="445"/>
      <c r="C79" s="362"/>
      <c r="D79" s="362"/>
      <c r="E79" s="362"/>
      <c r="F79" s="362"/>
      <c r="G79" s="362"/>
      <c r="H79" s="362"/>
      <c r="I79" s="362"/>
      <c r="J79" s="362"/>
      <c r="P79" s="364"/>
      <c r="Q79" s="447"/>
    </row>
    <row r="80" spans="1:21" x14ac:dyDescent="0.2">
      <c r="G80" s="126"/>
      <c r="H80" s="126"/>
      <c r="I80" s="126"/>
      <c r="M80" s="96"/>
      <c r="N80" s="96"/>
      <c r="P80" s="111"/>
      <c r="Q80" s="152"/>
    </row>
    <row r="81" spans="7:16" x14ac:dyDescent="0.2">
      <c r="G81" s="126"/>
      <c r="M81" s="96"/>
      <c r="N81" s="96"/>
      <c r="O81" s="111"/>
      <c r="P81" s="152"/>
    </row>
    <row r="82" spans="7:16" x14ac:dyDescent="0.2">
      <c r="G82" s="126"/>
      <c r="M82" s="96"/>
      <c r="N82" s="111"/>
      <c r="O82" s="152"/>
    </row>
  </sheetData>
  <mergeCells count="61">
    <mergeCell ref="G23:G25"/>
    <mergeCell ref="A19:A22"/>
    <mergeCell ref="G19:G22"/>
    <mergeCell ref="A58:B58"/>
    <mergeCell ref="G26:G27"/>
    <mergeCell ref="G28:G29"/>
    <mergeCell ref="G30:G31"/>
    <mergeCell ref="G32:G34"/>
    <mergeCell ref="G35:G37"/>
    <mergeCell ref="G38:G39"/>
    <mergeCell ref="A59:B59"/>
    <mergeCell ref="A23:A25"/>
    <mergeCell ref="A56:B56"/>
    <mergeCell ref="A28:A29"/>
    <mergeCell ref="A26:A27"/>
    <mergeCell ref="A30:A31"/>
    <mergeCell ref="A35:A37"/>
    <mergeCell ref="A32:A34"/>
    <mergeCell ref="A38:A39"/>
    <mergeCell ref="A60:B60"/>
    <mergeCell ref="A50:B50"/>
    <mergeCell ref="A49:B49"/>
    <mergeCell ref="E41:F41"/>
    <mergeCell ref="G40:J41"/>
    <mergeCell ref="A48:B48"/>
    <mergeCell ref="A40:B40"/>
    <mergeCell ref="C41:D41"/>
    <mergeCell ref="A46:B46"/>
    <mergeCell ref="A47:B47"/>
    <mergeCell ref="A51:B51"/>
    <mergeCell ref="A55:B55"/>
    <mergeCell ref="A54:B54"/>
    <mergeCell ref="A52:B52"/>
    <mergeCell ref="A53:B53"/>
    <mergeCell ref="A57:B57"/>
    <mergeCell ref="G7:G8"/>
    <mergeCell ref="A7:A8"/>
    <mergeCell ref="G12:G14"/>
    <mergeCell ref="A12:A14"/>
    <mergeCell ref="G15:G18"/>
    <mergeCell ref="A15:A18"/>
    <mergeCell ref="H4:J4"/>
    <mergeCell ref="C3:D3"/>
    <mergeCell ref="E3:F3"/>
    <mergeCell ref="A5:A6"/>
    <mergeCell ref="G5:G6"/>
    <mergeCell ref="A61:B61"/>
    <mergeCell ref="A62:B62"/>
    <mergeCell ref="A63:B63"/>
    <mergeCell ref="O76:P76"/>
    <mergeCell ref="O73:P73"/>
    <mergeCell ref="O74:P74"/>
    <mergeCell ref="O75:P75"/>
    <mergeCell ref="A66:B66"/>
    <mergeCell ref="O71:P71"/>
    <mergeCell ref="A64:B64"/>
    <mergeCell ref="A65:B65"/>
    <mergeCell ref="A67:B67"/>
    <mergeCell ref="A68:B68"/>
    <mergeCell ref="A69:B69"/>
    <mergeCell ref="A70:B70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77"/>
  <sheetViews>
    <sheetView zoomScaleNormal="100" workbookViewId="0">
      <pane ySplit="4" topLeftCell="A38" activePane="bottomLeft" state="frozenSplit"/>
      <selection pane="bottomLeft" activeCell="C5" sqref="C5"/>
    </sheetView>
  </sheetViews>
  <sheetFormatPr defaultRowHeight="12.75" x14ac:dyDescent="0.2"/>
  <cols>
    <col min="1" max="1" width="2.42578125" style="217" customWidth="1"/>
    <col min="2" max="2" width="6.42578125" style="81" customWidth="1"/>
    <col min="3" max="4" width="10.7109375" style="178" customWidth="1"/>
    <col min="5" max="5" width="11.28515625" style="178" customWidth="1"/>
    <col min="6" max="6" width="10.85546875" style="178" customWidth="1"/>
    <col min="7" max="7" width="10.85546875" style="178" hidden="1" customWidth="1"/>
    <col min="8" max="8" width="11" style="1" customWidth="1"/>
    <col min="9" max="9" width="11" customWidth="1"/>
    <col min="10" max="10" width="11.28515625" customWidth="1"/>
    <col min="11" max="11" width="10.42578125" customWidth="1"/>
    <col min="12" max="12" width="10" customWidth="1"/>
    <col min="13" max="14" width="10.7109375" customWidth="1"/>
    <col min="15" max="15" width="10.7109375" style="154" customWidth="1"/>
    <col min="16" max="16" width="10.7109375" customWidth="1"/>
    <col min="17" max="17" width="10.140625" customWidth="1"/>
    <col min="18" max="18" width="13.28515625" customWidth="1"/>
    <col min="19" max="19" width="13.7109375" customWidth="1"/>
    <col min="20" max="20" width="13.140625" customWidth="1"/>
  </cols>
  <sheetData>
    <row r="1" spans="1:17" ht="15" x14ac:dyDescent="0.25">
      <c r="A1" s="41" t="s">
        <v>158</v>
      </c>
      <c r="C1" s="3"/>
      <c r="D1" s="1"/>
      <c r="E1" s="1"/>
      <c r="F1" s="1"/>
      <c r="G1" s="1"/>
      <c r="P1" s="213"/>
    </row>
    <row r="2" spans="1:17" ht="5.25" customHeight="1" thickBot="1" x14ac:dyDescent="0.25">
      <c r="A2" s="2"/>
      <c r="C2" s="336"/>
      <c r="D2" s="337"/>
      <c r="E2" s="337"/>
      <c r="F2" s="337"/>
      <c r="G2" s="337"/>
      <c r="H2" s="140"/>
      <c r="N2" s="154"/>
      <c r="O2" s="213"/>
    </row>
    <row r="3" spans="1:17" ht="17.25" customHeight="1" x14ac:dyDescent="0.2">
      <c r="A3" s="2"/>
      <c r="C3" s="800" t="s">
        <v>34</v>
      </c>
      <c r="D3" s="801"/>
      <c r="E3" s="800" t="s">
        <v>33</v>
      </c>
      <c r="F3" s="801"/>
      <c r="G3" s="603"/>
      <c r="H3" s="140"/>
      <c r="N3" s="154"/>
      <c r="O3" s="213"/>
    </row>
    <row r="4" spans="1:17" ht="13.5" thickBot="1" x14ac:dyDescent="0.25">
      <c r="A4" s="263" t="s">
        <v>6</v>
      </c>
      <c r="B4" s="107" t="s">
        <v>10</v>
      </c>
      <c r="C4" s="54" t="s">
        <v>7</v>
      </c>
      <c r="D4" s="55" t="s">
        <v>8</v>
      </c>
      <c r="E4" s="54" t="s">
        <v>37</v>
      </c>
      <c r="F4" s="55" t="s">
        <v>8</v>
      </c>
      <c r="G4" s="139"/>
      <c r="H4" s="273" t="s">
        <v>0</v>
      </c>
      <c r="I4" s="813" t="s">
        <v>11</v>
      </c>
      <c r="J4" s="813"/>
      <c r="K4" s="813"/>
      <c r="N4" s="154"/>
      <c r="O4" s="213"/>
    </row>
    <row r="5" spans="1:17" x14ac:dyDescent="0.2">
      <c r="A5" s="808" t="s">
        <v>58</v>
      </c>
      <c r="B5" s="130" t="s">
        <v>144</v>
      </c>
      <c r="C5" s="141">
        <v>2599</v>
      </c>
      <c r="D5" s="114"/>
      <c r="E5" s="242"/>
      <c r="F5" s="59"/>
      <c r="G5" s="604">
        <f>SUM(C5:F5)/1.15</f>
        <v>2260</v>
      </c>
      <c r="H5" s="823">
        <f>SUM(C5:F8)</f>
        <v>15548</v>
      </c>
      <c r="I5" s="30" t="s">
        <v>124</v>
      </c>
      <c r="J5" s="31"/>
      <c r="K5" s="32"/>
      <c r="L5" s="204" t="s">
        <v>72</v>
      </c>
      <c r="N5" s="151" t="s">
        <v>42</v>
      </c>
      <c r="O5" s="214"/>
      <c r="P5" s="245"/>
      <c r="Q5" s="162"/>
    </row>
    <row r="6" spans="1:17" x14ac:dyDescent="0.2">
      <c r="A6" s="806"/>
      <c r="B6" s="130" t="s">
        <v>145</v>
      </c>
      <c r="C6" s="58"/>
      <c r="D6" s="114">
        <v>4105.5</v>
      </c>
      <c r="E6" s="242"/>
      <c r="F6" s="59"/>
      <c r="G6" s="604">
        <f t="shared" ref="G6:G35" si="0">SUM(C6:F6)/1.15</f>
        <v>3570.0000000000005</v>
      </c>
      <c r="H6" s="821"/>
      <c r="I6" s="30" t="s">
        <v>76</v>
      </c>
      <c r="J6" s="31"/>
      <c r="K6" s="32"/>
      <c r="L6" s="204" t="s">
        <v>41</v>
      </c>
      <c r="N6" s="151" t="s">
        <v>42</v>
      </c>
      <c r="O6" s="214"/>
      <c r="P6" s="245"/>
      <c r="Q6" s="162"/>
    </row>
    <row r="7" spans="1:17" x14ac:dyDescent="0.2">
      <c r="A7" s="806"/>
      <c r="B7" s="130" t="s">
        <v>146</v>
      </c>
      <c r="C7" s="58"/>
      <c r="D7" s="114">
        <v>3956</v>
      </c>
      <c r="E7" s="242"/>
      <c r="F7" s="59"/>
      <c r="G7" s="604">
        <f t="shared" si="0"/>
        <v>3440.0000000000005</v>
      </c>
      <c r="H7" s="821"/>
      <c r="I7" s="30" t="s">
        <v>76</v>
      </c>
      <c r="J7" s="31"/>
      <c r="K7" s="32"/>
      <c r="L7" s="204" t="s">
        <v>41</v>
      </c>
      <c r="N7" s="575" t="s">
        <v>42</v>
      </c>
      <c r="O7" s="214"/>
      <c r="P7" s="245"/>
      <c r="Q7" s="162"/>
    </row>
    <row r="8" spans="1:17" x14ac:dyDescent="0.2">
      <c r="A8" s="807"/>
      <c r="B8" s="130" t="s">
        <v>143</v>
      </c>
      <c r="C8" s="58"/>
      <c r="D8" s="114">
        <v>4887.5</v>
      </c>
      <c r="E8" s="242"/>
      <c r="F8" s="59"/>
      <c r="G8" s="604">
        <f t="shared" si="0"/>
        <v>4250</v>
      </c>
      <c r="H8" s="822"/>
      <c r="I8" s="30" t="s">
        <v>76</v>
      </c>
      <c r="J8" s="31"/>
      <c r="K8" s="32"/>
      <c r="L8" s="204" t="s">
        <v>41</v>
      </c>
      <c r="N8" s="575" t="s">
        <v>42</v>
      </c>
      <c r="O8" s="214"/>
      <c r="P8" s="245"/>
      <c r="Q8" s="162"/>
    </row>
    <row r="9" spans="1:17" x14ac:dyDescent="0.2">
      <c r="A9" s="805" t="s">
        <v>60</v>
      </c>
      <c r="B9" s="130" t="s">
        <v>122</v>
      </c>
      <c r="C9" s="58"/>
      <c r="D9" s="114">
        <v>6256</v>
      </c>
      <c r="E9" s="242"/>
      <c r="F9" s="59"/>
      <c r="G9" s="295">
        <f t="shared" si="0"/>
        <v>5440</v>
      </c>
      <c r="H9" s="820">
        <f>SUM(C9:F16)</f>
        <v>32312.7</v>
      </c>
      <c r="I9" s="30" t="s">
        <v>138</v>
      </c>
      <c r="J9" s="31"/>
      <c r="K9" s="32"/>
      <c r="L9" s="204" t="s">
        <v>41</v>
      </c>
      <c r="N9" s="575" t="s">
        <v>42</v>
      </c>
      <c r="O9" s="214"/>
      <c r="P9" s="245"/>
      <c r="Q9" s="162"/>
    </row>
    <row r="10" spans="1:17" x14ac:dyDescent="0.2">
      <c r="A10" s="806"/>
      <c r="B10" s="130" t="s">
        <v>123</v>
      </c>
      <c r="C10" s="58"/>
      <c r="D10" s="114">
        <v>1242</v>
      </c>
      <c r="E10" s="242"/>
      <c r="F10" s="59"/>
      <c r="G10" s="295">
        <f t="shared" si="0"/>
        <v>1080</v>
      </c>
      <c r="H10" s="821"/>
      <c r="I10" s="30" t="s">
        <v>138</v>
      </c>
      <c r="J10" s="31"/>
      <c r="K10" s="32"/>
      <c r="L10" s="204" t="s">
        <v>41</v>
      </c>
      <c r="N10" s="575" t="s">
        <v>42</v>
      </c>
      <c r="O10" s="214"/>
      <c r="P10" s="245"/>
      <c r="Q10" s="162"/>
    </row>
    <row r="11" spans="1:17" x14ac:dyDescent="0.2">
      <c r="A11" s="806"/>
      <c r="B11" s="130" t="s">
        <v>142</v>
      </c>
      <c r="C11" s="141">
        <v>2829</v>
      </c>
      <c r="D11" s="114"/>
      <c r="E11" s="242"/>
      <c r="F11" s="59"/>
      <c r="G11" s="604">
        <f t="shared" si="0"/>
        <v>2460</v>
      </c>
      <c r="H11" s="821"/>
      <c r="I11" s="30" t="s">
        <v>95</v>
      </c>
      <c r="J11" s="31"/>
      <c r="K11" s="32"/>
      <c r="L11" s="204" t="s">
        <v>72</v>
      </c>
      <c r="N11" s="151">
        <v>43532</v>
      </c>
      <c r="O11" s="214"/>
      <c r="P11" s="245"/>
      <c r="Q11" s="162"/>
    </row>
    <row r="12" spans="1:17" x14ac:dyDescent="0.2">
      <c r="A12" s="806"/>
      <c r="B12" s="209" t="s">
        <v>135</v>
      </c>
      <c r="C12" s="141">
        <v>2875</v>
      </c>
      <c r="D12" s="114"/>
      <c r="E12" s="242"/>
      <c r="F12" s="59"/>
      <c r="G12" s="295">
        <f t="shared" si="0"/>
        <v>2500</v>
      </c>
      <c r="H12" s="821"/>
      <c r="I12" s="30" t="s">
        <v>103</v>
      </c>
      <c r="J12" s="31"/>
      <c r="K12" s="32"/>
      <c r="L12" s="204" t="s">
        <v>72</v>
      </c>
      <c r="N12" s="151">
        <v>43529</v>
      </c>
      <c r="O12" s="214"/>
      <c r="P12" s="245"/>
      <c r="Q12" s="162"/>
    </row>
    <row r="13" spans="1:17" x14ac:dyDescent="0.2">
      <c r="A13" s="806"/>
      <c r="B13" s="257" t="s">
        <v>136</v>
      </c>
      <c r="C13" s="58"/>
      <c r="D13" s="114">
        <v>4781.7</v>
      </c>
      <c r="E13" s="242"/>
      <c r="F13" s="59"/>
      <c r="G13" s="295">
        <f t="shared" si="0"/>
        <v>4158</v>
      </c>
      <c r="H13" s="821"/>
      <c r="I13" s="30" t="s">
        <v>53</v>
      </c>
      <c r="J13" s="31"/>
      <c r="K13" s="32"/>
      <c r="L13" s="204" t="s">
        <v>41</v>
      </c>
      <c r="N13" s="151" t="s">
        <v>42</v>
      </c>
      <c r="O13" s="214"/>
      <c r="P13" s="245"/>
      <c r="Q13" s="162"/>
    </row>
    <row r="14" spans="1:17" x14ac:dyDescent="0.2">
      <c r="A14" s="806"/>
      <c r="B14" s="257" t="s">
        <v>137</v>
      </c>
      <c r="C14" s="58"/>
      <c r="D14" s="114">
        <v>1794</v>
      </c>
      <c r="E14" s="242"/>
      <c r="F14" s="59"/>
      <c r="G14" s="295">
        <f t="shared" si="0"/>
        <v>1560.0000000000002</v>
      </c>
      <c r="H14" s="821"/>
      <c r="I14" s="30" t="s">
        <v>138</v>
      </c>
      <c r="J14" s="31"/>
      <c r="K14" s="32"/>
      <c r="L14" s="204" t="s">
        <v>41</v>
      </c>
      <c r="N14" s="151" t="s">
        <v>42</v>
      </c>
      <c r="O14" s="214"/>
      <c r="P14" s="245"/>
      <c r="Q14" s="162"/>
    </row>
    <row r="15" spans="1:17" x14ac:dyDescent="0.2">
      <c r="A15" s="806"/>
      <c r="B15" s="569" t="s">
        <v>134</v>
      </c>
      <c r="C15" s="58"/>
      <c r="D15" s="114">
        <v>6267.5</v>
      </c>
      <c r="E15" s="242"/>
      <c r="F15" s="59"/>
      <c r="G15" s="295">
        <f t="shared" si="0"/>
        <v>5450</v>
      </c>
      <c r="H15" s="821"/>
      <c r="I15" s="30" t="s">
        <v>57</v>
      </c>
      <c r="J15" s="31"/>
      <c r="K15" s="32"/>
      <c r="L15" s="204" t="s">
        <v>41</v>
      </c>
      <c r="N15" s="151" t="s">
        <v>42</v>
      </c>
      <c r="O15" s="35"/>
      <c r="P15" s="35"/>
    </row>
    <row r="16" spans="1:17" x14ac:dyDescent="0.2">
      <c r="A16" s="807"/>
      <c r="B16" s="570" t="s">
        <v>133</v>
      </c>
      <c r="C16" s="60"/>
      <c r="D16" s="104">
        <v>6267.5</v>
      </c>
      <c r="E16" s="121"/>
      <c r="F16" s="61"/>
      <c r="G16" s="295">
        <f t="shared" si="0"/>
        <v>5450</v>
      </c>
      <c r="H16" s="822"/>
      <c r="I16" s="30" t="s">
        <v>57</v>
      </c>
      <c r="J16" s="31"/>
      <c r="K16" s="32"/>
      <c r="L16" s="204" t="s">
        <v>41</v>
      </c>
      <c r="N16" s="151" t="s">
        <v>42</v>
      </c>
      <c r="O16" s="35"/>
      <c r="P16" s="35"/>
    </row>
    <row r="17" spans="1:16" x14ac:dyDescent="0.2">
      <c r="A17" s="793" t="s">
        <v>69</v>
      </c>
      <c r="B17" s="509" t="s">
        <v>125</v>
      </c>
      <c r="C17" s="256"/>
      <c r="D17" s="163">
        <v>17220</v>
      </c>
      <c r="E17" s="449"/>
      <c r="F17" s="148"/>
      <c r="G17" s="295">
        <f t="shared" si="0"/>
        <v>14973.913043478262</v>
      </c>
      <c r="H17" s="820">
        <f>SUM(C17:F20)</f>
        <v>103845</v>
      </c>
      <c r="I17" s="30" t="s">
        <v>93</v>
      </c>
      <c r="J17" s="31"/>
      <c r="K17" s="32"/>
      <c r="L17" s="204" t="s">
        <v>41</v>
      </c>
      <c r="N17" s="151" t="s">
        <v>42</v>
      </c>
      <c r="O17" s="35"/>
      <c r="P17" s="35"/>
    </row>
    <row r="18" spans="1:16" x14ac:dyDescent="0.2">
      <c r="A18" s="794"/>
      <c r="B18" s="509" t="s">
        <v>126</v>
      </c>
      <c r="C18" s="256"/>
      <c r="D18" s="163">
        <v>75930</v>
      </c>
      <c r="E18" s="449"/>
      <c r="F18" s="148"/>
      <c r="G18" s="295">
        <f t="shared" si="0"/>
        <v>66026.086956521744</v>
      </c>
      <c r="H18" s="821"/>
      <c r="I18" s="30" t="s">
        <v>93</v>
      </c>
      <c r="J18" s="31"/>
      <c r="K18" s="32"/>
      <c r="L18" s="204" t="s">
        <v>41</v>
      </c>
      <c r="N18" s="151" t="s">
        <v>42</v>
      </c>
      <c r="O18" s="35"/>
      <c r="P18" s="35"/>
    </row>
    <row r="19" spans="1:16" x14ac:dyDescent="0.2">
      <c r="A19" s="794"/>
      <c r="B19" s="209" t="s">
        <v>127</v>
      </c>
      <c r="C19" s="60"/>
      <c r="D19" s="104">
        <v>1380</v>
      </c>
      <c r="E19" s="122"/>
      <c r="F19" s="61"/>
      <c r="G19" s="295">
        <f t="shared" si="0"/>
        <v>1200</v>
      </c>
      <c r="H19" s="821"/>
      <c r="I19" s="30" t="s">
        <v>97</v>
      </c>
      <c r="J19" s="31"/>
      <c r="K19" s="32"/>
      <c r="L19" s="204" t="s">
        <v>41</v>
      </c>
      <c r="N19" s="151" t="s">
        <v>42</v>
      </c>
      <c r="O19" s="35"/>
      <c r="P19" s="35"/>
    </row>
    <row r="20" spans="1:16" x14ac:dyDescent="0.2">
      <c r="A20" s="795"/>
      <c r="B20" s="225" t="s">
        <v>128</v>
      </c>
      <c r="C20" s="280"/>
      <c r="D20" s="133">
        <v>9315</v>
      </c>
      <c r="E20" s="284"/>
      <c r="F20" s="143"/>
      <c r="G20" s="295">
        <f t="shared" si="0"/>
        <v>8100.0000000000009</v>
      </c>
      <c r="H20" s="822"/>
      <c r="I20" s="30" t="s">
        <v>129</v>
      </c>
      <c r="J20" s="31"/>
      <c r="K20" s="32"/>
      <c r="L20" s="204" t="s">
        <v>41</v>
      </c>
      <c r="N20" s="151" t="s">
        <v>42</v>
      </c>
      <c r="O20"/>
      <c r="P20" s="35"/>
    </row>
    <row r="21" spans="1:16" x14ac:dyDescent="0.2">
      <c r="A21" s="793" t="s">
        <v>70</v>
      </c>
      <c r="B21" s="570" t="s">
        <v>130</v>
      </c>
      <c r="C21" s="394"/>
      <c r="D21" s="174">
        <v>0</v>
      </c>
      <c r="E21" s="473"/>
      <c r="F21" s="172"/>
      <c r="G21" s="295">
        <f t="shared" si="0"/>
        <v>0</v>
      </c>
      <c r="H21" s="820">
        <f>SUM(C21:F26)</f>
        <v>16525.5</v>
      </c>
      <c r="I21" s="30" t="s">
        <v>76</v>
      </c>
      <c r="J21" s="31"/>
      <c r="K21" s="32"/>
      <c r="L21" s="204" t="s">
        <v>119</v>
      </c>
      <c r="N21" s="151" t="s">
        <v>42</v>
      </c>
      <c r="O21"/>
      <c r="P21" s="150"/>
    </row>
    <row r="22" spans="1:16" s="96" customFormat="1" x14ac:dyDescent="0.2">
      <c r="A22" s="794"/>
      <c r="B22" s="570" t="s">
        <v>131</v>
      </c>
      <c r="C22" s="60"/>
      <c r="D22" s="61">
        <v>0</v>
      </c>
      <c r="E22" s="68"/>
      <c r="F22" s="104"/>
      <c r="G22" s="295">
        <f t="shared" si="0"/>
        <v>0</v>
      </c>
      <c r="H22" s="821"/>
      <c r="I22" s="30" t="s">
        <v>76</v>
      </c>
      <c r="J22" s="31"/>
      <c r="K22" s="32"/>
      <c r="L22" s="204" t="s">
        <v>119</v>
      </c>
      <c r="M22"/>
      <c r="N22" s="151" t="s">
        <v>42</v>
      </c>
      <c r="O22" s="214"/>
    </row>
    <row r="23" spans="1:16" s="96" customFormat="1" x14ac:dyDescent="0.2">
      <c r="A23" s="794"/>
      <c r="B23" s="570" t="s">
        <v>132</v>
      </c>
      <c r="C23" s="280"/>
      <c r="D23" s="143">
        <v>0</v>
      </c>
      <c r="E23" s="280"/>
      <c r="F23" s="143"/>
      <c r="G23" s="295">
        <f t="shared" si="0"/>
        <v>0</v>
      </c>
      <c r="H23" s="821"/>
      <c r="I23" s="30" t="s">
        <v>76</v>
      </c>
      <c r="J23" s="31"/>
      <c r="K23" s="32"/>
      <c r="L23" s="204" t="s">
        <v>119</v>
      </c>
      <c r="M23"/>
      <c r="N23" s="151" t="s">
        <v>42</v>
      </c>
      <c r="O23" s="152"/>
    </row>
    <row r="24" spans="1:16" s="96" customFormat="1" x14ac:dyDescent="0.2">
      <c r="A24" s="794"/>
      <c r="B24" s="570" t="s">
        <v>139</v>
      </c>
      <c r="C24" s="121">
        <v>5658</v>
      </c>
      <c r="D24" s="61"/>
      <c r="E24" s="60"/>
      <c r="F24" s="61"/>
      <c r="G24" s="295">
        <f t="shared" si="0"/>
        <v>4920</v>
      </c>
      <c r="H24" s="821"/>
      <c r="I24" s="30" t="s">
        <v>95</v>
      </c>
      <c r="J24" s="31"/>
      <c r="K24" s="32"/>
      <c r="L24" s="204" t="s">
        <v>72</v>
      </c>
      <c r="N24" s="151">
        <v>43558</v>
      </c>
      <c r="O24" s="152"/>
    </row>
    <row r="25" spans="1:16" x14ac:dyDescent="0.2">
      <c r="A25" s="794"/>
      <c r="B25" s="570" t="s">
        <v>140</v>
      </c>
      <c r="C25" s="141"/>
      <c r="D25" s="59">
        <v>4542.5</v>
      </c>
      <c r="E25" s="269"/>
      <c r="F25" s="59"/>
      <c r="G25" s="295">
        <f t="shared" si="0"/>
        <v>3950.0000000000005</v>
      </c>
      <c r="H25" s="821"/>
      <c r="I25" s="30" t="s">
        <v>97</v>
      </c>
      <c r="J25" s="31"/>
      <c r="K25" s="32"/>
      <c r="L25" s="204" t="s">
        <v>41</v>
      </c>
      <c r="M25" s="96"/>
      <c r="N25" s="151" t="s">
        <v>42</v>
      </c>
      <c r="O25" s="214"/>
    </row>
    <row r="26" spans="1:16" s="96" customFormat="1" x14ac:dyDescent="0.2">
      <c r="A26" s="795"/>
      <c r="B26" s="570" t="s">
        <v>141</v>
      </c>
      <c r="C26" s="58"/>
      <c r="D26" s="59">
        <v>6325</v>
      </c>
      <c r="E26" s="293"/>
      <c r="F26" s="114"/>
      <c r="G26" s="295">
        <f t="shared" si="0"/>
        <v>5500</v>
      </c>
      <c r="H26" s="822"/>
      <c r="I26" s="30" t="s">
        <v>65</v>
      </c>
      <c r="J26" s="31"/>
      <c r="K26" s="32"/>
      <c r="L26" s="204" t="s">
        <v>41</v>
      </c>
      <c r="N26" s="151" t="s">
        <v>42</v>
      </c>
      <c r="O26" s="214"/>
    </row>
    <row r="27" spans="1:16" s="96" customFormat="1" x14ac:dyDescent="0.2">
      <c r="A27" s="116" t="s">
        <v>85</v>
      </c>
      <c r="B27" s="225" t="s">
        <v>147</v>
      </c>
      <c r="C27" s="281">
        <v>11270</v>
      </c>
      <c r="D27" s="143"/>
      <c r="E27" s="280"/>
      <c r="F27" s="143"/>
      <c r="G27" s="295">
        <f t="shared" si="0"/>
        <v>9800</v>
      </c>
      <c r="H27" s="254">
        <f>SUM(C27:F27)</f>
        <v>11270</v>
      </c>
      <c r="I27" s="30" t="s">
        <v>124</v>
      </c>
      <c r="J27" s="31"/>
      <c r="K27" s="32"/>
      <c r="L27" s="204" t="s">
        <v>72</v>
      </c>
      <c r="N27" s="151" t="s">
        <v>42</v>
      </c>
      <c r="O27" s="214"/>
    </row>
    <row r="28" spans="1:16" x14ac:dyDescent="0.2">
      <c r="A28" s="116" t="s">
        <v>73</v>
      </c>
      <c r="B28" s="570" t="s">
        <v>148</v>
      </c>
      <c r="C28" s="60"/>
      <c r="D28" s="61">
        <v>96600</v>
      </c>
      <c r="E28" s="68"/>
      <c r="F28" s="61"/>
      <c r="G28" s="295">
        <f t="shared" si="0"/>
        <v>84000</v>
      </c>
      <c r="H28" s="254">
        <f>SUM(C28:F28)</f>
        <v>96600</v>
      </c>
      <c r="I28" s="30" t="s">
        <v>65</v>
      </c>
      <c r="J28" s="31"/>
      <c r="K28" s="32"/>
      <c r="L28" s="204" t="s">
        <v>41</v>
      </c>
      <c r="M28" s="96"/>
      <c r="N28" s="151" t="s">
        <v>42</v>
      </c>
      <c r="O28" s="213"/>
    </row>
    <row r="29" spans="1:16" x14ac:dyDescent="0.2">
      <c r="A29" s="796" t="s">
        <v>88</v>
      </c>
      <c r="B29" s="570" t="s">
        <v>233</v>
      </c>
      <c r="C29" s="121">
        <v>2875</v>
      </c>
      <c r="D29" s="61"/>
      <c r="E29" s="68"/>
      <c r="F29" s="61"/>
      <c r="G29" s="604">
        <f t="shared" si="0"/>
        <v>2500</v>
      </c>
      <c r="H29" s="254"/>
      <c r="I29" s="30" t="s">
        <v>103</v>
      </c>
      <c r="J29" s="31"/>
      <c r="K29" s="32"/>
      <c r="L29" s="204" t="s">
        <v>72</v>
      </c>
      <c r="M29" s="96"/>
      <c r="N29" s="151">
        <v>43549</v>
      </c>
      <c r="O29" s="213"/>
    </row>
    <row r="30" spans="1:16" x14ac:dyDescent="0.2">
      <c r="A30" s="797"/>
      <c r="B30" s="570" t="s">
        <v>149</v>
      </c>
      <c r="C30" s="280"/>
      <c r="D30" s="143">
        <v>3910</v>
      </c>
      <c r="E30" s="285"/>
      <c r="F30" s="143"/>
      <c r="G30" s="295">
        <f t="shared" si="0"/>
        <v>3400.0000000000005</v>
      </c>
      <c r="H30" s="254">
        <f>SUM(C30:F30)</f>
        <v>3910</v>
      </c>
      <c r="I30" s="30" t="s">
        <v>76</v>
      </c>
      <c r="J30" s="31"/>
      <c r="K30" s="32"/>
      <c r="L30" s="204" t="s">
        <v>41</v>
      </c>
      <c r="M30" s="96"/>
      <c r="N30" s="151" t="s">
        <v>42</v>
      </c>
      <c r="O30" s="213"/>
    </row>
    <row r="31" spans="1:16" x14ac:dyDescent="0.2">
      <c r="A31" s="796" t="s">
        <v>74</v>
      </c>
      <c r="B31" s="570" t="s">
        <v>150</v>
      </c>
      <c r="C31" s="60"/>
      <c r="D31" s="61">
        <v>20332</v>
      </c>
      <c r="E31" s="68"/>
      <c r="F31" s="61"/>
      <c r="G31" s="295">
        <f t="shared" si="0"/>
        <v>17680</v>
      </c>
      <c r="H31" s="824">
        <f>SUM(C31:F32)</f>
        <v>34454</v>
      </c>
      <c r="I31" s="30" t="s">
        <v>97</v>
      </c>
      <c r="J31" s="31"/>
      <c r="K31" s="32"/>
      <c r="L31" s="204" t="s">
        <v>41</v>
      </c>
      <c r="M31" s="96"/>
      <c r="N31" s="151" t="s">
        <v>42</v>
      </c>
      <c r="O31" s="214"/>
    </row>
    <row r="32" spans="1:16" x14ac:dyDescent="0.2">
      <c r="A32" s="797"/>
      <c r="B32" s="570" t="s">
        <v>151</v>
      </c>
      <c r="C32" s="280"/>
      <c r="D32" s="143">
        <v>14122</v>
      </c>
      <c r="E32" s="285"/>
      <c r="F32" s="143"/>
      <c r="G32" s="295">
        <f t="shared" si="0"/>
        <v>12280.000000000002</v>
      </c>
      <c r="H32" s="825"/>
      <c r="I32" s="30" t="s">
        <v>97</v>
      </c>
      <c r="J32" s="31"/>
      <c r="K32" s="32"/>
      <c r="L32" s="204" t="s">
        <v>41</v>
      </c>
      <c r="M32" s="96"/>
      <c r="N32" s="154" t="s">
        <v>42</v>
      </c>
      <c r="O32" s="214"/>
    </row>
    <row r="33" spans="1:18" x14ac:dyDescent="0.2">
      <c r="A33" s="796" t="s">
        <v>77</v>
      </c>
      <c r="B33" s="571" t="s">
        <v>153</v>
      </c>
      <c r="C33" s="256"/>
      <c r="D33" s="148">
        <v>10321.25</v>
      </c>
      <c r="E33" s="450"/>
      <c r="F33" s="148"/>
      <c r="G33" s="295">
        <f t="shared" si="0"/>
        <v>8975</v>
      </c>
      <c r="H33" s="824">
        <f>SUM(C33:F35)</f>
        <v>27637.25</v>
      </c>
      <c r="I33" s="30" t="s">
        <v>75</v>
      </c>
      <c r="J33" s="31"/>
      <c r="K33" s="32"/>
      <c r="L33" s="204" t="s">
        <v>41</v>
      </c>
      <c r="M33" s="96"/>
      <c r="N33" s="154" t="s">
        <v>42</v>
      </c>
      <c r="O33" s="213"/>
    </row>
    <row r="34" spans="1:18" x14ac:dyDescent="0.2">
      <c r="A34" s="809"/>
      <c r="B34" s="509" t="s">
        <v>154</v>
      </c>
      <c r="C34" s="256"/>
      <c r="D34" s="148">
        <v>13800</v>
      </c>
      <c r="E34" s="450"/>
      <c r="F34" s="148"/>
      <c r="G34" s="295">
        <f t="shared" si="0"/>
        <v>12000.000000000002</v>
      </c>
      <c r="H34" s="828"/>
      <c r="I34" s="30" t="s">
        <v>65</v>
      </c>
      <c r="J34" s="31"/>
      <c r="K34" s="32"/>
      <c r="L34" s="204" t="s">
        <v>41</v>
      </c>
      <c r="M34" s="96"/>
      <c r="N34" s="154" t="s">
        <v>42</v>
      </c>
      <c r="O34" s="213"/>
    </row>
    <row r="35" spans="1:18" ht="13.5" thickBot="1" x14ac:dyDescent="0.25">
      <c r="A35" s="797"/>
      <c r="B35" s="509" t="s">
        <v>157</v>
      </c>
      <c r="C35" s="278">
        <v>3516</v>
      </c>
      <c r="D35" s="148"/>
      <c r="E35" s="450"/>
      <c r="F35" s="148"/>
      <c r="G35" s="295">
        <f t="shared" si="0"/>
        <v>3057.3913043478265</v>
      </c>
      <c r="H35" s="825"/>
      <c r="I35" s="30" t="s">
        <v>103</v>
      </c>
      <c r="J35" s="31"/>
      <c r="K35" s="32"/>
      <c r="L35" s="204" t="s">
        <v>41</v>
      </c>
      <c r="M35" s="96"/>
      <c r="N35" s="151">
        <v>43549</v>
      </c>
      <c r="O35" s="213"/>
    </row>
    <row r="36" spans="1:18" ht="14.25" thickTop="1" thickBot="1" x14ac:dyDescent="0.25">
      <c r="A36" s="804"/>
      <c r="B36" s="804"/>
      <c r="C36" s="56">
        <f>SUM(C5:C35)</f>
        <v>31622</v>
      </c>
      <c r="D36" s="56">
        <f>SUM(D5:D35)</f>
        <v>313355.45</v>
      </c>
      <c r="E36" s="56">
        <f>SUM(E5:E35)</f>
        <v>0</v>
      </c>
      <c r="F36" s="56">
        <f>SUM(F5:F35)</f>
        <v>0</v>
      </c>
      <c r="G36" s="426"/>
      <c r="H36" s="817">
        <f>SUM(H5:H35)</f>
        <v>342102.45</v>
      </c>
      <c r="I36" s="818"/>
      <c r="J36" s="818"/>
      <c r="K36" s="818"/>
      <c r="L36" s="67"/>
      <c r="M36" s="67"/>
      <c r="N36" s="301"/>
      <c r="O36" s="215"/>
    </row>
    <row r="37" spans="1:18" x14ac:dyDescent="0.2">
      <c r="A37" s="275"/>
      <c r="B37" s="84"/>
      <c r="C37" s="791">
        <f>SUM(C36:D36)</f>
        <v>344977.45</v>
      </c>
      <c r="D37" s="792"/>
      <c r="E37" s="791">
        <f>SUM(E36:F36)</f>
        <v>0</v>
      </c>
      <c r="F37" s="792"/>
      <c r="G37" s="427"/>
      <c r="H37" s="819"/>
      <c r="I37" s="817"/>
      <c r="J37" s="817"/>
      <c r="K37" s="817"/>
      <c r="L37" s="780">
        <f>SUM(C5:F16,C19:F35)</f>
        <v>251827.45</v>
      </c>
      <c r="M37" s="780"/>
      <c r="N37" s="827">
        <f>SUM(C17:F18)</f>
        <v>93150</v>
      </c>
      <c r="O37" s="827"/>
      <c r="P37" s="96"/>
      <c r="Q37" s="150"/>
    </row>
    <row r="38" spans="1:18" x14ac:dyDescent="0.2">
      <c r="A38" s="275"/>
      <c r="B38" s="84"/>
      <c r="C38" s="8"/>
      <c r="D38" s="8"/>
      <c r="E38" s="8"/>
      <c r="F38" s="8"/>
      <c r="G38" s="8"/>
      <c r="H38" s="13"/>
      <c r="I38" s="811"/>
      <c r="J38" s="812"/>
      <c r="K38" s="814">
        <f>'[1]FEBRUARY ''19'!$M$41+L37</f>
        <v>539480.4</v>
      </c>
      <c r="L38" s="811"/>
      <c r="M38" s="826"/>
      <c r="N38" s="826"/>
      <c r="O38" s="215"/>
      <c r="P38" s="96"/>
      <c r="Q38" s="142"/>
      <c r="R38" s="157"/>
    </row>
    <row r="39" spans="1:18" ht="15" x14ac:dyDescent="0.2">
      <c r="A39" s="65" t="s">
        <v>9</v>
      </c>
      <c r="C39" s="1"/>
      <c r="D39" s="1"/>
      <c r="E39" s="1"/>
      <c r="F39" s="1"/>
      <c r="G39" s="1"/>
      <c r="H39"/>
      <c r="K39" s="815"/>
      <c r="L39" s="816"/>
      <c r="N39" s="154"/>
      <c r="O39" s="213"/>
    </row>
    <row r="40" spans="1:18" x14ac:dyDescent="0.2">
      <c r="A40" s="4"/>
      <c r="C40" s="1"/>
      <c r="D40" s="1"/>
      <c r="E40" s="1"/>
      <c r="F40" s="1"/>
      <c r="G40" s="1"/>
      <c r="H40"/>
      <c r="K40" s="781"/>
      <c r="L40" s="810"/>
      <c r="N40" s="154"/>
      <c r="O40" s="213"/>
      <c r="Q40" s="157"/>
    </row>
    <row r="41" spans="1:18" ht="19.5" thickBot="1" x14ac:dyDescent="0.25">
      <c r="A41" s="144"/>
      <c r="B41" s="145" t="s">
        <v>34</v>
      </c>
      <c r="C41" s="126"/>
      <c r="D41" s="126"/>
      <c r="E41" s="1"/>
      <c r="F41" s="1"/>
      <c r="G41" s="1"/>
      <c r="I41" s="1"/>
      <c r="J41" s="1"/>
      <c r="K41" s="213"/>
      <c r="O41"/>
      <c r="P41" s="140"/>
    </row>
    <row r="42" spans="1:18" ht="13.5" thickBot="1" x14ac:dyDescent="0.25">
      <c r="A42" s="802"/>
      <c r="B42" s="803"/>
      <c r="C42" s="34" t="s">
        <v>67</v>
      </c>
      <c r="D42" s="205" t="s">
        <v>66</v>
      </c>
      <c r="E42" s="205" t="s">
        <v>49</v>
      </c>
      <c r="F42" s="205" t="s">
        <v>78</v>
      </c>
      <c r="G42" s="205"/>
      <c r="H42" s="205" t="s">
        <v>100</v>
      </c>
      <c r="I42" s="205" t="s">
        <v>92</v>
      </c>
      <c r="J42" s="169" t="s">
        <v>80</v>
      </c>
      <c r="K42" s="169" t="s">
        <v>59</v>
      </c>
      <c r="L42" s="299" t="s">
        <v>71</v>
      </c>
      <c r="M42" s="97"/>
      <c r="O42" s="97"/>
      <c r="P42" s="154"/>
      <c r="Q42" s="97"/>
    </row>
    <row r="43" spans="1:18" x14ac:dyDescent="0.2">
      <c r="A43" s="798" t="s">
        <v>145</v>
      </c>
      <c r="B43" s="799"/>
      <c r="C43" s="70"/>
      <c r="D43" s="71"/>
      <c r="E43" s="71"/>
      <c r="F43" s="71"/>
      <c r="G43" s="71"/>
      <c r="H43" s="71"/>
      <c r="I43" s="71"/>
      <c r="J43" s="64"/>
      <c r="K43" s="64"/>
      <c r="L43" s="300">
        <v>4105.5</v>
      </c>
      <c r="M43" s="97"/>
      <c r="O43" s="97"/>
      <c r="P43" s="154"/>
      <c r="Q43" s="97"/>
    </row>
    <row r="44" spans="1:18" x14ac:dyDescent="0.2">
      <c r="A44" s="776" t="s">
        <v>146</v>
      </c>
      <c r="B44" s="777"/>
      <c r="C44" s="332"/>
      <c r="D44" s="574"/>
      <c r="E44" s="574"/>
      <c r="F44" s="574"/>
      <c r="G44" s="574"/>
      <c r="H44" s="574"/>
      <c r="I44" s="574"/>
      <c r="J44" s="307"/>
      <c r="K44" s="307"/>
      <c r="L44" s="115">
        <v>3956</v>
      </c>
      <c r="M44" s="572"/>
      <c r="O44" s="572"/>
      <c r="P44" s="154"/>
      <c r="Q44" s="572"/>
    </row>
    <row r="45" spans="1:18" x14ac:dyDescent="0.2">
      <c r="A45" s="776" t="s">
        <v>143</v>
      </c>
      <c r="B45" s="777"/>
      <c r="C45" s="332"/>
      <c r="D45" s="574"/>
      <c r="E45" s="574"/>
      <c r="F45" s="574"/>
      <c r="G45" s="574"/>
      <c r="H45" s="574"/>
      <c r="I45" s="574"/>
      <c r="J45" s="307"/>
      <c r="K45" s="307"/>
      <c r="L45" s="115">
        <v>4887.5</v>
      </c>
      <c r="M45" s="572"/>
      <c r="O45" s="572"/>
      <c r="P45" s="154"/>
      <c r="Q45" s="572"/>
    </row>
    <row r="46" spans="1:18" x14ac:dyDescent="0.2">
      <c r="A46" s="776" t="s">
        <v>122</v>
      </c>
      <c r="B46" s="777"/>
      <c r="C46" s="332"/>
      <c r="D46" s="574"/>
      <c r="E46" s="574"/>
      <c r="F46" s="574"/>
      <c r="G46" s="574"/>
      <c r="H46" s="574">
        <v>6256</v>
      </c>
      <c r="I46" s="574"/>
      <c r="J46" s="307"/>
      <c r="K46" s="307"/>
      <c r="L46" s="115"/>
      <c r="M46" s="573"/>
      <c r="O46" s="573"/>
      <c r="P46" s="154"/>
      <c r="Q46" s="573"/>
    </row>
    <row r="47" spans="1:18" x14ac:dyDescent="0.2">
      <c r="A47" s="776" t="s">
        <v>123</v>
      </c>
      <c r="B47" s="777"/>
      <c r="C47" s="332"/>
      <c r="D47" s="574"/>
      <c r="E47" s="574"/>
      <c r="F47" s="574"/>
      <c r="G47" s="574"/>
      <c r="H47" s="574">
        <v>1242</v>
      </c>
      <c r="I47" s="574"/>
      <c r="J47" s="307"/>
      <c r="K47" s="307"/>
      <c r="L47" s="115"/>
      <c r="M47" s="573"/>
      <c r="O47" s="573"/>
      <c r="P47" s="154"/>
      <c r="Q47" s="573"/>
    </row>
    <row r="48" spans="1:18" x14ac:dyDescent="0.2">
      <c r="A48" s="776" t="s">
        <v>136</v>
      </c>
      <c r="B48" s="777"/>
      <c r="C48" s="332"/>
      <c r="D48" s="574"/>
      <c r="E48" s="574">
        <v>4781.7</v>
      </c>
      <c r="F48" s="574"/>
      <c r="G48" s="574"/>
      <c r="H48" s="574"/>
      <c r="I48" s="574"/>
      <c r="J48" s="307"/>
      <c r="K48" s="307"/>
      <c r="L48" s="115"/>
      <c r="M48" s="572"/>
      <c r="O48" s="572"/>
      <c r="P48" s="154"/>
      <c r="Q48" s="572"/>
    </row>
    <row r="49" spans="1:18" x14ac:dyDescent="0.2">
      <c r="A49" s="776" t="s">
        <v>137</v>
      </c>
      <c r="B49" s="777"/>
      <c r="C49" s="332"/>
      <c r="D49" s="574"/>
      <c r="E49" s="574"/>
      <c r="F49" s="574"/>
      <c r="G49" s="574"/>
      <c r="H49" s="574">
        <v>1794</v>
      </c>
      <c r="I49" s="574"/>
      <c r="J49" s="307"/>
      <c r="K49" s="307"/>
      <c r="L49" s="115"/>
      <c r="M49" s="572"/>
      <c r="O49" s="572"/>
      <c r="P49" s="154"/>
      <c r="Q49" s="572"/>
    </row>
    <row r="50" spans="1:18" x14ac:dyDescent="0.2">
      <c r="A50" s="776" t="s">
        <v>134</v>
      </c>
      <c r="B50" s="777"/>
      <c r="C50" s="332"/>
      <c r="D50" s="574"/>
      <c r="E50" s="574"/>
      <c r="F50" s="574"/>
      <c r="G50" s="574"/>
      <c r="H50" s="574"/>
      <c r="I50" s="574"/>
      <c r="J50" s="307"/>
      <c r="K50" s="307">
        <v>6267.5</v>
      </c>
      <c r="L50" s="115"/>
      <c r="M50" s="572"/>
      <c r="O50" s="572"/>
      <c r="P50" s="154"/>
      <c r="Q50" s="572"/>
    </row>
    <row r="51" spans="1:18" x14ac:dyDescent="0.2">
      <c r="A51" s="776" t="s">
        <v>133</v>
      </c>
      <c r="B51" s="777"/>
      <c r="C51" s="332"/>
      <c r="D51" s="574"/>
      <c r="E51" s="574"/>
      <c r="F51" s="574"/>
      <c r="G51" s="574"/>
      <c r="H51" s="574"/>
      <c r="I51" s="574"/>
      <c r="J51" s="307"/>
      <c r="K51" s="307">
        <v>6267.5</v>
      </c>
      <c r="L51" s="115"/>
      <c r="M51" s="572"/>
      <c r="O51" s="572"/>
      <c r="P51" s="154"/>
      <c r="Q51" s="572"/>
    </row>
    <row r="52" spans="1:18" x14ac:dyDescent="0.2">
      <c r="A52" s="776" t="s">
        <v>125</v>
      </c>
      <c r="B52" s="777"/>
      <c r="C52" s="72"/>
      <c r="D52" s="73"/>
      <c r="E52" s="73"/>
      <c r="F52" s="73"/>
      <c r="G52" s="73"/>
      <c r="H52" s="73"/>
      <c r="I52" s="73">
        <v>17220</v>
      </c>
      <c r="J52" s="63"/>
      <c r="K52" s="63"/>
      <c r="L52" s="106"/>
      <c r="M52" s="97"/>
      <c r="O52" s="97"/>
      <c r="P52" s="154"/>
      <c r="Q52" s="97"/>
      <c r="R52" s="150"/>
    </row>
    <row r="53" spans="1:18" x14ac:dyDescent="0.2">
      <c r="A53" s="776" t="s">
        <v>126</v>
      </c>
      <c r="B53" s="777"/>
      <c r="C53" s="72"/>
      <c r="D53" s="73"/>
      <c r="E53" s="73"/>
      <c r="F53" s="73"/>
      <c r="G53" s="73"/>
      <c r="H53" s="73"/>
      <c r="I53" s="73">
        <v>75930</v>
      </c>
      <c r="J53" s="63"/>
      <c r="K53" s="63"/>
      <c r="L53" s="106"/>
      <c r="M53" s="97"/>
      <c r="O53" s="97"/>
      <c r="P53" s="154"/>
      <c r="Q53" s="97"/>
    </row>
    <row r="54" spans="1:18" x14ac:dyDescent="0.2">
      <c r="A54" s="776" t="s">
        <v>127</v>
      </c>
      <c r="B54" s="777"/>
      <c r="C54" s="72"/>
      <c r="D54" s="73"/>
      <c r="E54" s="73"/>
      <c r="F54" s="73"/>
      <c r="G54" s="73"/>
      <c r="H54" s="73"/>
      <c r="I54" s="73"/>
      <c r="J54" s="63">
        <v>1380</v>
      </c>
      <c r="K54" s="63"/>
      <c r="L54" s="106"/>
      <c r="M54" s="97"/>
      <c r="O54" s="97"/>
      <c r="P54" s="154"/>
      <c r="Q54" s="97"/>
    </row>
    <row r="55" spans="1:18" x14ac:dyDescent="0.2">
      <c r="A55" s="776" t="s">
        <v>128</v>
      </c>
      <c r="B55" s="777"/>
      <c r="C55" s="72"/>
      <c r="D55" s="73"/>
      <c r="E55" s="73"/>
      <c r="F55" s="73">
        <v>9315</v>
      </c>
      <c r="G55" s="73"/>
      <c r="H55" s="73"/>
      <c r="I55" s="73"/>
      <c r="J55" s="63"/>
      <c r="K55" s="63"/>
      <c r="L55" s="106"/>
      <c r="M55" s="97"/>
      <c r="O55" s="97"/>
      <c r="P55" s="154"/>
      <c r="Q55" s="97"/>
    </row>
    <row r="56" spans="1:18" x14ac:dyDescent="0.2">
      <c r="A56" s="778" t="s">
        <v>140</v>
      </c>
      <c r="B56" s="779"/>
      <c r="C56" s="272"/>
      <c r="D56" s="131"/>
      <c r="E56" s="131"/>
      <c r="F56" s="131"/>
      <c r="G56" s="131"/>
      <c r="H56" s="131"/>
      <c r="I56" s="131"/>
      <c r="J56" s="171">
        <v>4542.5</v>
      </c>
      <c r="K56" s="171"/>
      <c r="L56" s="226"/>
      <c r="M56" s="572"/>
      <c r="O56" s="572"/>
      <c r="P56" s="154"/>
      <c r="Q56" s="572"/>
    </row>
    <row r="57" spans="1:18" x14ac:dyDescent="0.2">
      <c r="A57" s="778" t="s">
        <v>141</v>
      </c>
      <c r="B57" s="779"/>
      <c r="C57" s="272"/>
      <c r="D57" s="131">
        <v>6325</v>
      </c>
      <c r="E57" s="131"/>
      <c r="F57" s="131"/>
      <c r="G57" s="131"/>
      <c r="H57" s="131"/>
      <c r="I57" s="450"/>
      <c r="J57" s="171"/>
      <c r="K57" s="171"/>
      <c r="L57" s="226"/>
      <c r="M57" s="97"/>
      <c r="O57" s="97"/>
      <c r="P57" s="154"/>
      <c r="Q57" s="97"/>
    </row>
    <row r="58" spans="1:18" x14ac:dyDescent="0.2">
      <c r="A58" s="778" t="s">
        <v>148</v>
      </c>
      <c r="B58" s="779"/>
      <c r="C58" s="272"/>
      <c r="D58" s="131">
        <v>96600</v>
      </c>
      <c r="E58" s="131"/>
      <c r="F58" s="131"/>
      <c r="G58" s="131"/>
      <c r="H58" s="131"/>
      <c r="I58" s="450"/>
      <c r="J58" s="171"/>
      <c r="K58" s="171"/>
      <c r="L58" s="226"/>
      <c r="M58" s="572"/>
      <c r="O58" s="572"/>
      <c r="P58" s="154"/>
      <c r="Q58" s="572"/>
    </row>
    <row r="59" spans="1:18" x14ac:dyDescent="0.2">
      <c r="A59" s="778" t="s">
        <v>149</v>
      </c>
      <c r="B59" s="779"/>
      <c r="C59" s="272"/>
      <c r="D59" s="131"/>
      <c r="E59" s="131"/>
      <c r="F59" s="131"/>
      <c r="G59" s="131"/>
      <c r="H59" s="131"/>
      <c r="I59" s="450"/>
      <c r="J59" s="171"/>
      <c r="K59" s="171"/>
      <c r="L59" s="226">
        <v>3910</v>
      </c>
      <c r="M59" s="572"/>
      <c r="O59" s="572"/>
      <c r="P59" s="154"/>
      <c r="Q59" s="572"/>
    </row>
    <row r="60" spans="1:18" x14ac:dyDescent="0.2">
      <c r="A60" s="778" t="s">
        <v>150</v>
      </c>
      <c r="B60" s="779"/>
      <c r="C60" s="272"/>
      <c r="D60" s="131"/>
      <c r="E60" s="131"/>
      <c r="F60" s="131"/>
      <c r="G60" s="131"/>
      <c r="H60" s="131"/>
      <c r="I60" s="450"/>
      <c r="J60" s="171">
        <v>20332</v>
      </c>
      <c r="K60" s="171"/>
      <c r="L60" s="226"/>
      <c r="M60" s="572"/>
      <c r="O60" s="572"/>
      <c r="P60" s="154"/>
      <c r="Q60" s="572"/>
    </row>
    <row r="61" spans="1:18" x14ac:dyDescent="0.2">
      <c r="A61" s="778" t="s">
        <v>151</v>
      </c>
      <c r="B61" s="779"/>
      <c r="C61" s="272"/>
      <c r="D61" s="131"/>
      <c r="E61" s="131"/>
      <c r="F61" s="131"/>
      <c r="G61" s="131"/>
      <c r="H61" s="131"/>
      <c r="I61" s="450"/>
      <c r="J61" s="171">
        <v>14122</v>
      </c>
      <c r="K61" s="171"/>
      <c r="L61" s="226"/>
      <c r="M61" s="576"/>
      <c r="O61" s="576"/>
      <c r="P61" s="154"/>
      <c r="Q61" s="576"/>
    </row>
    <row r="62" spans="1:18" x14ac:dyDescent="0.2">
      <c r="A62" s="778" t="s">
        <v>153</v>
      </c>
      <c r="B62" s="779"/>
      <c r="C62" s="272">
        <v>10321.25</v>
      </c>
      <c r="D62" s="131"/>
      <c r="E62" s="131"/>
      <c r="F62" s="131"/>
      <c r="G62" s="131"/>
      <c r="H62" s="131"/>
      <c r="I62" s="450"/>
      <c r="J62" s="171"/>
      <c r="K62" s="171"/>
      <c r="L62" s="226"/>
      <c r="M62" s="577"/>
      <c r="O62" s="577"/>
      <c r="P62" s="154"/>
      <c r="Q62" s="577"/>
    </row>
    <row r="63" spans="1:18" ht="13.5" thickBot="1" x14ac:dyDescent="0.25">
      <c r="A63" s="789" t="s">
        <v>154</v>
      </c>
      <c r="B63" s="790"/>
      <c r="C63" s="92"/>
      <c r="D63" s="93">
        <v>13800</v>
      </c>
      <c r="E63" s="93"/>
      <c r="F63" s="93"/>
      <c r="G63" s="93"/>
      <c r="H63" s="93"/>
      <c r="I63" s="510"/>
      <c r="J63" s="277"/>
      <c r="K63" s="277"/>
      <c r="L63" s="304"/>
      <c r="M63" s="577"/>
      <c r="O63" s="577"/>
      <c r="P63" s="154"/>
      <c r="Q63" s="577"/>
    </row>
    <row r="64" spans="1:18" s="12" customFormat="1" ht="14.25" customHeight="1" thickBot="1" x14ac:dyDescent="0.25">
      <c r="A64" s="274"/>
      <c r="B64" s="81"/>
      <c r="C64" s="77">
        <f t="shared" ref="C64:L64" si="1">SUM(C43:C63)</f>
        <v>10321.25</v>
      </c>
      <c r="D64" s="118">
        <f t="shared" si="1"/>
        <v>116725</v>
      </c>
      <c r="E64" s="118">
        <f t="shared" si="1"/>
        <v>4781.7</v>
      </c>
      <c r="F64" s="118">
        <f t="shared" si="1"/>
        <v>9315</v>
      </c>
      <c r="G64" s="118"/>
      <c r="H64" s="118">
        <f t="shared" si="1"/>
        <v>9292</v>
      </c>
      <c r="I64" s="118">
        <f t="shared" si="1"/>
        <v>93150</v>
      </c>
      <c r="J64" s="118">
        <f t="shared" si="1"/>
        <v>40376.5</v>
      </c>
      <c r="K64" s="118">
        <f t="shared" si="1"/>
        <v>12535</v>
      </c>
      <c r="L64" s="79">
        <f t="shared" si="1"/>
        <v>16859</v>
      </c>
      <c r="M64" s="783">
        <f>SUM(C64:L64)</f>
        <v>313355.45</v>
      </c>
      <c r="N64" s="784"/>
      <c r="O64"/>
      <c r="P64" s="140"/>
      <c r="Q64"/>
    </row>
    <row r="65" spans="1:21" s="12" customFormat="1" ht="15" customHeight="1" x14ac:dyDescent="0.2">
      <c r="A65" s="274"/>
      <c r="B65" s="81"/>
      <c r="C65" s="362"/>
      <c r="D65" s="362"/>
      <c r="E65" s="1"/>
      <c r="F65" s="1"/>
      <c r="G65" s="1"/>
      <c r="H65" s="1"/>
      <c r="I65" s="346"/>
      <c r="J65"/>
      <c r="K65"/>
      <c r="L65"/>
      <c r="M65" s="781"/>
      <c r="N65" s="782"/>
      <c r="P65" s="212"/>
    </row>
    <row r="66" spans="1:21" s="363" customFormat="1" ht="11.25" x14ac:dyDescent="0.2">
      <c r="A66" s="385"/>
      <c r="B66" s="462" t="s">
        <v>50</v>
      </c>
      <c r="C66" s="430" t="s">
        <v>44</v>
      </c>
      <c r="D66" s="430" t="s">
        <v>44</v>
      </c>
      <c r="E66" s="430" t="s">
        <v>44</v>
      </c>
      <c r="F66" s="579"/>
      <c r="G66" s="602"/>
      <c r="H66" s="430" t="s">
        <v>44</v>
      </c>
      <c r="I66" s="430" t="s">
        <v>44</v>
      </c>
      <c r="J66" s="430" t="s">
        <v>44</v>
      </c>
      <c r="K66" s="386"/>
      <c r="L66" s="430" t="s">
        <v>44</v>
      </c>
      <c r="M66" s="787">
        <f>SUM(C66:L66)</f>
        <v>0</v>
      </c>
      <c r="N66" s="788"/>
      <c r="P66" s="322"/>
    </row>
    <row r="67" spans="1:21" s="363" customFormat="1" ht="11.25" x14ac:dyDescent="0.2">
      <c r="A67" s="361"/>
      <c r="B67" s="442" t="s">
        <v>52</v>
      </c>
      <c r="C67" s="376"/>
      <c r="D67" s="376"/>
      <c r="E67" s="376"/>
      <c r="F67" s="398"/>
      <c r="G67" s="520"/>
      <c r="H67" s="376"/>
      <c r="I67" s="461"/>
      <c r="J67" s="376"/>
      <c r="L67" s="376"/>
      <c r="M67" s="787">
        <f>SUM(C67:L67)</f>
        <v>0</v>
      </c>
      <c r="N67" s="788"/>
      <c r="P67" s="379"/>
    </row>
    <row r="68" spans="1:21" s="363" customFormat="1" ht="11.25" x14ac:dyDescent="0.2">
      <c r="A68" s="361"/>
      <c r="B68" s="463" t="s">
        <v>51</v>
      </c>
      <c r="C68" s="376"/>
      <c r="D68" s="579"/>
      <c r="E68" s="376"/>
      <c r="F68" s="430" t="s">
        <v>44</v>
      </c>
      <c r="G68" s="520"/>
      <c r="H68" s="520"/>
      <c r="J68" s="398"/>
      <c r="K68" s="430" t="s">
        <v>44</v>
      </c>
      <c r="M68" s="785">
        <f>SUM(C68:L68)</f>
        <v>0</v>
      </c>
      <c r="N68" s="786"/>
      <c r="P68" s="382"/>
    </row>
    <row r="69" spans="1:21" s="363" customFormat="1" ht="11.25" x14ac:dyDescent="0.2">
      <c r="A69" s="361"/>
      <c r="B69" s="460"/>
      <c r="C69" s="376"/>
      <c r="D69" s="376"/>
      <c r="E69" s="376"/>
      <c r="F69" s="376"/>
      <c r="G69" s="376"/>
      <c r="H69" s="376"/>
      <c r="L69" s="364"/>
      <c r="M69" s="780">
        <f>SUM(M66:N68)</f>
        <v>0</v>
      </c>
      <c r="N69" s="780"/>
      <c r="P69" s="382"/>
    </row>
    <row r="70" spans="1:21" s="363" customFormat="1" ht="11.25" x14ac:dyDescent="0.2">
      <c r="A70" s="361"/>
      <c r="B70" s="460"/>
      <c r="C70" s="376"/>
      <c r="D70" s="376"/>
      <c r="E70" s="376"/>
      <c r="F70" s="376"/>
      <c r="G70" s="376"/>
      <c r="H70" s="376"/>
      <c r="I70" s="376"/>
      <c r="O70" s="364"/>
      <c r="P70" s="379"/>
    </row>
    <row r="71" spans="1:21" s="363" customFormat="1" ht="11.25" x14ac:dyDescent="0.2">
      <c r="A71" s="361"/>
      <c r="B71" s="460"/>
      <c r="C71" s="376"/>
      <c r="D71" s="376"/>
      <c r="E71" s="376"/>
      <c r="F71" s="376"/>
      <c r="G71" s="376"/>
      <c r="H71" s="376"/>
      <c r="I71" s="362"/>
      <c r="O71" s="364"/>
      <c r="P71" s="382"/>
    </row>
    <row r="72" spans="1:21" s="363" customFormat="1" ht="11.25" x14ac:dyDescent="0.2">
      <c r="A72" s="361"/>
      <c r="B72" s="460"/>
      <c r="C72" s="376"/>
      <c r="D72" s="376"/>
      <c r="E72" s="376"/>
      <c r="F72" s="376"/>
      <c r="G72" s="376"/>
      <c r="H72" s="362"/>
      <c r="I72" s="362"/>
      <c r="N72" s="364"/>
      <c r="O72" s="382"/>
    </row>
    <row r="73" spans="1:21" s="363" customFormat="1" ht="11.25" x14ac:dyDescent="0.2">
      <c r="A73" s="361"/>
      <c r="B73" s="460"/>
      <c r="C73" s="376"/>
      <c r="D73" s="376"/>
      <c r="E73" s="376"/>
      <c r="F73" s="376"/>
      <c r="G73" s="376"/>
      <c r="H73" s="362"/>
      <c r="I73" s="362"/>
      <c r="Q73" s="563"/>
    </row>
    <row r="74" spans="1:21" x14ac:dyDescent="0.2">
      <c r="H74" s="178"/>
      <c r="I74" s="1"/>
      <c r="J74" s="1"/>
      <c r="O74"/>
      <c r="Q74" s="154"/>
      <c r="T74" s="363"/>
      <c r="U74" s="363"/>
    </row>
    <row r="75" spans="1:21" x14ac:dyDescent="0.2">
      <c r="H75" s="178"/>
      <c r="I75" s="1"/>
      <c r="O75"/>
      <c r="P75" s="154"/>
    </row>
    <row r="76" spans="1:21" x14ac:dyDescent="0.2">
      <c r="H76" s="178"/>
      <c r="I76" s="1"/>
      <c r="O76"/>
      <c r="P76" s="154"/>
    </row>
    <row r="77" spans="1:21" x14ac:dyDescent="0.2">
      <c r="H77" s="178"/>
      <c r="I77" s="1"/>
      <c r="O77"/>
      <c r="P77" s="154"/>
    </row>
  </sheetData>
  <mergeCells count="55">
    <mergeCell ref="A52:B52"/>
    <mergeCell ref="A59:B59"/>
    <mergeCell ref="A54:B54"/>
    <mergeCell ref="A57:B57"/>
    <mergeCell ref="A58:B58"/>
    <mergeCell ref="A56:B56"/>
    <mergeCell ref="A55:B55"/>
    <mergeCell ref="K40:L40"/>
    <mergeCell ref="I38:J38"/>
    <mergeCell ref="I4:K4"/>
    <mergeCell ref="K38:L38"/>
    <mergeCell ref="K39:L39"/>
    <mergeCell ref="H36:K37"/>
    <mergeCell ref="L37:M37"/>
    <mergeCell ref="H17:H20"/>
    <mergeCell ref="H9:H16"/>
    <mergeCell ref="H5:H8"/>
    <mergeCell ref="H21:H26"/>
    <mergeCell ref="H31:H32"/>
    <mergeCell ref="M38:N38"/>
    <mergeCell ref="N37:O37"/>
    <mergeCell ref="H33:H35"/>
    <mergeCell ref="C3:D3"/>
    <mergeCell ref="A42:B42"/>
    <mergeCell ref="E3:F3"/>
    <mergeCell ref="A36:B36"/>
    <mergeCell ref="A9:A16"/>
    <mergeCell ref="A5:A8"/>
    <mergeCell ref="A33:A35"/>
    <mergeCell ref="A46:B46"/>
    <mergeCell ref="C37:D37"/>
    <mergeCell ref="E37:F37"/>
    <mergeCell ref="A17:A20"/>
    <mergeCell ref="A31:A32"/>
    <mergeCell ref="A44:B44"/>
    <mergeCell ref="A45:B45"/>
    <mergeCell ref="A43:B43"/>
    <mergeCell ref="A21:A26"/>
    <mergeCell ref="A29:A30"/>
    <mergeCell ref="A47:B47"/>
    <mergeCell ref="A60:B60"/>
    <mergeCell ref="A61:B61"/>
    <mergeCell ref="M69:N69"/>
    <mergeCell ref="M65:N65"/>
    <mergeCell ref="M64:N64"/>
    <mergeCell ref="M68:N68"/>
    <mergeCell ref="M67:N67"/>
    <mergeCell ref="M66:N66"/>
    <mergeCell ref="A62:B62"/>
    <mergeCell ref="A63:B63"/>
    <mergeCell ref="A53:B53"/>
    <mergeCell ref="A51:B51"/>
    <mergeCell ref="A50:B50"/>
    <mergeCell ref="A48:B48"/>
    <mergeCell ref="A49:B49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93"/>
  <sheetViews>
    <sheetView zoomScaleNormal="100" workbookViewId="0">
      <pane ySplit="4" topLeftCell="A53" activePane="bottomLeft" state="frozenSplit"/>
      <selection pane="bottomLeft" activeCell="H28" sqref="H28"/>
    </sheetView>
  </sheetViews>
  <sheetFormatPr defaultRowHeight="12.75" x14ac:dyDescent="0.2"/>
  <cols>
    <col min="1" max="1" width="2.42578125" style="221" customWidth="1"/>
    <col min="2" max="2" width="6.42578125" style="81" customWidth="1"/>
    <col min="3" max="6" width="10.7109375" style="178" customWidth="1"/>
    <col min="7" max="9" width="10.7109375" style="1" customWidth="1"/>
    <col min="10" max="12" width="10.7109375" customWidth="1"/>
    <col min="13" max="13" width="10.28515625" customWidth="1"/>
    <col min="14" max="15" width="10.7109375" customWidth="1"/>
    <col min="16" max="16" width="13.5703125" style="97" customWidth="1"/>
    <col min="17" max="17" width="10.7109375" customWidth="1"/>
    <col min="18" max="18" width="14.140625" customWidth="1"/>
    <col min="19" max="19" width="13.28515625" customWidth="1"/>
    <col min="20" max="20" width="13.7109375" customWidth="1"/>
    <col min="21" max="21" width="13.140625" customWidth="1"/>
  </cols>
  <sheetData>
    <row r="1" spans="1:16" ht="15" x14ac:dyDescent="0.25">
      <c r="A1" s="41" t="s">
        <v>152</v>
      </c>
      <c r="C1" s="177"/>
    </row>
    <row r="2" spans="1:16" ht="5.25" customHeight="1" thickBot="1" x14ac:dyDescent="0.25">
      <c r="A2" s="222"/>
      <c r="B2" s="225"/>
      <c r="C2" s="179"/>
      <c r="D2" s="180"/>
      <c r="E2" s="180"/>
      <c r="F2" s="180"/>
      <c r="G2" s="484"/>
      <c r="H2" s="314"/>
      <c r="I2" s="140"/>
      <c r="O2" s="97"/>
      <c r="P2"/>
    </row>
    <row r="3" spans="1:16" ht="17.25" customHeight="1" x14ac:dyDescent="0.2">
      <c r="A3" s="222"/>
      <c r="B3" s="225"/>
      <c r="C3" s="834" t="s">
        <v>34</v>
      </c>
      <c r="D3" s="835"/>
      <c r="E3" s="834" t="s">
        <v>33</v>
      </c>
      <c r="F3" s="835"/>
      <c r="G3" s="314"/>
      <c r="H3" s="140"/>
      <c r="I3"/>
      <c r="N3" s="97"/>
      <c r="P3"/>
    </row>
    <row r="4" spans="1:16" ht="13.5" thickBot="1" x14ac:dyDescent="0.25">
      <c r="A4" s="80" t="s">
        <v>6</v>
      </c>
      <c r="B4" s="107" t="s">
        <v>10</v>
      </c>
      <c r="C4" s="181" t="s">
        <v>7</v>
      </c>
      <c r="D4" s="182" t="s">
        <v>8</v>
      </c>
      <c r="E4" s="181" t="s">
        <v>37</v>
      </c>
      <c r="F4" s="183" t="s">
        <v>8</v>
      </c>
      <c r="G4" s="220" t="s">
        <v>0</v>
      </c>
      <c r="H4" s="813" t="s">
        <v>11</v>
      </c>
      <c r="I4" s="813"/>
      <c r="J4" s="813"/>
      <c r="M4" s="97"/>
      <c r="P4"/>
    </row>
    <row r="5" spans="1:16" x14ac:dyDescent="0.2">
      <c r="A5" s="808" t="s">
        <v>43</v>
      </c>
      <c r="B5" s="255" t="s">
        <v>155</v>
      </c>
      <c r="C5" s="511"/>
      <c r="D5" s="264">
        <v>1725</v>
      </c>
      <c r="E5" s="265"/>
      <c r="F5" s="266"/>
      <c r="G5" s="833">
        <f>SUM(C5:F6)</f>
        <v>17984.849999999999</v>
      </c>
      <c r="H5" s="456" t="s">
        <v>53</v>
      </c>
      <c r="I5" s="31"/>
      <c r="J5" s="455"/>
      <c r="K5" s="204" t="s">
        <v>41</v>
      </c>
      <c r="M5" s="151" t="s">
        <v>42</v>
      </c>
      <c r="N5" s="214"/>
      <c r="P5"/>
    </row>
    <row r="6" spans="1:16" x14ac:dyDescent="0.2">
      <c r="A6" s="807"/>
      <c r="B6" s="83" t="s">
        <v>156</v>
      </c>
      <c r="C6" s="175"/>
      <c r="D6" s="172">
        <v>16259.85</v>
      </c>
      <c r="E6" s="176"/>
      <c r="F6" s="174"/>
      <c r="G6" s="825"/>
      <c r="H6" s="456" t="s">
        <v>53</v>
      </c>
      <c r="I6" s="31"/>
      <c r="J6" s="455"/>
      <c r="K6" s="204" t="s">
        <v>41</v>
      </c>
      <c r="M6" s="151" t="s">
        <v>42</v>
      </c>
      <c r="N6" s="214"/>
      <c r="P6"/>
    </row>
    <row r="7" spans="1:16" x14ac:dyDescent="0.2">
      <c r="A7" s="805" t="s">
        <v>108</v>
      </c>
      <c r="B7" s="209" t="s">
        <v>160</v>
      </c>
      <c r="C7" s="175"/>
      <c r="D7" s="172">
        <v>2587.5</v>
      </c>
      <c r="E7" s="173"/>
      <c r="F7" s="174"/>
      <c r="G7" s="824">
        <f>SUM(C7:F9)</f>
        <v>17905.5</v>
      </c>
      <c r="H7" s="456" t="s">
        <v>65</v>
      </c>
      <c r="I7" s="31"/>
      <c r="J7" s="455"/>
      <c r="K7" s="204" t="s">
        <v>41</v>
      </c>
      <c r="M7" s="151" t="s">
        <v>42</v>
      </c>
      <c r="P7"/>
    </row>
    <row r="8" spans="1:16" x14ac:dyDescent="0.2">
      <c r="A8" s="806"/>
      <c r="B8" s="279" t="s">
        <v>161</v>
      </c>
      <c r="C8" s="290"/>
      <c r="D8" s="172">
        <v>3829.5</v>
      </c>
      <c r="E8" s="292"/>
      <c r="F8" s="289"/>
      <c r="G8" s="828"/>
      <c r="H8" s="456" t="s">
        <v>53</v>
      </c>
      <c r="I8" s="31"/>
      <c r="J8" s="455"/>
      <c r="K8" s="204" t="s">
        <v>41</v>
      </c>
      <c r="M8" s="151" t="s">
        <v>42</v>
      </c>
      <c r="N8" s="214"/>
      <c r="P8"/>
    </row>
    <row r="9" spans="1:16" x14ac:dyDescent="0.2">
      <c r="A9" s="807"/>
      <c r="B9" s="209" t="s">
        <v>162</v>
      </c>
      <c r="C9" s="474"/>
      <c r="D9" s="288">
        <v>11488.5</v>
      </c>
      <c r="E9" s="265"/>
      <c r="F9" s="266"/>
      <c r="G9" s="825"/>
      <c r="H9" s="456" t="s">
        <v>53</v>
      </c>
      <c r="I9" s="31"/>
      <c r="J9" s="455"/>
      <c r="K9" s="204" t="s">
        <v>41</v>
      </c>
      <c r="M9" s="151" t="s">
        <v>42</v>
      </c>
      <c r="N9" s="345"/>
      <c r="O9" s="140"/>
      <c r="P9" s="140"/>
    </row>
    <row r="10" spans="1:16" x14ac:dyDescent="0.2">
      <c r="A10" s="805" t="s">
        <v>79</v>
      </c>
      <c r="B10" s="82" t="s">
        <v>163</v>
      </c>
      <c r="C10" s="175"/>
      <c r="D10" s="172">
        <v>3829.5</v>
      </c>
      <c r="E10" s="173"/>
      <c r="F10" s="174"/>
      <c r="G10" s="824">
        <f>SUM(C10:F11)</f>
        <v>84329.5</v>
      </c>
      <c r="H10" s="456" t="s">
        <v>53</v>
      </c>
      <c r="I10" s="31"/>
      <c r="J10" s="455"/>
      <c r="K10" s="204" t="s">
        <v>41</v>
      </c>
      <c r="M10" s="151" t="s">
        <v>42</v>
      </c>
      <c r="N10" s="389"/>
      <c r="O10" s="140"/>
      <c r="P10" s="140"/>
    </row>
    <row r="11" spans="1:16" x14ac:dyDescent="0.2">
      <c r="A11" s="807"/>
      <c r="B11" s="209" t="s">
        <v>164</v>
      </c>
      <c r="C11" s="287"/>
      <c r="D11" s="288">
        <v>80500</v>
      </c>
      <c r="E11" s="296"/>
      <c r="F11" s="289"/>
      <c r="G11" s="825"/>
      <c r="H11" s="456" t="s">
        <v>65</v>
      </c>
      <c r="I11" s="31"/>
      <c r="J11" s="455"/>
      <c r="K11" s="204" t="s">
        <v>41</v>
      </c>
      <c r="M11" s="151" t="s">
        <v>42</v>
      </c>
      <c r="N11" s="345"/>
      <c r="O11" s="140"/>
      <c r="P11" s="140"/>
    </row>
    <row r="12" spans="1:16" x14ac:dyDescent="0.2">
      <c r="A12" s="116" t="s">
        <v>58</v>
      </c>
      <c r="B12" s="279" t="s">
        <v>165</v>
      </c>
      <c r="C12" s="184"/>
      <c r="D12" s="172">
        <v>17537.5</v>
      </c>
      <c r="E12" s="173"/>
      <c r="F12" s="174"/>
      <c r="G12" s="254">
        <f>SUM(C12:F12)</f>
        <v>17537.5</v>
      </c>
      <c r="H12" s="456" t="s">
        <v>57</v>
      </c>
      <c r="I12" s="31"/>
      <c r="J12" s="455"/>
      <c r="K12" s="204" t="s">
        <v>41</v>
      </c>
      <c r="M12" s="151" t="s">
        <v>42</v>
      </c>
      <c r="N12" s="140"/>
      <c r="O12" s="140"/>
      <c r="P12" s="140"/>
    </row>
    <row r="13" spans="1:16" x14ac:dyDescent="0.2">
      <c r="A13" s="116" t="s">
        <v>63</v>
      </c>
      <c r="B13" s="83" t="s">
        <v>166</v>
      </c>
      <c r="C13" s="267"/>
      <c r="D13" s="223">
        <v>7659</v>
      </c>
      <c r="E13" s="268"/>
      <c r="F13" s="224"/>
      <c r="G13" s="254">
        <f>SUM(C13:F13)</f>
        <v>7659</v>
      </c>
      <c r="H13" s="456" t="s">
        <v>53</v>
      </c>
      <c r="I13" s="31"/>
      <c r="J13" s="455"/>
      <c r="K13" s="204" t="s">
        <v>41</v>
      </c>
      <c r="M13" s="151" t="s">
        <v>42</v>
      </c>
      <c r="N13" s="140"/>
      <c r="O13" s="140"/>
      <c r="P13" s="140"/>
    </row>
    <row r="14" spans="1:16" x14ac:dyDescent="0.2">
      <c r="A14" s="796" t="s">
        <v>94</v>
      </c>
      <c r="B14" s="83" t="s">
        <v>167</v>
      </c>
      <c r="C14" s="229">
        <v>8625</v>
      </c>
      <c r="D14" s="223"/>
      <c r="E14" s="268"/>
      <c r="F14" s="224"/>
      <c r="G14" s="824">
        <f>SUM(C14:F17)</f>
        <v>24478.9</v>
      </c>
      <c r="H14" s="456" t="s">
        <v>103</v>
      </c>
      <c r="I14" s="31"/>
      <c r="J14" s="455"/>
      <c r="K14" s="204" t="s">
        <v>72</v>
      </c>
      <c r="M14" s="151">
        <v>43563</v>
      </c>
      <c r="N14" s="140"/>
      <c r="O14" s="140"/>
      <c r="P14" s="140"/>
    </row>
    <row r="15" spans="1:16" x14ac:dyDescent="0.2">
      <c r="A15" s="809"/>
      <c r="B15" s="279" t="s">
        <v>168</v>
      </c>
      <c r="C15" s="290"/>
      <c r="D15" s="288">
        <v>1495</v>
      </c>
      <c r="E15" s="292"/>
      <c r="F15" s="289"/>
      <c r="G15" s="828"/>
      <c r="H15" s="456" t="s">
        <v>75</v>
      </c>
      <c r="I15" s="31"/>
      <c r="J15" s="455"/>
      <c r="K15" s="204" t="s">
        <v>41</v>
      </c>
      <c r="M15" s="151" t="s">
        <v>42</v>
      </c>
      <c r="N15" s="140"/>
      <c r="O15" s="140"/>
      <c r="P15" s="140"/>
    </row>
    <row r="16" spans="1:16" x14ac:dyDescent="0.2">
      <c r="A16" s="809"/>
      <c r="B16" s="255" t="s">
        <v>169</v>
      </c>
      <c r="C16" s="239"/>
      <c r="D16" s="264">
        <v>5733.9</v>
      </c>
      <c r="E16" s="265"/>
      <c r="F16" s="266"/>
      <c r="G16" s="828"/>
      <c r="H16" s="456" t="s">
        <v>53</v>
      </c>
      <c r="I16" s="31"/>
      <c r="J16" s="455"/>
      <c r="K16" s="204" t="s">
        <v>41</v>
      </c>
      <c r="M16" s="151" t="s">
        <v>42</v>
      </c>
      <c r="N16" s="140"/>
      <c r="O16" s="140"/>
      <c r="P16" s="140"/>
    </row>
    <row r="17" spans="1:16" x14ac:dyDescent="0.2">
      <c r="A17" s="797"/>
      <c r="B17" s="83" t="s">
        <v>170</v>
      </c>
      <c r="C17" s="175"/>
      <c r="D17" s="172">
        <v>8625</v>
      </c>
      <c r="E17" s="542"/>
      <c r="F17" s="174"/>
      <c r="G17" s="825"/>
      <c r="H17" s="456" t="s">
        <v>53</v>
      </c>
      <c r="I17" s="31"/>
      <c r="J17" s="455"/>
      <c r="K17" s="204" t="s">
        <v>41</v>
      </c>
      <c r="M17" s="151" t="s">
        <v>42</v>
      </c>
      <c r="N17" s="140"/>
      <c r="O17" s="140"/>
      <c r="P17" s="140"/>
    </row>
    <row r="18" spans="1:16" x14ac:dyDescent="0.2">
      <c r="A18" s="796" t="s">
        <v>82</v>
      </c>
      <c r="B18" s="83" t="s">
        <v>172</v>
      </c>
      <c r="C18" s="267"/>
      <c r="D18" s="223">
        <v>14110.5</v>
      </c>
      <c r="E18" s="584"/>
      <c r="F18" s="224"/>
      <c r="G18" s="824">
        <f>SUM(C18:F25)</f>
        <v>82521.5</v>
      </c>
      <c r="H18" s="456" t="s">
        <v>97</v>
      </c>
      <c r="I18" s="31"/>
      <c r="J18" s="455"/>
      <c r="K18" s="204" t="s">
        <v>41</v>
      </c>
      <c r="M18" s="151" t="s">
        <v>42</v>
      </c>
      <c r="N18" s="140"/>
      <c r="O18" s="140"/>
      <c r="P18" s="140"/>
    </row>
    <row r="19" spans="1:16" x14ac:dyDescent="0.2">
      <c r="A19" s="809"/>
      <c r="B19" s="83" t="s">
        <v>173</v>
      </c>
      <c r="C19" s="267"/>
      <c r="D19" s="223">
        <v>14191</v>
      </c>
      <c r="E19" s="584"/>
      <c r="F19" s="224"/>
      <c r="G19" s="828"/>
      <c r="H19" s="456" t="s">
        <v>97</v>
      </c>
      <c r="I19" s="31"/>
      <c r="J19" s="455"/>
      <c r="K19" s="204" t="s">
        <v>41</v>
      </c>
      <c r="M19" s="151" t="s">
        <v>42</v>
      </c>
      <c r="N19" s="140"/>
      <c r="O19" s="140"/>
      <c r="P19" s="140"/>
    </row>
    <row r="20" spans="1:16" x14ac:dyDescent="0.2">
      <c r="A20" s="809"/>
      <c r="B20" s="83" t="s">
        <v>174</v>
      </c>
      <c r="C20" s="267"/>
      <c r="D20" s="223">
        <v>13961</v>
      </c>
      <c r="E20" s="584"/>
      <c r="F20" s="224"/>
      <c r="G20" s="828"/>
      <c r="H20" s="456" t="s">
        <v>97</v>
      </c>
      <c r="I20" s="31"/>
      <c r="J20" s="455"/>
      <c r="K20" s="204" t="s">
        <v>41</v>
      </c>
      <c r="M20" s="151" t="s">
        <v>42</v>
      </c>
      <c r="N20" s="140"/>
      <c r="O20" s="140"/>
      <c r="P20" s="140"/>
    </row>
    <row r="21" spans="1:16" x14ac:dyDescent="0.2">
      <c r="A21" s="809"/>
      <c r="B21" s="83" t="s">
        <v>175</v>
      </c>
      <c r="C21" s="267"/>
      <c r="D21" s="223">
        <v>20412.5</v>
      </c>
      <c r="E21" s="584"/>
      <c r="F21" s="224"/>
      <c r="G21" s="828"/>
      <c r="H21" s="456" t="s">
        <v>97</v>
      </c>
      <c r="I21" s="31"/>
      <c r="J21" s="455"/>
      <c r="K21" s="204" t="s">
        <v>41</v>
      </c>
      <c r="M21" s="151" t="s">
        <v>42</v>
      </c>
      <c r="N21" s="140"/>
      <c r="O21" s="140"/>
      <c r="P21" s="140"/>
    </row>
    <row r="22" spans="1:16" x14ac:dyDescent="0.2">
      <c r="A22" s="809"/>
      <c r="B22" s="83" t="s">
        <v>176</v>
      </c>
      <c r="C22" s="384">
        <v>5000</v>
      </c>
      <c r="D22" s="223"/>
      <c r="E22" s="584"/>
      <c r="F22" s="224"/>
      <c r="G22" s="828"/>
      <c r="H22" s="585" t="s">
        <v>171</v>
      </c>
      <c r="I22" s="31"/>
      <c r="J22" s="455"/>
      <c r="K22" s="298" t="s">
        <v>84</v>
      </c>
      <c r="M22" s="151"/>
      <c r="N22" s="140"/>
      <c r="O22" s="140"/>
      <c r="P22" s="140"/>
    </row>
    <row r="23" spans="1:16" x14ac:dyDescent="0.2">
      <c r="A23" s="809"/>
      <c r="B23" s="82" t="s">
        <v>178</v>
      </c>
      <c r="C23" s="229">
        <v>2714</v>
      </c>
      <c r="D23" s="223"/>
      <c r="E23" s="584"/>
      <c r="F23" s="224"/>
      <c r="G23" s="828"/>
      <c r="H23" s="456" t="s">
        <v>177</v>
      </c>
      <c r="I23" s="31"/>
      <c r="J23" s="455"/>
      <c r="K23" s="204" t="s">
        <v>81</v>
      </c>
      <c r="M23" s="151">
        <v>43566</v>
      </c>
      <c r="N23" s="140"/>
      <c r="O23" s="140"/>
      <c r="P23" s="140"/>
    </row>
    <row r="24" spans="1:16" x14ac:dyDescent="0.2">
      <c r="A24" s="809"/>
      <c r="B24" s="82" t="s">
        <v>179</v>
      </c>
      <c r="C24" s="267"/>
      <c r="D24" s="223">
        <v>9418.5</v>
      </c>
      <c r="E24" s="584"/>
      <c r="F24" s="224"/>
      <c r="G24" s="828"/>
      <c r="H24" s="456" t="s">
        <v>111</v>
      </c>
      <c r="I24" s="31"/>
      <c r="J24" s="455"/>
      <c r="K24" s="204" t="s">
        <v>41</v>
      </c>
      <c r="M24" s="151" t="s">
        <v>42</v>
      </c>
      <c r="N24" s="140"/>
      <c r="O24" s="140"/>
      <c r="P24" s="140"/>
    </row>
    <row r="25" spans="1:16" x14ac:dyDescent="0.2">
      <c r="A25" s="797"/>
      <c r="B25" s="82" t="s">
        <v>180</v>
      </c>
      <c r="C25" s="267"/>
      <c r="D25" s="223">
        <v>2714</v>
      </c>
      <c r="E25" s="584"/>
      <c r="F25" s="224"/>
      <c r="G25" s="825"/>
      <c r="H25" s="456" t="s">
        <v>111</v>
      </c>
      <c r="I25" s="31"/>
      <c r="J25" s="455"/>
      <c r="K25" s="204" t="s">
        <v>41</v>
      </c>
      <c r="M25" s="151" t="s">
        <v>42</v>
      </c>
      <c r="N25" s="140"/>
      <c r="O25" s="140"/>
      <c r="P25" s="140"/>
    </row>
    <row r="26" spans="1:16" x14ac:dyDescent="0.2">
      <c r="A26" s="796" t="s">
        <v>96</v>
      </c>
      <c r="B26" s="82" t="s">
        <v>181</v>
      </c>
      <c r="C26" s="229">
        <v>6762</v>
      </c>
      <c r="D26" s="223"/>
      <c r="E26" s="584"/>
      <c r="F26" s="224"/>
      <c r="G26" s="824">
        <f>SUM(C26:F27)</f>
        <v>-6348</v>
      </c>
      <c r="H26" s="456" t="s">
        <v>184</v>
      </c>
      <c r="I26" s="31"/>
      <c r="J26" s="455"/>
      <c r="K26" s="204" t="s">
        <v>72</v>
      </c>
      <c r="M26" s="151">
        <v>43573</v>
      </c>
      <c r="N26" s="140"/>
      <c r="O26" s="140"/>
      <c r="P26" s="140"/>
    </row>
    <row r="27" spans="1:16" x14ac:dyDescent="0.2">
      <c r="A27" s="797"/>
      <c r="B27" s="82" t="s">
        <v>182</v>
      </c>
      <c r="C27" s="267"/>
      <c r="D27" s="223">
        <v>-13110</v>
      </c>
      <c r="E27" s="584"/>
      <c r="F27" s="224"/>
      <c r="G27" s="825"/>
      <c r="H27" s="456" t="s">
        <v>129</v>
      </c>
      <c r="I27" s="31"/>
      <c r="J27" s="455"/>
      <c r="K27" s="204" t="s">
        <v>183</v>
      </c>
      <c r="M27" s="151" t="s">
        <v>42</v>
      </c>
      <c r="N27" s="140"/>
      <c r="O27" s="140"/>
      <c r="P27" s="140"/>
    </row>
    <row r="28" spans="1:16" x14ac:dyDescent="0.2">
      <c r="A28" s="110" t="s">
        <v>85</v>
      </c>
      <c r="B28" s="82" t="s">
        <v>185</v>
      </c>
      <c r="C28" s="267"/>
      <c r="D28" s="223"/>
      <c r="E28" s="584">
        <v>1906</v>
      </c>
      <c r="F28" s="224"/>
      <c r="G28" s="567">
        <f>SUM(C28:F28)</f>
        <v>1906</v>
      </c>
      <c r="H28" s="456" t="s">
        <v>121</v>
      </c>
      <c r="I28" s="31"/>
      <c r="J28" s="455"/>
      <c r="K28" s="204" t="s">
        <v>451</v>
      </c>
      <c r="M28" s="151">
        <v>43872</v>
      </c>
      <c r="N28" s="140"/>
      <c r="O28" s="140"/>
      <c r="P28" s="140"/>
    </row>
    <row r="29" spans="1:16" x14ac:dyDescent="0.2">
      <c r="A29" s="796" t="s">
        <v>86</v>
      </c>
      <c r="B29" s="82" t="s">
        <v>186</v>
      </c>
      <c r="C29" s="229">
        <v>1932</v>
      </c>
      <c r="D29" s="223"/>
      <c r="E29" s="587"/>
      <c r="F29" s="224"/>
      <c r="G29" s="824">
        <f>SUM(C29:F31)</f>
        <v>11247</v>
      </c>
      <c r="H29" s="456" t="s">
        <v>184</v>
      </c>
      <c r="I29" s="31"/>
      <c r="J29" s="455"/>
      <c r="K29" s="204" t="s">
        <v>81</v>
      </c>
      <c r="M29" s="151">
        <v>43580</v>
      </c>
      <c r="N29" s="140"/>
      <c r="O29" s="140"/>
      <c r="P29" s="140"/>
    </row>
    <row r="30" spans="1:16" x14ac:dyDescent="0.2">
      <c r="A30" s="809"/>
      <c r="B30" s="82" t="s">
        <v>187</v>
      </c>
      <c r="C30" s="267"/>
      <c r="D30" s="223">
        <v>5865</v>
      </c>
      <c r="E30" s="587"/>
      <c r="F30" s="224"/>
      <c r="G30" s="828"/>
      <c r="H30" s="456" t="s">
        <v>76</v>
      </c>
      <c r="I30" s="31"/>
      <c r="J30" s="455"/>
      <c r="K30" s="204" t="s">
        <v>41</v>
      </c>
      <c r="M30" s="151" t="s">
        <v>42</v>
      </c>
      <c r="N30" s="140"/>
      <c r="O30" s="140"/>
      <c r="P30" s="140"/>
    </row>
    <row r="31" spans="1:16" x14ac:dyDescent="0.2">
      <c r="A31" s="797"/>
      <c r="B31" s="82" t="s">
        <v>188</v>
      </c>
      <c r="C31" s="267"/>
      <c r="D31" s="223">
        <v>3450</v>
      </c>
      <c r="E31" s="587"/>
      <c r="F31" s="224"/>
      <c r="G31" s="825"/>
      <c r="H31" s="456" t="s">
        <v>57</v>
      </c>
      <c r="I31" s="31"/>
      <c r="J31" s="455"/>
      <c r="K31" s="204" t="s">
        <v>41</v>
      </c>
      <c r="M31" s="151" t="s">
        <v>42</v>
      </c>
      <c r="N31" s="140"/>
      <c r="O31" s="140"/>
      <c r="P31" s="140"/>
    </row>
    <row r="32" spans="1:16" x14ac:dyDescent="0.2">
      <c r="A32" s="796" t="s">
        <v>88</v>
      </c>
      <c r="B32" s="82" t="s">
        <v>189</v>
      </c>
      <c r="C32" s="267"/>
      <c r="D32" s="223">
        <v>17537.5</v>
      </c>
      <c r="E32" s="587"/>
      <c r="F32" s="224"/>
      <c r="G32" s="824">
        <f>SUM(C32:F37)</f>
        <v>47180.71</v>
      </c>
      <c r="H32" s="456" t="s">
        <v>57</v>
      </c>
      <c r="I32" s="31"/>
      <c r="J32" s="455"/>
      <c r="K32" s="204" t="s">
        <v>41</v>
      </c>
      <c r="M32" s="151" t="s">
        <v>42</v>
      </c>
      <c r="N32" s="140"/>
      <c r="O32" s="140"/>
      <c r="P32" s="140"/>
    </row>
    <row r="33" spans="1:19" x14ac:dyDescent="0.2">
      <c r="A33" s="809"/>
      <c r="B33" s="82" t="s">
        <v>190</v>
      </c>
      <c r="C33" s="267"/>
      <c r="D33" s="223">
        <v>8452.5</v>
      </c>
      <c r="E33" s="587"/>
      <c r="F33" s="224"/>
      <c r="G33" s="828"/>
      <c r="H33" s="456" t="s">
        <v>65</v>
      </c>
      <c r="I33" s="31"/>
      <c r="J33" s="455"/>
      <c r="K33" s="204" t="s">
        <v>41</v>
      </c>
      <c r="M33" s="151" t="s">
        <v>42</v>
      </c>
      <c r="N33" s="140"/>
      <c r="O33" s="140"/>
      <c r="P33" s="140"/>
    </row>
    <row r="34" spans="1:19" x14ac:dyDescent="0.2">
      <c r="A34" s="809"/>
      <c r="B34" s="82" t="s">
        <v>191</v>
      </c>
      <c r="C34" s="267"/>
      <c r="D34" s="223">
        <v>12036.71</v>
      </c>
      <c r="E34" s="587"/>
      <c r="F34" s="224"/>
      <c r="G34" s="828"/>
      <c r="H34" s="456" t="s">
        <v>192</v>
      </c>
      <c r="I34" s="31"/>
      <c r="J34" s="455"/>
      <c r="K34" s="204" t="s">
        <v>41</v>
      </c>
      <c r="M34" s="151" t="s">
        <v>42</v>
      </c>
      <c r="N34" s="140"/>
      <c r="O34" s="140"/>
      <c r="P34" s="140"/>
    </row>
    <row r="35" spans="1:19" x14ac:dyDescent="0.2">
      <c r="A35" s="809"/>
      <c r="B35" s="82" t="s">
        <v>194</v>
      </c>
      <c r="C35" s="267"/>
      <c r="D35" s="223">
        <v>1794</v>
      </c>
      <c r="E35" s="587"/>
      <c r="F35" s="224"/>
      <c r="G35" s="828"/>
      <c r="H35" s="456" t="s">
        <v>107</v>
      </c>
      <c r="I35" s="31"/>
      <c r="J35" s="455"/>
      <c r="K35" s="204" t="s">
        <v>41</v>
      </c>
      <c r="M35" s="151" t="s">
        <v>42</v>
      </c>
      <c r="N35" s="140"/>
      <c r="O35" s="140"/>
      <c r="P35" s="140"/>
    </row>
    <row r="36" spans="1:19" x14ac:dyDescent="0.2">
      <c r="A36" s="809"/>
      <c r="B36" s="82" t="s">
        <v>195</v>
      </c>
      <c r="C36" s="267"/>
      <c r="D36" s="223">
        <v>1104</v>
      </c>
      <c r="E36" s="587"/>
      <c r="F36" s="224"/>
      <c r="G36" s="828"/>
      <c r="H36" s="456" t="s">
        <v>107</v>
      </c>
      <c r="I36" s="31"/>
      <c r="J36" s="455"/>
      <c r="K36" s="204" t="s">
        <v>41</v>
      </c>
      <c r="M36" s="151" t="s">
        <v>42</v>
      </c>
      <c r="N36" s="140"/>
      <c r="O36" s="140"/>
      <c r="P36" s="140"/>
    </row>
    <row r="37" spans="1:19" x14ac:dyDescent="0.2">
      <c r="A37" s="797"/>
      <c r="B37" s="82" t="s">
        <v>193</v>
      </c>
      <c r="C37" s="267"/>
      <c r="D37" s="223">
        <v>6256</v>
      </c>
      <c r="E37" s="587"/>
      <c r="F37" s="224"/>
      <c r="G37" s="825"/>
      <c r="H37" s="456" t="s">
        <v>107</v>
      </c>
      <c r="I37" s="31"/>
      <c r="J37" s="455"/>
      <c r="K37" s="204" t="s">
        <v>41</v>
      </c>
      <c r="M37" s="151" t="s">
        <v>42</v>
      </c>
      <c r="N37" s="140"/>
      <c r="O37" s="140"/>
      <c r="P37" s="140"/>
    </row>
    <row r="38" spans="1:19" x14ac:dyDescent="0.2">
      <c r="A38" s="796" t="s">
        <v>77</v>
      </c>
      <c r="B38" s="82" t="s">
        <v>273</v>
      </c>
      <c r="C38" s="267"/>
      <c r="D38" s="223">
        <f>6000*1.15</f>
        <v>6899.9999999999991</v>
      </c>
      <c r="E38" s="587"/>
      <c r="F38" s="224"/>
      <c r="G38" s="824">
        <f>SUM(C38:F41)</f>
        <v>30751</v>
      </c>
      <c r="H38" s="456" t="s">
        <v>53</v>
      </c>
      <c r="I38" s="31"/>
      <c r="J38" s="455"/>
      <c r="K38" s="204" t="s">
        <v>41</v>
      </c>
      <c r="M38" s="151" t="s">
        <v>42</v>
      </c>
      <c r="N38" s="140"/>
      <c r="O38" s="140"/>
      <c r="P38" s="140"/>
    </row>
    <row r="39" spans="1:19" x14ac:dyDescent="0.2">
      <c r="A39" s="809"/>
      <c r="B39" s="82" t="s">
        <v>196</v>
      </c>
      <c r="C39" s="267"/>
      <c r="D39" s="223">
        <v>5980</v>
      </c>
      <c r="E39" s="268"/>
      <c r="F39" s="224"/>
      <c r="G39" s="828"/>
      <c r="H39" s="456" t="s">
        <v>75</v>
      </c>
      <c r="I39" s="31"/>
      <c r="J39" s="455"/>
      <c r="K39" s="204" t="s">
        <v>41</v>
      </c>
      <c r="M39" s="151" t="s">
        <v>42</v>
      </c>
      <c r="N39" s="140"/>
      <c r="O39" s="140"/>
      <c r="P39" s="140"/>
    </row>
    <row r="40" spans="1:19" x14ac:dyDescent="0.2">
      <c r="A40" s="809"/>
      <c r="B40" s="82" t="s">
        <v>197</v>
      </c>
      <c r="C40" s="267"/>
      <c r="D40" s="223">
        <v>13800</v>
      </c>
      <c r="E40" s="268"/>
      <c r="F40" s="224"/>
      <c r="G40" s="828"/>
      <c r="H40" s="470" t="s">
        <v>111</v>
      </c>
      <c r="I40" s="323"/>
      <c r="J40" s="471"/>
      <c r="K40" s="204" t="s">
        <v>41</v>
      </c>
      <c r="M40" s="151" t="s">
        <v>42</v>
      </c>
      <c r="N40" s="140"/>
      <c r="O40" s="140"/>
      <c r="P40" s="140"/>
    </row>
    <row r="41" spans="1:19" x14ac:dyDescent="0.2">
      <c r="A41" s="797"/>
      <c r="B41" s="82" t="s">
        <v>198</v>
      </c>
      <c r="C41" s="267"/>
      <c r="D41" s="223">
        <v>4071</v>
      </c>
      <c r="E41" s="268"/>
      <c r="F41" s="224"/>
      <c r="G41" s="825"/>
      <c r="H41" s="470" t="s">
        <v>111</v>
      </c>
      <c r="I41" s="323"/>
      <c r="J41" s="471"/>
      <c r="K41" s="204" t="s">
        <v>41</v>
      </c>
      <c r="M41" s="151" t="s">
        <v>42</v>
      </c>
      <c r="N41" s="140"/>
      <c r="O41" s="140"/>
      <c r="P41" s="140"/>
    </row>
    <row r="42" spans="1:19" x14ac:dyDescent="0.2">
      <c r="A42" s="796" t="s">
        <v>90</v>
      </c>
      <c r="B42" s="82" t="s">
        <v>199</v>
      </c>
      <c r="C42" s="267"/>
      <c r="D42" s="223">
        <v>4600</v>
      </c>
      <c r="E42" s="268"/>
      <c r="F42" s="224"/>
      <c r="G42" s="824">
        <f>SUM(C42:F43)</f>
        <v>3105</v>
      </c>
      <c r="H42" s="470" t="s">
        <v>112</v>
      </c>
      <c r="I42" s="323"/>
      <c r="J42" s="471"/>
      <c r="K42" s="204" t="s">
        <v>41</v>
      </c>
      <c r="M42" s="151" t="s">
        <v>42</v>
      </c>
      <c r="N42" s="140"/>
      <c r="O42" s="140"/>
      <c r="P42" s="140"/>
    </row>
    <row r="43" spans="1:19" ht="13.5" thickBot="1" x14ac:dyDescent="0.25">
      <c r="A43" s="797"/>
      <c r="B43" s="83" t="s">
        <v>200</v>
      </c>
      <c r="C43" s="267"/>
      <c r="D43" s="223">
        <v>-1495</v>
      </c>
      <c r="E43" s="268"/>
      <c r="F43" s="224"/>
      <c r="G43" s="829"/>
      <c r="H43" s="457" t="s">
        <v>75</v>
      </c>
      <c r="I43" s="458"/>
      <c r="J43" s="459"/>
      <c r="K43" s="204" t="s">
        <v>41</v>
      </c>
      <c r="M43" s="593" t="s">
        <v>42</v>
      </c>
      <c r="N43" s="140"/>
      <c r="O43" s="140"/>
      <c r="P43" s="140"/>
    </row>
    <row r="44" spans="1:19" s="12" customFormat="1" ht="14.25" thickTop="1" thickBot="1" x14ac:dyDescent="0.25">
      <c r="A44" s="804"/>
      <c r="B44" s="804"/>
      <c r="C44" s="185">
        <f>SUM(C5:C43)</f>
        <v>25033</v>
      </c>
      <c r="D44" s="185">
        <f>SUM(D5:D43)</f>
        <v>313319.46000000002</v>
      </c>
      <c r="E44" s="185">
        <f>SUM(E5:E43)</f>
        <v>1906</v>
      </c>
      <c r="F44" s="185">
        <f>SUM(F5:F43)</f>
        <v>0</v>
      </c>
      <c r="G44" s="817">
        <f>SUM(G5:G43)</f>
        <v>340258.46</v>
      </c>
      <c r="H44" s="817"/>
      <c r="I44" s="817"/>
      <c r="J44" s="817"/>
      <c r="K44" s="67"/>
      <c r="L44" s="843">
        <f>SUM(C5:F43)</f>
        <v>340258.46</v>
      </c>
      <c r="M44" s="843"/>
      <c r="N44" s="210" t="e">
        <f>#REF!+#REF!+#REF!</f>
        <v>#REF!</v>
      </c>
      <c r="O44" s="302"/>
      <c r="P44" s="212"/>
    </row>
    <row r="45" spans="1:19" s="12" customFormat="1" ht="15" customHeight="1" x14ac:dyDescent="0.2">
      <c r="A45" s="222"/>
      <c r="B45" s="84"/>
      <c r="C45" s="848">
        <f>SUM(C44:D44)</f>
        <v>338352.46</v>
      </c>
      <c r="D45" s="849"/>
      <c r="E45" s="850">
        <f>SUM(E44:F44)</f>
        <v>1906</v>
      </c>
      <c r="F45" s="851"/>
      <c r="G45" s="817"/>
      <c r="H45" s="817"/>
      <c r="I45" s="817"/>
      <c r="J45" s="817"/>
      <c r="K45" s="67"/>
      <c r="L45" s="67"/>
      <c r="M45" s="301"/>
      <c r="N45" s="212"/>
      <c r="O45" s="302"/>
      <c r="P45" s="212"/>
    </row>
    <row r="46" spans="1:19" s="12" customFormat="1" x14ac:dyDescent="0.2">
      <c r="A46" s="222"/>
      <c r="B46" s="84"/>
      <c r="C46" s="186"/>
      <c r="D46" s="186"/>
      <c r="E46" s="186"/>
      <c r="F46" s="186"/>
      <c r="G46" s="8"/>
      <c r="H46" s="830"/>
      <c r="I46" s="831"/>
      <c r="J46" s="832">
        <f>SUM(C45:F45)</f>
        <v>340258.46</v>
      </c>
      <c r="K46" s="812"/>
      <c r="L46" s="7"/>
      <c r="M46" s="7"/>
      <c r="N46" s="301"/>
      <c r="O46" s="212"/>
      <c r="P46" s="303"/>
      <c r="Q46" s="212"/>
    </row>
    <row r="47" spans="1:19" ht="15" x14ac:dyDescent="0.2">
      <c r="A47" s="65" t="s">
        <v>9</v>
      </c>
      <c r="P47" s="154"/>
      <c r="Q47" s="140"/>
      <c r="R47" s="140"/>
      <c r="S47" s="140"/>
    </row>
    <row r="48" spans="1:19" s="97" customFormat="1" ht="7.5" customHeight="1" x14ac:dyDescent="0.2">
      <c r="A48" s="4"/>
      <c r="B48" s="81"/>
      <c r="C48" s="178"/>
      <c r="D48" s="178"/>
      <c r="E48" s="178"/>
      <c r="F48" s="178"/>
      <c r="G48" s="1"/>
      <c r="H48" s="1"/>
      <c r="I48" s="1"/>
      <c r="J48"/>
      <c r="K48"/>
      <c r="L48"/>
      <c r="M48"/>
      <c r="N48"/>
      <c r="O48"/>
      <c r="Q48"/>
    </row>
    <row r="49" spans="1:17" s="97" customFormat="1" ht="17.25" customHeight="1" thickBot="1" x14ac:dyDescent="0.25">
      <c r="A49" s="144"/>
      <c r="B49" s="145" t="s">
        <v>34</v>
      </c>
      <c r="C49" s="187"/>
      <c r="D49" s="178"/>
      <c r="E49" s="178"/>
      <c r="F49" s="178"/>
      <c r="G49" s="1"/>
      <c r="H49" s="1"/>
      <c r="I49" s="1"/>
      <c r="J49" s="1"/>
      <c r="K49"/>
      <c r="L49"/>
      <c r="M49"/>
      <c r="N49"/>
      <c r="O49"/>
      <c r="Q49"/>
    </row>
    <row r="50" spans="1:17" s="97" customFormat="1" ht="13.5" thickBot="1" x14ac:dyDescent="0.25">
      <c r="A50" s="802"/>
      <c r="B50" s="803"/>
      <c r="C50" s="188" t="s">
        <v>113</v>
      </c>
      <c r="D50" s="512" t="s">
        <v>67</v>
      </c>
      <c r="E50" s="512" t="s">
        <v>99</v>
      </c>
      <c r="F50" s="512" t="s">
        <v>66</v>
      </c>
      <c r="G50" s="383" t="s">
        <v>49</v>
      </c>
      <c r="H50" s="383" t="s">
        <v>78</v>
      </c>
      <c r="I50" s="383" t="s">
        <v>105</v>
      </c>
      <c r="J50" s="324" t="s">
        <v>100</v>
      </c>
      <c r="K50" s="123" t="s">
        <v>80</v>
      </c>
      <c r="L50" s="485" t="s">
        <v>59</v>
      </c>
      <c r="M50" s="390" t="s">
        <v>71</v>
      </c>
      <c r="O50"/>
    </row>
    <row r="51" spans="1:17" s="97" customFormat="1" x14ac:dyDescent="0.2">
      <c r="A51" s="846" t="s">
        <v>155</v>
      </c>
      <c r="B51" s="847"/>
      <c r="C51" s="190"/>
      <c r="D51" s="308"/>
      <c r="E51" s="308"/>
      <c r="F51" s="308"/>
      <c r="G51" s="308">
        <v>1725</v>
      </c>
      <c r="H51" s="308"/>
      <c r="I51" s="308"/>
      <c r="J51" s="191"/>
      <c r="K51" s="108"/>
      <c r="L51" s="108"/>
      <c r="M51" s="109"/>
      <c r="O51"/>
    </row>
    <row r="52" spans="1:17" s="97" customFormat="1" x14ac:dyDescent="0.2">
      <c r="A52" s="844" t="s">
        <v>156</v>
      </c>
      <c r="B52" s="845"/>
      <c r="C52" s="305"/>
      <c r="D52" s="513"/>
      <c r="E52" s="513"/>
      <c r="F52" s="513"/>
      <c r="G52" s="309">
        <v>16259.85</v>
      </c>
      <c r="H52" s="513"/>
      <c r="I52" s="513"/>
      <c r="J52" s="306"/>
      <c r="K52" s="114"/>
      <c r="L52" s="114"/>
      <c r="M52" s="59"/>
      <c r="O52"/>
    </row>
    <row r="53" spans="1:17" s="97" customFormat="1" x14ac:dyDescent="0.2">
      <c r="A53" s="844" t="s">
        <v>160</v>
      </c>
      <c r="B53" s="845"/>
      <c r="C53" s="193"/>
      <c r="D53" s="309"/>
      <c r="E53" s="309"/>
      <c r="F53" s="309">
        <v>2587.5</v>
      </c>
      <c r="G53" s="309"/>
      <c r="H53" s="309"/>
      <c r="I53" s="309"/>
      <c r="J53" s="194"/>
      <c r="K53" s="104"/>
      <c r="L53" s="104"/>
      <c r="M53" s="61"/>
      <c r="O53"/>
    </row>
    <row r="54" spans="1:17" s="97" customFormat="1" x14ac:dyDescent="0.2">
      <c r="A54" s="778" t="s">
        <v>161</v>
      </c>
      <c r="B54" s="779"/>
      <c r="C54" s="193"/>
      <c r="D54" s="309"/>
      <c r="E54" s="309"/>
      <c r="F54" s="309"/>
      <c r="G54" s="309">
        <v>3829.5</v>
      </c>
      <c r="H54" s="309"/>
      <c r="I54" s="309"/>
      <c r="J54" s="194"/>
      <c r="K54" s="104"/>
      <c r="L54" s="104"/>
      <c r="M54" s="61"/>
      <c r="O54"/>
    </row>
    <row r="55" spans="1:17" s="97" customFormat="1" x14ac:dyDescent="0.2">
      <c r="A55" s="778" t="s">
        <v>162</v>
      </c>
      <c r="B55" s="779"/>
      <c r="C55" s="193"/>
      <c r="D55" s="309"/>
      <c r="E55" s="309"/>
      <c r="F55" s="309"/>
      <c r="G55" s="309">
        <v>11488.5</v>
      </c>
      <c r="H55" s="309"/>
      <c r="I55" s="309"/>
      <c r="J55" s="195"/>
      <c r="K55" s="104"/>
      <c r="L55" s="104"/>
      <c r="M55" s="61"/>
      <c r="O55"/>
    </row>
    <row r="56" spans="1:17" s="97" customFormat="1" x14ac:dyDescent="0.2">
      <c r="A56" s="778" t="s">
        <v>163</v>
      </c>
      <c r="B56" s="779"/>
      <c r="C56" s="193"/>
      <c r="D56" s="309"/>
      <c r="E56" s="309"/>
      <c r="F56" s="309"/>
      <c r="G56" s="309">
        <v>3829.5</v>
      </c>
      <c r="H56" s="309"/>
      <c r="I56" s="309"/>
      <c r="J56" s="195"/>
      <c r="K56" s="104"/>
      <c r="L56" s="104"/>
      <c r="M56" s="61"/>
      <c r="O56"/>
    </row>
    <row r="57" spans="1:17" s="97" customFormat="1" x14ac:dyDescent="0.2">
      <c r="A57" s="778" t="s">
        <v>164</v>
      </c>
      <c r="B57" s="779"/>
      <c r="C57" s="193"/>
      <c r="D57" s="309"/>
      <c r="E57" s="309"/>
      <c r="F57" s="309">
        <v>80500</v>
      </c>
      <c r="G57" s="309"/>
      <c r="H57" s="309"/>
      <c r="I57" s="309"/>
      <c r="J57" s="194"/>
      <c r="K57" s="104"/>
      <c r="L57" s="104"/>
      <c r="M57" s="61"/>
      <c r="O57"/>
    </row>
    <row r="58" spans="1:17" s="97" customFormat="1" x14ac:dyDescent="0.2">
      <c r="A58" s="778" t="s">
        <v>165</v>
      </c>
      <c r="B58" s="779"/>
      <c r="C58" s="196"/>
      <c r="D58" s="310"/>
      <c r="E58" s="310"/>
      <c r="F58" s="310"/>
      <c r="G58" s="310"/>
      <c r="H58" s="310"/>
      <c r="I58" s="310"/>
      <c r="J58" s="197"/>
      <c r="K58" s="163"/>
      <c r="L58" s="163">
        <v>17537.5</v>
      </c>
      <c r="M58" s="148"/>
      <c r="O58"/>
    </row>
    <row r="59" spans="1:17" s="581" customFormat="1" x14ac:dyDescent="0.2">
      <c r="A59" s="778" t="s">
        <v>166</v>
      </c>
      <c r="B59" s="779"/>
      <c r="C59" s="196"/>
      <c r="D59" s="310"/>
      <c r="E59" s="310"/>
      <c r="F59" s="310"/>
      <c r="G59" s="310">
        <v>7659</v>
      </c>
      <c r="H59" s="310"/>
      <c r="I59" s="310"/>
      <c r="J59" s="197"/>
      <c r="K59" s="163"/>
      <c r="L59" s="163"/>
      <c r="M59" s="148"/>
      <c r="O59"/>
    </row>
    <row r="60" spans="1:17" s="581" customFormat="1" x14ac:dyDescent="0.2">
      <c r="A60" s="778" t="s">
        <v>168</v>
      </c>
      <c r="B60" s="779"/>
      <c r="C60" s="196"/>
      <c r="D60" s="310">
        <v>1495</v>
      </c>
      <c r="E60" s="310"/>
      <c r="F60" s="310"/>
      <c r="G60" s="310"/>
      <c r="H60" s="310"/>
      <c r="I60" s="310"/>
      <c r="J60" s="197"/>
      <c r="K60" s="163"/>
      <c r="L60" s="163"/>
      <c r="M60" s="148"/>
      <c r="O60"/>
    </row>
    <row r="61" spans="1:17" s="97" customFormat="1" x14ac:dyDescent="0.2">
      <c r="A61" s="778" t="s">
        <v>169</v>
      </c>
      <c r="B61" s="779"/>
      <c r="C61" s="196"/>
      <c r="D61" s="310"/>
      <c r="E61" s="310"/>
      <c r="F61" s="310"/>
      <c r="G61" s="310">
        <v>5733.9</v>
      </c>
      <c r="H61" s="310"/>
      <c r="I61" s="310"/>
      <c r="J61" s="197"/>
      <c r="K61" s="163"/>
      <c r="L61" s="163"/>
      <c r="M61" s="148"/>
      <c r="O61"/>
    </row>
    <row r="62" spans="1:17" s="582" customFormat="1" x14ac:dyDescent="0.2">
      <c r="A62" s="778" t="s">
        <v>170</v>
      </c>
      <c r="B62" s="779"/>
      <c r="C62" s="196"/>
      <c r="D62" s="310"/>
      <c r="E62" s="310"/>
      <c r="F62" s="310"/>
      <c r="G62" s="310">
        <v>8625</v>
      </c>
      <c r="H62" s="310"/>
      <c r="I62" s="310"/>
      <c r="J62" s="197"/>
      <c r="K62" s="163"/>
      <c r="L62" s="163"/>
      <c r="M62" s="148"/>
      <c r="O62"/>
    </row>
    <row r="63" spans="1:17" s="582" customFormat="1" x14ac:dyDescent="0.2">
      <c r="A63" s="778" t="s">
        <v>172</v>
      </c>
      <c r="B63" s="779"/>
      <c r="C63" s="196"/>
      <c r="D63" s="310"/>
      <c r="E63" s="310"/>
      <c r="F63" s="310"/>
      <c r="G63" s="310"/>
      <c r="H63" s="310"/>
      <c r="I63" s="310"/>
      <c r="J63" s="197"/>
      <c r="K63" s="163">
        <v>14110.5</v>
      </c>
      <c r="L63" s="163"/>
      <c r="M63" s="148"/>
      <c r="O63"/>
    </row>
    <row r="64" spans="1:17" s="582" customFormat="1" x14ac:dyDescent="0.2">
      <c r="A64" s="778" t="s">
        <v>173</v>
      </c>
      <c r="B64" s="779"/>
      <c r="C64" s="196"/>
      <c r="D64" s="310"/>
      <c r="E64" s="310"/>
      <c r="F64" s="310"/>
      <c r="G64" s="310"/>
      <c r="H64" s="310"/>
      <c r="I64" s="310"/>
      <c r="J64" s="197"/>
      <c r="K64" s="163">
        <v>14191</v>
      </c>
      <c r="L64" s="163"/>
      <c r="M64" s="148"/>
      <c r="O64"/>
    </row>
    <row r="65" spans="1:15" s="582" customFormat="1" x14ac:dyDescent="0.2">
      <c r="A65" s="778" t="s">
        <v>174</v>
      </c>
      <c r="B65" s="779"/>
      <c r="C65" s="196"/>
      <c r="D65" s="310"/>
      <c r="E65" s="310"/>
      <c r="F65" s="310"/>
      <c r="G65" s="310"/>
      <c r="H65" s="310"/>
      <c r="I65" s="310"/>
      <c r="J65" s="197"/>
      <c r="K65" s="163">
        <v>13961</v>
      </c>
      <c r="L65" s="163"/>
      <c r="M65" s="148"/>
      <c r="O65"/>
    </row>
    <row r="66" spans="1:15" s="583" customFormat="1" x14ac:dyDescent="0.2">
      <c r="A66" s="778" t="s">
        <v>175</v>
      </c>
      <c r="B66" s="779"/>
      <c r="C66" s="196"/>
      <c r="D66" s="310"/>
      <c r="E66" s="310"/>
      <c r="F66" s="310"/>
      <c r="G66" s="310"/>
      <c r="H66" s="310"/>
      <c r="I66" s="310"/>
      <c r="J66" s="197"/>
      <c r="K66" s="163">
        <v>20412.5</v>
      </c>
      <c r="L66" s="163"/>
      <c r="M66" s="148"/>
      <c r="O66"/>
    </row>
    <row r="67" spans="1:15" s="583" customFormat="1" x14ac:dyDescent="0.2">
      <c r="A67" s="778" t="s">
        <v>179</v>
      </c>
      <c r="B67" s="779"/>
      <c r="C67" s="196"/>
      <c r="D67" s="310"/>
      <c r="E67" s="310">
        <v>9418.5</v>
      </c>
      <c r="F67" s="310"/>
      <c r="G67" s="310"/>
      <c r="H67" s="310"/>
      <c r="I67" s="310"/>
      <c r="J67" s="197"/>
      <c r="K67" s="163"/>
      <c r="L67" s="163"/>
      <c r="M67" s="148"/>
      <c r="O67"/>
    </row>
    <row r="68" spans="1:15" s="583" customFormat="1" x14ac:dyDescent="0.2">
      <c r="A68" s="778" t="s">
        <v>180</v>
      </c>
      <c r="B68" s="779"/>
      <c r="C68" s="196"/>
      <c r="D68" s="310"/>
      <c r="E68" s="310">
        <v>2714</v>
      </c>
      <c r="F68" s="310"/>
      <c r="G68" s="310"/>
      <c r="H68" s="310"/>
      <c r="I68" s="310"/>
      <c r="J68" s="197"/>
      <c r="K68" s="163"/>
      <c r="L68" s="163"/>
      <c r="M68" s="148"/>
      <c r="O68"/>
    </row>
    <row r="69" spans="1:15" s="583" customFormat="1" x14ac:dyDescent="0.2">
      <c r="A69" s="778" t="s">
        <v>182</v>
      </c>
      <c r="B69" s="779"/>
      <c r="C69" s="196"/>
      <c r="D69" s="310"/>
      <c r="E69" s="310"/>
      <c r="F69" s="310"/>
      <c r="G69" s="310"/>
      <c r="H69" s="310">
        <v>-13110</v>
      </c>
      <c r="I69" s="310"/>
      <c r="J69" s="197"/>
      <c r="K69" s="163"/>
      <c r="L69" s="163"/>
      <c r="M69" s="148"/>
      <c r="O69"/>
    </row>
    <row r="70" spans="1:15" s="583" customFormat="1" x14ac:dyDescent="0.2">
      <c r="A70" s="778" t="s">
        <v>187</v>
      </c>
      <c r="B70" s="779"/>
      <c r="C70" s="196"/>
      <c r="D70" s="310"/>
      <c r="E70" s="310"/>
      <c r="F70" s="310"/>
      <c r="G70" s="310"/>
      <c r="H70" s="310"/>
      <c r="I70" s="310"/>
      <c r="J70" s="197"/>
      <c r="K70" s="163"/>
      <c r="L70" s="163"/>
      <c r="M70" s="148">
        <v>5865</v>
      </c>
      <c r="O70"/>
    </row>
    <row r="71" spans="1:15" s="583" customFormat="1" x14ac:dyDescent="0.2">
      <c r="A71" s="778" t="s">
        <v>188</v>
      </c>
      <c r="B71" s="779"/>
      <c r="C71" s="196"/>
      <c r="D71" s="310"/>
      <c r="E71" s="310"/>
      <c r="F71" s="310"/>
      <c r="G71" s="310"/>
      <c r="H71" s="310"/>
      <c r="I71" s="310"/>
      <c r="J71" s="197"/>
      <c r="K71" s="163"/>
      <c r="L71" s="163">
        <v>3450</v>
      </c>
      <c r="M71" s="148"/>
      <c r="O71"/>
    </row>
    <row r="72" spans="1:15" s="586" customFormat="1" x14ac:dyDescent="0.2">
      <c r="A72" s="778" t="s">
        <v>189</v>
      </c>
      <c r="B72" s="779"/>
      <c r="C72" s="196"/>
      <c r="D72" s="310"/>
      <c r="E72" s="310"/>
      <c r="F72" s="310"/>
      <c r="G72" s="310"/>
      <c r="H72" s="310"/>
      <c r="I72" s="310"/>
      <c r="J72" s="197"/>
      <c r="K72" s="163"/>
      <c r="L72" s="163">
        <v>17537.5</v>
      </c>
      <c r="M72" s="148"/>
      <c r="O72"/>
    </row>
    <row r="73" spans="1:15" s="586" customFormat="1" x14ac:dyDescent="0.2">
      <c r="A73" s="778" t="s">
        <v>190</v>
      </c>
      <c r="B73" s="779"/>
      <c r="C73" s="196"/>
      <c r="D73" s="310"/>
      <c r="E73" s="310"/>
      <c r="F73" s="310">
        <v>8452.5</v>
      </c>
      <c r="G73" s="310"/>
      <c r="H73" s="310"/>
      <c r="I73" s="310">
        <v>12036.71</v>
      </c>
      <c r="J73" s="197"/>
      <c r="K73" s="163"/>
      <c r="L73" s="163"/>
      <c r="M73" s="148"/>
      <c r="O73"/>
    </row>
    <row r="74" spans="1:15" s="586" customFormat="1" x14ac:dyDescent="0.2">
      <c r="A74" s="778" t="s">
        <v>191</v>
      </c>
      <c r="B74" s="779"/>
      <c r="C74" s="196"/>
      <c r="D74" s="310"/>
      <c r="E74" s="310"/>
      <c r="F74" s="310"/>
      <c r="G74" s="310"/>
      <c r="H74" s="310"/>
      <c r="I74" s="310"/>
      <c r="J74" s="197"/>
      <c r="K74" s="163"/>
      <c r="L74" s="163"/>
      <c r="M74" s="148"/>
      <c r="O74"/>
    </row>
    <row r="75" spans="1:15" s="588" customFormat="1" x14ac:dyDescent="0.2">
      <c r="A75" s="778" t="s">
        <v>194</v>
      </c>
      <c r="B75" s="779"/>
      <c r="C75" s="196"/>
      <c r="D75" s="310"/>
      <c r="E75" s="310"/>
      <c r="F75" s="310"/>
      <c r="G75" s="310"/>
      <c r="H75" s="310"/>
      <c r="I75" s="310"/>
      <c r="J75" s="197">
        <v>1794</v>
      </c>
      <c r="K75" s="163"/>
      <c r="L75" s="163"/>
      <c r="M75" s="148"/>
      <c r="O75"/>
    </row>
    <row r="76" spans="1:15" s="588" customFormat="1" x14ac:dyDescent="0.2">
      <c r="A76" s="778" t="s">
        <v>195</v>
      </c>
      <c r="B76" s="779"/>
      <c r="C76" s="196"/>
      <c r="D76" s="310"/>
      <c r="E76" s="310"/>
      <c r="F76" s="310"/>
      <c r="G76" s="310"/>
      <c r="H76" s="310"/>
      <c r="I76" s="310"/>
      <c r="J76" s="197">
        <v>1104</v>
      </c>
      <c r="K76" s="163"/>
      <c r="L76" s="163"/>
      <c r="M76" s="148"/>
      <c r="O76"/>
    </row>
    <row r="77" spans="1:15" s="586" customFormat="1" ht="12" customHeight="1" x14ac:dyDescent="0.2">
      <c r="A77" s="778" t="s">
        <v>193</v>
      </c>
      <c r="B77" s="779"/>
      <c r="C77" s="196"/>
      <c r="D77" s="310"/>
      <c r="E77" s="310"/>
      <c r="F77" s="310"/>
      <c r="G77" s="310"/>
      <c r="H77" s="310"/>
      <c r="I77" s="310"/>
      <c r="J77" s="197">
        <v>6256</v>
      </c>
      <c r="K77" s="163"/>
      <c r="L77" s="163"/>
      <c r="M77" s="148"/>
      <c r="O77"/>
    </row>
    <row r="78" spans="1:15" s="589" customFormat="1" ht="12" customHeight="1" x14ac:dyDescent="0.2">
      <c r="A78" s="778" t="s">
        <v>196</v>
      </c>
      <c r="B78" s="779"/>
      <c r="C78" s="196"/>
      <c r="D78" s="310">
        <v>5980</v>
      </c>
      <c r="E78" s="310"/>
      <c r="F78" s="310"/>
      <c r="G78" s="310"/>
      <c r="H78" s="310"/>
      <c r="I78" s="310"/>
      <c r="J78" s="197"/>
      <c r="K78" s="163"/>
      <c r="L78" s="163"/>
      <c r="M78" s="148"/>
      <c r="O78"/>
    </row>
    <row r="79" spans="1:15" s="590" customFormat="1" ht="12" customHeight="1" x14ac:dyDescent="0.2">
      <c r="A79" s="778" t="s">
        <v>197</v>
      </c>
      <c r="B79" s="779"/>
      <c r="C79" s="196"/>
      <c r="D79" s="310"/>
      <c r="E79" s="310">
        <v>13800</v>
      </c>
      <c r="F79" s="310"/>
      <c r="G79" s="310"/>
      <c r="H79" s="310"/>
      <c r="I79" s="310"/>
      <c r="J79" s="197"/>
      <c r="K79" s="163"/>
      <c r="L79" s="163"/>
      <c r="M79" s="148"/>
      <c r="O79"/>
    </row>
    <row r="80" spans="1:15" s="589" customFormat="1" ht="12" customHeight="1" x14ac:dyDescent="0.2">
      <c r="A80" s="778" t="s">
        <v>198</v>
      </c>
      <c r="B80" s="779"/>
      <c r="C80" s="196"/>
      <c r="D80" s="310"/>
      <c r="E80" s="310">
        <v>4071</v>
      </c>
      <c r="F80" s="310"/>
      <c r="G80" s="310"/>
      <c r="H80" s="310"/>
      <c r="I80" s="310"/>
      <c r="J80" s="197"/>
      <c r="K80" s="163"/>
      <c r="L80" s="163"/>
      <c r="M80" s="148"/>
      <c r="O80"/>
    </row>
    <row r="81" spans="1:20" s="591" customFormat="1" ht="12" customHeight="1" x14ac:dyDescent="0.2">
      <c r="A81" s="778" t="s">
        <v>200</v>
      </c>
      <c r="B81" s="779"/>
      <c r="C81" s="196"/>
      <c r="D81" s="310">
        <v>-1495</v>
      </c>
      <c r="E81" s="310"/>
      <c r="F81" s="310"/>
      <c r="G81" s="310"/>
      <c r="H81" s="310"/>
      <c r="I81" s="310"/>
      <c r="J81" s="197"/>
      <c r="K81" s="163"/>
      <c r="L81" s="163"/>
      <c r="M81" s="148"/>
      <c r="O81"/>
    </row>
    <row r="82" spans="1:20" s="388" customFormat="1" ht="13.5" thickBot="1" x14ac:dyDescent="0.25">
      <c r="A82" s="789" t="s">
        <v>199</v>
      </c>
      <c r="B82" s="836"/>
      <c r="C82" s="199">
        <v>4600</v>
      </c>
      <c r="D82" s="311"/>
      <c r="E82" s="311"/>
      <c r="F82" s="311"/>
      <c r="G82" s="311"/>
      <c r="H82" s="311"/>
      <c r="I82" s="311"/>
      <c r="J82" s="200"/>
      <c r="K82" s="277"/>
      <c r="L82" s="313"/>
      <c r="M82" s="347"/>
      <c r="O82"/>
    </row>
    <row r="83" spans="1:20" ht="13.5" thickBot="1" x14ac:dyDescent="0.25">
      <c r="A83" s="592"/>
      <c r="C83" s="202">
        <f t="shared" ref="C83:M83" si="0">SUM(C51:C82)</f>
        <v>4600</v>
      </c>
      <c r="D83" s="203">
        <f t="shared" si="0"/>
        <v>5980</v>
      </c>
      <c r="E83" s="203">
        <f t="shared" si="0"/>
        <v>30003.5</v>
      </c>
      <c r="F83" s="203">
        <f t="shared" si="0"/>
        <v>91540</v>
      </c>
      <c r="G83" s="203">
        <f t="shared" si="0"/>
        <v>59150.25</v>
      </c>
      <c r="H83" s="203">
        <f t="shared" si="0"/>
        <v>-13110</v>
      </c>
      <c r="I83" s="203">
        <f t="shared" si="0"/>
        <v>12036.71</v>
      </c>
      <c r="J83" s="203">
        <f t="shared" si="0"/>
        <v>9154</v>
      </c>
      <c r="K83" s="118">
        <f t="shared" si="0"/>
        <v>62675</v>
      </c>
      <c r="L83" s="118">
        <f t="shared" si="0"/>
        <v>38525</v>
      </c>
      <c r="M83" s="348">
        <f t="shared" si="0"/>
        <v>5865</v>
      </c>
      <c r="N83" s="783">
        <f>SUM(C83:M83)</f>
        <v>306419.45999999996</v>
      </c>
      <c r="O83" s="784"/>
      <c r="P83"/>
    </row>
    <row r="84" spans="1:20" x14ac:dyDescent="0.2">
      <c r="C84" s="430"/>
      <c r="D84" s="430"/>
      <c r="E84" s="430"/>
      <c r="F84" s="430"/>
      <c r="G84" s="430"/>
      <c r="H84" s="430"/>
      <c r="I84" s="430"/>
      <c r="J84" s="346"/>
      <c r="K84" s="346"/>
      <c r="L84" s="346"/>
      <c r="M84" s="346"/>
      <c r="P84"/>
      <c r="R84" s="97"/>
    </row>
    <row r="85" spans="1:20" s="362" customFormat="1" ht="11.25" x14ac:dyDescent="0.2">
      <c r="A85" s="430"/>
      <c r="B85" s="430"/>
      <c r="C85" s="430"/>
      <c r="D85" s="430" t="s">
        <v>44</v>
      </c>
      <c r="E85" s="430" t="s">
        <v>44</v>
      </c>
      <c r="F85" s="430" t="s">
        <v>44</v>
      </c>
      <c r="G85" s="430" t="s">
        <v>44</v>
      </c>
      <c r="H85" s="430"/>
      <c r="I85" s="430" t="s">
        <v>44</v>
      </c>
      <c r="J85" s="430" t="s">
        <v>44</v>
      </c>
      <c r="K85" s="430" t="s">
        <v>44</v>
      </c>
      <c r="L85" s="430"/>
      <c r="M85" s="430" t="s">
        <v>44</v>
      </c>
      <c r="N85" s="841">
        <f>SUM(C85:M85)</f>
        <v>0</v>
      </c>
      <c r="O85" s="841"/>
      <c r="Q85" s="466"/>
    </row>
    <row r="86" spans="1:20" s="363" customFormat="1" ht="11.25" x14ac:dyDescent="0.2">
      <c r="A86" s="361"/>
      <c r="B86" s="465"/>
      <c r="C86" s="467"/>
      <c r="D86" s="376"/>
      <c r="E86" s="467"/>
      <c r="F86" s="467"/>
      <c r="G86" s="376"/>
      <c r="H86" s="376"/>
      <c r="I86" s="376"/>
      <c r="J86" s="376"/>
      <c r="K86" s="376"/>
      <c r="L86" s="362"/>
      <c r="M86" s="376"/>
      <c r="N86" s="842">
        <f>SUM(C86:M86)</f>
        <v>0</v>
      </c>
      <c r="O86" s="842"/>
      <c r="Q86" s="364"/>
    </row>
    <row r="87" spans="1:20" s="363" customFormat="1" ht="12" thickBot="1" x14ac:dyDescent="0.25">
      <c r="A87" s="361"/>
      <c r="B87" s="465"/>
      <c r="C87" s="430" t="s">
        <v>44</v>
      </c>
      <c r="D87" s="376"/>
      <c r="E87" s="376"/>
      <c r="F87" s="376"/>
      <c r="G87" s="376"/>
      <c r="H87" s="430"/>
      <c r="I87" s="376"/>
      <c r="J87" s="376"/>
      <c r="K87" s="362"/>
      <c r="L87" s="430" t="s">
        <v>44</v>
      </c>
      <c r="M87" s="514"/>
      <c r="N87" s="839">
        <f>SUM(C87:M87)</f>
        <v>0</v>
      </c>
      <c r="O87" s="840"/>
      <c r="P87" s="398"/>
      <c r="Q87" s="464"/>
    </row>
    <row r="88" spans="1:20" s="363" customFormat="1" ht="12" thickTop="1" x14ac:dyDescent="0.2">
      <c r="A88" s="361"/>
      <c r="B88" s="465"/>
      <c r="C88" s="376"/>
      <c r="D88" s="376"/>
      <c r="E88" s="376"/>
      <c r="F88" s="376"/>
      <c r="G88" s="376"/>
      <c r="H88" s="376"/>
      <c r="I88" s="376"/>
      <c r="J88" s="376"/>
      <c r="K88" s="362"/>
      <c r="L88" s="362"/>
      <c r="N88" s="837">
        <f>SUM(N85:O87)</f>
        <v>0</v>
      </c>
      <c r="O88" s="838"/>
      <c r="R88" s="364"/>
    </row>
    <row r="89" spans="1:20" x14ac:dyDescent="0.2">
      <c r="G89" s="178"/>
      <c r="H89" s="178"/>
      <c r="I89" s="178"/>
      <c r="J89" s="178"/>
      <c r="K89" s="1"/>
      <c r="L89" s="1"/>
      <c r="M89" s="1"/>
      <c r="N89" s="1"/>
      <c r="P89"/>
      <c r="T89" s="97"/>
    </row>
    <row r="90" spans="1:20" x14ac:dyDescent="0.2">
      <c r="G90" s="178"/>
      <c r="H90" s="178"/>
      <c r="I90" s="178"/>
      <c r="J90" s="1"/>
      <c r="K90" s="1"/>
      <c r="L90" s="1"/>
      <c r="M90" s="1"/>
      <c r="P90"/>
      <c r="T90" s="97"/>
    </row>
    <row r="91" spans="1:20" x14ac:dyDescent="0.2">
      <c r="G91" s="178"/>
      <c r="H91" s="178"/>
      <c r="I91" s="178"/>
      <c r="J91" s="1"/>
      <c r="K91" s="1"/>
      <c r="L91" s="1"/>
      <c r="P91"/>
      <c r="S91" s="97"/>
    </row>
    <row r="92" spans="1:20" x14ac:dyDescent="0.2">
      <c r="J92" s="1"/>
      <c r="P92"/>
      <c r="Q92" s="97"/>
    </row>
    <row r="93" spans="1:20" x14ac:dyDescent="0.2">
      <c r="J93" s="1"/>
      <c r="P93"/>
      <c r="Q93" s="97"/>
    </row>
  </sheetData>
  <mergeCells count="68">
    <mergeCell ref="L44:M44"/>
    <mergeCell ref="A56:B56"/>
    <mergeCell ref="A52:B52"/>
    <mergeCell ref="A54:B54"/>
    <mergeCell ref="A53:B53"/>
    <mergeCell ref="A51:B51"/>
    <mergeCell ref="A50:B50"/>
    <mergeCell ref="G44:J45"/>
    <mergeCell ref="C45:D45"/>
    <mergeCell ref="E45:F45"/>
    <mergeCell ref="A74:B74"/>
    <mergeCell ref="A71:B71"/>
    <mergeCell ref="A29:A31"/>
    <mergeCell ref="A72:B72"/>
    <mergeCell ref="A73:B73"/>
    <mergeCell ref="A67:B67"/>
    <mergeCell ref="A60:B60"/>
    <mergeCell ref="A44:B44"/>
    <mergeCell ref="A42:A43"/>
    <mergeCell ref="A32:A37"/>
    <mergeCell ref="A38:A41"/>
    <mergeCell ref="N88:O88"/>
    <mergeCell ref="N87:O87"/>
    <mergeCell ref="N85:O85"/>
    <mergeCell ref="N86:O86"/>
    <mergeCell ref="N83:O83"/>
    <mergeCell ref="A79:B79"/>
    <mergeCell ref="A80:B80"/>
    <mergeCell ref="A78:B78"/>
    <mergeCell ref="A75:B75"/>
    <mergeCell ref="A76:B76"/>
    <mergeCell ref="A77:B77"/>
    <mergeCell ref="H4:J4"/>
    <mergeCell ref="A82:B82"/>
    <mergeCell ref="A61:B61"/>
    <mergeCell ref="A55:B55"/>
    <mergeCell ref="A57:B57"/>
    <mergeCell ref="A58:B58"/>
    <mergeCell ref="A62:B62"/>
    <mergeCell ref="A63:B63"/>
    <mergeCell ref="A64:B64"/>
    <mergeCell ref="A65:B65"/>
    <mergeCell ref="A66:B66"/>
    <mergeCell ref="A81:B81"/>
    <mergeCell ref="A70:B70"/>
    <mergeCell ref="A68:B68"/>
    <mergeCell ref="A69:B69"/>
    <mergeCell ref="A59:B59"/>
    <mergeCell ref="C3:D3"/>
    <mergeCell ref="E3:F3"/>
    <mergeCell ref="G7:G9"/>
    <mergeCell ref="A14:A17"/>
    <mergeCell ref="G14:G17"/>
    <mergeCell ref="G18:G25"/>
    <mergeCell ref="A18:A25"/>
    <mergeCell ref="A26:A27"/>
    <mergeCell ref="A5:A6"/>
    <mergeCell ref="G5:G6"/>
    <mergeCell ref="A7:A9"/>
    <mergeCell ref="A10:A11"/>
    <mergeCell ref="G10:G11"/>
    <mergeCell ref="G42:G43"/>
    <mergeCell ref="H46:I46"/>
    <mergeCell ref="J46:K46"/>
    <mergeCell ref="G26:G27"/>
    <mergeCell ref="G29:G31"/>
    <mergeCell ref="G32:G37"/>
    <mergeCell ref="G38:G41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72"/>
  <sheetViews>
    <sheetView zoomScaleNormal="100" workbookViewId="0">
      <pane ySplit="4" topLeftCell="A35" activePane="bottomLeft" state="frozenSplit"/>
      <selection pane="bottomLeft" activeCell="E21" sqref="E21"/>
    </sheetView>
  </sheetViews>
  <sheetFormatPr defaultRowHeight="12.75" x14ac:dyDescent="0.2"/>
  <cols>
    <col min="1" max="1" width="2.42578125" style="233" customWidth="1"/>
    <col min="2" max="2" width="6.42578125" style="81" customWidth="1"/>
    <col min="3" max="6" width="10.7109375" style="178" customWidth="1"/>
    <col min="7" max="7" width="10.7109375" style="1" customWidth="1"/>
    <col min="8" max="8" width="10.7109375" style="126" customWidth="1"/>
    <col min="9" max="9" width="10.7109375" style="1" customWidth="1"/>
    <col min="10" max="15" width="10.7109375" customWidth="1"/>
    <col min="16" max="16" width="13.140625" style="97" customWidth="1"/>
    <col min="17" max="17" width="10.7109375" customWidth="1"/>
    <col min="18" max="18" width="14.140625" customWidth="1"/>
    <col min="19" max="19" width="13.28515625" customWidth="1"/>
    <col min="20" max="20" width="13.7109375" customWidth="1"/>
    <col min="21" max="21" width="13.140625" customWidth="1"/>
  </cols>
  <sheetData>
    <row r="1" spans="1:16" ht="15" x14ac:dyDescent="0.25">
      <c r="A1" s="41" t="s">
        <v>54</v>
      </c>
      <c r="C1" s="177"/>
    </row>
    <row r="2" spans="1:16" ht="5.25" customHeight="1" thickBot="1" x14ac:dyDescent="0.25">
      <c r="A2" s="234"/>
      <c r="B2" s="225"/>
      <c r="C2" s="179"/>
      <c r="D2" s="180"/>
      <c r="E2" s="180"/>
      <c r="F2" s="180"/>
      <c r="G2" s="425"/>
      <c r="H2" s="314"/>
      <c r="I2" s="140"/>
      <c r="O2" s="97"/>
      <c r="P2"/>
    </row>
    <row r="3" spans="1:16" ht="17.25" customHeight="1" x14ac:dyDescent="0.2">
      <c r="A3" s="234"/>
      <c r="B3" s="225"/>
      <c r="C3" s="834" t="s">
        <v>34</v>
      </c>
      <c r="D3" s="835"/>
      <c r="E3" s="834" t="s">
        <v>33</v>
      </c>
      <c r="F3" s="835"/>
      <c r="G3" s="140"/>
      <c r="H3"/>
      <c r="I3"/>
      <c r="M3" s="97"/>
      <c r="P3"/>
    </row>
    <row r="4" spans="1:16" ht="13.5" thickBot="1" x14ac:dyDescent="0.25">
      <c r="A4" s="80" t="s">
        <v>6</v>
      </c>
      <c r="B4" s="107" t="s">
        <v>10</v>
      </c>
      <c r="C4" s="181" t="s">
        <v>7</v>
      </c>
      <c r="D4" s="182" t="s">
        <v>8</v>
      </c>
      <c r="E4" s="181" t="s">
        <v>37</v>
      </c>
      <c r="F4" s="183" t="s">
        <v>8</v>
      </c>
      <c r="G4" s="232" t="s">
        <v>0</v>
      </c>
      <c r="H4" s="813" t="s">
        <v>11</v>
      </c>
      <c r="I4" s="813"/>
      <c r="J4" s="813"/>
      <c r="M4" s="97"/>
      <c r="P4"/>
    </row>
    <row r="5" spans="1:16" x14ac:dyDescent="0.2">
      <c r="A5" s="595" t="s">
        <v>91</v>
      </c>
      <c r="B5" s="255" t="s">
        <v>201</v>
      </c>
      <c r="C5" s="239"/>
      <c r="D5" s="266">
        <v>5175</v>
      </c>
      <c r="E5" s="474"/>
      <c r="F5" s="264"/>
      <c r="G5" s="597">
        <f>SUM(C5:F5)</f>
        <v>5175</v>
      </c>
      <c r="H5" s="456" t="s">
        <v>102</v>
      </c>
      <c r="I5" s="31"/>
      <c r="J5" s="455"/>
      <c r="K5" s="204" t="s">
        <v>41</v>
      </c>
      <c r="M5" s="151" t="s">
        <v>42</v>
      </c>
      <c r="N5" s="312"/>
      <c r="O5" s="150"/>
      <c r="P5"/>
    </row>
    <row r="6" spans="1:16" x14ac:dyDescent="0.2">
      <c r="A6" s="805" t="s">
        <v>108</v>
      </c>
      <c r="B6" s="209" t="s">
        <v>202</v>
      </c>
      <c r="C6" s="601">
        <v>5750</v>
      </c>
      <c r="D6" s="174"/>
      <c r="E6" s="175"/>
      <c r="F6" s="172"/>
      <c r="G6" s="824">
        <f>SUM(C6:F8)</f>
        <v>16364.5</v>
      </c>
      <c r="H6" s="456" t="s">
        <v>103</v>
      </c>
      <c r="I6" s="31"/>
      <c r="J6" s="455"/>
      <c r="K6" s="204" t="s">
        <v>68</v>
      </c>
      <c r="M6" s="151">
        <v>43587</v>
      </c>
      <c r="N6" s="312"/>
      <c r="P6"/>
    </row>
    <row r="7" spans="1:16" x14ac:dyDescent="0.2">
      <c r="A7" s="806"/>
      <c r="B7" s="209" t="s">
        <v>203</v>
      </c>
      <c r="C7" s="297"/>
      <c r="D7" s="224">
        <v>10327</v>
      </c>
      <c r="E7" s="267"/>
      <c r="F7" s="223"/>
      <c r="G7" s="828"/>
      <c r="H7" s="456" t="s">
        <v>76</v>
      </c>
      <c r="I7" s="31"/>
      <c r="J7" s="455"/>
      <c r="K7" s="204" t="s">
        <v>41</v>
      </c>
      <c r="M7" s="151" t="s">
        <v>42</v>
      </c>
      <c r="N7" s="312"/>
      <c r="P7"/>
    </row>
    <row r="8" spans="1:16" x14ac:dyDescent="0.2">
      <c r="A8" s="807"/>
      <c r="B8" s="257" t="s">
        <v>204</v>
      </c>
      <c r="C8" s="468"/>
      <c r="D8" s="224">
        <v>287.5</v>
      </c>
      <c r="E8" s="384"/>
      <c r="F8" s="223"/>
      <c r="G8" s="825"/>
      <c r="H8" s="456" t="s">
        <v>117</v>
      </c>
      <c r="I8" s="31"/>
      <c r="J8" s="455"/>
      <c r="K8" s="204" t="s">
        <v>41</v>
      </c>
      <c r="M8" s="151" t="s">
        <v>42</v>
      </c>
      <c r="N8" s="312"/>
      <c r="P8"/>
    </row>
    <row r="9" spans="1:16" x14ac:dyDescent="0.2">
      <c r="A9" s="805" t="s">
        <v>60</v>
      </c>
      <c r="B9" s="257" t="s">
        <v>206</v>
      </c>
      <c r="C9" s="290"/>
      <c r="D9" s="289">
        <v>7222.02</v>
      </c>
      <c r="E9" s="291"/>
      <c r="F9" s="288"/>
      <c r="G9" s="824">
        <f>SUM(C9:F10)</f>
        <v>12972.02</v>
      </c>
      <c r="H9" s="456" t="s">
        <v>106</v>
      </c>
      <c r="I9" s="31"/>
      <c r="J9" s="455"/>
      <c r="K9" s="204" t="s">
        <v>41</v>
      </c>
      <c r="M9" s="151" t="s">
        <v>42</v>
      </c>
      <c r="P9"/>
    </row>
    <row r="10" spans="1:16" x14ac:dyDescent="0.2">
      <c r="A10" s="807"/>
      <c r="B10" s="257" t="s">
        <v>205</v>
      </c>
      <c r="C10" s="474">
        <v>5750</v>
      </c>
      <c r="D10" s="266"/>
      <c r="E10" s="239"/>
      <c r="F10" s="264"/>
      <c r="G10" s="825"/>
      <c r="H10" s="456" t="s">
        <v>103</v>
      </c>
      <c r="I10" s="31"/>
      <c r="J10" s="455"/>
      <c r="K10" s="204" t="s">
        <v>72</v>
      </c>
      <c r="M10" s="151"/>
      <c r="P10"/>
    </row>
    <row r="11" spans="1:16" x14ac:dyDescent="0.2">
      <c r="A11" s="596" t="s">
        <v>94</v>
      </c>
      <c r="B11" s="83" t="s">
        <v>207</v>
      </c>
      <c r="C11" s="121"/>
      <c r="D11" s="104">
        <v>9752</v>
      </c>
      <c r="E11" s="60"/>
      <c r="F11" s="106"/>
      <c r="G11" s="567">
        <f>SUM(C11:F11)</f>
        <v>9752</v>
      </c>
      <c r="H11" s="470" t="s">
        <v>117</v>
      </c>
      <c r="I11" s="323"/>
      <c r="J11" s="471"/>
      <c r="K11" s="204" t="s">
        <v>41</v>
      </c>
      <c r="M11" s="151" t="s">
        <v>42</v>
      </c>
      <c r="N11" s="214"/>
      <c r="P11"/>
    </row>
    <row r="12" spans="1:16" x14ac:dyDescent="0.2">
      <c r="A12" s="594" t="s">
        <v>69</v>
      </c>
      <c r="B12" s="83" t="s">
        <v>208</v>
      </c>
      <c r="C12" s="121"/>
      <c r="D12" s="104">
        <v>1725</v>
      </c>
      <c r="E12" s="60"/>
      <c r="F12" s="106"/>
      <c r="G12" s="567">
        <f>SUM(C12:F12)</f>
        <v>1725</v>
      </c>
      <c r="H12" s="470" t="s">
        <v>65</v>
      </c>
      <c r="I12" s="323"/>
      <c r="J12" s="471"/>
      <c r="K12" s="204" t="s">
        <v>41</v>
      </c>
      <c r="M12" s="151" t="s">
        <v>42</v>
      </c>
      <c r="P12"/>
    </row>
    <row r="13" spans="1:16" x14ac:dyDescent="0.2">
      <c r="A13" s="796" t="s">
        <v>83</v>
      </c>
      <c r="B13" s="83" t="s">
        <v>209</v>
      </c>
      <c r="C13" s="121"/>
      <c r="D13" s="104">
        <v>91390</v>
      </c>
      <c r="E13" s="60"/>
      <c r="F13" s="106"/>
      <c r="G13" s="824">
        <f>SUM(C13:F15)</f>
        <v>155430.62</v>
      </c>
      <c r="H13" s="470" t="s">
        <v>93</v>
      </c>
      <c r="I13" s="323"/>
      <c r="J13" s="471"/>
      <c r="K13" s="204" t="s">
        <v>41</v>
      </c>
      <c r="M13" s="151" t="s">
        <v>42</v>
      </c>
      <c r="P13"/>
    </row>
    <row r="14" spans="1:16" x14ac:dyDescent="0.2">
      <c r="A14" s="809"/>
      <c r="B14" s="82" t="s">
        <v>210</v>
      </c>
      <c r="C14" s="58"/>
      <c r="D14" s="114">
        <v>29500</v>
      </c>
      <c r="E14" s="58"/>
      <c r="F14" s="115"/>
      <c r="G14" s="828"/>
      <c r="H14" s="470" t="s">
        <v>93</v>
      </c>
      <c r="I14" s="323"/>
      <c r="J14" s="471"/>
      <c r="K14" s="204" t="s">
        <v>41</v>
      </c>
      <c r="M14" s="151" t="s">
        <v>42</v>
      </c>
      <c r="P14"/>
    </row>
    <row r="15" spans="1:16" x14ac:dyDescent="0.2">
      <c r="A15" s="797"/>
      <c r="B15" s="82" t="s">
        <v>211</v>
      </c>
      <c r="C15" s="60"/>
      <c r="D15" s="104">
        <v>34540.620000000003</v>
      </c>
      <c r="E15" s="60"/>
      <c r="F15" s="106"/>
      <c r="G15" s="825"/>
      <c r="H15" s="470" t="s">
        <v>93</v>
      </c>
      <c r="I15" s="323"/>
      <c r="J15" s="471"/>
      <c r="K15" s="204" t="s">
        <v>41</v>
      </c>
      <c r="M15" s="151" t="s">
        <v>42</v>
      </c>
      <c r="P15"/>
    </row>
    <row r="16" spans="1:16" x14ac:dyDescent="0.2">
      <c r="A16" s="796" t="s">
        <v>96</v>
      </c>
      <c r="B16" s="82" t="s">
        <v>212</v>
      </c>
      <c r="C16" s="60"/>
      <c r="D16" s="104">
        <v>14179.5</v>
      </c>
      <c r="E16" s="60"/>
      <c r="F16" s="106"/>
      <c r="G16" s="824">
        <f>SUM(C16:F17)</f>
        <v>28370.5</v>
      </c>
      <c r="H16" s="470" t="s">
        <v>97</v>
      </c>
      <c r="I16" s="323"/>
      <c r="J16" s="471"/>
      <c r="K16" s="204" t="s">
        <v>41</v>
      </c>
      <c r="M16" s="151" t="s">
        <v>42</v>
      </c>
      <c r="P16"/>
    </row>
    <row r="17" spans="1:16" x14ac:dyDescent="0.2">
      <c r="A17" s="797"/>
      <c r="B17" s="82" t="s">
        <v>213</v>
      </c>
      <c r="C17" s="256"/>
      <c r="D17" s="163">
        <v>14191</v>
      </c>
      <c r="E17" s="256"/>
      <c r="F17" s="226"/>
      <c r="G17" s="825"/>
      <c r="H17" s="470" t="s">
        <v>97</v>
      </c>
      <c r="I17" s="323"/>
      <c r="J17" s="471"/>
      <c r="K17" s="204" t="s">
        <v>41</v>
      </c>
      <c r="M17" s="151" t="s">
        <v>42</v>
      </c>
      <c r="N17" s="214"/>
      <c r="P17"/>
    </row>
    <row r="18" spans="1:16" x14ac:dyDescent="0.2">
      <c r="A18" s="796" t="s">
        <v>98</v>
      </c>
      <c r="B18" s="83" t="s">
        <v>214</v>
      </c>
      <c r="C18" s="122"/>
      <c r="D18" s="104">
        <v>1914.75</v>
      </c>
      <c r="E18" s="60"/>
      <c r="F18" s="106"/>
      <c r="G18" s="824">
        <f>SUM(C18:F19)</f>
        <v>3214.25</v>
      </c>
      <c r="H18" s="470" t="s">
        <v>53</v>
      </c>
      <c r="I18" s="323"/>
      <c r="J18" s="471"/>
      <c r="K18" s="204" t="s">
        <v>41</v>
      </c>
      <c r="M18" s="151" t="s">
        <v>42</v>
      </c>
      <c r="N18" s="35"/>
      <c r="P18"/>
    </row>
    <row r="19" spans="1:16" x14ac:dyDescent="0.2">
      <c r="A19" s="797"/>
      <c r="B19" s="83" t="s">
        <v>215</v>
      </c>
      <c r="C19" s="60"/>
      <c r="D19" s="104">
        <v>1299.5</v>
      </c>
      <c r="E19" s="60"/>
      <c r="F19" s="106"/>
      <c r="G19" s="825"/>
      <c r="H19" s="470" t="s">
        <v>216</v>
      </c>
      <c r="I19" s="323"/>
      <c r="J19" s="471"/>
      <c r="K19" s="204" t="s">
        <v>41</v>
      </c>
      <c r="M19" s="151" t="s">
        <v>42</v>
      </c>
      <c r="P19"/>
    </row>
    <row r="20" spans="1:16" x14ac:dyDescent="0.2">
      <c r="A20" s="110" t="s">
        <v>110</v>
      </c>
      <c r="B20" s="82" t="s">
        <v>219</v>
      </c>
      <c r="C20" s="141">
        <v>1357</v>
      </c>
      <c r="D20" s="114"/>
      <c r="E20" s="58"/>
      <c r="F20" s="115"/>
      <c r="G20" s="254">
        <f>SUM(C20:F20)</f>
        <v>1357</v>
      </c>
      <c r="H20" s="470" t="s">
        <v>218</v>
      </c>
      <c r="I20" s="323"/>
      <c r="J20" s="471"/>
      <c r="K20" s="204" t="s">
        <v>81</v>
      </c>
      <c r="M20" s="151">
        <v>43608</v>
      </c>
      <c r="N20" s="35"/>
      <c r="P20"/>
    </row>
    <row r="21" spans="1:16" x14ac:dyDescent="0.2">
      <c r="A21" s="796" t="s">
        <v>86</v>
      </c>
      <c r="B21" s="82" t="s">
        <v>220</v>
      </c>
      <c r="C21" s="58"/>
      <c r="D21" s="114">
        <v>1299.5</v>
      </c>
      <c r="E21" s="58"/>
      <c r="F21" s="115"/>
      <c r="G21" s="824">
        <f>SUM(C21:F22)</f>
        <v>15674.5</v>
      </c>
      <c r="H21" s="470" t="s">
        <v>216</v>
      </c>
      <c r="I21" s="323"/>
      <c r="J21" s="471"/>
      <c r="K21" s="204" t="s">
        <v>41</v>
      </c>
      <c r="M21" s="151" t="s">
        <v>42</v>
      </c>
      <c r="P21"/>
    </row>
    <row r="22" spans="1:16" x14ac:dyDescent="0.2">
      <c r="A22" s="797"/>
      <c r="B22" s="82" t="s">
        <v>221</v>
      </c>
      <c r="C22" s="141">
        <v>14375</v>
      </c>
      <c r="D22" s="114"/>
      <c r="E22" s="58"/>
      <c r="F22" s="115"/>
      <c r="G22" s="825"/>
      <c r="H22" s="470" t="s">
        <v>103</v>
      </c>
      <c r="I22" s="323"/>
      <c r="J22" s="471"/>
      <c r="K22" s="204" t="s">
        <v>72</v>
      </c>
      <c r="M22" s="151"/>
      <c r="P22"/>
    </row>
    <row r="23" spans="1:16" x14ac:dyDescent="0.2">
      <c r="A23" s="796" t="s">
        <v>74</v>
      </c>
      <c r="B23" s="83" t="s">
        <v>222</v>
      </c>
      <c r="C23" s="60"/>
      <c r="D23" s="104">
        <v>17212.05</v>
      </c>
      <c r="E23" s="60"/>
      <c r="F23" s="106"/>
      <c r="G23" s="824">
        <f>SUM(C23:F25)</f>
        <v>42845.55</v>
      </c>
      <c r="H23" s="470" t="s">
        <v>53</v>
      </c>
      <c r="I23" s="323"/>
      <c r="J23" s="471"/>
      <c r="K23" s="204" t="s">
        <v>41</v>
      </c>
      <c r="M23" s="151" t="s">
        <v>42</v>
      </c>
      <c r="P23"/>
    </row>
    <row r="24" spans="1:16" x14ac:dyDescent="0.2">
      <c r="A24" s="809"/>
      <c r="B24" s="83" t="s">
        <v>223</v>
      </c>
      <c r="C24" s="60"/>
      <c r="D24" s="104">
        <v>11086</v>
      </c>
      <c r="E24" s="60"/>
      <c r="F24" s="106"/>
      <c r="G24" s="828"/>
      <c r="H24" s="470" t="s">
        <v>65</v>
      </c>
      <c r="I24" s="323"/>
      <c r="J24" s="471"/>
      <c r="K24" s="204" t="s">
        <v>41</v>
      </c>
      <c r="M24" s="151" t="s">
        <v>42</v>
      </c>
      <c r="P24"/>
    </row>
    <row r="25" spans="1:16" x14ac:dyDescent="0.2">
      <c r="A25" s="797"/>
      <c r="B25" s="83" t="s">
        <v>224</v>
      </c>
      <c r="C25" s="60"/>
      <c r="D25" s="104">
        <v>14547.5</v>
      </c>
      <c r="E25" s="60"/>
      <c r="F25" s="106"/>
      <c r="G25" s="825"/>
      <c r="H25" s="470" t="s">
        <v>97</v>
      </c>
      <c r="I25" s="323"/>
      <c r="J25" s="471"/>
      <c r="K25" s="204" t="s">
        <v>41</v>
      </c>
      <c r="M25" s="151" t="s">
        <v>42</v>
      </c>
      <c r="P25"/>
    </row>
    <row r="26" spans="1:16" x14ac:dyDescent="0.2">
      <c r="A26" s="796" t="s">
        <v>90</v>
      </c>
      <c r="B26" s="83" t="s">
        <v>226</v>
      </c>
      <c r="C26" s="60"/>
      <c r="D26" s="104">
        <v>14110.5</v>
      </c>
      <c r="E26" s="60"/>
      <c r="F26" s="106"/>
      <c r="G26" s="824">
        <f>SUM(C26:F28)</f>
        <v>35926</v>
      </c>
      <c r="H26" s="470" t="s">
        <v>97</v>
      </c>
      <c r="I26" s="323"/>
      <c r="J26" s="471"/>
      <c r="K26" s="204" t="s">
        <v>41</v>
      </c>
      <c r="M26" s="151" t="s">
        <v>42</v>
      </c>
      <c r="P26"/>
    </row>
    <row r="27" spans="1:16" x14ac:dyDescent="0.2">
      <c r="A27" s="809"/>
      <c r="B27" s="83" t="s">
        <v>225</v>
      </c>
      <c r="C27" s="60"/>
      <c r="D27" s="104">
        <v>14156.5</v>
      </c>
      <c r="E27" s="60"/>
      <c r="F27" s="106"/>
      <c r="G27" s="828"/>
      <c r="H27" s="470" t="s">
        <v>97</v>
      </c>
      <c r="I27" s="323"/>
      <c r="J27" s="471"/>
      <c r="K27" s="204" t="s">
        <v>41</v>
      </c>
      <c r="M27" s="151" t="s">
        <v>42</v>
      </c>
      <c r="P27"/>
    </row>
    <row r="28" spans="1:16" x14ac:dyDescent="0.2">
      <c r="A28" s="797"/>
      <c r="B28" s="83" t="s">
        <v>227</v>
      </c>
      <c r="C28" s="60"/>
      <c r="D28" s="104">
        <v>7659</v>
      </c>
      <c r="E28" s="60"/>
      <c r="F28" s="106"/>
      <c r="G28" s="825"/>
      <c r="H28" s="470" t="s">
        <v>53</v>
      </c>
      <c r="I28" s="323"/>
      <c r="J28" s="471"/>
      <c r="K28" s="204" t="s">
        <v>41</v>
      </c>
      <c r="M28" s="151" t="s">
        <v>42</v>
      </c>
      <c r="P28"/>
    </row>
    <row r="29" spans="1:16" x14ac:dyDescent="0.2">
      <c r="A29" s="796" t="s">
        <v>114</v>
      </c>
      <c r="B29" s="83" t="s">
        <v>228</v>
      </c>
      <c r="C29" s="267"/>
      <c r="D29" s="224">
        <v>8600.85</v>
      </c>
      <c r="E29" s="267"/>
      <c r="F29" s="475"/>
      <c r="G29" s="824">
        <f>SUM(C29:F35)</f>
        <v>56207.35</v>
      </c>
      <c r="H29" s="456" t="s">
        <v>53</v>
      </c>
      <c r="I29" s="31"/>
      <c r="J29" s="455"/>
      <c r="K29" s="204" t="s">
        <v>41</v>
      </c>
      <c r="M29" s="151" t="s">
        <v>42</v>
      </c>
      <c r="P29"/>
    </row>
    <row r="30" spans="1:16" x14ac:dyDescent="0.2">
      <c r="A30" s="809"/>
      <c r="B30" s="83" t="s">
        <v>235</v>
      </c>
      <c r="C30" s="290">
        <v>4218</v>
      </c>
      <c r="D30" s="288"/>
      <c r="E30" s="296"/>
      <c r="F30" s="343"/>
      <c r="G30" s="828"/>
      <c r="H30" s="615" t="s">
        <v>109</v>
      </c>
      <c r="I30" s="558"/>
      <c r="J30" s="612"/>
      <c r="K30" s="204" t="s">
        <v>68</v>
      </c>
      <c r="M30" s="151"/>
      <c r="N30" s="214"/>
      <c r="P30"/>
    </row>
    <row r="31" spans="1:16" x14ac:dyDescent="0.2">
      <c r="A31" s="809"/>
      <c r="B31" s="83" t="s">
        <v>234</v>
      </c>
      <c r="C31" s="60">
        <v>10602</v>
      </c>
      <c r="D31" s="104"/>
      <c r="E31" s="60"/>
      <c r="F31" s="61"/>
      <c r="G31" s="828"/>
      <c r="H31" s="456" t="s">
        <v>109</v>
      </c>
      <c r="I31" s="31"/>
      <c r="J31" s="455"/>
      <c r="K31" s="204" t="s">
        <v>68</v>
      </c>
      <c r="M31" s="151"/>
      <c r="P31"/>
    </row>
    <row r="32" spans="1:16" x14ac:dyDescent="0.2">
      <c r="A32" s="809"/>
      <c r="B32" s="279" t="s">
        <v>236</v>
      </c>
      <c r="C32" s="281">
        <v>2714</v>
      </c>
      <c r="D32" s="133"/>
      <c r="E32" s="280"/>
      <c r="F32" s="143"/>
      <c r="G32" s="828"/>
      <c r="H32" s="456" t="s">
        <v>115</v>
      </c>
      <c r="I32" s="31"/>
      <c r="J32" s="455"/>
      <c r="K32" s="204" t="s">
        <v>68</v>
      </c>
      <c r="M32" s="151">
        <v>43620</v>
      </c>
      <c r="P32"/>
    </row>
    <row r="33" spans="1:17" x14ac:dyDescent="0.2">
      <c r="A33" s="809"/>
      <c r="B33" s="83" t="s">
        <v>244</v>
      </c>
      <c r="C33" s="60">
        <v>11500</v>
      </c>
      <c r="D33" s="104"/>
      <c r="E33" s="60"/>
      <c r="F33" s="61"/>
      <c r="G33" s="828"/>
      <c r="H33" s="456" t="s">
        <v>243</v>
      </c>
      <c r="I33" s="31"/>
      <c r="J33" s="455"/>
      <c r="K33" s="204" t="s">
        <v>72</v>
      </c>
      <c r="M33" s="154"/>
      <c r="P33"/>
    </row>
    <row r="34" spans="1:17" x14ac:dyDescent="0.2">
      <c r="A34" s="809"/>
      <c r="B34" s="83" t="s">
        <v>245</v>
      </c>
      <c r="C34" s="60">
        <v>11500</v>
      </c>
      <c r="D34" s="133"/>
      <c r="E34" s="280"/>
      <c r="F34" s="143"/>
      <c r="G34" s="828"/>
      <c r="H34" s="456" t="s">
        <v>243</v>
      </c>
      <c r="I34" s="31"/>
      <c r="J34" s="455"/>
      <c r="K34" s="204" t="s">
        <v>72</v>
      </c>
      <c r="M34" s="154"/>
      <c r="O34" s="150"/>
      <c r="P34"/>
    </row>
    <row r="35" spans="1:17" ht="13.5" thickBot="1" x14ac:dyDescent="0.25">
      <c r="A35" s="809"/>
      <c r="B35" s="83" t="s">
        <v>260</v>
      </c>
      <c r="C35" s="121">
        <v>7072.5</v>
      </c>
      <c r="D35" s="104"/>
      <c r="E35" s="60"/>
      <c r="F35" s="61"/>
      <c r="G35" s="825"/>
      <c r="H35" s="456" t="s">
        <v>95</v>
      </c>
      <c r="I35" s="31"/>
      <c r="J35" s="455"/>
      <c r="K35" s="204" t="s">
        <v>72</v>
      </c>
      <c r="M35" s="151">
        <v>43635</v>
      </c>
      <c r="P35"/>
    </row>
    <row r="36" spans="1:17" s="12" customFormat="1" ht="14.25" customHeight="1" thickTop="1" thickBot="1" x14ac:dyDescent="0.25">
      <c r="A36" s="804"/>
      <c r="B36" s="857"/>
      <c r="C36" s="185">
        <f>SUM(C5:C35)</f>
        <v>74838.5</v>
      </c>
      <c r="D36" s="472">
        <f>SUM(D5:D35)</f>
        <v>310175.78999999998</v>
      </c>
      <c r="E36" s="185">
        <f>SUM(E5:E35)</f>
        <v>0</v>
      </c>
      <c r="F36" s="185">
        <f>SUM(F5:F35)</f>
        <v>0</v>
      </c>
      <c r="G36" s="817">
        <f>SUM(G5:G29)</f>
        <v>385014.29</v>
      </c>
      <c r="H36" s="817"/>
      <c r="I36" s="817"/>
      <c r="J36" s="817"/>
      <c r="K36" s="67">
        <f>SUM(C36:F36)</f>
        <v>385014.29</v>
      </c>
      <c r="L36" s="67"/>
      <c r="M36" s="98"/>
      <c r="O36" s="231"/>
    </row>
    <row r="37" spans="1:17" s="12" customFormat="1" ht="15" customHeight="1" x14ac:dyDescent="0.2">
      <c r="A37" s="334"/>
      <c r="B37" s="84"/>
      <c r="C37" s="850">
        <f>SUM(C36:D36)</f>
        <v>385014.29</v>
      </c>
      <c r="D37" s="851"/>
      <c r="E37" s="850">
        <f>SUM(E36:F36)</f>
        <v>0</v>
      </c>
      <c r="F37" s="851"/>
      <c r="G37" s="817"/>
      <c r="H37" s="817"/>
      <c r="I37" s="817"/>
      <c r="J37" s="817"/>
      <c r="K37" s="67">
        <f>SUM(C5:F35)</f>
        <v>385014.29</v>
      </c>
      <c r="L37" s="67"/>
      <c r="M37" s="811">
        <f>SUM('APRIL ''19'!C5:F43,'MAY ''19'!C5:F12,'MAY ''19'!C16:F35)</f>
        <v>569842.13</v>
      </c>
      <c r="N37" s="856"/>
      <c r="O37" s="231"/>
    </row>
    <row r="38" spans="1:17" x14ac:dyDescent="0.2">
      <c r="G38" s="315"/>
      <c r="H38" s="855"/>
      <c r="I38" s="855"/>
      <c r="M38" s="781"/>
      <c r="N38" s="810"/>
      <c r="P38"/>
    </row>
    <row r="39" spans="1:17" ht="15" x14ac:dyDescent="0.2">
      <c r="A39" s="65" t="s">
        <v>9</v>
      </c>
      <c r="G39" s="126"/>
      <c r="H39" s="1"/>
      <c r="I39" s="781"/>
      <c r="J39" s="810"/>
      <c r="O39" s="97"/>
      <c r="P39"/>
    </row>
    <row r="40" spans="1:17" s="97" customFormat="1" ht="7.5" customHeight="1" x14ac:dyDescent="0.2">
      <c r="A40" s="4"/>
      <c r="B40" s="81"/>
      <c r="C40" s="178"/>
      <c r="D40" s="178"/>
      <c r="E40" s="178"/>
      <c r="F40" s="178"/>
      <c r="G40" s="1"/>
      <c r="H40" s="126"/>
      <c r="I40" s="1"/>
      <c r="J40"/>
      <c r="K40"/>
      <c r="L40"/>
      <c r="M40"/>
      <c r="N40"/>
      <c r="O40"/>
      <c r="Q40"/>
    </row>
    <row r="41" spans="1:17" s="97" customFormat="1" ht="17.25" customHeight="1" thickBot="1" x14ac:dyDescent="0.25">
      <c r="A41" s="144"/>
      <c r="B41" s="145" t="s">
        <v>34</v>
      </c>
      <c r="C41" s="187"/>
      <c r="D41" s="178"/>
      <c r="E41" s="178"/>
      <c r="F41" s="126"/>
      <c r="G41"/>
      <c r="H41"/>
      <c r="I41"/>
      <c r="J41"/>
      <c r="K41"/>
      <c r="L41"/>
      <c r="N41"/>
    </row>
    <row r="42" spans="1:17" s="97" customFormat="1" ht="13.5" thickBot="1" x14ac:dyDescent="0.25">
      <c r="A42" s="802"/>
      <c r="B42" s="803"/>
      <c r="C42" s="598" t="s">
        <v>66</v>
      </c>
      <c r="D42" s="236" t="s">
        <v>217</v>
      </c>
      <c r="E42" s="236" t="s">
        <v>49</v>
      </c>
      <c r="F42" s="236" t="s">
        <v>105</v>
      </c>
      <c r="G42" s="236" t="s">
        <v>92</v>
      </c>
      <c r="H42" s="236" t="s">
        <v>80</v>
      </c>
      <c r="I42" s="236" t="s">
        <v>118</v>
      </c>
      <c r="J42" s="236" t="s">
        <v>59</v>
      </c>
      <c r="K42" s="390" t="s">
        <v>71</v>
      </c>
      <c r="M42"/>
    </row>
    <row r="43" spans="1:17" s="97" customFormat="1" x14ac:dyDescent="0.2">
      <c r="A43" s="798" t="s">
        <v>201</v>
      </c>
      <c r="B43" s="799"/>
      <c r="C43" s="238"/>
      <c r="D43" s="192"/>
      <c r="E43" s="192"/>
      <c r="F43" s="192"/>
      <c r="G43" s="192"/>
      <c r="H43" s="192"/>
      <c r="I43" s="192"/>
      <c r="J43" s="192">
        <v>5175</v>
      </c>
      <c r="K43" s="393"/>
      <c r="M43"/>
    </row>
    <row r="44" spans="1:17" s="97" customFormat="1" x14ac:dyDescent="0.2">
      <c r="A44" s="858" t="s">
        <v>203</v>
      </c>
      <c r="B44" s="859"/>
      <c r="C44" s="175"/>
      <c r="D44" s="195"/>
      <c r="E44" s="195"/>
      <c r="F44" s="195"/>
      <c r="G44" s="195"/>
      <c r="H44" s="195"/>
      <c r="I44" s="195"/>
      <c r="J44" s="195"/>
      <c r="K44" s="172">
        <v>10327</v>
      </c>
      <c r="M44"/>
    </row>
    <row r="45" spans="1:17" s="97" customFormat="1" x14ac:dyDescent="0.2">
      <c r="A45" s="844" t="s">
        <v>204</v>
      </c>
      <c r="B45" s="845"/>
      <c r="C45" s="175"/>
      <c r="D45" s="195"/>
      <c r="E45" s="195"/>
      <c r="F45" s="195"/>
      <c r="G45" s="195"/>
      <c r="H45" s="195"/>
      <c r="I45" s="195">
        <v>287.5</v>
      </c>
      <c r="J45" s="195"/>
      <c r="K45" s="172"/>
      <c r="M45"/>
    </row>
    <row r="46" spans="1:17" s="97" customFormat="1" x14ac:dyDescent="0.2">
      <c r="A46" s="844" t="s">
        <v>206</v>
      </c>
      <c r="B46" s="845"/>
      <c r="C46" s="175"/>
      <c r="D46" s="195"/>
      <c r="E46" s="195"/>
      <c r="F46" s="195">
        <v>7222.02</v>
      </c>
      <c r="G46" s="195"/>
      <c r="H46" s="195"/>
      <c r="I46" s="195"/>
      <c r="J46" s="195"/>
      <c r="K46" s="61"/>
      <c r="M46"/>
    </row>
    <row r="47" spans="1:17" s="97" customFormat="1" x14ac:dyDescent="0.2">
      <c r="A47" s="844" t="s">
        <v>207</v>
      </c>
      <c r="B47" s="845"/>
      <c r="C47" s="175"/>
      <c r="D47" s="195"/>
      <c r="E47" s="195"/>
      <c r="F47" s="195"/>
      <c r="G47" s="195"/>
      <c r="H47" s="195"/>
      <c r="I47" s="195">
        <v>9752</v>
      </c>
      <c r="J47" s="195"/>
      <c r="K47" s="61"/>
      <c r="M47"/>
    </row>
    <row r="48" spans="1:17" s="97" customFormat="1" x14ac:dyDescent="0.2">
      <c r="A48" s="844" t="s">
        <v>208</v>
      </c>
      <c r="B48" s="845"/>
      <c r="C48" s="175">
        <v>1725</v>
      </c>
      <c r="D48" s="195"/>
      <c r="E48" s="195"/>
      <c r="F48" s="195"/>
      <c r="G48" s="195"/>
      <c r="H48" s="195"/>
      <c r="I48" s="195"/>
      <c r="J48" s="195"/>
      <c r="K48" s="61"/>
      <c r="M48"/>
    </row>
    <row r="49" spans="1:16" s="97" customFormat="1" x14ac:dyDescent="0.2">
      <c r="A49" s="844" t="s">
        <v>209</v>
      </c>
      <c r="B49" s="845"/>
      <c r="C49" s="175"/>
      <c r="D49" s="195"/>
      <c r="E49" s="195"/>
      <c r="F49" s="195"/>
      <c r="G49" s="195">
        <v>91390</v>
      </c>
      <c r="H49" s="195"/>
      <c r="I49" s="195"/>
      <c r="J49" s="195"/>
      <c r="K49" s="61"/>
      <c r="M49"/>
    </row>
    <row r="50" spans="1:16" s="97" customFormat="1" x14ac:dyDescent="0.2">
      <c r="A50" s="844" t="s">
        <v>210</v>
      </c>
      <c r="B50" s="845"/>
      <c r="C50" s="239"/>
      <c r="D50" s="198"/>
      <c r="E50" s="198"/>
      <c r="F50" s="198"/>
      <c r="G50" s="198">
        <v>29500</v>
      </c>
      <c r="H50" s="198"/>
      <c r="I50" s="198"/>
      <c r="J50" s="198"/>
      <c r="K50" s="148"/>
      <c r="M50"/>
    </row>
    <row r="51" spans="1:16" s="97" customFormat="1" x14ac:dyDescent="0.2">
      <c r="A51" s="844" t="s">
        <v>211</v>
      </c>
      <c r="B51" s="845"/>
      <c r="C51" s="239"/>
      <c r="D51" s="198"/>
      <c r="E51" s="198"/>
      <c r="F51" s="198"/>
      <c r="G51" s="198">
        <v>34540.620000000003</v>
      </c>
      <c r="H51" s="198"/>
      <c r="I51" s="198"/>
      <c r="J51" s="198"/>
      <c r="K51" s="148"/>
      <c r="M51"/>
    </row>
    <row r="52" spans="1:16" s="97" customFormat="1" x14ac:dyDescent="0.2">
      <c r="A52" s="844" t="s">
        <v>212</v>
      </c>
      <c r="B52" s="845"/>
      <c r="C52" s="239"/>
      <c r="D52" s="198"/>
      <c r="E52" s="198"/>
      <c r="F52" s="198"/>
      <c r="G52" s="198"/>
      <c r="H52" s="198">
        <v>14179.5</v>
      </c>
      <c r="I52" s="198"/>
      <c r="J52" s="198"/>
      <c r="K52" s="172"/>
      <c r="M52"/>
    </row>
    <row r="53" spans="1:16" s="469" customFormat="1" x14ac:dyDescent="0.2">
      <c r="A53" s="844" t="s">
        <v>213</v>
      </c>
      <c r="B53" s="845"/>
      <c r="C53" s="239"/>
      <c r="D53" s="198"/>
      <c r="E53" s="198"/>
      <c r="F53" s="198"/>
      <c r="G53" s="198"/>
      <c r="H53" s="198">
        <v>14191</v>
      </c>
      <c r="I53" s="198"/>
      <c r="J53" s="198"/>
      <c r="K53" s="264"/>
      <c r="M53"/>
    </row>
    <row r="54" spans="1:16" s="469" customFormat="1" x14ac:dyDescent="0.2">
      <c r="A54" s="844" t="s">
        <v>214</v>
      </c>
      <c r="B54" s="845"/>
      <c r="C54" s="239"/>
      <c r="D54" s="198"/>
      <c r="E54" s="198">
        <v>1914.75</v>
      </c>
      <c r="F54" s="198"/>
      <c r="G54" s="198"/>
      <c r="H54" s="198"/>
      <c r="I54" s="198"/>
      <c r="J54" s="198"/>
      <c r="K54" s="264"/>
      <c r="M54"/>
    </row>
    <row r="55" spans="1:16" s="476" customFormat="1" x14ac:dyDescent="0.2">
      <c r="A55" s="778" t="s">
        <v>215</v>
      </c>
      <c r="B55" s="853"/>
      <c r="C55" s="239"/>
      <c r="D55" s="198">
        <v>1299.5</v>
      </c>
      <c r="E55" s="198"/>
      <c r="F55" s="198"/>
      <c r="G55" s="198"/>
      <c r="H55" s="198"/>
      <c r="I55" s="198"/>
      <c r="J55" s="198"/>
      <c r="K55" s="148"/>
      <c r="M55"/>
    </row>
    <row r="56" spans="1:16" s="477" customFormat="1" x14ac:dyDescent="0.2">
      <c r="A56" s="778" t="s">
        <v>220</v>
      </c>
      <c r="B56" s="853"/>
      <c r="C56" s="239"/>
      <c r="D56" s="198">
        <v>1299.5</v>
      </c>
      <c r="E56" s="198"/>
      <c r="F56" s="198"/>
      <c r="G56" s="198"/>
      <c r="H56" s="198"/>
      <c r="I56" s="198"/>
      <c r="J56" s="198"/>
      <c r="K56" s="148"/>
      <c r="M56"/>
    </row>
    <row r="57" spans="1:16" s="477" customFormat="1" x14ac:dyDescent="0.2">
      <c r="A57" s="778" t="s">
        <v>222</v>
      </c>
      <c r="B57" s="853"/>
      <c r="C57" s="239"/>
      <c r="D57" s="198"/>
      <c r="E57" s="198">
        <v>17212.05</v>
      </c>
      <c r="F57" s="198"/>
      <c r="G57" s="198"/>
      <c r="H57" s="198"/>
      <c r="I57" s="198"/>
      <c r="J57" s="198"/>
      <c r="K57" s="148"/>
      <c r="M57"/>
    </row>
    <row r="58" spans="1:16" s="515" customFormat="1" x14ac:dyDescent="0.2">
      <c r="A58" s="778" t="s">
        <v>223</v>
      </c>
      <c r="B58" s="853"/>
      <c r="C58" s="239">
        <v>11086</v>
      </c>
      <c r="D58" s="198"/>
      <c r="E58" s="198"/>
      <c r="F58" s="198"/>
      <c r="G58" s="198"/>
      <c r="H58" s="198"/>
      <c r="I58" s="198"/>
      <c r="J58" s="198"/>
      <c r="K58" s="148"/>
      <c r="M58"/>
    </row>
    <row r="59" spans="1:16" s="515" customFormat="1" x14ac:dyDescent="0.2">
      <c r="A59" s="778" t="s">
        <v>224</v>
      </c>
      <c r="B59" s="853"/>
      <c r="C59" s="239"/>
      <c r="D59" s="198"/>
      <c r="E59" s="198"/>
      <c r="F59" s="198"/>
      <c r="G59" s="198"/>
      <c r="H59" s="198">
        <v>14547.5</v>
      </c>
      <c r="I59" s="198"/>
      <c r="J59" s="198"/>
      <c r="K59" s="148"/>
      <c r="M59"/>
    </row>
    <row r="60" spans="1:16" s="516" customFormat="1" x14ac:dyDescent="0.2">
      <c r="A60" s="778" t="s">
        <v>226</v>
      </c>
      <c r="B60" s="853"/>
      <c r="C60" s="239"/>
      <c r="D60" s="198"/>
      <c r="E60" s="198"/>
      <c r="F60" s="198"/>
      <c r="G60" s="198"/>
      <c r="H60" s="198">
        <v>14110.5</v>
      </c>
      <c r="I60" s="198"/>
      <c r="J60" s="198"/>
      <c r="K60" s="148"/>
      <c r="M60"/>
    </row>
    <row r="61" spans="1:16" s="515" customFormat="1" x14ac:dyDescent="0.2">
      <c r="A61" s="778" t="s">
        <v>225</v>
      </c>
      <c r="B61" s="853"/>
      <c r="C61" s="239"/>
      <c r="D61" s="198"/>
      <c r="E61" s="198"/>
      <c r="F61" s="198"/>
      <c r="G61" s="198"/>
      <c r="H61" s="198">
        <v>14156.5</v>
      </c>
      <c r="I61" s="198"/>
      <c r="J61" s="198"/>
      <c r="K61" s="148"/>
      <c r="M61"/>
    </row>
    <row r="62" spans="1:16" s="599" customFormat="1" x14ac:dyDescent="0.2">
      <c r="A62" s="778" t="s">
        <v>227</v>
      </c>
      <c r="B62" s="853"/>
      <c r="C62" s="239"/>
      <c r="D62" s="198"/>
      <c r="E62" s="198">
        <v>7659</v>
      </c>
      <c r="F62" s="198"/>
      <c r="G62" s="198"/>
      <c r="H62" s="198"/>
      <c r="I62" s="198"/>
      <c r="J62" s="198"/>
      <c r="K62" s="148"/>
      <c r="M62"/>
    </row>
    <row r="63" spans="1:16" s="477" customFormat="1" ht="13.5" thickBot="1" x14ac:dyDescent="0.25">
      <c r="A63" s="789" t="s">
        <v>228</v>
      </c>
      <c r="B63" s="852"/>
      <c r="C63" s="479"/>
      <c r="D63" s="480"/>
      <c r="E63" s="480">
        <v>8600.85</v>
      </c>
      <c r="F63" s="480"/>
      <c r="G63" s="480"/>
      <c r="H63" s="480"/>
      <c r="I63" s="480"/>
      <c r="J63" s="480"/>
      <c r="K63" s="347"/>
      <c r="M63"/>
    </row>
    <row r="64" spans="1:16" ht="13.5" thickBot="1" x14ac:dyDescent="0.25">
      <c r="C64" s="202">
        <f>SUM(C43:C63)</f>
        <v>12811</v>
      </c>
      <c r="D64" s="203">
        <f>SUM(D43:D63)</f>
        <v>2599</v>
      </c>
      <c r="E64" s="203">
        <f>SUM(E43:E63)</f>
        <v>35386.65</v>
      </c>
      <c r="F64" s="203">
        <f>SUM(F43:F63)</f>
        <v>7222.02</v>
      </c>
      <c r="G64" s="203">
        <f t="shared" ref="G64:K64" si="0">SUM(G43:G63)</f>
        <v>155430.62</v>
      </c>
      <c r="H64" s="203">
        <f t="shared" si="0"/>
        <v>71185</v>
      </c>
      <c r="I64" s="203">
        <f t="shared" si="0"/>
        <v>10039.5</v>
      </c>
      <c r="J64" s="203">
        <f t="shared" si="0"/>
        <v>5175</v>
      </c>
      <c r="K64" s="170">
        <f t="shared" si="0"/>
        <v>10327</v>
      </c>
      <c r="L64" s="783">
        <f>SUM(C64:K64)</f>
        <v>310175.78999999998</v>
      </c>
      <c r="M64" s="784"/>
      <c r="P64"/>
    </row>
    <row r="65" spans="1:16" x14ac:dyDescent="0.2">
      <c r="C65" s="346"/>
      <c r="D65" s="346"/>
      <c r="E65" s="346"/>
      <c r="F65" s="346"/>
      <c r="G65" s="346"/>
      <c r="H65" s="346"/>
      <c r="I65" s="346"/>
      <c r="J65" s="1"/>
      <c r="K65" s="783"/>
      <c r="L65" s="784"/>
    </row>
    <row r="66" spans="1:16" s="362" customFormat="1" ht="11.25" x14ac:dyDescent="0.2">
      <c r="A66" s="391"/>
      <c r="B66" s="391"/>
      <c r="C66" s="430" t="s">
        <v>44</v>
      </c>
      <c r="D66" s="430"/>
      <c r="E66" s="430" t="s">
        <v>44</v>
      </c>
      <c r="F66" s="430" t="s">
        <v>44</v>
      </c>
      <c r="G66" s="430" t="s">
        <v>44</v>
      </c>
      <c r="H66" s="430" t="s">
        <v>44</v>
      </c>
      <c r="I66" s="376"/>
      <c r="J66" s="376"/>
      <c r="K66" s="430" t="s">
        <v>44</v>
      </c>
      <c r="L66" s="841">
        <f>SUM(C66:K66)</f>
        <v>0</v>
      </c>
      <c r="M66" s="841"/>
      <c r="P66" s="391"/>
    </row>
    <row r="67" spans="1:16" s="362" customFormat="1" x14ac:dyDescent="0.2">
      <c r="A67" s="391"/>
      <c r="B67" s="391"/>
      <c r="C67" s="376"/>
      <c r="D67" s="387"/>
      <c r="G67" s="376"/>
      <c r="I67" s="387"/>
      <c r="J67" s="376"/>
      <c r="L67" s="841">
        <f>SUM(C67:K67)</f>
        <v>0</v>
      </c>
      <c r="M67" s="841"/>
      <c r="O67" s="391"/>
    </row>
    <row r="68" spans="1:16" s="362" customFormat="1" ht="11.25" x14ac:dyDescent="0.2">
      <c r="A68" s="391"/>
      <c r="B68" s="391"/>
      <c r="C68" s="430"/>
      <c r="D68" s="430" t="s">
        <v>44</v>
      </c>
      <c r="F68" s="430"/>
      <c r="H68" s="377"/>
      <c r="I68" s="376">
        <f>I64-I47</f>
        <v>287.5</v>
      </c>
      <c r="J68" s="430" t="s">
        <v>44</v>
      </c>
      <c r="K68" s="430"/>
      <c r="L68" s="854">
        <f>SUM(C68:K68)</f>
        <v>287.5</v>
      </c>
      <c r="M68" s="854"/>
      <c r="O68" s="391"/>
    </row>
    <row r="69" spans="1:16" s="362" customFormat="1" ht="11.25" x14ac:dyDescent="0.2">
      <c r="A69" s="391"/>
      <c r="B69" s="391"/>
      <c r="C69" s="376"/>
      <c r="D69" s="376"/>
      <c r="H69" s="506"/>
      <c r="L69" s="841">
        <f>SUM(L66:M68)</f>
        <v>287.5</v>
      </c>
      <c r="M69" s="841"/>
      <c r="N69" s="391"/>
    </row>
    <row r="70" spans="1:16" x14ac:dyDescent="0.2">
      <c r="E70" s="1"/>
      <c r="F70"/>
      <c r="G70"/>
      <c r="H70" s="362"/>
      <c r="I70"/>
      <c r="K70" s="97"/>
      <c r="P70"/>
    </row>
    <row r="71" spans="1:16" x14ac:dyDescent="0.2">
      <c r="D71" s="1"/>
      <c r="E71"/>
      <c r="F71"/>
      <c r="G71"/>
      <c r="H71"/>
      <c r="I71" s="398"/>
      <c r="K71" s="97"/>
      <c r="P71"/>
    </row>
    <row r="72" spans="1:16" x14ac:dyDescent="0.2">
      <c r="G72" s="126"/>
      <c r="H72" s="1"/>
      <c r="I72"/>
      <c r="O72" s="97"/>
      <c r="P72"/>
    </row>
  </sheetData>
  <mergeCells count="57">
    <mergeCell ref="A48:B48"/>
    <mergeCell ref="A56:B56"/>
    <mergeCell ref="A57:B57"/>
    <mergeCell ref="A6:A8"/>
    <mergeCell ref="A36:B36"/>
    <mergeCell ref="A44:B44"/>
    <mergeCell ref="A47:B47"/>
    <mergeCell ref="A46:B46"/>
    <mergeCell ref="A45:B45"/>
    <mergeCell ref="A43:B43"/>
    <mergeCell ref="A42:B42"/>
    <mergeCell ref="M37:N37"/>
    <mergeCell ref="M38:N38"/>
    <mergeCell ref="A9:A10"/>
    <mergeCell ref="A13:A15"/>
    <mergeCell ref="A16:A17"/>
    <mergeCell ref="G16:G17"/>
    <mergeCell ref="A18:A19"/>
    <mergeCell ref="G21:G22"/>
    <mergeCell ref="A21:A22"/>
    <mergeCell ref="G23:G25"/>
    <mergeCell ref="A23:A25"/>
    <mergeCell ref="A26:A28"/>
    <mergeCell ref="A29:A35"/>
    <mergeCell ref="H4:J4"/>
    <mergeCell ref="C3:D3"/>
    <mergeCell ref="E3:F3"/>
    <mergeCell ref="I39:J39"/>
    <mergeCell ref="G36:J37"/>
    <mergeCell ref="C37:D37"/>
    <mergeCell ref="E37:F37"/>
    <mergeCell ref="H38:I38"/>
    <mergeCell ref="G6:G8"/>
    <mergeCell ref="G9:G10"/>
    <mergeCell ref="G13:G15"/>
    <mergeCell ref="G18:G19"/>
    <mergeCell ref="G26:G28"/>
    <mergeCell ref="G29:G35"/>
    <mergeCell ref="L69:M69"/>
    <mergeCell ref="L64:M64"/>
    <mergeCell ref="L67:M67"/>
    <mergeCell ref="L68:M68"/>
    <mergeCell ref="L66:M66"/>
    <mergeCell ref="K65:L65"/>
    <mergeCell ref="A63:B63"/>
    <mergeCell ref="A55:B55"/>
    <mergeCell ref="A49:B49"/>
    <mergeCell ref="A50:B50"/>
    <mergeCell ref="A51:B51"/>
    <mergeCell ref="A54:B54"/>
    <mergeCell ref="A52:B52"/>
    <mergeCell ref="A53:B53"/>
    <mergeCell ref="A58:B58"/>
    <mergeCell ref="A59:B59"/>
    <mergeCell ref="A61:B61"/>
    <mergeCell ref="A60:B60"/>
    <mergeCell ref="A62:B62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R96"/>
  <sheetViews>
    <sheetView topLeftCell="B49" zoomScaleNormal="100" workbookViewId="0">
      <selection activeCell="M86" sqref="M86"/>
    </sheetView>
  </sheetViews>
  <sheetFormatPr defaultRowHeight="12.75" x14ac:dyDescent="0.2"/>
  <cols>
    <col min="1" max="1" width="2.7109375" style="113" customWidth="1"/>
    <col min="2" max="2" width="6.5703125" style="85" customWidth="1"/>
    <col min="3" max="7" width="10.7109375" style="1" customWidth="1"/>
    <col min="8" max="13" width="10.7109375" customWidth="1"/>
    <col min="14" max="14" width="10.7109375" style="97" customWidth="1"/>
    <col min="15" max="15" width="10.7109375" customWidth="1"/>
    <col min="16" max="17" width="13.28515625" customWidth="1"/>
    <col min="18" max="18" width="13.7109375" customWidth="1"/>
    <col min="19" max="19" width="13.140625" customWidth="1"/>
  </cols>
  <sheetData>
    <row r="1" spans="1:16" ht="15" x14ac:dyDescent="0.25">
      <c r="A1" s="41" t="s">
        <v>230</v>
      </c>
      <c r="B1" s="81"/>
      <c r="C1" s="3"/>
    </row>
    <row r="2" spans="1:16" ht="9.75" customHeight="1" thickBot="1" x14ac:dyDescent="0.25">
      <c r="A2" s="2"/>
      <c r="B2" s="81"/>
      <c r="C2" s="137"/>
      <c r="D2" s="138"/>
      <c r="E2" s="138"/>
      <c r="F2" s="138"/>
      <c r="G2"/>
      <c r="M2" s="97"/>
      <c r="N2"/>
    </row>
    <row r="3" spans="1:16" ht="17.25" customHeight="1" x14ac:dyDescent="0.2">
      <c r="A3" s="2"/>
      <c r="B3" s="81"/>
      <c r="C3" s="800" t="s">
        <v>34</v>
      </c>
      <c r="D3" s="801"/>
      <c r="E3" s="800" t="s">
        <v>33</v>
      </c>
      <c r="F3" s="801"/>
      <c r="G3"/>
      <c r="M3" s="97"/>
      <c r="N3"/>
    </row>
    <row r="4" spans="1:16" ht="13.5" thickBot="1" x14ac:dyDescent="0.25">
      <c r="A4" s="80" t="s">
        <v>6</v>
      </c>
      <c r="B4" s="107" t="s">
        <v>10</v>
      </c>
      <c r="C4" s="54" t="s">
        <v>7</v>
      </c>
      <c r="D4" s="139" t="s">
        <v>8</v>
      </c>
      <c r="E4" s="54" t="s">
        <v>37</v>
      </c>
      <c r="F4" s="55" t="s">
        <v>8</v>
      </c>
      <c r="G4" s="112" t="s">
        <v>0</v>
      </c>
      <c r="H4" s="813" t="s">
        <v>11</v>
      </c>
      <c r="I4" s="813"/>
      <c r="J4" s="813"/>
      <c r="M4" s="97"/>
      <c r="N4"/>
    </row>
    <row r="5" spans="1:16" x14ac:dyDescent="0.2">
      <c r="A5" s="808" t="s">
        <v>108</v>
      </c>
      <c r="B5" s="83" t="s">
        <v>229</v>
      </c>
      <c r="C5" s="175"/>
      <c r="D5" s="174">
        <v>3737.5</v>
      </c>
      <c r="E5" s="473"/>
      <c r="F5" s="174"/>
      <c r="G5" s="877">
        <f>SUM(C5:F7)</f>
        <v>32717.5</v>
      </c>
      <c r="H5" s="456" t="s">
        <v>75</v>
      </c>
      <c r="I5" s="31"/>
      <c r="J5" s="455"/>
      <c r="K5" s="204" t="s">
        <v>41</v>
      </c>
      <c r="M5" s="151" t="s">
        <v>42</v>
      </c>
      <c r="N5" s="312"/>
      <c r="O5" s="140"/>
      <c r="P5" s="140"/>
    </row>
    <row r="6" spans="1:16" x14ac:dyDescent="0.2">
      <c r="A6" s="806"/>
      <c r="B6" s="83" t="s">
        <v>231</v>
      </c>
      <c r="C6" s="121"/>
      <c r="D6" s="104">
        <v>2070</v>
      </c>
      <c r="E6" s="60"/>
      <c r="F6" s="235"/>
      <c r="G6" s="878"/>
      <c r="H6" s="470" t="s">
        <v>107</v>
      </c>
      <c r="I6" s="323"/>
      <c r="J6" s="471"/>
      <c r="K6" s="204" t="s">
        <v>41</v>
      </c>
      <c r="M6" s="151" t="s">
        <v>42</v>
      </c>
      <c r="N6"/>
    </row>
    <row r="7" spans="1:16" x14ac:dyDescent="0.2">
      <c r="A7" s="807"/>
      <c r="B7" s="83" t="s">
        <v>232</v>
      </c>
      <c r="C7" s="184"/>
      <c r="D7" s="172">
        <v>26910</v>
      </c>
      <c r="E7" s="176"/>
      <c r="F7" s="344"/>
      <c r="G7" s="879"/>
      <c r="H7" s="456" t="s">
        <v>57</v>
      </c>
      <c r="I7" s="31"/>
      <c r="J7" s="455"/>
      <c r="K7" s="204" t="s">
        <v>41</v>
      </c>
      <c r="M7" s="151" t="s">
        <v>42</v>
      </c>
      <c r="N7" s="214"/>
    </row>
    <row r="8" spans="1:16" x14ac:dyDescent="0.2">
      <c r="A8" s="796" t="s">
        <v>58</v>
      </c>
      <c r="B8" s="83" t="s">
        <v>237</v>
      </c>
      <c r="C8" s="60"/>
      <c r="D8" s="104">
        <v>2070</v>
      </c>
      <c r="E8" s="60"/>
      <c r="F8" s="104"/>
      <c r="G8" s="824">
        <f>SUM(C8:F10)</f>
        <v>14421</v>
      </c>
      <c r="H8" s="456" t="s">
        <v>117</v>
      </c>
      <c r="I8" s="31"/>
      <c r="J8" s="455"/>
      <c r="K8" s="204" t="s">
        <v>41</v>
      </c>
      <c r="M8" s="151" t="s">
        <v>42</v>
      </c>
      <c r="N8" s="35"/>
      <c r="O8" s="150"/>
    </row>
    <row r="9" spans="1:16" x14ac:dyDescent="0.2">
      <c r="A9" s="809"/>
      <c r="B9" s="83" t="s">
        <v>238</v>
      </c>
      <c r="C9" s="280"/>
      <c r="D9" s="133">
        <v>7337</v>
      </c>
      <c r="E9" s="280"/>
      <c r="F9" s="133"/>
      <c r="G9" s="828"/>
      <c r="H9" s="456" t="s">
        <v>87</v>
      </c>
      <c r="I9" s="31"/>
      <c r="J9" s="455"/>
      <c r="K9" s="204" t="s">
        <v>41</v>
      </c>
      <c r="M9" s="151" t="s">
        <v>42</v>
      </c>
      <c r="N9"/>
    </row>
    <row r="10" spans="1:16" x14ac:dyDescent="0.2">
      <c r="A10" s="797"/>
      <c r="B10" s="83" t="s">
        <v>239</v>
      </c>
      <c r="C10" s="60"/>
      <c r="D10" s="104">
        <v>5014</v>
      </c>
      <c r="E10" s="60"/>
      <c r="F10" s="104"/>
      <c r="G10" s="825"/>
      <c r="H10" s="456" t="s">
        <v>87</v>
      </c>
      <c r="I10" s="31"/>
      <c r="J10" s="455"/>
      <c r="K10" s="204" t="s">
        <v>41</v>
      </c>
      <c r="M10" s="151" t="s">
        <v>42</v>
      </c>
      <c r="N10"/>
    </row>
    <row r="11" spans="1:16" x14ac:dyDescent="0.2">
      <c r="A11" s="796" t="s">
        <v>101</v>
      </c>
      <c r="B11" s="83" t="s">
        <v>240</v>
      </c>
      <c r="C11" s="60"/>
      <c r="D11" s="104">
        <v>4830</v>
      </c>
      <c r="E11" s="60"/>
      <c r="F11" s="104"/>
      <c r="G11" s="824">
        <f>SUM(C11:F12)</f>
        <v>7659</v>
      </c>
      <c r="H11" s="456" t="s">
        <v>111</v>
      </c>
      <c r="I11" s="31"/>
      <c r="J11" s="455"/>
      <c r="K11" s="204" t="s">
        <v>41</v>
      </c>
      <c r="M11" s="151" t="s">
        <v>42</v>
      </c>
      <c r="N11"/>
    </row>
    <row r="12" spans="1:16" x14ac:dyDescent="0.2">
      <c r="A12" s="797"/>
      <c r="B12" s="83" t="s">
        <v>241</v>
      </c>
      <c r="C12" s="281">
        <v>2829</v>
      </c>
      <c r="D12" s="133"/>
      <c r="E12" s="280"/>
      <c r="F12" s="133"/>
      <c r="G12" s="825"/>
      <c r="H12" s="456" t="s">
        <v>95</v>
      </c>
      <c r="I12" s="31"/>
      <c r="J12" s="455"/>
      <c r="K12" s="204" t="s">
        <v>72</v>
      </c>
      <c r="M12" s="151">
        <v>43622</v>
      </c>
      <c r="N12"/>
    </row>
    <row r="13" spans="1:16" x14ac:dyDescent="0.2">
      <c r="A13" s="796" t="s">
        <v>60</v>
      </c>
      <c r="B13" s="83" t="s">
        <v>242</v>
      </c>
      <c r="C13" s="60"/>
      <c r="D13" s="104">
        <v>690</v>
      </c>
      <c r="E13" s="60"/>
      <c r="F13" s="104"/>
      <c r="G13" s="824">
        <f>SUM(C13:F14)</f>
        <v>5865</v>
      </c>
      <c r="H13" s="456" t="s">
        <v>75</v>
      </c>
      <c r="I13" s="31"/>
      <c r="J13" s="455"/>
      <c r="K13" s="204" t="s">
        <v>41</v>
      </c>
      <c r="M13" s="151" t="s">
        <v>42</v>
      </c>
      <c r="N13"/>
    </row>
    <row r="14" spans="1:16" x14ac:dyDescent="0.2">
      <c r="A14" s="797"/>
      <c r="B14" s="83" t="s">
        <v>246</v>
      </c>
      <c r="C14" s="60"/>
      <c r="D14" s="104">
        <v>5175</v>
      </c>
      <c r="E14" s="60"/>
      <c r="F14" s="104"/>
      <c r="G14" s="825"/>
      <c r="H14" s="456" t="s">
        <v>97</v>
      </c>
      <c r="I14" s="31"/>
      <c r="J14" s="455"/>
      <c r="K14" s="204" t="s">
        <v>41</v>
      </c>
      <c r="M14" s="154" t="s">
        <v>42</v>
      </c>
      <c r="N14"/>
    </row>
    <row r="15" spans="1:16" x14ac:dyDescent="0.2">
      <c r="A15" s="796" t="s">
        <v>94</v>
      </c>
      <c r="B15" s="83" t="s">
        <v>247</v>
      </c>
      <c r="C15" s="60"/>
      <c r="D15" s="114">
        <v>5744.25</v>
      </c>
      <c r="E15" s="58"/>
      <c r="F15" s="114"/>
      <c r="G15" s="824">
        <f>SUM(C15:F16)</f>
        <v>7043.75</v>
      </c>
      <c r="H15" s="456" t="s">
        <v>53</v>
      </c>
      <c r="I15" s="31"/>
      <c r="J15" s="455"/>
      <c r="K15" s="204" t="s">
        <v>41</v>
      </c>
      <c r="M15" s="154" t="s">
        <v>42</v>
      </c>
      <c r="N15"/>
    </row>
    <row r="16" spans="1:16" x14ac:dyDescent="0.2">
      <c r="A16" s="797"/>
      <c r="B16" s="82" t="s">
        <v>248</v>
      </c>
      <c r="C16" s="280"/>
      <c r="D16" s="133">
        <v>1299.5</v>
      </c>
      <c r="E16" s="280"/>
      <c r="F16" s="133"/>
      <c r="G16" s="825"/>
      <c r="H16" s="456" t="s">
        <v>250</v>
      </c>
      <c r="I16" s="31"/>
      <c r="J16" s="455"/>
      <c r="K16" s="204" t="s">
        <v>41</v>
      </c>
      <c r="M16" s="154" t="s">
        <v>42</v>
      </c>
      <c r="N16"/>
    </row>
    <row r="17" spans="1:14" x14ac:dyDescent="0.2">
      <c r="A17" s="219" t="s">
        <v>82</v>
      </c>
      <c r="B17" s="82" t="s">
        <v>249</v>
      </c>
      <c r="C17" s="60"/>
      <c r="D17" s="104">
        <v>9430</v>
      </c>
      <c r="E17" s="60"/>
      <c r="F17" s="104"/>
      <c r="G17" s="566">
        <f>SUM(C17:F17)</f>
        <v>9430</v>
      </c>
      <c r="H17" s="456" t="s">
        <v>75</v>
      </c>
      <c r="I17" s="31"/>
      <c r="J17" s="455"/>
      <c r="K17" s="204" t="s">
        <v>41</v>
      </c>
      <c r="M17" s="154" t="s">
        <v>42</v>
      </c>
      <c r="N17"/>
    </row>
    <row r="18" spans="1:14" x14ac:dyDescent="0.2">
      <c r="A18" s="796" t="s">
        <v>64</v>
      </c>
      <c r="B18" s="82" t="s">
        <v>251</v>
      </c>
      <c r="C18" s="58"/>
      <c r="D18" s="114">
        <v>2875</v>
      </c>
      <c r="E18" s="58"/>
      <c r="F18" s="114"/>
      <c r="G18" s="824">
        <f>SUM(C18:F22)</f>
        <v>35397</v>
      </c>
      <c r="H18" s="456" t="s">
        <v>250</v>
      </c>
      <c r="I18" s="31"/>
      <c r="J18" s="455"/>
      <c r="K18" s="204" t="s">
        <v>41</v>
      </c>
      <c r="M18" s="154" t="s">
        <v>42</v>
      </c>
      <c r="N18"/>
    </row>
    <row r="19" spans="1:14" x14ac:dyDescent="0.2">
      <c r="A19" s="809"/>
      <c r="B19" s="82" t="s">
        <v>252</v>
      </c>
      <c r="C19" s="60"/>
      <c r="D19" s="104">
        <v>25760</v>
      </c>
      <c r="E19" s="60"/>
      <c r="F19" s="104"/>
      <c r="G19" s="828"/>
      <c r="H19" s="456" t="s">
        <v>250</v>
      </c>
      <c r="I19" s="31"/>
      <c r="J19" s="455"/>
      <c r="K19" s="204" t="s">
        <v>41</v>
      </c>
      <c r="M19" s="154" t="s">
        <v>42</v>
      </c>
      <c r="N19"/>
    </row>
    <row r="20" spans="1:14" x14ac:dyDescent="0.2">
      <c r="A20" s="809"/>
      <c r="B20" s="82" t="s">
        <v>253</v>
      </c>
      <c r="C20" s="280"/>
      <c r="D20" s="606">
        <v>1299.5</v>
      </c>
      <c r="E20" s="280"/>
      <c r="F20" s="133"/>
      <c r="G20" s="828"/>
      <c r="H20" s="456" t="s">
        <v>250</v>
      </c>
      <c r="I20" s="31"/>
      <c r="J20" s="455"/>
      <c r="K20" s="204" t="s">
        <v>41</v>
      </c>
      <c r="M20" s="154" t="s">
        <v>42</v>
      </c>
      <c r="N20" s="398"/>
    </row>
    <row r="21" spans="1:14" x14ac:dyDescent="0.2">
      <c r="A21" s="809"/>
      <c r="B21" s="82" t="s">
        <v>254</v>
      </c>
      <c r="C21" s="60"/>
      <c r="D21" s="104">
        <v>287.5</v>
      </c>
      <c r="E21" s="60"/>
      <c r="F21" s="104"/>
      <c r="G21" s="828"/>
      <c r="H21" s="470" t="s">
        <v>117</v>
      </c>
      <c r="I21" s="323"/>
      <c r="J21" s="471"/>
      <c r="K21" s="204" t="s">
        <v>41</v>
      </c>
      <c r="M21" s="154" t="s">
        <v>42</v>
      </c>
      <c r="N21"/>
    </row>
    <row r="22" spans="1:14" x14ac:dyDescent="0.2">
      <c r="A22" s="797"/>
      <c r="B22" s="82" t="s">
        <v>255</v>
      </c>
      <c r="C22" s="280"/>
      <c r="D22" s="133">
        <v>5175</v>
      </c>
      <c r="E22" s="280"/>
      <c r="F22" s="133"/>
      <c r="G22" s="825"/>
      <c r="H22" s="470" t="s">
        <v>57</v>
      </c>
      <c r="I22" s="323"/>
      <c r="J22" s="471"/>
      <c r="K22" s="204" t="s">
        <v>41</v>
      </c>
      <c r="M22" s="154" t="s">
        <v>42</v>
      </c>
      <c r="N22"/>
    </row>
    <row r="23" spans="1:14" x14ac:dyDescent="0.2">
      <c r="A23" s="796" t="s">
        <v>69</v>
      </c>
      <c r="B23" s="82" t="s">
        <v>256</v>
      </c>
      <c r="C23" s="60"/>
      <c r="D23" s="104">
        <v>4945</v>
      </c>
      <c r="E23" s="60"/>
      <c r="F23" s="104"/>
      <c r="G23" s="824">
        <f>SUM(C23:F25)</f>
        <v>15019</v>
      </c>
      <c r="H23" s="470" t="s">
        <v>111</v>
      </c>
      <c r="I23" s="323"/>
      <c r="J23" s="471"/>
      <c r="K23" s="204" t="s">
        <v>41</v>
      </c>
      <c r="M23" s="154" t="s">
        <v>42</v>
      </c>
      <c r="N23"/>
    </row>
    <row r="24" spans="1:14" x14ac:dyDescent="0.2">
      <c r="A24" s="809"/>
      <c r="B24" s="82" t="s">
        <v>257</v>
      </c>
      <c r="C24" s="60"/>
      <c r="D24" s="104">
        <v>7567</v>
      </c>
      <c r="E24" s="60"/>
      <c r="F24" s="104"/>
      <c r="G24" s="828"/>
      <c r="H24" s="470" t="s">
        <v>111</v>
      </c>
      <c r="I24" s="323"/>
      <c r="J24" s="471"/>
      <c r="K24" s="204" t="s">
        <v>41</v>
      </c>
      <c r="M24" s="154" t="s">
        <v>42</v>
      </c>
      <c r="N24"/>
    </row>
    <row r="25" spans="1:14" x14ac:dyDescent="0.2">
      <c r="A25" s="797"/>
      <c r="B25" s="83" t="s">
        <v>258</v>
      </c>
      <c r="C25" s="60"/>
      <c r="D25" s="104">
        <v>2507</v>
      </c>
      <c r="E25" s="60"/>
      <c r="F25" s="104"/>
      <c r="G25" s="825"/>
      <c r="H25" s="470" t="s">
        <v>87</v>
      </c>
      <c r="I25" s="323"/>
      <c r="J25" s="471"/>
      <c r="K25" s="204" t="s">
        <v>41</v>
      </c>
      <c r="M25" s="154" t="s">
        <v>42</v>
      </c>
      <c r="N25"/>
    </row>
    <row r="26" spans="1:14" x14ac:dyDescent="0.2">
      <c r="A26" s="609" t="s">
        <v>70</v>
      </c>
      <c r="B26" s="83" t="s">
        <v>259</v>
      </c>
      <c r="C26" s="60"/>
      <c r="D26" s="104">
        <v>4814.68</v>
      </c>
      <c r="E26" s="60"/>
      <c r="F26" s="104"/>
      <c r="G26" s="610">
        <f>SUM(C26:F26)</f>
        <v>4814.68</v>
      </c>
      <c r="H26" s="470" t="s">
        <v>106</v>
      </c>
      <c r="I26" s="323"/>
      <c r="J26" s="471"/>
      <c r="K26" s="204" t="s">
        <v>41</v>
      </c>
      <c r="M26" s="154" t="s">
        <v>42</v>
      </c>
      <c r="N26"/>
    </row>
    <row r="27" spans="1:14" x14ac:dyDescent="0.2">
      <c r="A27" s="796" t="s">
        <v>73</v>
      </c>
      <c r="B27" s="83" t="s">
        <v>261</v>
      </c>
      <c r="C27" s="60"/>
      <c r="D27" s="104">
        <v>19126.8</v>
      </c>
      <c r="E27" s="60"/>
      <c r="F27" s="104"/>
      <c r="G27" s="824">
        <f>SUM(C27:F29)</f>
        <v>29361.8</v>
      </c>
      <c r="H27" s="470" t="s">
        <v>53</v>
      </c>
      <c r="I27" s="323"/>
      <c r="J27" s="471"/>
      <c r="K27" s="204" t="s">
        <v>41</v>
      </c>
      <c r="M27" s="151" t="s">
        <v>42</v>
      </c>
      <c r="N27"/>
    </row>
    <row r="28" spans="1:14" x14ac:dyDescent="0.2">
      <c r="A28" s="809"/>
      <c r="B28" s="83" t="s">
        <v>262</v>
      </c>
      <c r="C28" s="60"/>
      <c r="D28" s="104">
        <v>8280</v>
      </c>
      <c r="E28" s="60"/>
      <c r="F28" s="104"/>
      <c r="G28" s="828"/>
      <c r="H28" s="470" t="s">
        <v>265</v>
      </c>
      <c r="I28" s="323"/>
      <c r="J28" s="471"/>
      <c r="K28" s="204" t="s">
        <v>41</v>
      </c>
      <c r="M28" s="151" t="s">
        <v>42</v>
      </c>
      <c r="N28"/>
    </row>
    <row r="29" spans="1:14" x14ac:dyDescent="0.2">
      <c r="A29" s="797"/>
      <c r="B29" s="83" t="s">
        <v>264</v>
      </c>
      <c r="C29" s="121">
        <v>1955</v>
      </c>
      <c r="D29" s="104"/>
      <c r="E29" s="60"/>
      <c r="F29" s="104"/>
      <c r="G29" s="825"/>
      <c r="H29" s="470" t="s">
        <v>267</v>
      </c>
      <c r="I29" s="323"/>
      <c r="J29" s="471"/>
      <c r="K29" s="204" t="s">
        <v>72</v>
      </c>
      <c r="M29" s="151">
        <v>43640</v>
      </c>
      <c r="N29"/>
    </row>
    <row r="30" spans="1:14" x14ac:dyDescent="0.2">
      <c r="A30" s="116" t="s">
        <v>104</v>
      </c>
      <c r="B30" s="83" t="s">
        <v>269</v>
      </c>
      <c r="C30" s="60"/>
      <c r="D30" s="104">
        <v>4600</v>
      </c>
      <c r="E30" s="60"/>
      <c r="F30" s="104"/>
      <c r="G30" s="600">
        <f>SUM(C30:F30)</f>
        <v>4600</v>
      </c>
      <c r="H30" s="470" t="s">
        <v>65</v>
      </c>
      <c r="I30" s="323"/>
      <c r="J30" s="471"/>
      <c r="K30" s="204" t="s">
        <v>41</v>
      </c>
      <c r="M30" s="151" t="s">
        <v>42</v>
      </c>
      <c r="N30"/>
    </row>
    <row r="31" spans="1:14" x14ac:dyDescent="0.2">
      <c r="A31" s="796" t="s">
        <v>86</v>
      </c>
      <c r="B31" s="83" t="s">
        <v>274</v>
      </c>
      <c r="C31" s="58"/>
      <c r="D31" s="114">
        <v>2507</v>
      </c>
      <c r="E31" s="58"/>
      <c r="F31" s="114"/>
      <c r="G31" s="824">
        <f>SUM(C31:F33)</f>
        <v>10557</v>
      </c>
      <c r="H31" s="470" t="s">
        <v>87</v>
      </c>
      <c r="I31" s="323"/>
      <c r="J31" s="471"/>
      <c r="K31" s="204" t="s">
        <v>41</v>
      </c>
      <c r="M31" s="151" t="s">
        <v>42</v>
      </c>
      <c r="N31"/>
    </row>
    <row r="32" spans="1:14" x14ac:dyDescent="0.2">
      <c r="A32" s="809"/>
      <c r="B32" s="83" t="s">
        <v>275</v>
      </c>
      <c r="C32" s="58"/>
      <c r="D32" s="114">
        <v>6256</v>
      </c>
      <c r="E32" s="58"/>
      <c r="F32" s="114"/>
      <c r="G32" s="828"/>
      <c r="H32" s="470" t="s">
        <v>107</v>
      </c>
      <c r="I32" s="323"/>
      <c r="J32" s="471"/>
      <c r="K32" s="204" t="s">
        <v>41</v>
      </c>
      <c r="M32" s="151" t="s">
        <v>42</v>
      </c>
      <c r="N32"/>
    </row>
    <row r="33" spans="1:15" x14ac:dyDescent="0.2">
      <c r="A33" s="797"/>
      <c r="B33" s="83" t="s">
        <v>276</v>
      </c>
      <c r="C33" s="58"/>
      <c r="D33" s="114">
        <v>1794</v>
      </c>
      <c r="E33" s="58"/>
      <c r="F33" s="114"/>
      <c r="G33" s="825"/>
      <c r="H33" s="470" t="s">
        <v>107</v>
      </c>
      <c r="I33" s="323"/>
      <c r="J33" s="471"/>
      <c r="K33" s="204" t="s">
        <v>41</v>
      </c>
      <c r="M33" s="151" t="s">
        <v>42</v>
      </c>
      <c r="N33"/>
    </row>
    <row r="34" spans="1:15" x14ac:dyDescent="0.2">
      <c r="A34" s="796" t="s">
        <v>88</v>
      </c>
      <c r="B34" s="83" t="s">
        <v>277</v>
      </c>
      <c r="C34" s="141">
        <v>5658</v>
      </c>
      <c r="D34" s="114"/>
      <c r="E34" s="58"/>
      <c r="F34" s="114"/>
      <c r="G34" s="824">
        <f>SUM(C34:F37)</f>
        <v>101325.35</v>
      </c>
      <c r="H34" s="470" t="s">
        <v>95</v>
      </c>
      <c r="I34" s="323"/>
      <c r="J34" s="471"/>
      <c r="K34" s="204" t="s">
        <v>72</v>
      </c>
      <c r="M34" s="151">
        <v>43641</v>
      </c>
      <c r="N34"/>
    </row>
    <row r="35" spans="1:15" x14ac:dyDescent="0.2">
      <c r="A35" s="809"/>
      <c r="B35" s="83" t="s">
        <v>278</v>
      </c>
      <c r="C35" s="58"/>
      <c r="D35" s="114">
        <v>81650</v>
      </c>
      <c r="E35" s="58"/>
      <c r="F35" s="114"/>
      <c r="G35" s="828"/>
      <c r="H35" s="470" t="s">
        <v>65</v>
      </c>
      <c r="I35" s="323"/>
      <c r="J35" s="471"/>
      <c r="K35" s="204" t="s">
        <v>41</v>
      </c>
      <c r="M35" s="151" t="s">
        <v>42</v>
      </c>
      <c r="N35"/>
    </row>
    <row r="36" spans="1:15" x14ac:dyDescent="0.2">
      <c r="A36" s="809"/>
      <c r="B36" s="83" t="s">
        <v>279</v>
      </c>
      <c r="C36" s="58"/>
      <c r="D36" s="114">
        <v>1587</v>
      </c>
      <c r="E36" s="58"/>
      <c r="F36" s="114"/>
      <c r="G36" s="828"/>
      <c r="H36" s="470" t="s">
        <v>97</v>
      </c>
      <c r="I36" s="323"/>
      <c r="J36" s="471"/>
      <c r="K36" s="204" t="s">
        <v>41</v>
      </c>
      <c r="M36" s="151" t="s">
        <v>42</v>
      </c>
      <c r="N36"/>
    </row>
    <row r="37" spans="1:15" x14ac:dyDescent="0.2">
      <c r="A37" s="797"/>
      <c r="B37" s="83" t="s">
        <v>280</v>
      </c>
      <c r="C37" s="58"/>
      <c r="D37" s="114">
        <v>12430.35</v>
      </c>
      <c r="E37" s="58"/>
      <c r="F37" s="114"/>
      <c r="G37" s="825"/>
      <c r="H37" s="470" t="s">
        <v>53</v>
      </c>
      <c r="I37" s="323"/>
      <c r="J37" s="471"/>
      <c r="K37" s="204" t="s">
        <v>41</v>
      </c>
      <c r="M37" s="151" t="s">
        <v>42</v>
      </c>
      <c r="N37"/>
    </row>
    <row r="38" spans="1:15" ht="12.75" customHeight="1" x14ac:dyDescent="0.2">
      <c r="A38" s="875" t="s">
        <v>281</v>
      </c>
      <c r="B38" s="83" t="s">
        <v>282</v>
      </c>
      <c r="C38" s="58"/>
      <c r="D38" s="114">
        <v>14191</v>
      </c>
      <c r="E38" s="58"/>
      <c r="F38" s="114"/>
      <c r="G38" s="824">
        <f>SUM(C38:F39)</f>
        <v>46345</v>
      </c>
      <c r="H38" s="470" t="s">
        <v>97</v>
      </c>
      <c r="I38" s="323"/>
      <c r="J38" s="471"/>
      <c r="K38" s="204" t="s">
        <v>41</v>
      </c>
      <c r="M38" s="151" t="s">
        <v>42</v>
      </c>
      <c r="N38"/>
    </row>
    <row r="39" spans="1:15" x14ac:dyDescent="0.2">
      <c r="A39" s="876"/>
      <c r="B39" s="83" t="s">
        <v>283</v>
      </c>
      <c r="C39" s="58"/>
      <c r="D39" s="114">
        <v>32154</v>
      </c>
      <c r="E39" s="58"/>
      <c r="F39" s="114"/>
      <c r="G39" s="825"/>
      <c r="H39" s="470" t="s">
        <v>97</v>
      </c>
      <c r="I39" s="323"/>
      <c r="J39" s="471"/>
      <c r="K39" s="204" t="s">
        <v>41</v>
      </c>
      <c r="M39" s="151" t="s">
        <v>42</v>
      </c>
      <c r="N39"/>
    </row>
    <row r="40" spans="1:15" ht="13.5" thickBot="1" x14ac:dyDescent="0.25">
      <c r="A40" s="116" t="s">
        <v>74</v>
      </c>
      <c r="B40" s="83" t="s">
        <v>284</v>
      </c>
      <c r="C40" s="58"/>
      <c r="D40" s="114">
        <v>2875</v>
      </c>
      <c r="E40" s="58"/>
      <c r="F40" s="114"/>
      <c r="G40" s="478">
        <f>SUM(C40:F40)</f>
        <v>2875</v>
      </c>
      <c r="H40" s="456" t="s">
        <v>65</v>
      </c>
      <c r="I40" s="31"/>
      <c r="J40" s="455"/>
      <c r="K40" s="204" t="s">
        <v>41</v>
      </c>
      <c r="M40" s="151" t="s">
        <v>42</v>
      </c>
      <c r="N40"/>
    </row>
    <row r="41" spans="1:15" s="12" customFormat="1" ht="14.25" thickTop="1" thickBot="1" x14ac:dyDescent="0.25">
      <c r="A41" s="804"/>
      <c r="B41" s="804"/>
      <c r="C41" s="56">
        <f t="shared" ref="C41:G41" si="0">SUM(C5:C40)</f>
        <v>10442</v>
      </c>
      <c r="D41" s="105">
        <f t="shared" si="0"/>
        <v>316989.07999999996</v>
      </c>
      <c r="E41" s="56">
        <f t="shared" si="0"/>
        <v>0</v>
      </c>
      <c r="F41" s="57">
        <f t="shared" si="0"/>
        <v>0</v>
      </c>
      <c r="G41" s="817">
        <f t="shared" si="0"/>
        <v>327431.07999999996</v>
      </c>
      <c r="H41" s="817"/>
      <c r="I41" s="817"/>
      <c r="J41" s="817"/>
      <c r="K41" s="780">
        <f>SUM(C5:F40)</f>
        <v>327431.07999999996</v>
      </c>
      <c r="L41" s="780"/>
      <c r="M41" s="98"/>
    </row>
    <row r="42" spans="1:15" s="12" customFormat="1" ht="15" customHeight="1" x14ac:dyDescent="0.2">
      <c r="A42" s="40"/>
      <c r="B42" s="84"/>
      <c r="C42" s="866">
        <f>SUM(C41:D41)</f>
        <v>327431.07999999996</v>
      </c>
      <c r="D42" s="867"/>
      <c r="E42" s="791">
        <f>SUM(E41:F41)</f>
        <v>0</v>
      </c>
      <c r="F42" s="792"/>
      <c r="G42" s="817"/>
      <c r="H42" s="817"/>
      <c r="I42" s="817"/>
      <c r="J42" s="817"/>
      <c r="K42" s="67"/>
      <c r="L42" s="67"/>
      <c r="M42" s="98"/>
    </row>
    <row r="43" spans="1:15" s="12" customFormat="1" x14ac:dyDescent="0.2">
      <c r="A43" s="40"/>
      <c r="B43" s="84"/>
      <c r="C43" s="8"/>
      <c r="D43" s="8"/>
      <c r="E43" s="8"/>
      <c r="F43" s="8"/>
      <c r="G43" s="13"/>
      <c r="K43" s="7"/>
      <c r="L43" s="7"/>
      <c r="M43" s="98"/>
    </row>
    <row r="44" spans="1:15" x14ac:dyDescent="0.2">
      <c r="G44"/>
      <c r="M44" s="97"/>
      <c r="N44"/>
    </row>
    <row r="45" spans="1:15" ht="15" x14ac:dyDescent="0.2">
      <c r="A45" s="65" t="s">
        <v>9</v>
      </c>
      <c r="G45"/>
      <c r="M45" s="97"/>
      <c r="N45"/>
    </row>
    <row r="46" spans="1:15" ht="7.5" customHeight="1" x14ac:dyDescent="0.2">
      <c r="A46" s="4"/>
    </row>
    <row r="47" spans="1:15" ht="18" customHeight="1" thickBot="1" x14ac:dyDescent="0.25">
      <c r="A47" s="62"/>
      <c r="B47" s="87" t="s">
        <v>34</v>
      </c>
    </row>
    <row r="48" spans="1:15" ht="13.5" thickBot="1" x14ac:dyDescent="0.25">
      <c r="A48"/>
      <c r="B48"/>
      <c r="C48" s="320" t="s">
        <v>67</v>
      </c>
      <c r="D48" s="605" t="s">
        <v>99</v>
      </c>
      <c r="E48" s="117" t="s">
        <v>66</v>
      </c>
      <c r="F48" s="240" t="s">
        <v>89</v>
      </c>
      <c r="G48" s="240" t="s">
        <v>217</v>
      </c>
      <c r="H48" s="240" t="s">
        <v>49</v>
      </c>
      <c r="I48" s="240" t="s">
        <v>105</v>
      </c>
      <c r="J48" s="33" t="s">
        <v>100</v>
      </c>
      <c r="K48" s="169" t="s">
        <v>80</v>
      </c>
      <c r="L48" s="33" t="s">
        <v>268</v>
      </c>
      <c r="M48" s="33" t="s">
        <v>118</v>
      </c>
      <c r="N48" s="94" t="s">
        <v>59</v>
      </c>
      <c r="O48" s="97"/>
    </row>
    <row r="49" spans="1:15" x14ac:dyDescent="0.2">
      <c r="A49" s="846" t="s">
        <v>229</v>
      </c>
      <c r="B49" s="868"/>
      <c r="C49" s="70">
        <v>3737.5</v>
      </c>
      <c r="D49" s="71"/>
      <c r="E49" s="102"/>
      <c r="F49" s="486"/>
      <c r="G49" s="486"/>
      <c r="H49" s="486"/>
      <c r="I49" s="486"/>
      <c r="J49" s="108"/>
      <c r="K49" s="64"/>
      <c r="L49" s="108"/>
      <c r="M49" s="108"/>
      <c r="N49" s="331"/>
      <c r="O49" s="97"/>
    </row>
    <row r="50" spans="1:15" x14ac:dyDescent="0.2">
      <c r="A50" s="844" t="s">
        <v>231</v>
      </c>
      <c r="B50" s="860"/>
      <c r="C50" s="332"/>
      <c r="D50" s="574"/>
      <c r="E50" s="319"/>
      <c r="F50" s="517"/>
      <c r="G50" s="517"/>
      <c r="H50" s="517"/>
      <c r="I50" s="517"/>
      <c r="J50" s="114">
        <v>2070</v>
      </c>
      <c r="K50" s="307"/>
      <c r="L50" s="114"/>
      <c r="M50" s="114"/>
      <c r="N50" s="243"/>
      <c r="O50" s="392"/>
    </row>
    <row r="51" spans="1:15" x14ac:dyDescent="0.2">
      <c r="A51" s="844" t="s">
        <v>232</v>
      </c>
      <c r="B51" s="860"/>
      <c r="C51" s="72"/>
      <c r="D51" s="73"/>
      <c r="E51" s="76"/>
      <c r="F51" s="517"/>
      <c r="G51" s="517"/>
      <c r="H51" s="517"/>
      <c r="I51" s="517"/>
      <c r="J51" s="114"/>
      <c r="K51" s="307"/>
      <c r="L51" s="114"/>
      <c r="M51" s="114"/>
      <c r="N51" s="75">
        <v>26910</v>
      </c>
      <c r="O51" s="97"/>
    </row>
    <row r="52" spans="1:15" x14ac:dyDescent="0.2">
      <c r="A52" s="776" t="s">
        <v>237</v>
      </c>
      <c r="B52" s="861"/>
      <c r="C52" s="72"/>
      <c r="D52" s="73"/>
      <c r="E52" s="76"/>
      <c r="F52" s="250"/>
      <c r="G52" s="250"/>
      <c r="H52" s="250"/>
      <c r="I52" s="250"/>
      <c r="J52" s="104"/>
      <c r="K52" s="63"/>
      <c r="L52" s="104"/>
      <c r="M52" s="104">
        <v>2070</v>
      </c>
      <c r="N52" s="75"/>
      <c r="O52" s="97"/>
    </row>
    <row r="53" spans="1:15" x14ac:dyDescent="0.2">
      <c r="A53" s="776" t="s">
        <v>238</v>
      </c>
      <c r="B53" s="861"/>
      <c r="C53" s="72"/>
      <c r="D53" s="73"/>
      <c r="E53" s="76"/>
      <c r="F53" s="250">
        <v>7337</v>
      </c>
      <c r="G53" s="250"/>
      <c r="H53" s="250"/>
      <c r="I53" s="250"/>
      <c r="J53" s="104"/>
      <c r="K53" s="63"/>
      <c r="L53" s="104"/>
      <c r="M53" s="104"/>
      <c r="N53" s="75"/>
      <c r="O53" s="97"/>
    </row>
    <row r="54" spans="1:15" x14ac:dyDescent="0.2">
      <c r="A54" s="776" t="s">
        <v>239</v>
      </c>
      <c r="B54" s="861"/>
      <c r="C54" s="72"/>
      <c r="D54" s="73"/>
      <c r="E54" s="76"/>
      <c r="F54" s="250">
        <v>5014</v>
      </c>
      <c r="G54" s="250"/>
      <c r="H54" s="250"/>
      <c r="I54" s="250"/>
      <c r="J54" s="104"/>
      <c r="K54" s="63"/>
      <c r="L54" s="104"/>
      <c r="M54" s="104"/>
      <c r="N54" s="75"/>
      <c r="O54" s="97"/>
    </row>
    <row r="55" spans="1:15" x14ac:dyDescent="0.2">
      <c r="A55" s="776" t="s">
        <v>240</v>
      </c>
      <c r="B55" s="861"/>
      <c r="C55" s="72"/>
      <c r="D55" s="129">
        <v>4830</v>
      </c>
      <c r="E55" s="250"/>
      <c r="F55" s="517"/>
      <c r="G55" s="517"/>
      <c r="H55" s="517"/>
      <c r="I55" s="517"/>
      <c r="J55" s="114"/>
      <c r="K55" s="307"/>
      <c r="L55" s="114"/>
      <c r="M55" s="114"/>
      <c r="N55" s="75"/>
      <c r="O55" s="349"/>
    </row>
    <row r="56" spans="1:15" x14ac:dyDescent="0.2">
      <c r="A56" s="776" t="s">
        <v>242</v>
      </c>
      <c r="B56" s="861"/>
      <c r="C56" s="72">
        <v>690</v>
      </c>
      <c r="D56" s="129"/>
      <c r="E56" s="250"/>
      <c r="F56" s="517"/>
      <c r="G56" s="517"/>
      <c r="H56" s="517"/>
      <c r="I56" s="517"/>
      <c r="J56" s="114"/>
      <c r="K56" s="307"/>
      <c r="L56" s="114"/>
      <c r="M56" s="114"/>
      <c r="N56" s="75"/>
      <c r="O56" s="349"/>
    </row>
    <row r="57" spans="1:15" x14ac:dyDescent="0.2">
      <c r="A57" s="844" t="s">
        <v>246</v>
      </c>
      <c r="B57" s="860"/>
      <c r="C57" s="72"/>
      <c r="D57" s="129"/>
      <c r="E57" s="104"/>
      <c r="F57" s="104"/>
      <c r="G57" s="104"/>
      <c r="H57" s="104"/>
      <c r="I57" s="104"/>
      <c r="J57" s="63"/>
      <c r="K57" s="63">
        <v>5175</v>
      </c>
      <c r="L57" s="104"/>
      <c r="M57" s="104"/>
      <c r="N57" s="75"/>
      <c r="O57" s="97"/>
    </row>
    <row r="58" spans="1:15" x14ac:dyDescent="0.2">
      <c r="A58" s="844" t="s">
        <v>247</v>
      </c>
      <c r="B58" s="860"/>
      <c r="C58" s="272"/>
      <c r="D58" s="497"/>
      <c r="E58" s="163"/>
      <c r="F58" s="163"/>
      <c r="G58" s="163"/>
      <c r="H58" s="163">
        <v>5744.25</v>
      </c>
      <c r="I58" s="163"/>
      <c r="J58" s="171"/>
      <c r="K58" s="171"/>
      <c r="L58" s="163"/>
      <c r="M58" s="163"/>
      <c r="N58" s="134"/>
      <c r="O58" s="350"/>
    </row>
    <row r="59" spans="1:15" x14ac:dyDescent="0.2">
      <c r="A59" s="844" t="s">
        <v>248</v>
      </c>
      <c r="B59" s="860"/>
      <c r="C59" s="272"/>
      <c r="D59" s="497"/>
      <c r="E59" s="163"/>
      <c r="F59" s="163"/>
      <c r="G59" s="163">
        <v>1299.5</v>
      </c>
      <c r="H59" s="163"/>
      <c r="I59" s="163"/>
      <c r="J59" s="171"/>
      <c r="K59" s="171"/>
      <c r="L59" s="163"/>
      <c r="M59" s="163"/>
      <c r="N59" s="134"/>
      <c r="O59" s="350"/>
    </row>
    <row r="60" spans="1:15" x14ac:dyDescent="0.2">
      <c r="A60" s="844" t="s">
        <v>249</v>
      </c>
      <c r="B60" s="860"/>
      <c r="C60" s="272">
        <v>9430</v>
      </c>
      <c r="D60" s="497"/>
      <c r="E60" s="163"/>
      <c r="F60" s="163"/>
      <c r="G60" s="163"/>
      <c r="H60" s="163"/>
      <c r="I60" s="163"/>
      <c r="J60" s="171"/>
      <c r="K60" s="171"/>
      <c r="L60" s="163"/>
      <c r="M60" s="163"/>
      <c r="N60" s="134"/>
      <c r="O60" s="400"/>
    </row>
    <row r="61" spans="1:15" x14ac:dyDescent="0.2">
      <c r="A61" s="844" t="s">
        <v>251</v>
      </c>
      <c r="B61" s="860"/>
      <c r="C61" s="272"/>
      <c r="D61" s="497"/>
      <c r="E61" s="163"/>
      <c r="F61" s="163"/>
      <c r="G61" s="163">
        <v>2875</v>
      </c>
      <c r="H61" s="163"/>
      <c r="I61" s="163"/>
      <c r="J61" s="171"/>
      <c r="K61" s="171"/>
      <c r="L61" s="163"/>
      <c r="M61" s="163"/>
      <c r="N61" s="134"/>
      <c r="O61" s="399"/>
    </row>
    <row r="62" spans="1:15" x14ac:dyDescent="0.2">
      <c r="A62" s="844" t="s">
        <v>252</v>
      </c>
      <c r="B62" s="860"/>
      <c r="C62" s="272"/>
      <c r="D62" s="497"/>
      <c r="E62" s="163"/>
      <c r="F62" s="163"/>
      <c r="G62" s="163">
        <v>25760</v>
      </c>
      <c r="H62" s="163"/>
      <c r="I62" s="163"/>
      <c r="J62" s="171"/>
      <c r="K62" s="171"/>
      <c r="L62" s="163"/>
      <c r="M62" s="163"/>
      <c r="N62" s="134"/>
      <c r="O62" s="482"/>
    </row>
    <row r="63" spans="1:15" x14ac:dyDescent="0.2">
      <c r="A63" s="844" t="s">
        <v>253</v>
      </c>
      <c r="B63" s="860"/>
      <c r="C63" s="272"/>
      <c r="D63" s="497"/>
      <c r="E63" s="163"/>
      <c r="F63" s="163"/>
      <c r="G63" s="163">
        <v>1299.5</v>
      </c>
      <c r="H63" s="163"/>
      <c r="I63" s="163"/>
      <c r="J63" s="171"/>
      <c r="K63" s="171"/>
      <c r="L63" s="163"/>
      <c r="M63" s="163"/>
      <c r="N63" s="134"/>
      <c r="O63" s="482"/>
    </row>
    <row r="64" spans="1:15" x14ac:dyDescent="0.2">
      <c r="A64" s="844" t="s">
        <v>254</v>
      </c>
      <c r="B64" s="860"/>
      <c r="C64" s="272"/>
      <c r="D64" s="497"/>
      <c r="E64" s="163"/>
      <c r="F64" s="163"/>
      <c r="G64" s="163"/>
      <c r="H64" s="163"/>
      <c r="I64" s="163"/>
      <c r="J64" s="171"/>
      <c r="K64" s="171"/>
      <c r="L64" s="163"/>
      <c r="M64" s="163">
        <v>287.5</v>
      </c>
      <c r="N64" s="134"/>
      <c r="O64" s="482"/>
    </row>
    <row r="65" spans="1:15" x14ac:dyDescent="0.2">
      <c r="A65" s="844" t="s">
        <v>255</v>
      </c>
      <c r="B65" s="860"/>
      <c r="C65" s="272"/>
      <c r="D65" s="497"/>
      <c r="E65" s="163"/>
      <c r="F65" s="163"/>
      <c r="G65" s="163"/>
      <c r="H65" s="163"/>
      <c r="I65" s="163"/>
      <c r="J65" s="171"/>
      <c r="K65" s="171"/>
      <c r="L65" s="163"/>
      <c r="M65" s="163"/>
      <c r="N65" s="134">
        <v>5175</v>
      </c>
      <c r="O65" s="482"/>
    </row>
    <row r="66" spans="1:15" x14ac:dyDescent="0.2">
      <c r="A66" s="844" t="s">
        <v>256</v>
      </c>
      <c r="B66" s="860"/>
      <c r="C66" s="272"/>
      <c r="D66" s="497">
        <v>4945</v>
      </c>
      <c r="E66" s="163"/>
      <c r="F66" s="163"/>
      <c r="G66" s="163"/>
      <c r="H66" s="163"/>
      <c r="I66" s="163"/>
      <c r="J66" s="171"/>
      <c r="K66" s="171"/>
      <c r="L66" s="163"/>
      <c r="M66" s="163"/>
      <c r="N66" s="134"/>
      <c r="O66" s="518"/>
    </row>
    <row r="67" spans="1:15" x14ac:dyDescent="0.2">
      <c r="A67" s="844" t="s">
        <v>257</v>
      </c>
      <c r="B67" s="860"/>
      <c r="C67" s="272"/>
      <c r="D67" s="497">
        <v>7567</v>
      </c>
      <c r="E67" s="163"/>
      <c r="F67" s="163"/>
      <c r="G67" s="163"/>
      <c r="H67" s="163"/>
      <c r="I67" s="163"/>
      <c r="J67" s="171"/>
      <c r="K67" s="171"/>
      <c r="L67" s="163"/>
      <c r="M67" s="163"/>
      <c r="N67" s="134"/>
      <c r="O67" s="518"/>
    </row>
    <row r="68" spans="1:15" x14ac:dyDescent="0.2">
      <c r="A68" s="844" t="s">
        <v>258</v>
      </c>
      <c r="B68" s="860"/>
      <c r="C68" s="272"/>
      <c r="D68" s="497"/>
      <c r="E68" s="163"/>
      <c r="F68" s="163">
        <v>2507</v>
      </c>
      <c r="G68" s="163"/>
      <c r="H68" s="163"/>
      <c r="I68" s="163"/>
      <c r="J68" s="171"/>
      <c r="K68" s="171"/>
      <c r="L68" s="163"/>
      <c r="M68" s="163"/>
      <c r="N68" s="134"/>
      <c r="O68" s="401"/>
    </row>
    <row r="69" spans="1:15" x14ac:dyDescent="0.2">
      <c r="A69" s="844" t="s">
        <v>259</v>
      </c>
      <c r="B69" s="860"/>
      <c r="C69" s="272"/>
      <c r="D69" s="497"/>
      <c r="E69" s="163"/>
      <c r="F69" s="163"/>
      <c r="G69" s="163"/>
      <c r="H69" s="163"/>
      <c r="I69" s="163">
        <v>4814.68</v>
      </c>
      <c r="J69" s="171"/>
      <c r="K69" s="171"/>
      <c r="L69" s="163"/>
      <c r="M69" s="163"/>
      <c r="N69" s="134"/>
      <c r="O69" s="519"/>
    </row>
    <row r="70" spans="1:15" x14ac:dyDescent="0.2">
      <c r="A70" s="844" t="s">
        <v>261</v>
      </c>
      <c r="B70" s="860"/>
      <c r="C70" s="272"/>
      <c r="D70" s="497"/>
      <c r="E70" s="163"/>
      <c r="F70" s="163"/>
      <c r="G70" s="163"/>
      <c r="H70" s="163">
        <v>19126.8</v>
      </c>
      <c r="I70" s="163"/>
      <c r="J70" s="171"/>
      <c r="K70" s="171"/>
      <c r="L70" s="163"/>
      <c r="M70" s="163"/>
      <c r="N70" s="134"/>
      <c r="O70" s="607"/>
    </row>
    <row r="71" spans="1:15" x14ac:dyDescent="0.2">
      <c r="A71" s="844" t="s">
        <v>262</v>
      </c>
      <c r="B71" s="860"/>
      <c r="C71" s="272"/>
      <c r="D71" s="497"/>
      <c r="E71" s="163"/>
      <c r="F71" s="163"/>
      <c r="G71" s="163"/>
      <c r="H71" s="163"/>
      <c r="I71" s="163"/>
      <c r="J71" s="171"/>
      <c r="K71" s="171"/>
      <c r="L71" s="163">
        <v>8280</v>
      </c>
      <c r="M71" s="163"/>
      <c r="N71" s="134"/>
      <c r="O71" s="607"/>
    </row>
    <row r="72" spans="1:15" x14ac:dyDescent="0.2">
      <c r="A72" s="844" t="s">
        <v>269</v>
      </c>
      <c r="B72" s="860"/>
      <c r="C72" s="272"/>
      <c r="D72" s="497"/>
      <c r="E72" s="163">
        <v>4600</v>
      </c>
      <c r="F72" s="163"/>
      <c r="G72" s="163"/>
      <c r="H72" s="163"/>
      <c r="I72" s="163"/>
      <c r="J72" s="171"/>
      <c r="K72" s="171"/>
      <c r="L72" s="163"/>
      <c r="M72" s="163"/>
      <c r="N72" s="134"/>
      <c r="O72" s="607"/>
    </row>
    <row r="73" spans="1:15" x14ac:dyDescent="0.2">
      <c r="A73" s="844" t="s">
        <v>274</v>
      </c>
      <c r="B73" s="860"/>
      <c r="C73" s="272"/>
      <c r="D73" s="497"/>
      <c r="E73" s="163"/>
      <c r="F73" s="163">
        <v>2507</v>
      </c>
      <c r="G73" s="163"/>
      <c r="H73" s="163"/>
      <c r="I73" s="163"/>
      <c r="J73" s="171"/>
      <c r="K73" s="171"/>
      <c r="L73" s="163"/>
      <c r="M73" s="163"/>
      <c r="N73" s="134"/>
      <c r="O73" s="608"/>
    </row>
    <row r="74" spans="1:15" x14ac:dyDescent="0.2">
      <c r="A74" s="844" t="s">
        <v>275</v>
      </c>
      <c r="B74" s="860"/>
      <c r="C74" s="272"/>
      <c r="D74" s="497"/>
      <c r="E74" s="163"/>
      <c r="F74" s="163"/>
      <c r="G74" s="163"/>
      <c r="H74" s="163"/>
      <c r="I74" s="163"/>
      <c r="J74" s="171">
        <v>6256</v>
      </c>
      <c r="K74" s="171"/>
      <c r="L74" s="163"/>
      <c r="M74" s="163"/>
      <c r="N74" s="134"/>
      <c r="O74" s="611"/>
    </row>
    <row r="75" spans="1:15" x14ac:dyDescent="0.2">
      <c r="A75" s="844" t="s">
        <v>276</v>
      </c>
      <c r="B75" s="860"/>
      <c r="C75" s="272"/>
      <c r="D75" s="497"/>
      <c r="E75" s="163"/>
      <c r="F75" s="163"/>
      <c r="G75" s="163"/>
      <c r="H75" s="163"/>
      <c r="I75" s="163"/>
      <c r="J75" s="171">
        <v>1794</v>
      </c>
      <c r="K75" s="171"/>
      <c r="L75" s="163"/>
      <c r="M75" s="163"/>
      <c r="N75" s="134"/>
      <c r="O75" s="608"/>
    </row>
    <row r="76" spans="1:15" x14ac:dyDescent="0.2">
      <c r="A76" s="844" t="s">
        <v>278</v>
      </c>
      <c r="B76" s="860"/>
      <c r="C76" s="272"/>
      <c r="D76" s="497"/>
      <c r="E76" s="163">
        <v>81650</v>
      </c>
      <c r="F76" s="163"/>
      <c r="G76" s="163"/>
      <c r="H76" s="163"/>
      <c r="I76" s="163"/>
      <c r="J76" s="171"/>
      <c r="K76" s="171"/>
      <c r="L76" s="163"/>
      <c r="M76" s="163"/>
      <c r="N76" s="134"/>
      <c r="O76" s="613"/>
    </row>
    <row r="77" spans="1:15" x14ac:dyDescent="0.2">
      <c r="A77" s="844" t="s">
        <v>279</v>
      </c>
      <c r="B77" s="860"/>
      <c r="C77" s="272"/>
      <c r="D77" s="497"/>
      <c r="E77" s="163"/>
      <c r="F77" s="163"/>
      <c r="G77" s="163"/>
      <c r="H77" s="163"/>
      <c r="I77" s="163"/>
      <c r="J77" s="171"/>
      <c r="K77" s="171">
        <v>1587</v>
      </c>
      <c r="L77" s="163"/>
      <c r="M77" s="163"/>
      <c r="N77" s="134"/>
      <c r="O77" s="613"/>
    </row>
    <row r="78" spans="1:15" x14ac:dyDescent="0.2">
      <c r="A78" s="844" t="s">
        <v>280</v>
      </c>
      <c r="B78" s="860"/>
      <c r="C78" s="272"/>
      <c r="D78" s="497"/>
      <c r="E78" s="163"/>
      <c r="F78" s="163"/>
      <c r="G78" s="163"/>
      <c r="H78" s="163">
        <v>12430.35</v>
      </c>
      <c r="I78" s="163"/>
      <c r="J78" s="171"/>
      <c r="K78" s="171"/>
      <c r="L78" s="163"/>
      <c r="M78" s="163"/>
      <c r="N78" s="134"/>
      <c r="O78" s="613"/>
    </row>
    <row r="79" spans="1:15" x14ac:dyDescent="0.2">
      <c r="A79" s="844" t="s">
        <v>282</v>
      </c>
      <c r="B79" s="860"/>
      <c r="C79" s="272"/>
      <c r="D79" s="497"/>
      <c r="E79" s="163"/>
      <c r="F79" s="163"/>
      <c r="G79" s="163"/>
      <c r="H79" s="163"/>
      <c r="I79" s="163"/>
      <c r="J79" s="171"/>
      <c r="K79" s="171">
        <v>14191</v>
      </c>
      <c r="L79" s="163"/>
      <c r="M79" s="163"/>
      <c r="N79" s="134"/>
      <c r="O79" s="614"/>
    </row>
    <row r="80" spans="1:15" x14ac:dyDescent="0.2">
      <c r="A80" s="844" t="s">
        <v>283</v>
      </c>
      <c r="B80" s="860"/>
      <c r="C80" s="272"/>
      <c r="D80" s="497"/>
      <c r="E80" s="163"/>
      <c r="F80" s="163"/>
      <c r="G80" s="163"/>
      <c r="H80" s="163"/>
      <c r="I80" s="163"/>
      <c r="J80" s="171"/>
      <c r="K80" s="171">
        <v>32154</v>
      </c>
      <c r="L80" s="163"/>
      <c r="M80" s="163"/>
      <c r="N80" s="134"/>
      <c r="O80" s="613"/>
    </row>
    <row r="81" spans="1:18" ht="13.5" thickBot="1" x14ac:dyDescent="0.25">
      <c r="A81" s="864" t="s">
        <v>284</v>
      </c>
      <c r="B81" s="865"/>
      <c r="C81" s="92"/>
      <c r="D81" s="431"/>
      <c r="E81" s="313">
        <v>2875</v>
      </c>
      <c r="F81" s="313"/>
      <c r="G81" s="313"/>
      <c r="H81" s="313"/>
      <c r="I81" s="313"/>
      <c r="J81" s="277"/>
      <c r="K81" s="277"/>
      <c r="L81" s="313"/>
      <c r="M81" s="313"/>
      <c r="N81" s="95"/>
      <c r="O81" s="402"/>
    </row>
    <row r="82" spans="1:18" ht="13.5" thickBot="1" x14ac:dyDescent="0.25">
      <c r="B82" s="237"/>
      <c r="C82" s="77">
        <f t="shared" ref="C82" si="1">SUM(C49:C81)</f>
        <v>13857.5</v>
      </c>
      <c r="D82" s="78">
        <f t="shared" ref="D82:N82" si="2">SUM(D49:D81)</f>
        <v>17342</v>
      </c>
      <c r="E82" s="78">
        <f t="shared" si="2"/>
        <v>89125</v>
      </c>
      <c r="F82" s="78">
        <f t="shared" si="2"/>
        <v>17365</v>
      </c>
      <c r="G82" s="78">
        <f t="shared" si="2"/>
        <v>31234</v>
      </c>
      <c r="H82" s="78">
        <f t="shared" si="2"/>
        <v>37301.4</v>
      </c>
      <c r="I82" s="78">
        <f t="shared" si="2"/>
        <v>4814.68</v>
      </c>
      <c r="J82" s="78">
        <f t="shared" si="2"/>
        <v>10120</v>
      </c>
      <c r="K82" s="78">
        <f t="shared" si="2"/>
        <v>53107</v>
      </c>
      <c r="L82" s="78">
        <f t="shared" si="2"/>
        <v>8280</v>
      </c>
      <c r="M82" s="78">
        <f t="shared" si="2"/>
        <v>2357.5</v>
      </c>
      <c r="N82" s="170">
        <f t="shared" si="2"/>
        <v>32085</v>
      </c>
      <c r="O82" s="783">
        <f>SUM(C82:N82)</f>
        <v>316989.07999999996</v>
      </c>
      <c r="P82" s="784"/>
    </row>
    <row r="83" spans="1:18" x14ac:dyDescent="0.2">
      <c r="C83" s="346"/>
      <c r="D83" s="346"/>
      <c r="E83" s="346"/>
      <c r="F83" s="346"/>
      <c r="G83" s="346"/>
      <c r="H83" s="346"/>
      <c r="I83" s="346"/>
      <c r="N83" s="346"/>
      <c r="P83" s="97"/>
    </row>
    <row r="84" spans="1:18" s="396" customFormat="1" ht="11.25" x14ac:dyDescent="0.2">
      <c r="A84" s="395"/>
      <c r="C84" s="430" t="s">
        <v>44</v>
      </c>
      <c r="D84" s="430" t="s">
        <v>44</v>
      </c>
      <c r="E84" s="376"/>
      <c r="F84" s="376"/>
      <c r="G84" s="376"/>
      <c r="H84" s="430" t="s">
        <v>44</v>
      </c>
      <c r="I84" s="430" t="s">
        <v>44</v>
      </c>
      <c r="J84" s="430" t="s">
        <v>44</v>
      </c>
      <c r="K84" s="430" t="s">
        <v>44</v>
      </c>
      <c r="L84" s="376"/>
      <c r="M84" s="376"/>
      <c r="N84" s="376"/>
      <c r="O84" s="869">
        <f>SUM(C84:N84)</f>
        <v>0</v>
      </c>
      <c r="P84" s="873"/>
      <c r="Q84" s="874"/>
      <c r="R84" s="874"/>
    </row>
    <row r="85" spans="1:18" s="396" customFormat="1" ht="11.25" x14ac:dyDescent="0.2">
      <c r="A85" s="395"/>
      <c r="C85" s="397"/>
      <c r="D85" s="397"/>
      <c r="E85" s="481"/>
      <c r="F85" s="481"/>
      <c r="G85" s="481"/>
      <c r="H85" s="481"/>
      <c r="I85" s="481"/>
      <c r="J85" s="481"/>
      <c r="K85" s="481"/>
      <c r="O85" s="871">
        <f>SUM(C85:N85)</f>
        <v>0</v>
      </c>
      <c r="P85" s="872"/>
      <c r="Q85" s="869"/>
      <c r="R85" s="870"/>
    </row>
    <row r="86" spans="1:18" s="363" customFormat="1" ht="11.25" x14ac:dyDescent="0.2">
      <c r="A86" s="361"/>
      <c r="C86" s="362"/>
      <c r="D86" s="430"/>
      <c r="E86" s="430" t="s">
        <v>44</v>
      </c>
      <c r="F86" s="430" t="s">
        <v>44</v>
      </c>
      <c r="G86" s="430" t="s">
        <v>44</v>
      </c>
      <c r="H86" s="362"/>
      <c r="I86" s="362"/>
      <c r="L86" s="430" t="s">
        <v>44</v>
      </c>
      <c r="M86" s="430" t="s">
        <v>44</v>
      </c>
      <c r="N86" s="430" t="s">
        <v>44</v>
      </c>
      <c r="O86" s="862">
        <f>SUM(C86:N86)</f>
        <v>0</v>
      </c>
      <c r="P86" s="863"/>
      <c r="Q86" s="364"/>
    </row>
    <row r="87" spans="1:18" x14ac:dyDescent="0.2">
      <c r="C87" s="362"/>
      <c r="D87" s="362"/>
      <c r="E87" s="362"/>
      <c r="F87" s="362"/>
      <c r="G87" s="362"/>
      <c r="H87" s="362"/>
      <c r="I87" s="362"/>
      <c r="J87" s="363"/>
      <c r="K87" s="363"/>
      <c r="L87" s="363"/>
      <c r="M87" s="363"/>
      <c r="N87" s="363"/>
      <c r="O87" s="837">
        <f>SUM(O84:P86)</f>
        <v>0</v>
      </c>
      <c r="P87" s="838"/>
      <c r="Q87" s="97"/>
    </row>
    <row r="88" spans="1:18" x14ac:dyDescent="0.2">
      <c r="G88" s="362"/>
      <c r="H88" s="1"/>
      <c r="L88" s="97"/>
      <c r="N88" s="520"/>
    </row>
    <row r="89" spans="1:18" x14ac:dyDescent="0.2">
      <c r="H89" s="1"/>
      <c r="K89" s="97"/>
      <c r="N89"/>
    </row>
    <row r="90" spans="1:18" x14ac:dyDescent="0.2">
      <c r="H90" s="1"/>
      <c r="M90" s="97"/>
      <c r="N90"/>
    </row>
    <row r="91" spans="1:18" x14ac:dyDescent="0.2">
      <c r="H91" s="1"/>
      <c r="M91" s="97"/>
      <c r="N91"/>
    </row>
    <row r="92" spans="1:18" x14ac:dyDescent="0.2">
      <c r="H92" s="1"/>
      <c r="M92" s="97"/>
      <c r="N92"/>
    </row>
    <row r="93" spans="1:18" x14ac:dyDescent="0.2">
      <c r="H93" s="1"/>
      <c r="K93" s="97"/>
      <c r="N93"/>
    </row>
    <row r="94" spans="1:18" x14ac:dyDescent="0.2">
      <c r="H94" s="1"/>
      <c r="J94" s="97"/>
      <c r="N94"/>
    </row>
    <row r="95" spans="1:18" x14ac:dyDescent="0.2">
      <c r="H95" s="1"/>
      <c r="N95"/>
      <c r="O95" s="97"/>
    </row>
    <row r="96" spans="1:18" x14ac:dyDescent="0.2">
      <c r="H96" s="1"/>
      <c r="N96"/>
      <c r="O96" s="97"/>
    </row>
  </sheetData>
  <mergeCells count="70">
    <mergeCell ref="G15:G16"/>
    <mergeCell ref="O87:P87"/>
    <mergeCell ref="A62:B62"/>
    <mergeCell ref="A63:B63"/>
    <mergeCell ref="A64:B64"/>
    <mergeCell ref="A65:B65"/>
    <mergeCell ref="A67:B67"/>
    <mergeCell ref="A69:B69"/>
    <mergeCell ref="A66:B66"/>
    <mergeCell ref="A73:B73"/>
    <mergeCell ref="A75:B75"/>
    <mergeCell ref="A70:B70"/>
    <mergeCell ref="A79:B79"/>
    <mergeCell ref="A72:B72"/>
    <mergeCell ref="A77:B77"/>
    <mergeCell ref="A78:B78"/>
    <mergeCell ref="A5:A7"/>
    <mergeCell ref="G5:G7"/>
    <mergeCell ref="A58:B58"/>
    <mergeCell ref="G8:G10"/>
    <mergeCell ref="A8:A10"/>
    <mergeCell ref="A31:A33"/>
    <mergeCell ref="G11:G12"/>
    <mergeCell ref="A11:A12"/>
    <mergeCell ref="A27:A29"/>
    <mergeCell ref="G27:G29"/>
    <mergeCell ref="G23:G25"/>
    <mergeCell ref="A23:A25"/>
    <mergeCell ref="A18:A22"/>
    <mergeCell ref="A13:A14"/>
    <mergeCell ref="G13:G14"/>
    <mergeCell ref="A15:A16"/>
    <mergeCell ref="A80:B80"/>
    <mergeCell ref="Q85:R85"/>
    <mergeCell ref="E42:F42"/>
    <mergeCell ref="O85:P85"/>
    <mergeCell ref="G18:G22"/>
    <mergeCell ref="G41:J42"/>
    <mergeCell ref="O84:P84"/>
    <mergeCell ref="K41:L41"/>
    <mergeCell ref="Q84:R84"/>
    <mergeCell ref="G31:G33"/>
    <mergeCell ref="G34:G37"/>
    <mergeCell ref="G38:G39"/>
    <mergeCell ref="A34:A37"/>
    <mergeCell ref="A38:A39"/>
    <mergeCell ref="A59:B59"/>
    <mergeCell ref="A71:B71"/>
    <mergeCell ref="C3:D3"/>
    <mergeCell ref="O86:P86"/>
    <mergeCell ref="A53:B53"/>
    <mergeCell ref="A60:B60"/>
    <mergeCell ref="A61:B61"/>
    <mergeCell ref="A54:B54"/>
    <mergeCell ref="A68:B68"/>
    <mergeCell ref="A81:B81"/>
    <mergeCell ref="C42:D42"/>
    <mergeCell ref="A41:B41"/>
    <mergeCell ref="O82:P82"/>
    <mergeCell ref="A49:B49"/>
    <mergeCell ref="H4:J4"/>
    <mergeCell ref="E3:F3"/>
    <mergeCell ref="A50:B50"/>
    <mergeCell ref="A55:B55"/>
    <mergeCell ref="A51:B51"/>
    <mergeCell ref="A76:B76"/>
    <mergeCell ref="A74:B74"/>
    <mergeCell ref="A52:B52"/>
    <mergeCell ref="A56:B56"/>
    <mergeCell ref="A57:B57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70"/>
  <sheetViews>
    <sheetView zoomScaleNormal="100" workbookViewId="0">
      <pane ySplit="4" topLeftCell="A35" activePane="bottomLeft" state="frozenSplit"/>
      <selection pane="bottomLeft" activeCell="C57" sqref="C57"/>
    </sheetView>
  </sheetViews>
  <sheetFormatPr defaultRowHeight="12.75" x14ac:dyDescent="0.2"/>
  <cols>
    <col min="1" max="1" width="2.42578125" style="120" customWidth="1"/>
    <col min="2" max="2" width="6.42578125" style="81" customWidth="1"/>
    <col min="3" max="7" width="10.7109375" style="1" customWidth="1"/>
    <col min="8" max="13" width="10.7109375" customWidth="1"/>
    <col min="14" max="14" width="10.7109375" style="97" customWidth="1"/>
    <col min="15" max="15" width="4.85546875" style="35" customWidth="1"/>
    <col min="16" max="16" width="13.7109375" customWidth="1"/>
    <col min="17" max="17" width="13.28515625" customWidth="1"/>
    <col min="18" max="18" width="13.7109375" customWidth="1"/>
    <col min="19" max="19" width="13.140625" customWidth="1"/>
  </cols>
  <sheetData>
    <row r="1" spans="1:15" ht="15" x14ac:dyDescent="0.25">
      <c r="A1" s="41" t="s">
        <v>272</v>
      </c>
      <c r="C1" s="3"/>
    </row>
    <row r="2" spans="1:15" ht="9.75" customHeight="1" thickBot="1" x14ac:dyDescent="0.25">
      <c r="A2" s="2"/>
      <c r="C2" s="137"/>
      <c r="D2" s="138"/>
      <c r="E2" s="138"/>
      <c r="F2" s="138"/>
      <c r="G2"/>
      <c r="M2" s="97"/>
      <c r="N2" s="35"/>
      <c r="O2"/>
    </row>
    <row r="3" spans="1:15" ht="17.25" customHeight="1" x14ac:dyDescent="0.2">
      <c r="A3" s="2"/>
      <c r="C3" s="800" t="s">
        <v>34</v>
      </c>
      <c r="D3" s="801"/>
      <c r="E3" s="800" t="s">
        <v>33</v>
      </c>
      <c r="F3" s="801"/>
      <c r="G3"/>
      <c r="M3" s="97"/>
      <c r="N3" s="35"/>
      <c r="O3"/>
    </row>
    <row r="4" spans="1:15" ht="13.5" thickBot="1" x14ac:dyDescent="0.25">
      <c r="A4" s="80" t="s">
        <v>6</v>
      </c>
      <c r="B4" s="107" t="s">
        <v>10</v>
      </c>
      <c r="C4" s="54" t="s">
        <v>7</v>
      </c>
      <c r="D4" s="139" t="s">
        <v>8</v>
      </c>
      <c r="E4" s="54" t="s">
        <v>37</v>
      </c>
      <c r="F4" s="55" t="s">
        <v>8</v>
      </c>
      <c r="G4" s="119" t="s">
        <v>0</v>
      </c>
      <c r="H4" s="813" t="s">
        <v>11</v>
      </c>
      <c r="I4" s="813"/>
      <c r="J4" s="813"/>
      <c r="M4" s="97"/>
      <c r="N4" s="35"/>
      <c r="O4"/>
    </row>
    <row r="5" spans="1:15" x14ac:dyDescent="0.2">
      <c r="A5" s="595" t="s">
        <v>43</v>
      </c>
      <c r="B5" s="83" t="s">
        <v>285</v>
      </c>
      <c r="C5" s="60"/>
      <c r="D5" s="104">
        <v>25357.5</v>
      </c>
      <c r="E5" s="60"/>
      <c r="F5" s="61"/>
      <c r="G5" s="597">
        <f>SUM(C5:F5)</f>
        <v>25357.5</v>
      </c>
      <c r="H5" s="30" t="s">
        <v>250</v>
      </c>
      <c r="I5" s="31"/>
      <c r="J5" s="32"/>
      <c r="K5" s="96" t="s">
        <v>41</v>
      </c>
      <c r="M5" s="111" t="s">
        <v>42</v>
      </c>
      <c r="N5" s="245"/>
      <c r="O5"/>
    </row>
    <row r="6" spans="1:15" x14ac:dyDescent="0.2">
      <c r="A6" s="805" t="s">
        <v>91</v>
      </c>
      <c r="B6" s="82" t="s">
        <v>263</v>
      </c>
      <c r="C6" s="141">
        <v>10189</v>
      </c>
      <c r="D6" s="114"/>
      <c r="E6" s="58"/>
      <c r="F6" s="59"/>
      <c r="G6" s="824">
        <f>SUM(C6:F10)</f>
        <v>92506</v>
      </c>
      <c r="H6" s="30" t="s">
        <v>266</v>
      </c>
      <c r="I6" s="31"/>
      <c r="J6" s="32"/>
      <c r="K6" s="96" t="s">
        <v>72</v>
      </c>
      <c r="M6" s="151">
        <v>43619</v>
      </c>
      <c r="N6" s="35"/>
      <c r="O6"/>
    </row>
    <row r="7" spans="1:15" x14ac:dyDescent="0.2">
      <c r="A7" s="806"/>
      <c r="B7" s="282" t="s">
        <v>286</v>
      </c>
      <c r="C7" s="280"/>
      <c r="D7" s="133">
        <v>3668.5</v>
      </c>
      <c r="E7" s="280"/>
      <c r="F7" s="143"/>
      <c r="G7" s="828"/>
      <c r="H7" s="30" t="s">
        <v>87</v>
      </c>
      <c r="I7" s="31"/>
      <c r="J7" s="32"/>
      <c r="K7" s="96" t="s">
        <v>41</v>
      </c>
      <c r="M7" s="151" t="s">
        <v>42</v>
      </c>
      <c r="N7" s="35"/>
      <c r="O7" s="245"/>
    </row>
    <row r="8" spans="1:15" x14ac:dyDescent="0.2">
      <c r="A8" s="806"/>
      <c r="B8" s="372" t="s">
        <v>287</v>
      </c>
      <c r="C8" s="256"/>
      <c r="D8" s="163">
        <v>5175</v>
      </c>
      <c r="E8" s="278"/>
      <c r="F8" s="148"/>
      <c r="G8" s="828"/>
      <c r="H8" s="30" t="s">
        <v>57</v>
      </c>
      <c r="I8" s="31"/>
      <c r="J8" s="32"/>
      <c r="K8" s="96" t="s">
        <v>41</v>
      </c>
      <c r="M8" s="151" t="s">
        <v>42</v>
      </c>
      <c r="N8" s="35"/>
      <c r="O8"/>
    </row>
    <row r="9" spans="1:15" x14ac:dyDescent="0.2">
      <c r="A9" s="806"/>
      <c r="B9" s="83" t="s">
        <v>288</v>
      </c>
      <c r="C9" s="121">
        <v>49898.5</v>
      </c>
      <c r="D9" s="104"/>
      <c r="E9" s="60"/>
      <c r="F9" s="61"/>
      <c r="G9" s="828"/>
      <c r="H9" s="30" t="s">
        <v>289</v>
      </c>
      <c r="I9" s="31"/>
      <c r="J9" s="32"/>
      <c r="K9" s="204" t="s">
        <v>72</v>
      </c>
      <c r="M9" s="151">
        <v>43690</v>
      </c>
      <c r="N9" s="214"/>
      <c r="O9"/>
    </row>
    <row r="10" spans="1:15" x14ac:dyDescent="0.2">
      <c r="A10" s="807"/>
      <c r="B10" s="82" t="s">
        <v>291</v>
      </c>
      <c r="C10" s="58"/>
      <c r="D10" s="114">
        <v>23575</v>
      </c>
      <c r="E10" s="58"/>
      <c r="F10" s="59"/>
      <c r="G10" s="825"/>
      <c r="H10" s="30" t="s">
        <v>290</v>
      </c>
      <c r="I10" s="31"/>
      <c r="J10" s="32"/>
      <c r="K10" s="96" t="s">
        <v>41</v>
      </c>
      <c r="M10" s="151" t="s">
        <v>42</v>
      </c>
      <c r="N10" s="35"/>
      <c r="O10"/>
    </row>
    <row r="11" spans="1:15" x14ac:dyDescent="0.2">
      <c r="A11" s="796" t="s">
        <v>58</v>
      </c>
      <c r="B11" s="279" t="s">
        <v>292</v>
      </c>
      <c r="C11" s="281">
        <v>2875</v>
      </c>
      <c r="D11" s="133"/>
      <c r="E11" s="280"/>
      <c r="F11" s="143"/>
      <c r="G11" s="824">
        <f>SUM(C11:F12)</f>
        <v>4025</v>
      </c>
      <c r="H11" s="30" t="s">
        <v>103</v>
      </c>
      <c r="I11" s="31"/>
      <c r="J11" s="32"/>
      <c r="K11" s="204" t="s">
        <v>72</v>
      </c>
      <c r="M11" s="151">
        <v>43650</v>
      </c>
      <c r="N11" s="35"/>
      <c r="O11"/>
    </row>
    <row r="12" spans="1:15" x14ac:dyDescent="0.2">
      <c r="A12" s="797"/>
      <c r="B12" s="83" t="s">
        <v>293</v>
      </c>
      <c r="C12" s="60"/>
      <c r="D12" s="104">
        <v>1150</v>
      </c>
      <c r="E12" s="60"/>
      <c r="F12" s="61"/>
      <c r="G12" s="825"/>
      <c r="H12" s="30" t="s">
        <v>250</v>
      </c>
      <c r="I12" s="31"/>
      <c r="J12" s="32"/>
      <c r="K12" s="204" t="s">
        <v>41</v>
      </c>
      <c r="M12" s="151" t="s">
        <v>42</v>
      </c>
      <c r="N12" s="214"/>
      <c r="O12"/>
    </row>
    <row r="13" spans="1:15" x14ac:dyDescent="0.2">
      <c r="A13" s="116" t="s">
        <v>296</v>
      </c>
      <c r="B13" s="255" t="s">
        <v>294</v>
      </c>
      <c r="C13" s="256"/>
      <c r="D13" s="163"/>
      <c r="E13" s="278">
        <v>6440</v>
      </c>
      <c r="F13" s="148"/>
      <c r="G13" s="567">
        <f>SUM(C13:F13)</f>
        <v>6440</v>
      </c>
      <c r="H13" s="30" t="s">
        <v>295</v>
      </c>
      <c r="I13" s="31"/>
      <c r="J13" s="32"/>
      <c r="K13" s="204" t="s">
        <v>81</v>
      </c>
      <c r="M13" s="151">
        <v>43689</v>
      </c>
      <c r="N13" s="35"/>
      <c r="O13"/>
    </row>
    <row r="14" spans="1:15" x14ac:dyDescent="0.2">
      <c r="A14" s="116" t="s">
        <v>94</v>
      </c>
      <c r="B14" s="83" t="s">
        <v>297</v>
      </c>
      <c r="C14" s="60"/>
      <c r="D14" s="104">
        <v>12707.5</v>
      </c>
      <c r="E14" s="60"/>
      <c r="F14" s="61"/>
      <c r="G14" s="567">
        <f>SUM(C14:F14)</f>
        <v>12707.5</v>
      </c>
      <c r="H14" s="30" t="s">
        <v>57</v>
      </c>
      <c r="I14" s="31"/>
      <c r="J14" s="32"/>
      <c r="K14" s="204" t="s">
        <v>41</v>
      </c>
      <c r="M14" s="151" t="s">
        <v>42</v>
      </c>
      <c r="N14" s="35"/>
      <c r="O14"/>
    </row>
    <row r="15" spans="1:15" x14ac:dyDescent="0.2">
      <c r="A15" s="110" t="s">
        <v>64</v>
      </c>
      <c r="B15" s="209" t="s">
        <v>298</v>
      </c>
      <c r="C15" s="281">
        <v>17250</v>
      </c>
      <c r="D15" s="133"/>
      <c r="E15" s="280"/>
      <c r="F15" s="143"/>
      <c r="G15" s="254">
        <f>SUM(C15:F15)</f>
        <v>17250</v>
      </c>
      <c r="H15" s="30" t="s">
        <v>103</v>
      </c>
      <c r="I15" s="31"/>
      <c r="J15" s="32"/>
      <c r="K15" s="204" t="s">
        <v>72</v>
      </c>
      <c r="M15" s="151"/>
      <c r="N15" s="35"/>
      <c r="O15"/>
    </row>
    <row r="16" spans="1:15" x14ac:dyDescent="0.2">
      <c r="A16" s="796" t="s">
        <v>85</v>
      </c>
      <c r="B16" s="257" t="s">
        <v>299</v>
      </c>
      <c r="C16" s="60"/>
      <c r="D16" s="104">
        <v>6497.5</v>
      </c>
      <c r="E16" s="60"/>
      <c r="F16" s="61"/>
      <c r="G16" s="824">
        <f>SUM(C16:F18)</f>
        <v>18860</v>
      </c>
      <c r="H16" s="30" t="s">
        <v>57</v>
      </c>
      <c r="I16" s="31"/>
      <c r="J16" s="32"/>
      <c r="K16" s="204" t="s">
        <v>41</v>
      </c>
      <c r="M16" s="151" t="s">
        <v>42</v>
      </c>
      <c r="N16" s="35"/>
      <c r="O16"/>
    </row>
    <row r="17" spans="1:16" x14ac:dyDescent="0.2">
      <c r="A17" s="809"/>
      <c r="B17" s="209" t="s">
        <v>300</v>
      </c>
      <c r="C17" s="141">
        <v>5750</v>
      </c>
      <c r="D17" s="114"/>
      <c r="E17" s="58"/>
      <c r="F17" s="59"/>
      <c r="G17" s="828"/>
      <c r="H17" s="30" t="s">
        <v>103</v>
      </c>
      <c r="I17" s="352"/>
      <c r="J17" s="353"/>
      <c r="K17" s="204" t="s">
        <v>72</v>
      </c>
      <c r="M17" s="151"/>
      <c r="N17" s="245"/>
      <c r="O17"/>
    </row>
    <row r="18" spans="1:16" x14ac:dyDescent="0.2">
      <c r="A18" s="797"/>
      <c r="B18" s="82" t="s">
        <v>301</v>
      </c>
      <c r="C18" s="141">
        <v>6612.5</v>
      </c>
      <c r="D18" s="114"/>
      <c r="E18" s="58"/>
      <c r="F18" s="59"/>
      <c r="G18" s="825"/>
      <c r="H18" s="30" t="s">
        <v>184</v>
      </c>
      <c r="I18" s="31"/>
      <c r="J18" s="32"/>
      <c r="K18" s="204" t="s">
        <v>72</v>
      </c>
      <c r="M18" s="151"/>
      <c r="N18" s="35"/>
      <c r="O18"/>
    </row>
    <row r="19" spans="1:16" x14ac:dyDescent="0.2">
      <c r="A19" s="796" t="s">
        <v>73</v>
      </c>
      <c r="B19" s="279" t="s">
        <v>302</v>
      </c>
      <c r="C19" s="281">
        <v>1293.75</v>
      </c>
      <c r="D19" s="133"/>
      <c r="E19" s="280"/>
      <c r="F19" s="143"/>
      <c r="G19" s="824">
        <f>SUM(C19:F20)</f>
        <v>7791.25</v>
      </c>
      <c r="H19" s="30" t="s">
        <v>303</v>
      </c>
      <c r="I19" s="31"/>
      <c r="J19" s="32"/>
      <c r="K19" s="204" t="s">
        <v>72</v>
      </c>
      <c r="M19" s="151"/>
      <c r="N19" s="35"/>
      <c r="O19"/>
    </row>
    <row r="20" spans="1:16" x14ac:dyDescent="0.2">
      <c r="A20" s="797"/>
      <c r="B20" s="83" t="s">
        <v>304</v>
      </c>
      <c r="C20" s="60"/>
      <c r="D20" s="104">
        <v>6497.5</v>
      </c>
      <c r="E20" s="60"/>
      <c r="F20" s="61"/>
      <c r="G20" s="825"/>
      <c r="H20" s="30" t="s">
        <v>57</v>
      </c>
      <c r="I20" s="31"/>
      <c r="J20" s="32"/>
      <c r="K20" s="204" t="s">
        <v>41</v>
      </c>
      <c r="L20" s="96"/>
      <c r="M20" s="151" t="s">
        <v>42</v>
      </c>
      <c r="N20" s="35"/>
      <c r="O20"/>
    </row>
    <row r="21" spans="1:16" x14ac:dyDescent="0.2">
      <c r="A21" s="116" t="s">
        <v>306</v>
      </c>
      <c r="B21" s="279" t="s">
        <v>305</v>
      </c>
      <c r="C21" s="281">
        <v>18400</v>
      </c>
      <c r="D21" s="133"/>
      <c r="E21" s="280"/>
      <c r="F21" s="143"/>
      <c r="G21" s="254">
        <f>SUM(C21:F21)</f>
        <v>18400</v>
      </c>
      <c r="H21" s="30" t="s">
        <v>307</v>
      </c>
      <c r="I21" s="31"/>
      <c r="J21" s="32"/>
      <c r="K21" s="204" t="s">
        <v>72</v>
      </c>
      <c r="M21" s="151"/>
      <c r="N21" s="35"/>
      <c r="O21"/>
    </row>
    <row r="22" spans="1:16" x14ac:dyDescent="0.2">
      <c r="A22" s="796" t="s">
        <v>86</v>
      </c>
      <c r="B22" s="83" t="s">
        <v>308</v>
      </c>
      <c r="C22" s="60"/>
      <c r="D22" s="104">
        <v>10350</v>
      </c>
      <c r="E22" s="60"/>
      <c r="F22" s="61"/>
      <c r="G22" s="824">
        <f>SUM(C22:F23)</f>
        <v>26783.5</v>
      </c>
      <c r="H22" s="30" t="s">
        <v>311</v>
      </c>
      <c r="I22" s="31"/>
      <c r="J22" s="32"/>
      <c r="K22" s="204" t="s">
        <v>41</v>
      </c>
      <c r="M22" s="151" t="s">
        <v>42</v>
      </c>
      <c r="N22" s="35"/>
      <c r="O22"/>
    </row>
    <row r="23" spans="1:16" x14ac:dyDescent="0.2">
      <c r="A23" s="797"/>
      <c r="B23" s="209" t="s">
        <v>313</v>
      </c>
      <c r="C23" s="121">
        <v>16433.5</v>
      </c>
      <c r="D23" s="104"/>
      <c r="E23" s="60"/>
      <c r="F23" s="61"/>
      <c r="G23" s="825"/>
      <c r="H23" s="30" t="s">
        <v>312</v>
      </c>
      <c r="I23" s="31"/>
      <c r="J23" s="32"/>
      <c r="K23" s="204" t="s">
        <v>72</v>
      </c>
      <c r="M23" s="151"/>
      <c r="N23"/>
      <c r="O23" s="150"/>
      <c r="P23" s="162"/>
    </row>
    <row r="24" spans="1:16" x14ac:dyDescent="0.2">
      <c r="A24" s="796" t="s">
        <v>88</v>
      </c>
      <c r="B24" s="82" t="s">
        <v>315</v>
      </c>
      <c r="C24" s="58"/>
      <c r="D24" s="114">
        <v>5497</v>
      </c>
      <c r="E24" s="58"/>
      <c r="F24" s="59"/>
      <c r="G24" s="824">
        <f>SUM(C24:F25)</f>
        <v>10200.5</v>
      </c>
      <c r="H24" s="30" t="s">
        <v>314</v>
      </c>
      <c r="I24" s="31"/>
      <c r="J24" s="32"/>
      <c r="K24" s="204" t="s">
        <v>41</v>
      </c>
      <c r="M24" s="151" t="s">
        <v>42</v>
      </c>
      <c r="N24"/>
      <c r="O24" s="150"/>
      <c r="P24" s="162"/>
    </row>
    <row r="25" spans="1:16" x14ac:dyDescent="0.2">
      <c r="A25" s="797"/>
      <c r="B25" s="82" t="s">
        <v>316</v>
      </c>
      <c r="C25" s="58"/>
      <c r="D25" s="114">
        <v>4703.5</v>
      </c>
      <c r="E25" s="58"/>
      <c r="F25" s="59"/>
      <c r="G25" s="825"/>
      <c r="H25" s="30" t="s">
        <v>314</v>
      </c>
      <c r="I25" s="31"/>
      <c r="J25" s="32"/>
      <c r="K25" s="204" t="s">
        <v>41</v>
      </c>
      <c r="M25" s="151" t="s">
        <v>42</v>
      </c>
      <c r="N25"/>
      <c r="O25" s="245"/>
      <c r="P25" s="162"/>
    </row>
    <row r="26" spans="1:16" x14ac:dyDescent="0.2">
      <c r="A26" s="116" t="s">
        <v>77</v>
      </c>
      <c r="B26" s="82" t="s">
        <v>318</v>
      </c>
      <c r="C26" s="58"/>
      <c r="D26" s="114">
        <v>2875</v>
      </c>
      <c r="E26" s="141"/>
      <c r="F26" s="59"/>
      <c r="G26" s="567">
        <f>SUM(C26:F26)</f>
        <v>2875</v>
      </c>
      <c r="H26" s="30" t="s">
        <v>250</v>
      </c>
      <c r="I26" s="31"/>
      <c r="J26" s="32"/>
      <c r="K26" s="204" t="s">
        <v>41</v>
      </c>
      <c r="M26" s="151" t="s">
        <v>42</v>
      </c>
      <c r="N26" s="35"/>
      <c r="O26" s="150"/>
      <c r="P26" s="162"/>
    </row>
    <row r="27" spans="1:16" x14ac:dyDescent="0.2">
      <c r="A27" s="809" t="s">
        <v>90</v>
      </c>
      <c r="B27" s="83" t="s">
        <v>321</v>
      </c>
      <c r="C27" s="58"/>
      <c r="D27" s="114">
        <v>7590</v>
      </c>
      <c r="E27" s="58"/>
      <c r="F27" s="59"/>
      <c r="G27" s="824">
        <f>SUM(C27:F30)</f>
        <v>27140</v>
      </c>
      <c r="H27" s="30" t="s">
        <v>265</v>
      </c>
      <c r="I27" s="31"/>
      <c r="J27" s="32"/>
      <c r="K27" s="204" t="s">
        <v>41</v>
      </c>
      <c r="M27" s="151" t="s">
        <v>42</v>
      </c>
      <c r="N27" s="35"/>
      <c r="O27" s="150"/>
      <c r="P27" s="162"/>
    </row>
    <row r="28" spans="1:16" x14ac:dyDescent="0.2">
      <c r="A28" s="809"/>
      <c r="B28" s="83" t="s">
        <v>322</v>
      </c>
      <c r="C28" s="58"/>
      <c r="D28" s="114">
        <v>1150</v>
      </c>
      <c r="E28" s="58"/>
      <c r="F28" s="59"/>
      <c r="G28" s="828"/>
      <c r="H28" s="30" t="s">
        <v>327</v>
      </c>
      <c r="I28" s="31"/>
      <c r="J28" s="32"/>
      <c r="K28" s="204" t="s">
        <v>41</v>
      </c>
      <c r="M28" s="151" t="s">
        <v>42</v>
      </c>
      <c r="N28" s="35"/>
      <c r="O28" s="150"/>
      <c r="P28" s="162"/>
    </row>
    <row r="29" spans="1:16" x14ac:dyDescent="0.2">
      <c r="A29" s="809"/>
      <c r="B29" s="83" t="s">
        <v>323</v>
      </c>
      <c r="C29" s="58"/>
      <c r="D29" s="114">
        <v>1150</v>
      </c>
      <c r="E29" s="58"/>
      <c r="F29" s="59"/>
      <c r="G29" s="828"/>
      <c r="H29" s="30" t="s">
        <v>328</v>
      </c>
      <c r="I29" s="31"/>
      <c r="J29" s="32"/>
      <c r="K29" s="204" t="s">
        <v>41</v>
      </c>
      <c r="M29" s="151" t="s">
        <v>42</v>
      </c>
      <c r="N29" s="35"/>
      <c r="O29" s="150"/>
      <c r="P29" s="162"/>
    </row>
    <row r="30" spans="1:16" ht="13.5" thickBot="1" x14ac:dyDescent="0.25">
      <c r="A30" s="809"/>
      <c r="B30" s="83" t="s">
        <v>324</v>
      </c>
      <c r="C30" s="141">
        <v>17250</v>
      </c>
      <c r="D30" s="114"/>
      <c r="E30" s="58"/>
      <c r="F30" s="59"/>
      <c r="G30" s="825"/>
      <c r="H30" s="30" t="s">
        <v>329</v>
      </c>
      <c r="I30" s="31"/>
      <c r="J30" s="32"/>
      <c r="K30" s="619" t="s">
        <v>81</v>
      </c>
      <c r="M30" s="151">
        <v>43677</v>
      </c>
      <c r="N30" s="35"/>
      <c r="O30" s="150"/>
      <c r="P30" s="162"/>
    </row>
    <row r="31" spans="1:16" s="12" customFormat="1" ht="14.25" thickTop="1" thickBot="1" x14ac:dyDescent="0.25">
      <c r="A31" s="804"/>
      <c r="B31" s="804"/>
      <c r="C31" s="244">
        <f>SUM(C5:C30)</f>
        <v>145952.25</v>
      </c>
      <c r="D31" s="105">
        <f>SUM(D5:D30)</f>
        <v>117944</v>
      </c>
      <c r="E31" s="244">
        <f>SUM(E5:E30)</f>
        <v>6440</v>
      </c>
      <c r="F31" s="57">
        <f>SUM(F5:F30)</f>
        <v>0</v>
      </c>
      <c r="G31" s="817">
        <f>SUM(G5:G30)</f>
        <v>270336.25</v>
      </c>
      <c r="H31" s="818"/>
      <c r="I31" s="818"/>
      <c r="J31" s="818"/>
      <c r="K31" s="67">
        <f>SUM(C31:F31)</f>
        <v>270336.25</v>
      </c>
      <c r="L31" s="67"/>
      <c r="M31" s="301"/>
      <c r="N31" s="35"/>
    </row>
    <row r="32" spans="1:16" s="12" customFormat="1" ht="15" customHeight="1" x14ac:dyDescent="0.2">
      <c r="A32" s="40"/>
      <c r="B32" s="84"/>
      <c r="C32" s="866">
        <f>SUM(C31:D31)</f>
        <v>263896.25</v>
      </c>
      <c r="D32" s="867"/>
      <c r="E32" s="791">
        <f>SUM(E31:F31)</f>
        <v>6440</v>
      </c>
      <c r="F32" s="792"/>
      <c r="G32" s="817"/>
      <c r="H32" s="817"/>
      <c r="I32" s="817"/>
      <c r="J32" s="817"/>
      <c r="K32" s="96" t="s">
        <v>41</v>
      </c>
      <c r="L32" s="67"/>
      <c r="M32" s="98"/>
      <c r="N32" s="245" t="e">
        <f>SUM(#REF!)+'AUGUST ''19'!#REF!+'AUGUST ''19'!#REF!</f>
        <v>#REF!</v>
      </c>
    </row>
    <row r="33" spans="1:17" x14ac:dyDescent="0.2">
      <c r="G33" s="882"/>
      <c r="H33" s="810"/>
      <c r="I33" s="781"/>
      <c r="J33" s="810"/>
      <c r="K33" s="781">
        <f>SUM('JUNE ''19'!C5:F40,'JULY ''19'!C5:F30)</f>
        <v>597767.32999999996</v>
      </c>
      <c r="L33" s="810"/>
      <c r="M33" s="883"/>
      <c r="N33" s="883"/>
      <c r="O33" s="150"/>
    </row>
    <row r="34" spans="1:17" ht="15" x14ac:dyDescent="0.2">
      <c r="A34" s="65" t="s">
        <v>9</v>
      </c>
      <c r="G34"/>
      <c r="I34" s="781"/>
      <c r="J34" s="810"/>
      <c r="K34" s="781"/>
      <c r="L34" s="810"/>
      <c r="M34" s="97"/>
      <c r="N34" s="35"/>
      <c r="O34"/>
    </row>
    <row r="35" spans="1:17" s="97" customFormat="1" ht="7.5" customHeight="1" x14ac:dyDescent="0.2">
      <c r="A35" s="4"/>
      <c r="B35" s="81"/>
      <c r="C35" s="1"/>
      <c r="D35" s="1"/>
      <c r="E35" s="1"/>
      <c r="F35" s="1"/>
      <c r="G35" s="1"/>
      <c r="H35"/>
      <c r="I35"/>
      <c r="J35"/>
      <c r="K35"/>
      <c r="L35"/>
      <c r="M35"/>
      <c r="O35" s="35"/>
    </row>
    <row r="36" spans="1:17" s="97" customFormat="1" ht="17.25" customHeight="1" thickBot="1" x14ac:dyDescent="0.25">
      <c r="A36" s="128"/>
      <c r="B36" s="127" t="s">
        <v>34</v>
      </c>
      <c r="C36" s="126"/>
      <c r="D36" s="1"/>
      <c r="E36" s="1"/>
      <c r="F36" s="1"/>
      <c r="G36" s="1"/>
      <c r="H36" s="1"/>
      <c r="I36"/>
      <c r="J36"/>
      <c r="K36"/>
      <c r="L36"/>
      <c r="M36"/>
      <c r="N36"/>
      <c r="O36"/>
      <c r="Q36" s="35"/>
    </row>
    <row r="37" spans="1:17" s="97" customFormat="1" ht="13.5" thickBot="1" x14ac:dyDescent="0.25">
      <c r="A37" s="884"/>
      <c r="B37" s="884"/>
      <c r="C37" s="241" t="s">
        <v>89</v>
      </c>
      <c r="D37" s="33" t="s">
        <v>217</v>
      </c>
      <c r="E37" s="33" t="s">
        <v>49</v>
      </c>
      <c r="F37" s="33" t="s">
        <v>331</v>
      </c>
      <c r="G37" s="33" t="s">
        <v>317</v>
      </c>
      <c r="H37" s="33" t="s">
        <v>78</v>
      </c>
      <c r="I37" s="33" t="s">
        <v>268</v>
      </c>
      <c r="J37" s="33" t="s">
        <v>330</v>
      </c>
      <c r="K37" s="94" t="s">
        <v>59</v>
      </c>
      <c r="L37" s="99"/>
      <c r="N37"/>
      <c r="Q37" s="246"/>
    </row>
    <row r="38" spans="1:17" s="97" customFormat="1" x14ac:dyDescent="0.2">
      <c r="A38" s="798" t="s">
        <v>285</v>
      </c>
      <c r="B38" s="799"/>
      <c r="C38" s="433"/>
      <c r="D38" s="108">
        <v>25357.5</v>
      </c>
      <c r="E38" s="108"/>
      <c r="F38" s="108"/>
      <c r="G38" s="108"/>
      <c r="H38" s="108"/>
      <c r="I38" s="108"/>
      <c r="J38" s="108"/>
      <c r="K38" s="331"/>
      <c r="L38" s="100"/>
      <c r="N38"/>
      <c r="Q38" s="246"/>
    </row>
    <row r="39" spans="1:17" s="97" customFormat="1" x14ac:dyDescent="0.2">
      <c r="A39" s="778" t="s">
        <v>286</v>
      </c>
      <c r="B39" s="779"/>
      <c r="C39" s="69">
        <v>3668.5</v>
      </c>
      <c r="D39" s="104"/>
      <c r="E39" s="104"/>
      <c r="F39" s="104"/>
      <c r="G39" s="104"/>
      <c r="H39" s="104"/>
      <c r="I39" s="114"/>
      <c r="J39" s="114"/>
      <c r="K39" s="243"/>
      <c r="L39" s="100"/>
      <c r="N39"/>
      <c r="Q39" s="246"/>
    </row>
    <row r="40" spans="1:17" s="97" customFormat="1" x14ac:dyDescent="0.2">
      <c r="A40" s="778" t="s">
        <v>287</v>
      </c>
      <c r="B40" s="779"/>
      <c r="C40" s="69"/>
      <c r="D40" s="104"/>
      <c r="E40" s="104"/>
      <c r="F40" s="104"/>
      <c r="G40" s="104"/>
      <c r="H40" s="104"/>
      <c r="I40" s="104"/>
      <c r="J40" s="104"/>
      <c r="K40" s="75">
        <v>5175</v>
      </c>
      <c r="L40" s="100"/>
      <c r="N40"/>
      <c r="Q40" s="246"/>
    </row>
    <row r="41" spans="1:17" s="97" customFormat="1" x14ac:dyDescent="0.2">
      <c r="A41" s="778" t="s">
        <v>291</v>
      </c>
      <c r="B41" s="779"/>
      <c r="C41" s="69"/>
      <c r="D41" s="104"/>
      <c r="E41" s="104">
        <v>23575</v>
      </c>
      <c r="F41" s="104"/>
      <c r="G41" s="104"/>
      <c r="H41" s="104"/>
      <c r="I41" s="104"/>
      <c r="J41" s="104"/>
      <c r="K41" s="75"/>
      <c r="L41" s="100"/>
      <c r="N41"/>
      <c r="Q41" s="246"/>
    </row>
    <row r="42" spans="1:17" x14ac:dyDescent="0.2">
      <c r="A42" s="778" t="s">
        <v>293</v>
      </c>
      <c r="B42" s="779"/>
      <c r="C42" s="493"/>
      <c r="D42" s="132">
        <v>1150</v>
      </c>
      <c r="E42" s="132"/>
      <c r="F42" s="132"/>
      <c r="G42" s="132"/>
      <c r="H42" s="132"/>
      <c r="I42" s="132"/>
      <c r="J42" s="132"/>
      <c r="K42" s="134"/>
      <c r="L42" s="100"/>
      <c r="M42" s="97"/>
      <c r="N42"/>
      <c r="O42"/>
      <c r="Q42" s="35"/>
    </row>
    <row r="43" spans="1:17" x14ac:dyDescent="0.2">
      <c r="A43" s="778" t="s">
        <v>297</v>
      </c>
      <c r="B43" s="779"/>
      <c r="C43" s="493"/>
      <c r="D43" s="132"/>
      <c r="E43" s="132"/>
      <c r="F43" s="132"/>
      <c r="G43" s="132"/>
      <c r="H43" s="132"/>
      <c r="I43" s="132"/>
      <c r="J43" s="132"/>
      <c r="K43" s="134">
        <v>12707.5</v>
      </c>
      <c r="L43" s="100"/>
      <c r="M43" s="97"/>
      <c r="N43"/>
      <c r="O43"/>
      <c r="Q43" s="35"/>
    </row>
    <row r="44" spans="1:17" x14ac:dyDescent="0.2">
      <c r="A44" s="778" t="s">
        <v>299</v>
      </c>
      <c r="B44" s="779"/>
      <c r="C44" s="493"/>
      <c r="D44" s="132"/>
      <c r="E44" s="132"/>
      <c r="F44" s="132"/>
      <c r="G44" s="132"/>
      <c r="H44" s="132"/>
      <c r="I44" s="132"/>
      <c r="J44" s="132"/>
      <c r="K44" s="134">
        <v>6497.5</v>
      </c>
      <c r="L44" s="100"/>
      <c r="M44" s="97"/>
      <c r="N44"/>
      <c r="O44"/>
      <c r="Q44" s="35"/>
    </row>
    <row r="45" spans="1:17" x14ac:dyDescent="0.2">
      <c r="A45" s="778" t="s">
        <v>304</v>
      </c>
      <c r="B45" s="779"/>
      <c r="C45" s="493"/>
      <c r="D45" s="132"/>
      <c r="E45" s="132"/>
      <c r="F45" s="132"/>
      <c r="G45" s="132"/>
      <c r="H45" s="132"/>
      <c r="I45" s="132"/>
      <c r="J45" s="132"/>
      <c r="K45" s="134">
        <v>6497.5</v>
      </c>
      <c r="L45" s="100"/>
      <c r="M45" s="351"/>
      <c r="N45"/>
      <c r="O45"/>
      <c r="Q45" s="35"/>
    </row>
    <row r="46" spans="1:17" x14ac:dyDescent="0.2">
      <c r="A46" s="778" t="s">
        <v>308</v>
      </c>
      <c r="B46" s="779"/>
      <c r="C46" s="493"/>
      <c r="D46" s="132"/>
      <c r="E46" s="132"/>
      <c r="F46" s="132"/>
      <c r="G46" s="132"/>
      <c r="H46" s="132">
        <v>10350</v>
      </c>
      <c r="I46" s="132"/>
      <c r="J46" s="132"/>
      <c r="K46" s="134"/>
      <c r="L46" s="100"/>
      <c r="M46" s="351"/>
      <c r="N46"/>
      <c r="O46"/>
      <c r="Q46" s="35"/>
    </row>
    <row r="47" spans="1:17" x14ac:dyDescent="0.2">
      <c r="A47" s="778" t="s">
        <v>315</v>
      </c>
      <c r="B47" s="853"/>
      <c r="C47" s="493"/>
      <c r="D47" s="132"/>
      <c r="E47" s="132"/>
      <c r="F47" s="132"/>
      <c r="G47" s="132">
        <v>5497</v>
      </c>
      <c r="H47" s="132"/>
      <c r="I47" s="132"/>
      <c r="J47" s="132"/>
      <c r="K47" s="134"/>
      <c r="L47" s="100"/>
      <c r="M47" s="97"/>
      <c r="N47"/>
      <c r="O47"/>
      <c r="Q47" s="35"/>
    </row>
    <row r="48" spans="1:17" x14ac:dyDescent="0.2">
      <c r="A48" s="778" t="s">
        <v>316</v>
      </c>
      <c r="B48" s="853"/>
      <c r="C48" s="493"/>
      <c r="D48" s="132"/>
      <c r="E48" s="132"/>
      <c r="F48" s="132"/>
      <c r="G48" s="132">
        <v>4703.5</v>
      </c>
      <c r="H48" s="132"/>
      <c r="I48" s="132"/>
      <c r="J48" s="132"/>
      <c r="K48" s="134"/>
      <c r="L48" s="100"/>
      <c r="M48" s="483"/>
      <c r="N48"/>
      <c r="O48"/>
      <c r="Q48" s="35"/>
    </row>
    <row r="49" spans="1:18" x14ac:dyDescent="0.2">
      <c r="A49" s="778" t="s">
        <v>318</v>
      </c>
      <c r="B49" s="853"/>
      <c r="C49" s="493"/>
      <c r="D49" s="132">
        <v>2875</v>
      </c>
      <c r="E49" s="132"/>
      <c r="F49" s="132"/>
      <c r="G49" s="132"/>
      <c r="H49" s="132"/>
      <c r="I49" s="132"/>
      <c r="J49" s="132"/>
      <c r="K49" s="134"/>
      <c r="L49" s="100"/>
      <c r="M49" s="483"/>
      <c r="N49"/>
      <c r="O49"/>
      <c r="Q49" s="35"/>
    </row>
    <row r="50" spans="1:18" x14ac:dyDescent="0.2">
      <c r="A50" s="778" t="s">
        <v>321</v>
      </c>
      <c r="B50" s="853"/>
      <c r="C50" s="493"/>
      <c r="D50" s="132"/>
      <c r="E50" s="132"/>
      <c r="F50" s="132"/>
      <c r="G50" s="132"/>
      <c r="H50" s="132"/>
      <c r="I50" s="132">
        <v>7590</v>
      </c>
      <c r="J50" s="132"/>
      <c r="K50" s="134"/>
      <c r="L50" s="100"/>
      <c r="M50" s="616"/>
      <c r="N50"/>
      <c r="O50"/>
      <c r="Q50" s="35"/>
    </row>
    <row r="51" spans="1:18" x14ac:dyDescent="0.2">
      <c r="A51" s="778" t="s">
        <v>322</v>
      </c>
      <c r="B51" s="853"/>
      <c r="C51" s="493"/>
      <c r="D51" s="132"/>
      <c r="E51" s="132"/>
      <c r="F51" s="132"/>
      <c r="G51" s="132"/>
      <c r="H51" s="132"/>
      <c r="I51" s="132"/>
      <c r="J51" s="132">
        <v>1150</v>
      </c>
      <c r="K51" s="134"/>
      <c r="L51" s="100"/>
      <c r="M51" s="616"/>
      <c r="N51"/>
      <c r="O51"/>
      <c r="Q51" s="35"/>
    </row>
    <row r="52" spans="1:18" ht="13.5" thickBot="1" x14ac:dyDescent="0.25">
      <c r="A52" s="789" t="s">
        <v>323</v>
      </c>
      <c r="B52" s="852"/>
      <c r="C52" s="494"/>
      <c r="D52" s="124"/>
      <c r="E52" s="124"/>
      <c r="F52" s="124">
        <v>1150</v>
      </c>
      <c r="G52" s="124"/>
      <c r="H52" s="124"/>
      <c r="I52" s="124"/>
      <c r="J52" s="124"/>
      <c r="K52" s="95"/>
      <c r="L52" s="100"/>
      <c r="M52" s="617"/>
      <c r="N52"/>
      <c r="O52"/>
      <c r="Q52" s="35"/>
    </row>
    <row r="53" spans="1:18" ht="13.5" thickBot="1" x14ac:dyDescent="0.25">
      <c r="C53" s="77">
        <f t="shared" ref="C53:K53" si="0">SUM(C38:C52)</f>
        <v>3668.5</v>
      </c>
      <c r="D53" s="78">
        <f t="shared" si="0"/>
        <v>29382.5</v>
      </c>
      <c r="E53" s="78">
        <f t="shared" si="0"/>
        <v>23575</v>
      </c>
      <c r="F53" s="78">
        <f t="shared" si="0"/>
        <v>1150</v>
      </c>
      <c r="G53" s="78">
        <f t="shared" si="0"/>
        <v>10200.5</v>
      </c>
      <c r="H53" s="78">
        <f t="shared" si="0"/>
        <v>10350</v>
      </c>
      <c r="I53" s="78">
        <f t="shared" si="0"/>
        <v>7590</v>
      </c>
      <c r="J53" s="78">
        <f t="shared" si="0"/>
        <v>1150</v>
      </c>
      <c r="K53" s="170">
        <f t="shared" si="0"/>
        <v>30877.5</v>
      </c>
      <c r="L53" s="100"/>
      <c r="M53" s="783">
        <f>SUM(C53:L53)</f>
        <v>117944</v>
      </c>
      <c r="N53" s="783"/>
      <c r="O53"/>
      <c r="Q53" s="35"/>
    </row>
    <row r="54" spans="1:18" x14ac:dyDescent="0.2">
      <c r="H54" s="1"/>
      <c r="R54" s="142"/>
    </row>
    <row r="55" spans="1:18" s="363" customFormat="1" ht="11.25" x14ac:dyDescent="0.2">
      <c r="A55" s="361"/>
      <c r="B55" s="521"/>
      <c r="C55" s="430"/>
      <c r="D55" s="430"/>
      <c r="E55" s="430" t="s">
        <v>44</v>
      </c>
      <c r="F55" s="430" t="s">
        <v>44</v>
      </c>
      <c r="G55" s="430"/>
      <c r="H55" s="430" t="s">
        <v>44</v>
      </c>
      <c r="I55" s="430"/>
      <c r="J55" s="430" t="s">
        <v>44</v>
      </c>
      <c r="K55" s="430"/>
      <c r="L55" s="837">
        <f>SUM(C55:K55)</f>
        <v>0</v>
      </c>
      <c r="M55" s="838"/>
      <c r="N55" s="364"/>
      <c r="O55" s="403"/>
    </row>
    <row r="56" spans="1:18" s="363" customFormat="1" ht="11.25" x14ac:dyDescent="0.2">
      <c r="A56" s="361"/>
      <c r="B56" s="521"/>
      <c r="C56" s="376"/>
      <c r="D56" s="362"/>
      <c r="E56" s="362"/>
      <c r="F56" s="362"/>
      <c r="G56" s="362"/>
      <c r="H56" s="362"/>
      <c r="K56" s="362"/>
      <c r="L56" s="880">
        <f>SUM(C56:K56)</f>
        <v>0</v>
      </c>
      <c r="M56" s="881"/>
      <c r="N56" s="364"/>
      <c r="O56" s="403"/>
    </row>
    <row r="57" spans="1:18" s="363" customFormat="1" ht="12" thickBot="1" x14ac:dyDescent="0.25">
      <c r="A57" s="361"/>
      <c r="B57" s="521"/>
      <c r="C57" s="430" t="s">
        <v>44</v>
      </c>
      <c r="D57" s="430" t="s">
        <v>44</v>
      </c>
      <c r="E57" s="376"/>
      <c r="F57" s="430"/>
      <c r="G57" s="430" t="s">
        <v>44</v>
      </c>
      <c r="H57" s="376"/>
      <c r="I57" s="430" t="s">
        <v>44</v>
      </c>
      <c r="J57" s="376"/>
      <c r="K57" s="430" t="s">
        <v>44</v>
      </c>
      <c r="L57" s="839">
        <f>SUM(C57:K57)</f>
        <v>0</v>
      </c>
      <c r="M57" s="840"/>
      <c r="N57" s="364"/>
      <c r="O57" s="403"/>
    </row>
    <row r="58" spans="1:18" s="363" customFormat="1" ht="12" thickTop="1" x14ac:dyDescent="0.2">
      <c r="A58" s="361"/>
      <c r="B58" s="521"/>
      <c r="C58" s="362"/>
      <c r="D58" s="362"/>
      <c r="E58" s="362"/>
      <c r="F58" s="362"/>
      <c r="G58" s="362"/>
      <c r="H58" s="362"/>
      <c r="I58" s="520"/>
      <c r="J58" s="622"/>
      <c r="K58" s="398"/>
      <c r="L58" s="837">
        <f>SUM(L55:M57)</f>
        <v>0</v>
      </c>
      <c r="M58" s="838"/>
      <c r="N58" s="364"/>
      <c r="O58" s="403"/>
    </row>
    <row r="59" spans="1:18" x14ac:dyDescent="0.2">
      <c r="I59" s="520"/>
      <c r="J59" s="520"/>
      <c r="M59" s="97"/>
      <c r="N59" s="35"/>
      <c r="O59"/>
    </row>
    <row r="60" spans="1:18" x14ac:dyDescent="0.2">
      <c r="L60" s="97"/>
      <c r="M60" s="35"/>
      <c r="N60"/>
      <c r="O60"/>
    </row>
    <row r="61" spans="1:18" x14ac:dyDescent="0.2">
      <c r="L61" s="97"/>
      <c r="M61" s="35"/>
      <c r="N61"/>
      <c r="O61"/>
    </row>
    <row r="62" spans="1:18" x14ac:dyDescent="0.2">
      <c r="M62" s="97"/>
      <c r="N62" s="35"/>
      <c r="O62"/>
    </row>
    <row r="63" spans="1:18" x14ac:dyDescent="0.2">
      <c r="G63"/>
      <c r="H63" s="398"/>
      <c r="L63" s="97"/>
      <c r="M63" s="35"/>
      <c r="N63"/>
      <c r="O63"/>
    </row>
    <row r="64" spans="1:18" x14ac:dyDescent="0.2">
      <c r="G64"/>
      <c r="L64" s="97"/>
      <c r="M64" s="35"/>
      <c r="N64"/>
      <c r="O64"/>
    </row>
    <row r="65" spans="7:15" x14ac:dyDescent="0.2">
      <c r="G65"/>
      <c r="L65" s="97"/>
      <c r="M65" s="35"/>
      <c r="N65"/>
      <c r="O65"/>
    </row>
    <row r="66" spans="7:15" x14ac:dyDescent="0.2">
      <c r="G66"/>
      <c r="L66" s="97"/>
      <c r="M66" s="35"/>
      <c r="N66"/>
      <c r="O66"/>
    </row>
    <row r="67" spans="7:15" x14ac:dyDescent="0.2">
      <c r="G67"/>
      <c r="L67" s="97"/>
      <c r="M67" s="35"/>
      <c r="N67"/>
      <c r="O67"/>
    </row>
    <row r="68" spans="7:15" x14ac:dyDescent="0.2">
      <c r="M68" s="97"/>
      <c r="N68" s="35"/>
      <c r="O68"/>
    </row>
    <row r="69" spans="7:15" x14ac:dyDescent="0.2">
      <c r="M69" s="97"/>
      <c r="N69" s="35"/>
      <c r="O69"/>
    </row>
    <row r="70" spans="7:15" x14ac:dyDescent="0.2">
      <c r="M70" s="97"/>
      <c r="N70" s="35"/>
      <c r="O70"/>
    </row>
  </sheetData>
  <mergeCells count="48">
    <mergeCell ref="A22:A23"/>
    <mergeCell ref="G24:G25"/>
    <mergeCell ref="A24:A25"/>
    <mergeCell ref="A27:A30"/>
    <mergeCell ref="A51:B51"/>
    <mergeCell ref="A38:B38"/>
    <mergeCell ref="A50:B50"/>
    <mergeCell ref="A48:B48"/>
    <mergeCell ref="A49:B49"/>
    <mergeCell ref="A6:A10"/>
    <mergeCell ref="A11:A12"/>
    <mergeCell ref="G16:G18"/>
    <mergeCell ref="A16:A18"/>
    <mergeCell ref="A19:A20"/>
    <mergeCell ref="M33:N33"/>
    <mergeCell ref="I34:J34"/>
    <mergeCell ref="A37:B37"/>
    <mergeCell ref="A31:B31"/>
    <mergeCell ref="K33:L33"/>
    <mergeCell ref="K34:L34"/>
    <mergeCell ref="H4:J4"/>
    <mergeCell ref="C3:D3"/>
    <mergeCell ref="E3:F3"/>
    <mergeCell ref="I33:J33"/>
    <mergeCell ref="G31:J32"/>
    <mergeCell ref="C32:D32"/>
    <mergeCell ref="E32:F32"/>
    <mergeCell ref="G33:H33"/>
    <mergeCell ref="G6:G10"/>
    <mergeCell ref="G11:G12"/>
    <mergeCell ref="G19:G20"/>
    <mergeCell ref="G22:G23"/>
    <mergeCell ref="G27:G30"/>
    <mergeCell ref="L58:M58"/>
    <mergeCell ref="A42:B42"/>
    <mergeCell ref="A39:B39"/>
    <mergeCell ref="A40:B40"/>
    <mergeCell ref="A41:B41"/>
    <mergeCell ref="A43:B43"/>
    <mergeCell ref="A46:B46"/>
    <mergeCell ref="A44:B44"/>
    <mergeCell ref="A45:B45"/>
    <mergeCell ref="A47:B47"/>
    <mergeCell ref="M53:N53"/>
    <mergeCell ref="L57:M57"/>
    <mergeCell ref="L55:M55"/>
    <mergeCell ref="L56:M56"/>
    <mergeCell ref="A52:B52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98"/>
  <sheetViews>
    <sheetView zoomScaleNormal="100" workbookViewId="0">
      <pane ySplit="4" topLeftCell="A5" activePane="bottomLeft" state="frozenSplit"/>
      <selection pane="bottomLeft" activeCell="I88" sqref="I88"/>
    </sheetView>
  </sheetViews>
  <sheetFormatPr defaultRowHeight="12.75" x14ac:dyDescent="0.2"/>
  <cols>
    <col min="1" max="1" width="2.42578125" style="136" customWidth="1"/>
    <col min="2" max="2" width="6.42578125" style="81" customWidth="1"/>
    <col min="3" max="7" width="10.7109375" style="1" customWidth="1"/>
    <col min="8" max="8" width="10.7109375" style="126" customWidth="1"/>
    <col min="9" max="14" width="10.7109375" customWidth="1"/>
    <col min="15" max="15" width="10.7109375" style="97" customWidth="1"/>
    <col min="16" max="16" width="13.5703125" customWidth="1"/>
    <col min="17" max="17" width="13" customWidth="1"/>
    <col min="18" max="18" width="13.28515625" customWidth="1"/>
    <col min="19" max="19" width="13.7109375" customWidth="1"/>
    <col min="20" max="20" width="13.140625" customWidth="1"/>
  </cols>
  <sheetData>
    <row r="1" spans="1:16" ht="15" x14ac:dyDescent="0.25">
      <c r="A1" s="41" t="s">
        <v>55</v>
      </c>
      <c r="C1" s="3"/>
    </row>
    <row r="2" spans="1:16" ht="9.75" customHeight="1" thickBot="1" x14ac:dyDescent="0.25">
      <c r="A2" s="2"/>
      <c r="C2" s="137"/>
      <c r="D2" s="138"/>
      <c r="E2" s="138"/>
      <c r="F2" s="138"/>
      <c r="G2" s="252"/>
      <c r="H2" s="140"/>
      <c r="N2" s="97"/>
      <c r="O2"/>
    </row>
    <row r="3" spans="1:16" ht="17.25" customHeight="1" x14ac:dyDescent="0.2">
      <c r="A3" s="2"/>
      <c r="C3" s="800" t="s">
        <v>34</v>
      </c>
      <c r="D3" s="801"/>
      <c r="E3" s="800" t="s">
        <v>33</v>
      </c>
      <c r="F3" s="801"/>
      <c r="G3" s="252"/>
      <c r="H3" s="140"/>
      <c r="N3" s="97"/>
      <c r="O3"/>
    </row>
    <row r="4" spans="1:16" ht="13.5" thickBot="1" x14ac:dyDescent="0.25">
      <c r="A4" s="80" t="s">
        <v>6</v>
      </c>
      <c r="B4" s="107" t="s">
        <v>10</v>
      </c>
      <c r="C4" s="54" t="s">
        <v>7</v>
      </c>
      <c r="D4" s="139" t="s">
        <v>8</v>
      </c>
      <c r="E4" s="54" t="s">
        <v>37</v>
      </c>
      <c r="F4" s="55" t="s">
        <v>8</v>
      </c>
      <c r="G4" s="135" t="s">
        <v>0</v>
      </c>
      <c r="H4" s="813" t="s">
        <v>11</v>
      </c>
      <c r="I4" s="813"/>
      <c r="J4" s="813"/>
      <c r="M4" s="97"/>
      <c r="O4"/>
    </row>
    <row r="5" spans="1:16" x14ac:dyDescent="0.2">
      <c r="A5" s="808" t="s">
        <v>43</v>
      </c>
      <c r="B5" s="83" t="s">
        <v>320</v>
      </c>
      <c r="C5" s="60"/>
      <c r="D5" s="104">
        <v>6256</v>
      </c>
      <c r="E5" s="121"/>
      <c r="F5" s="61"/>
      <c r="G5" s="877">
        <f>SUM(C5:F14)</f>
        <v>99284</v>
      </c>
      <c r="H5" s="618" t="s">
        <v>107</v>
      </c>
      <c r="I5" s="31"/>
      <c r="J5" s="32"/>
      <c r="K5" s="204" t="s">
        <v>41</v>
      </c>
      <c r="M5" s="151" t="s">
        <v>42</v>
      </c>
      <c r="N5" s="35" t="s">
        <v>334</v>
      </c>
      <c r="O5" s="150"/>
      <c r="P5" s="162"/>
    </row>
    <row r="6" spans="1:16" x14ac:dyDescent="0.2">
      <c r="A6" s="806"/>
      <c r="B6" s="209" t="s">
        <v>309</v>
      </c>
      <c r="C6" s="122"/>
      <c r="D6" s="104">
        <v>1725</v>
      </c>
      <c r="E6" s="60"/>
      <c r="F6" s="61"/>
      <c r="G6" s="878"/>
      <c r="H6" s="30" t="s">
        <v>75</v>
      </c>
      <c r="I6" s="31"/>
      <c r="J6" s="32"/>
      <c r="K6" s="204" t="s">
        <v>41</v>
      </c>
      <c r="M6" s="151" t="s">
        <v>42</v>
      </c>
      <c r="O6" s="150"/>
      <c r="P6" s="162"/>
    </row>
    <row r="7" spans="1:16" x14ac:dyDescent="0.2">
      <c r="A7" s="806"/>
      <c r="B7" s="209" t="s">
        <v>310</v>
      </c>
      <c r="C7" s="280"/>
      <c r="D7" s="133">
        <v>345</v>
      </c>
      <c r="E7" s="280"/>
      <c r="F7" s="143"/>
      <c r="G7" s="878"/>
      <c r="H7" s="30" t="s">
        <v>75</v>
      </c>
      <c r="I7" s="31"/>
      <c r="J7" s="32"/>
      <c r="K7" s="204" t="s">
        <v>41</v>
      </c>
      <c r="M7" s="151" t="s">
        <v>42</v>
      </c>
      <c r="O7" s="150"/>
      <c r="P7" s="162"/>
    </row>
    <row r="8" spans="1:16" x14ac:dyDescent="0.2">
      <c r="A8" s="806"/>
      <c r="B8" s="279" t="s">
        <v>319</v>
      </c>
      <c r="C8" s="60"/>
      <c r="D8" s="104">
        <v>2990</v>
      </c>
      <c r="E8" s="60"/>
      <c r="F8" s="61"/>
      <c r="G8" s="878"/>
      <c r="H8" s="30" t="s">
        <v>75</v>
      </c>
      <c r="I8" s="31"/>
      <c r="J8" s="32"/>
      <c r="K8" s="204" t="s">
        <v>41</v>
      </c>
      <c r="M8" s="151" t="s">
        <v>42</v>
      </c>
      <c r="N8" s="35"/>
      <c r="O8" s="150"/>
      <c r="P8" s="162"/>
    </row>
    <row r="9" spans="1:16" x14ac:dyDescent="0.2">
      <c r="A9" s="806"/>
      <c r="B9" s="83" t="s">
        <v>325</v>
      </c>
      <c r="C9" s="58"/>
      <c r="D9" s="114">
        <v>23600</v>
      </c>
      <c r="E9" s="58"/>
      <c r="F9" s="59"/>
      <c r="G9" s="878"/>
      <c r="H9" s="30" t="s">
        <v>93</v>
      </c>
      <c r="I9" s="31"/>
      <c r="J9" s="32"/>
      <c r="K9" s="204" t="s">
        <v>41</v>
      </c>
      <c r="M9" s="151" t="s">
        <v>42</v>
      </c>
      <c r="N9" s="35"/>
      <c r="O9" s="150"/>
      <c r="P9" s="162"/>
    </row>
    <row r="10" spans="1:16" x14ac:dyDescent="0.2">
      <c r="A10" s="806"/>
      <c r="B10" s="83" t="s">
        <v>326</v>
      </c>
      <c r="C10" s="58"/>
      <c r="D10" s="114">
        <v>29500</v>
      </c>
      <c r="E10" s="58"/>
      <c r="F10" s="59"/>
      <c r="G10" s="878"/>
      <c r="H10" s="30" t="s">
        <v>93</v>
      </c>
      <c r="I10" s="31"/>
      <c r="J10" s="32"/>
      <c r="K10" s="204" t="s">
        <v>41</v>
      </c>
      <c r="M10" s="151" t="s">
        <v>42</v>
      </c>
      <c r="N10" s="35"/>
      <c r="O10" s="150"/>
      <c r="P10" s="162"/>
    </row>
    <row r="11" spans="1:16" x14ac:dyDescent="0.2">
      <c r="A11" s="806"/>
      <c r="B11" s="83" t="s">
        <v>333</v>
      </c>
      <c r="C11" s="58"/>
      <c r="D11" s="114"/>
      <c r="E11" s="141">
        <v>4761</v>
      </c>
      <c r="F11" s="59"/>
      <c r="G11" s="878"/>
      <c r="H11" s="30" t="s">
        <v>295</v>
      </c>
      <c r="I11" s="31"/>
      <c r="J11" s="32"/>
      <c r="K11" s="204" t="s">
        <v>72</v>
      </c>
      <c r="M11" s="151">
        <v>43748</v>
      </c>
      <c r="N11" s="35"/>
      <c r="O11" s="150"/>
      <c r="P11" s="162"/>
    </row>
    <row r="12" spans="1:16" x14ac:dyDescent="0.2">
      <c r="A12" s="806"/>
      <c r="B12" s="294" t="s">
        <v>332</v>
      </c>
      <c r="C12" s="60"/>
      <c r="D12" s="104">
        <v>5014</v>
      </c>
      <c r="E12" s="60"/>
      <c r="F12" s="61"/>
      <c r="G12" s="878"/>
      <c r="H12" s="30" t="s">
        <v>87</v>
      </c>
      <c r="I12" s="31"/>
      <c r="J12" s="32"/>
      <c r="K12" s="204" t="s">
        <v>41</v>
      </c>
      <c r="M12" s="151" t="s">
        <v>42</v>
      </c>
      <c r="O12" s="150"/>
      <c r="P12" s="162"/>
    </row>
    <row r="13" spans="1:16" x14ac:dyDescent="0.2">
      <c r="A13" s="806"/>
      <c r="B13" s="130" t="s">
        <v>336</v>
      </c>
      <c r="C13" s="58"/>
      <c r="D13" s="114">
        <v>6175.5</v>
      </c>
      <c r="E13" s="58"/>
      <c r="F13" s="59"/>
      <c r="G13" s="878"/>
      <c r="H13" s="30" t="s">
        <v>87</v>
      </c>
      <c r="I13" s="31"/>
      <c r="J13" s="32"/>
      <c r="K13" s="204" t="s">
        <v>41</v>
      </c>
      <c r="M13" s="151" t="s">
        <v>42</v>
      </c>
      <c r="O13" s="150"/>
      <c r="P13" s="162"/>
    </row>
    <row r="14" spans="1:16" x14ac:dyDescent="0.2">
      <c r="A14" s="807"/>
      <c r="B14" s="130" t="s">
        <v>337</v>
      </c>
      <c r="C14" s="141"/>
      <c r="D14" s="114">
        <v>18917.5</v>
      </c>
      <c r="E14" s="58"/>
      <c r="F14" s="59"/>
      <c r="G14" s="879"/>
      <c r="H14" s="30" t="s">
        <v>102</v>
      </c>
      <c r="I14" s="31"/>
      <c r="J14" s="32"/>
      <c r="K14" s="204" t="s">
        <v>41</v>
      </c>
      <c r="M14" s="151" t="s">
        <v>42</v>
      </c>
      <c r="O14" s="526"/>
      <c r="P14" s="162"/>
    </row>
    <row r="15" spans="1:16" x14ac:dyDescent="0.2">
      <c r="A15" s="796" t="s">
        <v>91</v>
      </c>
      <c r="B15" s="130" t="s">
        <v>339</v>
      </c>
      <c r="C15" s="141">
        <v>8625</v>
      </c>
      <c r="D15" s="114"/>
      <c r="E15" s="58"/>
      <c r="F15" s="59"/>
      <c r="G15" s="886">
        <f>SUM(C15:F16)</f>
        <v>25875</v>
      </c>
      <c r="H15" s="30" t="s">
        <v>103</v>
      </c>
      <c r="I15" s="31"/>
      <c r="J15" s="32"/>
      <c r="K15" s="204" t="s">
        <v>72</v>
      </c>
      <c r="M15" s="151"/>
      <c r="O15" s="150"/>
      <c r="P15" s="162"/>
    </row>
    <row r="16" spans="1:16" x14ac:dyDescent="0.2">
      <c r="A16" s="797"/>
      <c r="B16" s="130" t="s">
        <v>338</v>
      </c>
      <c r="C16" s="531">
        <v>17250</v>
      </c>
      <c r="D16" s="114"/>
      <c r="E16" s="58"/>
      <c r="F16" s="59"/>
      <c r="G16" s="879"/>
      <c r="H16" s="30" t="s">
        <v>103</v>
      </c>
      <c r="I16" s="31"/>
      <c r="J16" s="32"/>
      <c r="K16" s="204" t="s">
        <v>72</v>
      </c>
      <c r="L16" s="140"/>
      <c r="M16" s="151"/>
      <c r="N16" s="140"/>
      <c r="O16" s="411"/>
      <c r="P16" s="412"/>
    </row>
    <row r="17" spans="1:16" x14ac:dyDescent="0.2">
      <c r="A17" s="110" t="s">
        <v>58</v>
      </c>
      <c r="B17" s="130" t="s">
        <v>340</v>
      </c>
      <c r="C17" s="270"/>
      <c r="D17" s="114">
        <v>5175</v>
      </c>
      <c r="E17" s="141"/>
      <c r="F17" s="59"/>
      <c r="G17" s="508">
        <f>SUM(C17:F17)</f>
        <v>5175</v>
      </c>
      <c r="H17" s="30" t="s">
        <v>250</v>
      </c>
      <c r="I17" s="31"/>
      <c r="J17" s="32"/>
      <c r="K17" s="204" t="s">
        <v>41</v>
      </c>
      <c r="L17" s="140"/>
      <c r="M17" s="151" t="s">
        <v>42</v>
      </c>
      <c r="N17" s="140"/>
      <c r="O17" s="389"/>
      <c r="P17" s="412"/>
    </row>
    <row r="18" spans="1:16" x14ac:dyDescent="0.2">
      <c r="A18" s="110" t="s">
        <v>101</v>
      </c>
      <c r="B18" s="528" t="s">
        <v>341</v>
      </c>
      <c r="C18" s="531"/>
      <c r="D18" s="114">
        <v>8625</v>
      </c>
      <c r="E18" s="58"/>
      <c r="F18" s="59"/>
      <c r="G18" s="508">
        <f>SUM(C18:F18)</f>
        <v>8625</v>
      </c>
      <c r="H18" s="30" t="s">
        <v>53</v>
      </c>
      <c r="I18" s="31"/>
      <c r="J18" s="32"/>
      <c r="K18" s="204" t="s">
        <v>41</v>
      </c>
      <c r="L18" s="140"/>
      <c r="M18" s="151" t="s">
        <v>42</v>
      </c>
      <c r="N18" s="140"/>
      <c r="O18" s="411"/>
      <c r="P18" s="412"/>
    </row>
    <row r="19" spans="1:16" x14ac:dyDescent="0.2">
      <c r="A19" s="116" t="s">
        <v>63</v>
      </c>
      <c r="B19" s="530" t="s">
        <v>342</v>
      </c>
      <c r="C19" s="270"/>
      <c r="D19" s="114">
        <v>5577.5</v>
      </c>
      <c r="E19" s="58"/>
      <c r="F19" s="59"/>
      <c r="G19" s="508">
        <f>SUM(C19:F19)</f>
        <v>5577.5</v>
      </c>
      <c r="H19" s="30" t="s">
        <v>65</v>
      </c>
      <c r="I19" s="31"/>
      <c r="J19" s="32"/>
      <c r="K19" s="204" t="s">
        <v>41</v>
      </c>
      <c r="L19" s="140"/>
      <c r="M19" s="151" t="s">
        <v>42</v>
      </c>
      <c r="N19" s="140"/>
      <c r="O19" s="411"/>
      <c r="P19" s="412"/>
    </row>
    <row r="20" spans="1:16" x14ac:dyDescent="0.2">
      <c r="A20" s="796" t="s">
        <v>69</v>
      </c>
      <c r="B20" s="530" t="s">
        <v>344</v>
      </c>
      <c r="C20" s="408">
        <v>3289</v>
      </c>
      <c r="D20" s="114"/>
      <c r="E20" s="58"/>
      <c r="F20" s="59"/>
      <c r="G20" s="886">
        <f>SUM(C20:F21)</f>
        <v>20021.5</v>
      </c>
      <c r="H20" s="253" t="s">
        <v>343</v>
      </c>
      <c r="I20" s="31"/>
      <c r="J20" s="32"/>
      <c r="K20" s="298" t="s">
        <v>84</v>
      </c>
      <c r="L20" s="140"/>
      <c r="M20" s="151"/>
      <c r="N20" s="140"/>
      <c r="O20" s="411"/>
      <c r="P20" s="412"/>
    </row>
    <row r="21" spans="1:16" x14ac:dyDescent="0.2">
      <c r="A21" s="797"/>
      <c r="B21" s="530" t="s">
        <v>345</v>
      </c>
      <c r="C21" s="270"/>
      <c r="D21" s="114">
        <v>16732.5</v>
      </c>
      <c r="E21" s="58"/>
      <c r="F21" s="59"/>
      <c r="G21" s="879"/>
      <c r="H21" s="30" t="s">
        <v>65</v>
      </c>
      <c r="I21" s="31"/>
      <c r="J21" s="32"/>
      <c r="K21" s="204" t="s">
        <v>41</v>
      </c>
      <c r="L21" s="140"/>
      <c r="M21" s="151" t="s">
        <v>42</v>
      </c>
      <c r="N21" s="140"/>
      <c r="O21" s="411"/>
      <c r="P21" s="412"/>
    </row>
    <row r="22" spans="1:16" x14ac:dyDescent="0.2">
      <c r="A22" s="796" t="s">
        <v>352</v>
      </c>
      <c r="B22" s="530" t="s">
        <v>346</v>
      </c>
      <c r="C22" s="270"/>
      <c r="D22" s="114">
        <v>26335</v>
      </c>
      <c r="E22" s="58"/>
      <c r="F22" s="59"/>
      <c r="G22" s="886">
        <f>SUM(C22:F27)</f>
        <v>67746.5</v>
      </c>
      <c r="H22" s="30" t="s">
        <v>65</v>
      </c>
      <c r="I22" s="31"/>
      <c r="J22" s="32"/>
      <c r="K22" s="204" t="s">
        <v>41</v>
      </c>
      <c r="L22" s="140"/>
      <c r="M22" s="151" t="s">
        <v>42</v>
      </c>
      <c r="N22" s="140"/>
      <c r="O22" s="411"/>
      <c r="P22" s="412"/>
    </row>
    <row r="23" spans="1:16" x14ac:dyDescent="0.2">
      <c r="A23" s="809"/>
      <c r="B23" s="530" t="s">
        <v>347</v>
      </c>
      <c r="C23" s="531"/>
      <c r="D23" s="114">
        <v>5175</v>
      </c>
      <c r="E23" s="58"/>
      <c r="F23" s="59"/>
      <c r="G23" s="878"/>
      <c r="H23" s="30" t="s">
        <v>97</v>
      </c>
      <c r="I23" s="31"/>
      <c r="J23" s="32"/>
      <c r="K23" s="204" t="s">
        <v>41</v>
      </c>
      <c r="L23" s="140"/>
      <c r="M23" s="151" t="s">
        <v>42</v>
      </c>
      <c r="N23" s="140"/>
      <c r="O23" s="411"/>
      <c r="P23" s="412"/>
    </row>
    <row r="24" spans="1:16" x14ac:dyDescent="0.2">
      <c r="A24" s="809"/>
      <c r="B24" s="530" t="s">
        <v>348</v>
      </c>
      <c r="C24" s="531"/>
      <c r="D24" s="114">
        <v>5175</v>
      </c>
      <c r="E24" s="58"/>
      <c r="F24" s="59"/>
      <c r="G24" s="878"/>
      <c r="H24" s="30" t="s">
        <v>97</v>
      </c>
      <c r="I24" s="31"/>
      <c r="J24" s="32"/>
      <c r="K24" s="204" t="s">
        <v>41</v>
      </c>
      <c r="L24" s="140"/>
      <c r="M24" s="151" t="s">
        <v>42</v>
      </c>
      <c r="N24" s="140"/>
      <c r="O24" s="411"/>
      <c r="P24" s="412"/>
    </row>
    <row r="25" spans="1:16" x14ac:dyDescent="0.2">
      <c r="A25" s="809"/>
      <c r="B25" s="530" t="s">
        <v>349</v>
      </c>
      <c r="C25" s="531"/>
      <c r="D25" s="114">
        <v>5175</v>
      </c>
      <c r="E25" s="58"/>
      <c r="F25" s="59"/>
      <c r="G25" s="878"/>
      <c r="H25" s="30" t="s">
        <v>97</v>
      </c>
      <c r="I25" s="31"/>
      <c r="J25" s="32"/>
      <c r="K25" s="204" t="s">
        <v>41</v>
      </c>
      <c r="L25" s="140"/>
      <c r="M25" s="151" t="s">
        <v>42</v>
      </c>
      <c r="N25" s="140"/>
      <c r="O25" s="411"/>
      <c r="P25" s="412"/>
    </row>
    <row r="26" spans="1:16" x14ac:dyDescent="0.2">
      <c r="A26" s="809"/>
      <c r="B26" s="530" t="s">
        <v>350</v>
      </c>
      <c r="C26" s="531"/>
      <c r="D26" s="114">
        <v>5175</v>
      </c>
      <c r="E26" s="58"/>
      <c r="F26" s="59"/>
      <c r="G26" s="878"/>
      <c r="H26" s="30" t="s">
        <v>97</v>
      </c>
      <c r="I26" s="31"/>
      <c r="J26" s="32"/>
      <c r="K26" s="204" t="s">
        <v>41</v>
      </c>
      <c r="L26" s="140"/>
      <c r="M26" s="151" t="s">
        <v>42</v>
      </c>
      <c r="N26" s="140"/>
      <c r="O26" s="411"/>
      <c r="P26" s="412"/>
    </row>
    <row r="27" spans="1:16" x14ac:dyDescent="0.2">
      <c r="A27" s="797"/>
      <c r="B27" s="530" t="s">
        <v>351</v>
      </c>
      <c r="C27" s="270"/>
      <c r="D27" s="114">
        <v>20711.5</v>
      </c>
      <c r="E27" s="58"/>
      <c r="F27" s="59"/>
      <c r="G27" s="879"/>
      <c r="H27" s="30" t="s">
        <v>97</v>
      </c>
      <c r="I27" s="31"/>
      <c r="J27" s="32"/>
      <c r="K27" s="204" t="s">
        <v>41</v>
      </c>
      <c r="L27" s="140"/>
      <c r="M27" s="151" t="s">
        <v>42</v>
      </c>
      <c r="N27" s="140"/>
      <c r="O27" s="411"/>
      <c r="P27" s="412"/>
    </row>
    <row r="28" spans="1:16" x14ac:dyDescent="0.2">
      <c r="A28" s="796" t="s">
        <v>104</v>
      </c>
      <c r="B28" s="530" t="s">
        <v>353</v>
      </c>
      <c r="C28" s="270"/>
      <c r="D28" s="114">
        <v>17836.5</v>
      </c>
      <c r="E28" s="58"/>
      <c r="F28" s="59"/>
      <c r="G28" s="886">
        <f>SUM(C28:F29)</f>
        <v>27542.5</v>
      </c>
      <c r="H28" s="30" t="s">
        <v>117</v>
      </c>
      <c r="I28" s="31"/>
      <c r="J28" s="32"/>
      <c r="K28" s="204" t="s">
        <v>41</v>
      </c>
      <c r="L28" s="140"/>
      <c r="M28" s="151" t="s">
        <v>42</v>
      </c>
      <c r="N28" s="140"/>
      <c r="O28" s="411"/>
      <c r="P28" s="412"/>
    </row>
    <row r="29" spans="1:16" x14ac:dyDescent="0.2">
      <c r="A29" s="797"/>
      <c r="B29" s="530" t="s">
        <v>354</v>
      </c>
      <c r="C29" s="270"/>
      <c r="D29" s="114">
        <v>9706</v>
      </c>
      <c r="E29" s="58"/>
      <c r="F29" s="59"/>
      <c r="G29" s="879"/>
      <c r="H29" s="30" t="s">
        <v>355</v>
      </c>
      <c r="I29" s="31"/>
      <c r="J29" s="32"/>
      <c r="K29" s="204" t="s">
        <v>41</v>
      </c>
      <c r="L29" s="140"/>
      <c r="M29" s="151" t="s">
        <v>42</v>
      </c>
      <c r="N29" s="140"/>
      <c r="O29" s="411"/>
      <c r="P29" s="412"/>
    </row>
    <row r="30" spans="1:16" x14ac:dyDescent="0.2">
      <c r="A30" s="623" t="s">
        <v>98</v>
      </c>
      <c r="B30" s="530" t="s">
        <v>364</v>
      </c>
      <c r="C30" s="531">
        <v>2714</v>
      </c>
      <c r="D30" s="114"/>
      <c r="E30" s="58"/>
      <c r="F30" s="59"/>
      <c r="G30" s="624">
        <f>SUM(C30:F30)</f>
        <v>2714</v>
      </c>
      <c r="H30" s="30" t="s">
        <v>115</v>
      </c>
      <c r="I30" s="31"/>
      <c r="J30" s="32"/>
      <c r="K30" s="204" t="s">
        <v>81</v>
      </c>
      <c r="L30" s="140"/>
      <c r="M30" s="151">
        <v>43699</v>
      </c>
      <c r="N30" s="140"/>
      <c r="O30" s="411"/>
      <c r="P30" s="412"/>
    </row>
    <row r="31" spans="1:16" x14ac:dyDescent="0.2">
      <c r="A31" s="796" t="s">
        <v>306</v>
      </c>
      <c r="B31" s="528" t="s">
        <v>357</v>
      </c>
      <c r="C31" s="408"/>
      <c r="D31" s="114">
        <v>10350</v>
      </c>
      <c r="E31" s="58"/>
      <c r="F31" s="59"/>
      <c r="G31" s="886">
        <f>SUM(C31:F34)</f>
        <v>40940</v>
      </c>
      <c r="H31" s="30" t="s">
        <v>102</v>
      </c>
      <c r="I31" s="31"/>
      <c r="J31" s="32"/>
      <c r="K31" s="204" t="s">
        <v>41</v>
      </c>
      <c r="L31" s="140"/>
      <c r="M31" s="151" t="s">
        <v>42</v>
      </c>
      <c r="N31" s="140"/>
      <c r="O31" s="411"/>
      <c r="P31" s="412"/>
    </row>
    <row r="32" spans="1:16" x14ac:dyDescent="0.2">
      <c r="A32" s="809"/>
      <c r="B32" s="528" t="s">
        <v>358</v>
      </c>
      <c r="C32" s="408"/>
      <c r="D32" s="114"/>
      <c r="E32" s="141">
        <v>9200</v>
      </c>
      <c r="F32" s="59"/>
      <c r="G32" s="878"/>
      <c r="H32" s="30" t="s">
        <v>359</v>
      </c>
      <c r="I32" s="31"/>
      <c r="J32" s="32"/>
      <c r="K32" s="204" t="s">
        <v>81</v>
      </c>
      <c r="L32" s="140"/>
      <c r="M32" s="151">
        <v>43700</v>
      </c>
      <c r="N32" s="140"/>
      <c r="O32" s="411"/>
      <c r="P32" s="412"/>
    </row>
    <row r="33" spans="1:16" x14ac:dyDescent="0.2">
      <c r="A33" s="809"/>
      <c r="B33" s="294" t="s">
        <v>360</v>
      </c>
      <c r="C33" s="408"/>
      <c r="D33" s="114"/>
      <c r="E33" s="58"/>
      <c r="F33" s="59">
        <v>4140</v>
      </c>
      <c r="G33" s="878"/>
      <c r="H33" s="30" t="s">
        <v>362</v>
      </c>
      <c r="I33" s="31"/>
      <c r="J33" s="32"/>
      <c r="K33" s="204" t="s">
        <v>41</v>
      </c>
      <c r="L33" s="140"/>
      <c r="M33" s="151" t="s">
        <v>42</v>
      </c>
      <c r="N33" s="140"/>
      <c r="O33" s="411"/>
      <c r="P33" s="412"/>
    </row>
    <row r="34" spans="1:16" x14ac:dyDescent="0.2">
      <c r="A34" s="797"/>
      <c r="B34" s="294" t="s">
        <v>361</v>
      </c>
      <c r="C34" s="408"/>
      <c r="D34" s="114"/>
      <c r="E34" s="141">
        <v>17250</v>
      </c>
      <c r="F34" s="59"/>
      <c r="G34" s="879"/>
      <c r="H34" s="30" t="s">
        <v>363</v>
      </c>
      <c r="I34" s="31"/>
      <c r="J34" s="32"/>
      <c r="K34" s="204" t="s">
        <v>72</v>
      </c>
      <c r="L34" s="140"/>
      <c r="M34" s="151">
        <v>43703</v>
      </c>
      <c r="N34" s="140"/>
      <c r="O34" s="411"/>
      <c r="P34" s="412"/>
    </row>
    <row r="35" spans="1:16" x14ac:dyDescent="0.2">
      <c r="A35" s="796" t="s">
        <v>110</v>
      </c>
      <c r="B35" s="294" t="s">
        <v>365</v>
      </c>
      <c r="C35" s="408"/>
      <c r="D35" s="114">
        <v>83850</v>
      </c>
      <c r="E35" s="58"/>
      <c r="F35" s="59"/>
      <c r="G35" s="886">
        <f>SUM(C35:F40)</f>
        <v>125558</v>
      </c>
      <c r="H35" s="30" t="s">
        <v>93</v>
      </c>
      <c r="I35" s="31"/>
      <c r="J35" s="32"/>
      <c r="K35" s="204" t="s">
        <v>41</v>
      </c>
      <c r="L35" s="140"/>
      <c r="M35" s="151" t="s">
        <v>42</v>
      </c>
      <c r="N35" s="140"/>
      <c r="O35" s="411"/>
      <c r="P35" s="412"/>
    </row>
    <row r="36" spans="1:16" x14ac:dyDescent="0.2">
      <c r="A36" s="809"/>
      <c r="B36" s="294" t="s">
        <v>366</v>
      </c>
      <c r="C36" s="408"/>
      <c r="D36" s="114">
        <v>2700</v>
      </c>
      <c r="E36" s="58"/>
      <c r="F36" s="59"/>
      <c r="G36" s="878"/>
      <c r="H36" s="30" t="s">
        <v>93</v>
      </c>
      <c r="I36" s="31"/>
      <c r="J36" s="32"/>
      <c r="K36" s="204" t="s">
        <v>41</v>
      </c>
      <c r="L36" s="140"/>
      <c r="M36" s="151" t="s">
        <v>42</v>
      </c>
      <c r="N36" s="140"/>
      <c r="O36" s="411"/>
      <c r="P36" s="412"/>
    </row>
    <row r="37" spans="1:16" x14ac:dyDescent="0.2">
      <c r="A37" s="809"/>
      <c r="B37" s="294" t="s">
        <v>367</v>
      </c>
      <c r="C37" s="408"/>
      <c r="D37" s="114">
        <v>14260</v>
      </c>
      <c r="E37" s="58"/>
      <c r="F37" s="59"/>
      <c r="G37" s="878"/>
      <c r="H37" s="30" t="s">
        <v>97</v>
      </c>
      <c r="I37" s="31"/>
      <c r="J37" s="32"/>
      <c r="K37" s="204" t="s">
        <v>41</v>
      </c>
      <c r="L37" s="140"/>
      <c r="M37" s="151" t="s">
        <v>42</v>
      </c>
      <c r="N37" s="140"/>
      <c r="O37" s="411"/>
      <c r="P37" s="412"/>
    </row>
    <row r="38" spans="1:16" x14ac:dyDescent="0.2">
      <c r="A38" s="809"/>
      <c r="B38" s="294" t="s">
        <v>368</v>
      </c>
      <c r="C38" s="408"/>
      <c r="D38" s="114">
        <v>14191</v>
      </c>
      <c r="E38" s="58"/>
      <c r="F38" s="59"/>
      <c r="G38" s="878"/>
      <c r="H38" s="30" t="s">
        <v>97</v>
      </c>
      <c r="I38" s="31"/>
      <c r="J38" s="32"/>
      <c r="K38" s="204" t="s">
        <v>41</v>
      </c>
      <c r="L38" s="140"/>
      <c r="M38" s="151" t="s">
        <v>42</v>
      </c>
      <c r="N38" s="140"/>
      <c r="O38" s="411"/>
      <c r="P38" s="412"/>
    </row>
    <row r="39" spans="1:16" x14ac:dyDescent="0.2">
      <c r="A39" s="809"/>
      <c r="B39" s="294" t="s">
        <v>369</v>
      </c>
      <c r="C39" s="408"/>
      <c r="D39" s="114">
        <v>14225.5</v>
      </c>
      <c r="E39" s="58"/>
      <c r="F39" s="59"/>
      <c r="G39" s="878"/>
      <c r="H39" s="30" t="s">
        <v>97</v>
      </c>
      <c r="I39" s="31"/>
      <c r="J39" s="32"/>
      <c r="K39" s="204" t="s">
        <v>41</v>
      </c>
      <c r="L39" s="140"/>
      <c r="M39" s="151" t="s">
        <v>42</v>
      </c>
      <c r="N39" s="140"/>
      <c r="O39" s="411"/>
      <c r="P39" s="412"/>
    </row>
    <row r="40" spans="1:16" x14ac:dyDescent="0.2">
      <c r="A40" s="797"/>
      <c r="B40" s="294" t="s">
        <v>372</v>
      </c>
      <c r="C40" s="408"/>
      <c r="D40" s="114">
        <v>-3668.5</v>
      </c>
      <c r="E40" s="58"/>
      <c r="F40" s="59"/>
      <c r="G40" s="879"/>
      <c r="H40" s="30" t="s">
        <v>87</v>
      </c>
      <c r="I40" s="31"/>
      <c r="J40" s="32"/>
      <c r="K40" s="204" t="s">
        <v>41</v>
      </c>
      <c r="L40" s="140"/>
      <c r="M40" s="151" t="s">
        <v>42</v>
      </c>
      <c r="N40" s="140"/>
      <c r="O40" s="411"/>
      <c r="P40" s="412"/>
    </row>
    <row r="41" spans="1:16" x14ac:dyDescent="0.2">
      <c r="A41" s="796" t="s">
        <v>74</v>
      </c>
      <c r="B41" s="294" t="s">
        <v>373</v>
      </c>
      <c r="C41" s="408"/>
      <c r="D41" s="114">
        <v>9430</v>
      </c>
      <c r="E41" s="58"/>
      <c r="F41" s="59"/>
      <c r="G41" s="886">
        <f>SUM(C41:F42)</f>
        <v>20930</v>
      </c>
      <c r="H41" s="30" t="s">
        <v>375</v>
      </c>
      <c r="I41" s="31"/>
      <c r="J41" s="32"/>
      <c r="K41" s="204" t="s">
        <v>41</v>
      </c>
      <c r="L41" s="140"/>
      <c r="M41" s="151" t="s">
        <v>42</v>
      </c>
      <c r="N41" s="140"/>
      <c r="O41" s="411"/>
      <c r="P41" s="412"/>
    </row>
    <row r="42" spans="1:16" x14ac:dyDescent="0.2">
      <c r="A42" s="797"/>
      <c r="B42" s="294" t="s">
        <v>374</v>
      </c>
      <c r="C42" s="408"/>
      <c r="D42" s="114">
        <v>11500</v>
      </c>
      <c r="E42" s="58"/>
      <c r="F42" s="59"/>
      <c r="G42" s="879"/>
      <c r="H42" s="30" t="s">
        <v>250</v>
      </c>
      <c r="I42" s="31"/>
      <c r="J42" s="32"/>
      <c r="K42" s="204" t="s">
        <v>41</v>
      </c>
      <c r="L42" s="140"/>
      <c r="M42" s="151" t="s">
        <v>42</v>
      </c>
      <c r="N42" s="140"/>
      <c r="O42" s="411"/>
      <c r="P42" s="412"/>
    </row>
    <row r="43" spans="1:16" ht="13.5" thickBot="1" x14ac:dyDescent="0.25">
      <c r="A43" s="628" t="s">
        <v>378</v>
      </c>
      <c r="B43" s="294" t="s">
        <v>377</v>
      </c>
      <c r="C43" s="408"/>
      <c r="D43" s="114">
        <v>14122</v>
      </c>
      <c r="E43" s="58"/>
      <c r="F43" s="59"/>
      <c r="G43" s="629">
        <f>SUM(C43:F43)</f>
        <v>14122</v>
      </c>
      <c r="H43" s="30" t="s">
        <v>97</v>
      </c>
      <c r="I43" s="31"/>
      <c r="J43" s="32"/>
      <c r="K43" s="204" t="s">
        <v>41</v>
      </c>
      <c r="L43" s="140"/>
      <c r="M43" s="151" t="s">
        <v>42</v>
      </c>
      <c r="N43" s="140"/>
      <c r="O43" s="411"/>
      <c r="P43" s="412"/>
    </row>
    <row r="44" spans="1:16" s="12" customFormat="1" ht="14.25" thickTop="1" thickBot="1" x14ac:dyDescent="0.25">
      <c r="A44" s="804"/>
      <c r="B44" s="804"/>
      <c r="C44" s="56">
        <f>SUM(C5:C43)</f>
        <v>31878</v>
      </c>
      <c r="D44" s="56">
        <f>SUM(D5:D43)</f>
        <v>396882</v>
      </c>
      <c r="E44" s="56">
        <f>SUM(E5:E43)</f>
        <v>31211</v>
      </c>
      <c r="F44" s="56">
        <f>SUM(F5:F43)</f>
        <v>4140</v>
      </c>
      <c r="G44" s="817">
        <f>SUM(G5:G43)</f>
        <v>464111</v>
      </c>
      <c r="H44" s="818"/>
      <c r="I44" s="818"/>
      <c r="J44" s="818"/>
      <c r="K44" s="780">
        <f>SUM(C5:F8,C11:F34,C37:F43)</f>
        <v>324461</v>
      </c>
      <c r="L44" s="780"/>
      <c r="M44" s="301"/>
    </row>
    <row r="45" spans="1:16" s="12" customFormat="1" ht="15" customHeight="1" x14ac:dyDescent="0.2">
      <c r="A45" s="40"/>
      <c r="B45" s="84"/>
      <c r="C45" s="866">
        <f>SUM(C44:D44)</f>
        <v>428760</v>
      </c>
      <c r="D45" s="867"/>
      <c r="E45" s="791">
        <f>SUM(E44:F44)</f>
        <v>35351</v>
      </c>
      <c r="F45" s="792"/>
      <c r="G45" s="817"/>
      <c r="H45" s="817"/>
      <c r="I45" s="817"/>
      <c r="J45" s="817"/>
      <c r="K45" s="780">
        <f>SUM(C9:F10,C35:F36)</f>
        <v>139650</v>
      </c>
      <c r="L45" s="780"/>
      <c r="M45" s="98"/>
    </row>
    <row r="46" spans="1:16" s="12" customFormat="1" x14ac:dyDescent="0.2">
      <c r="A46" s="40"/>
      <c r="B46" s="84"/>
      <c r="C46" s="8"/>
      <c r="D46" s="8"/>
      <c r="E46" s="8"/>
      <c r="F46" s="8"/>
      <c r="G46" s="8"/>
      <c r="H46" s="831"/>
      <c r="I46" s="831"/>
      <c r="L46" s="7"/>
      <c r="M46" s="7"/>
      <c r="N46" s="98"/>
    </row>
    <row r="47" spans="1:16" x14ac:dyDescent="0.2">
      <c r="G47" s="126"/>
      <c r="H47"/>
      <c r="N47" s="97"/>
      <c r="O47"/>
    </row>
    <row r="48" spans="1:16" ht="15" x14ac:dyDescent="0.2">
      <c r="A48" s="65" t="s">
        <v>9</v>
      </c>
      <c r="G48" s="126"/>
      <c r="H48"/>
      <c r="N48" s="97"/>
      <c r="O48"/>
    </row>
    <row r="49" spans="1:18" s="97" customFormat="1" ht="7.5" customHeight="1" x14ac:dyDescent="0.2">
      <c r="A49" s="4"/>
      <c r="B49" s="81"/>
      <c r="C49" s="1"/>
      <c r="D49" s="1"/>
      <c r="E49" s="1"/>
      <c r="F49" s="1"/>
      <c r="G49" s="1"/>
      <c r="H49" s="126"/>
      <c r="I49"/>
      <c r="J49"/>
      <c r="K49"/>
      <c r="L49"/>
      <c r="M49"/>
      <c r="N49"/>
      <c r="P49"/>
    </row>
    <row r="50" spans="1:18" s="97" customFormat="1" ht="17.25" customHeight="1" thickBot="1" x14ac:dyDescent="0.25">
      <c r="A50" s="144"/>
      <c r="B50" s="145" t="s">
        <v>34</v>
      </c>
      <c r="C50" s="126"/>
      <c r="D50" s="1"/>
      <c r="E50" s="1"/>
      <c r="F50" s="1"/>
      <c r="G50" s="1"/>
      <c r="H50" s="1"/>
      <c r="I50" s="1"/>
      <c r="J50" s="1"/>
      <c r="K50" s="96"/>
      <c r="L50" s="96"/>
      <c r="M50"/>
      <c r="N50"/>
      <c r="O50"/>
      <c r="P50"/>
      <c r="R50"/>
    </row>
    <row r="51" spans="1:18" s="97" customFormat="1" ht="13.5" thickBot="1" x14ac:dyDescent="0.25">
      <c r="A51" s="802"/>
      <c r="B51" s="803"/>
      <c r="C51" s="527" t="s">
        <v>371</v>
      </c>
      <c r="D51" s="123" t="s">
        <v>67</v>
      </c>
      <c r="E51" s="123" t="s">
        <v>66</v>
      </c>
      <c r="F51" s="123" t="s">
        <v>89</v>
      </c>
      <c r="G51" s="123" t="s">
        <v>217</v>
      </c>
      <c r="H51" s="123" t="s">
        <v>49</v>
      </c>
      <c r="I51" s="123" t="s">
        <v>356</v>
      </c>
      <c r="J51" s="123" t="s">
        <v>100</v>
      </c>
      <c r="K51" s="123" t="s">
        <v>92</v>
      </c>
      <c r="L51" s="123" t="s">
        <v>376</v>
      </c>
      <c r="M51" s="123" t="s">
        <v>80</v>
      </c>
      <c r="N51" s="485" t="s">
        <v>118</v>
      </c>
      <c r="O51" s="390" t="s">
        <v>59</v>
      </c>
      <c r="P51" s="99"/>
      <c r="R51"/>
    </row>
    <row r="52" spans="1:18" s="97" customFormat="1" x14ac:dyDescent="0.2">
      <c r="A52" s="846" t="s">
        <v>320</v>
      </c>
      <c r="B52" s="847"/>
      <c r="C52" s="522"/>
      <c r="D52" s="523"/>
      <c r="E52" s="523"/>
      <c r="F52" s="523"/>
      <c r="G52" s="523"/>
      <c r="H52" s="523"/>
      <c r="I52" s="523"/>
      <c r="J52" s="523">
        <v>6256</v>
      </c>
      <c r="K52" s="523"/>
      <c r="L52" s="523"/>
      <c r="M52" s="523"/>
      <c r="N52" s="621"/>
      <c r="O52" s="487"/>
      <c r="P52" s="100"/>
      <c r="R52"/>
    </row>
    <row r="53" spans="1:18" s="97" customFormat="1" x14ac:dyDescent="0.2">
      <c r="A53" s="844" t="s">
        <v>309</v>
      </c>
      <c r="B53" s="845"/>
      <c r="C53" s="72"/>
      <c r="D53" s="73">
        <v>1725</v>
      </c>
      <c r="E53" s="73"/>
      <c r="F53" s="73"/>
      <c r="G53" s="73"/>
      <c r="H53" s="73"/>
      <c r="I53" s="73"/>
      <c r="J53" s="73"/>
      <c r="K53" s="73"/>
      <c r="L53" s="73"/>
      <c r="M53" s="73"/>
      <c r="N53" s="129"/>
      <c r="O53" s="451"/>
      <c r="P53" s="100"/>
      <c r="R53"/>
    </row>
    <row r="54" spans="1:18" x14ac:dyDescent="0.2">
      <c r="A54" s="844" t="s">
        <v>310</v>
      </c>
      <c r="B54" s="845"/>
      <c r="C54" s="524"/>
      <c r="D54" s="525">
        <v>345</v>
      </c>
      <c r="E54" s="525"/>
      <c r="F54" s="525"/>
      <c r="G54" s="525"/>
      <c r="H54" s="525"/>
      <c r="I54" s="525"/>
      <c r="J54" s="525"/>
      <c r="K54" s="525"/>
      <c r="L54" s="525"/>
      <c r="M54" s="525"/>
      <c r="N54" s="251"/>
      <c r="O54" s="452"/>
      <c r="P54" s="100"/>
      <c r="Q54" s="97"/>
    </row>
    <row r="55" spans="1:18" x14ac:dyDescent="0.2">
      <c r="A55" s="844" t="s">
        <v>319</v>
      </c>
      <c r="B55" s="845"/>
      <c r="C55" s="272"/>
      <c r="D55" s="131">
        <v>2990</v>
      </c>
      <c r="E55" s="131"/>
      <c r="F55" s="131"/>
      <c r="G55" s="131"/>
      <c r="H55" s="131"/>
      <c r="I55" s="131"/>
      <c r="J55" s="131"/>
      <c r="K55" s="131"/>
      <c r="L55" s="131"/>
      <c r="M55" s="131"/>
      <c r="N55" s="497"/>
      <c r="O55" s="453"/>
      <c r="P55" s="100"/>
      <c r="Q55" s="97"/>
    </row>
    <row r="56" spans="1:18" x14ac:dyDescent="0.2">
      <c r="A56" s="844" t="s">
        <v>325</v>
      </c>
      <c r="B56" s="845"/>
      <c r="C56" s="272"/>
      <c r="D56" s="131"/>
      <c r="E56" s="131"/>
      <c r="F56" s="131"/>
      <c r="G56" s="131"/>
      <c r="H56" s="131"/>
      <c r="I56" s="131"/>
      <c r="J56" s="131"/>
      <c r="K56" s="131">
        <v>23600</v>
      </c>
      <c r="L56" s="131"/>
      <c r="M56" s="131"/>
      <c r="N56" s="497"/>
      <c r="O56" s="453"/>
      <c r="P56" s="100"/>
      <c r="Q56" s="97"/>
    </row>
    <row r="57" spans="1:18" x14ac:dyDescent="0.2">
      <c r="A57" s="844" t="s">
        <v>326</v>
      </c>
      <c r="B57" s="845"/>
      <c r="C57" s="272"/>
      <c r="D57" s="131"/>
      <c r="E57" s="131"/>
      <c r="F57" s="131"/>
      <c r="G57" s="131"/>
      <c r="H57" s="131"/>
      <c r="I57" s="131"/>
      <c r="J57" s="131"/>
      <c r="K57" s="131">
        <v>29500</v>
      </c>
      <c r="L57" s="131"/>
      <c r="M57" s="131"/>
      <c r="N57" s="497"/>
      <c r="O57" s="453"/>
      <c r="P57" s="100"/>
      <c r="Q57" s="405"/>
    </row>
    <row r="58" spans="1:18" x14ac:dyDescent="0.2">
      <c r="A58" s="844" t="s">
        <v>335</v>
      </c>
      <c r="B58" s="845"/>
      <c r="C58" s="272"/>
      <c r="D58" s="131"/>
      <c r="E58" s="131"/>
      <c r="F58" s="131">
        <v>5014</v>
      </c>
      <c r="G58" s="131"/>
      <c r="H58" s="131"/>
      <c r="I58" s="131"/>
      <c r="J58" s="131"/>
      <c r="K58" s="131"/>
      <c r="L58" s="131"/>
      <c r="M58" s="131"/>
      <c r="N58" s="497"/>
      <c r="O58" s="148"/>
      <c r="P58" s="100"/>
      <c r="Q58" s="406"/>
    </row>
    <row r="59" spans="1:18" x14ac:dyDescent="0.2">
      <c r="A59" s="844" t="s">
        <v>336</v>
      </c>
      <c r="B59" s="845"/>
      <c r="C59" s="272"/>
      <c r="D59" s="131"/>
      <c r="E59" s="131"/>
      <c r="F59" s="131">
        <v>6175.5</v>
      </c>
      <c r="G59" s="131"/>
      <c r="H59" s="131"/>
      <c r="I59" s="131"/>
      <c r="J59" s="131"/>
      <c r="K59" s="131"/>
      <c r="L59" s="131"/>
      <c r="M59" s="131"/>
      <c r="N59" s="131"/>
      <c r="O59" s="61"/>
      <c r="P59" s="100"/>
      <c r="Q59" s="406"/>
    </row>
    <row r="60" spans="1:18" x14ac:dyDescent="0.2">
      <c r="A60" s="844" t="s">
        <v>337</v>
      </c>
      <c r="B60" s="845"/>
      <c r="C60" s="272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61">
        <v>18917.5</v>
      </c>
      <c r="P60" s="100"/>
      <c r="Q60" s="406"/>
    </row>
    <row r="61" spans="1:18" x14ac:dyDescent="0.2">
      <c r="A61" s="844" t="s">
        <v>340</v>
      </c>
      <c r="B61" s="845"/>
      <c r="C61" s="272"/>
      <c r="D61" s="131"/>
      <c r="E61" s="131"/>
      <c r="F61" s="131"/>
      <c r="G61" s="131">
        <v>5175</v>
      </c>
      <c r="H61" s="131"/>
      <c r="I61" s="131"/>
      <c r="J61" s="131"/>
      <c r="K61" s="131"/>
      <c r="L61" s="131"/>
      <c r="M61" s="131"/>
      <c r="N61" s="131"/>
      <c r="O61" s="61"/>
      <c r="P61" s="100"/>
      <c r="Q61" s="406"/>
    </row>
    <row r="62" spans="1:18" x14ac:dyDescent="0.2">
      <c r="A62" s="844" t="s">
        <v>341</v>
      </c>
      <c r="B62" s="845"/>
      <c r="C62" s="272"/>
      <c r="D62" s="131"/>
      <c r="E62" s="131"/>
      <c r="F62" s="131"/>
      <c r="G62" s="131"/>
      <c r="H62" s="131">
        <v>8625</v>
      </c>
      <c r="I62" s="131"/>
      <c r="J62" s="131"/>
      <c r="K62" s="131"/>
      <c r="L62" s="131"/>
      <c r="M62" s="131"/>
      <c r="N62" s="131"/>
      <c r="O62" s="61"/>
      <c r="P62" s="100"/>
      <c r="Q62" s="406"/>
    </row>
    <row r="63" spans="1:18" x14ac:dyDescent="0.2">
      <c r="A63" s="844" t="s">
        <v>342</v>
      </c>
      <c r="B63" s="845"/>
      <c r="C63" s="272"/>
      <c r="D63" s="131"/>
      <c r="E63" s="131">
        <v>5577.5</v>
      </c>
      <c r="F63" s="131"/>
      <c r="G63" s="131"/>
      <c r="H63" s="131"/>
      <c r="I63" s="131"/>
      <c r="J63" s="131"/>
      <c r="K63" s="131"/>
      <c r="L63" s="131"/>
      <c r="M63" s="131"/>
      <c r="N63" s="131"/>
      <c r="O63" s="61"/>
      <c r="P63" s="100"/>
      <c r="Q63" s="406"/>
    </row>
    <row r="64" spans="1:18" x14ac:dyDescent="0.2">
      <c r="A64" s="844" t="s">
        <v>345</v>
      </c>
      <c r="B64" s="845"/>
      <c r="C64" s="272"/>
      <c r="D64" s="131"/>
      <c r="E64" s="131">
        <v>16732.5</v>
      </c>
      <c r="F64" s="131"/>
      <c r="G64" s="131"/>
      <c r="H64" s="131"/>
      <c r="I64" s="131"/>
      <c r="J64" s="131"/>
      <c r="K64" s="131"/>
      <c r="L64" s="131"/>
      <c r="M64" s="131"/>
      <c r="N64" s="131"/>
      <c r="O64" s="143"/>
      <c r="P64" s="100"/>
      <c r="Q64" s="406"/>
    </row>
    <row r="65" spans="1:17" x14ac:dyDescent="0.2">
      <c r="A65" s="844" t="s">
        <v>346</v>
      </c>
      <c r="B65" s="845"/>
      <c r="C65" s="272"/>
      <c r="D65" s="131"/>
      <c r="E65" s="131">
        <v>26335</v>
      </c>
      <c r="F65" s="131"/>
      <c r="G65" s="131"/>
      <c r="H65" s="131"/>
      <c r="I65" s="131"/>
      <c r="J65" s="131"/>
      <c r="K65" s="131"/>
      <c r="L65" s="131"/>
      <c r="M65" s="131"/>
      <c r="N65" s="497"/>
      <c r="O65" s="453"/>
      <c r="P65" s="100"/>
      <c r="Q65" s="404"/>
    </row>
    <row r="66" spans="1:17" x14ac:dyDescent="0.2">
      <c r="A66" s="844" t="s">
        <v>347</v>
      </c>
      <c r="B66" s="845"/>
      <c r="C66" s="272"/>
      <c r="D66" s="131"/>
      <c r="E66" s="131"/>
      <c r="F66" s="131"/>
      <c r="G66" s="131"/>
      <c r="H66" s="131"/>
      <c r="I66" s="131"/>
      <c r="J66" s="131"/>
      <c r="K66" s="131"/>
      <c r="L66" s="131"/>
      <c r="M66" s="131">
        <v>5175</v>
      </c>
      <c r="N66" s="497"/>
      <c r="O66" s="453"/>
      <c r="P66" s="100"/>
      <c r="Q66" s="407"/>
    </row>
    <row r="67" spans="1:17" x14ac:dyDescent="0.2">
      <c r="A67" s="844" t="s">
        <v>348</v>
      </c>
      <c r="B67" s="845"/>
      <c r="C67" s="272"/>
      <c r="D67" s="131"/>
      <c r="E67" s="131"/>
      <c r="F67" s="131"/>
      <c r="G67" s="131"/>
      <c r="H67" s="131"/>
      <c r="I67" s="131"/>
      <c r="J67" s="131"/>
      <c r="K67" s="131"/>
      <c r="L67" s="131"/>
      <c r="M67" s="131">
        <v>5175</v>
      </c>
      <c r="N67" s="497"/>
      <c r="O67" s="453"/>
      <c r="P67" s="100"/>
      <c r="Q67" s="407"/>
    </row>
    <row r="68" spans="1:17" x14ac:dyDescent="0.2">
      <c r="A68" s="844" t="s">
        <v>349</v>
      </c>
      <c r="B68" s="845"/>
      <c r="C68" s="272"/>
      <c r="D68" s="131"/>
      <c r="E68" s="131"/>
      <c r="F68" s="131"/>
      <c r="G68" s="131"/>
      <c r="H68" s="131"/>
      <c r="I68" s="131"/>
      <c r="J68" s="131"/>
      <c r="K68" s="131"/>
      <c r="L68" s="131"/>
      <c r="M68" s="131">
        <v>5175</v>
      </c>
      <c r="N68" s="497"/>
      <c r="O68" s="453"/>
      <c r="P68" s="100"/>
      <c r="Q68" s="529"/>
    </row>
    <row r="69" spans="1:17" x14ac:dyDescent="0.2">
      <c r="A69" s="844" t="s">
        <v>350</v>
      </c>
      <c r="B69" s="845"/>
      <c r="C69" s="272"/>
      <c r="D69" s="131"/>
      <c r="E69" s="131"/>
      <c r="F69" s="131"/>
      <c r="G69" s="76"/>
      <c r="H69" s="131"/>
      <c r="I69" s="131"/>
      <c r="J69" s="131"/>
      <c r="K69" s="131"/>
      <c r="L69" s="131"/>
      <c r="M69" s="131">
        <v>5175</v>
      </c>
      <c r="N69" s="497"/>
      <c r="O69" s="453"/>
      <c r="P69" s="100"/>
      <c r="Q69" s="529"/>
    </row>
    <row r="70" spans="1:17" x14ac:dyDescent="0.2">
      <c r="A70" s="844" t="s">
        <v>351</v>
      </c>
      <c r="B70" s="845"/>
      <c r="C70" s="272"/>
      <c r="D70" s="131"/>
      <c r="E70" s="131"/>
      <c r="F70" s="131"/>
      <c r="G70" s="76"/>
      <c r="H70" s="131"/>
      <c r="I70" s="131"/>
      <c r="J70" s="131"/>
      <c r="K70" s="131"/>
      <c r="L70" s="131"/>
      <c r="M70" s="131">
        <v>20711.5</v>
      </c>
      <c r="N70" s="497"/>
      <c r="O70" s="453"/>
      <c r="P70" s="100"/>
      <c r="Q70" s="409"/>
    </row>
    <row r="71" spans="1:17" x14ac:dyDescent="0.2">
      <c r="A71" s="844" t="s">
        <v>353</v>
      </c>
      <c r="B71" s="845"/>
      <c r="C71" s="272"/>
      <c r="D71" s="131"/>
      <c r="E71" s="131"/>
      <c r="F71" s="131"/>
      <c r="G71" s="76"/>
      <c r="H71" s="131"/>
      <c r="I71" s="131"/>
      <c r="J71" s="131"/>
      <c r="K71" s="131"/>
      <c r="L71" s="131"/>
      <c r="M71" s="131"/>
      <c r="N71" s="497">
        <v>17836.5</v>
      </c>
      <c r="O71" s="453"/>
      <c r="P71" s="100"/>
      <c r="Q71" s="620"/>
    </row>
    <row r="72" spans="1:17" x14ac:dyDescent="0.2">
      <c r="A72" s="844" t="s">
        <v>354</v>
      </c>
      <c r="B72" s="845"/>
      <c r="C72" s="272"/>
      <c r="D72" s="131"/>
      <c r="E72" s="131"/>
      <c r="F72" s="131"/>
      <c r="G72" s="76"/>
      <c r="H72" s="131"/>
      <c r="I72" s="131">
        <v>9706</v>
      </c>
      <c r="J72" s="131"/>
      <c r="K72" s="131"/>
      <c r="L72" s="131"/>
      <c r="M72" s="131"/>
      <c r="N72" s="497"/>
      <c r="O72" s="453"/>
      <c r="P72" s="100"/>
      <c r="Q72" s="620"/>
    </row>
    <row r="73" spans="1:17" x14ac:dyDescent="0.2">
      <c r="A73" s="844" t="s">
        <v>357</v>
      </c>
      <c r="B73" s="845"/>
      <c r="C73" s="272"/>
      <c r="D73" s="131"/>
      <c r="E73" s="131"/>
      <c r="F73" s="131"/>
      <c r="G73" s="76"/>
      <c r="H73" s="131"/>
      <c r="I73" s="131"/>
      <c r="J73" s="131"/>
      <c r="K73" s="131"/>
      <c r="L73" s="131"/>
      <c r="M73" s="131"/>
      <c r="N73" s="497"/>
      <c r="O73" s="453">
        <v>10350</v>
      </c>
      <c r="P73" s="100"/>
      <c r="Q73" s="625"/>
    </row>
    <row r="74" spans="1:17" x14ac:dyDescent="0.2">
      <c r="A74" s="844" t="s">
        <v>370</v>
      </c>
      <c r="B74" s="845"/>
      <c r="C74" s="272">
        <v>4140</v>
      </c>
      <c r="D74" s="131"/>
      <c r="E74" s="131"/>
      <c r="F74" s="131"/>
      <c r="G74" s="76"/>
      <c r="H74" s="131"/>
      <c r="I74" s="131"/>
      <c r="J74" s="131"/>
      <c r="K74" s="131"/>
      <c r="L74" s="131"/>
      <c r="M74" s="131"/>
      <c r="N74" s="497"/>
      <c r="O74" s="453"/>
      <c r="P74" s="100"/>
      <c r="Q74" s="625"/>
    </row>
    <row r="75" spans="1:17" x14ac:dyDescent="0.2">
      <c r="A75" s="844" t="s">
        <v>365</v>
      </c>
      <c r="B75" s="845"/>
      <c r="C75" s="272"/>
      <c r="D75" s="131"/>
      <c r="E75" s="131"/>
      <c r="F75" s="131"/>
      <c r="G75" s="76"/>
      <c r="H75" s="131"/>
      <c r="I75" s="131"/>
      <c r="J75" s="131"/>
      <c r="K75" s="131">
        <v>83850</v>
      </c>
      <c r="L75" s="131"/>
      <c r="M75" s="131"/>
      <c r="N75" s="497"/>
      <c r="O75" s="453"/>
      <c r="P75" s="100"/>
      <c r="Q75" s="625"/>
    </row>
    <row r="76" spans="1:17" x14ac:dyDescent="0.2">
      <c r="A76" s="844" t="s">
        <v>366</v>
      </c>
      <c r="B76" s="845"/>
      <c r="C76" s="272"/>
      <c r="D76" s="131"/>
      <c r="E76" s="131"/>
      <c r="F76" s="131"/>
      <c r="G76" s="76"/>
      <c r="H76" s="131"/>
      <c r="I76" s="131"/>
      <c r="J76" s="131"/>
      <c r="K76" s="131">
        <v>2700</v>
      </c>
      <c r="L76" s="131"/>
      <c r="M76" s="131"/>
      <c r="N76" s="497"/>
      <c r="O76" s="453"/>
      <c r="P76" s="100"/>
      <c r="Q76" s="625"/>
    </row>
    <row r="77" spans="1:17" x14ac:dyDescent="0.2">
      <c r="A77" s="844" t="s">
        <v>367</v>
      </c>
      <c r="B77" s="845"/>
      <c r="C77" s="272"/>
      <c r="D77" s="131"/>
      <c r="E77" s="131"/>
      <c r="F77" s="131"/>
      <c r="G77" s="76"/>
      <c r="H77" s="131"/>
      <c r="I77" s="131"/>
      <c r="J77" s="131"/>
      <c r="K77" s="131"/>
      <c r="L77" s="131"/>
      <c r="M77" s="131">
        <v>14260</v>
      </c>
      <c r="N77" s="497"/>
      <c r="O77" s="453"/>
      <c r="P77" s="100"/>
      <c r="Q77" s="625"/>
    </row>
    <row r="78" spans="1:17" x14ac:dyDescent="0.2">
      <c r="A78" s="844" t="s">
        <v>368</v>
      </c>
      <c r="B78" s="845"/>
      <c r="C78" s="272"/>
      <c r="D78" s="131"/>
      <c r="E78" s="131"/>
      <c r="F78" s="131"/>
      <c r="G78" s="76"/>
      <c r="H78" s="131"/>
      <c r="I78" s="131"/>
      <c r="J78" s="131"/>
      <c r="K78" s="131"/>
      <c r="L78" s="131"/>
      <c r="M78" s="131">
        <v>14191</v>
      </c>
      <c r="N78" s="497"/>
      <c r="O78" s="453"/>
      <c r="P78" s="100"/>
      <c r="Q78" s="625"/>
    </row>
    <row r="79" spans="1:17" x14ac:dyDescent="0.2">
      <c r="A79" s="844" t="s">
        <v>369</v>
      </c>
      <c r="B79" s="845"/>
      <c r="C79" s="272"/>
      <c r="D79" s="131"/>
      <c r="E79" s="131"/>
      <c r="F79" s="131"/>
      <c r="G79" s="76"/>
      <c r="H79" s="131"/>
      <c r="I79" s="131"/>
      <c r="J79" s="131"/>
      <c r="K79" s="131"/>
      <c r="L79" s="131"/>
      <c r="M79" s="131">
        <v>14225.5</v>
      </c>
      <c r="N79" s="497"/>
      <c r="O79" s="453"/>
      <c r="P79" s="100"/>
      <c r="Q79" s="625"/>
    </row>
    <row r="80" spans="1:17" x14ac:dyDescent="0.2">
      <c r="A80" s="844" t="s">
        <v>372</v>
      </c>
      <c r="B80" s="845"/>
      <c r="C80" s="272"/>
      <c r="D80" s="131"/>
      <c r="E80" s="131"/>
      <c r="F80" s="131">
        <v>-3668.5</v>
      </c>
      <c r="G80" s="76"/>
      <c r="H80" s="131"/>
      <c r="I80" s="131"/>
      <c r="J80" s="131"/>
      <c r="K80" s="131"/>
      <c r="L80" s="131"/>
      <c r="M80" s="131"/>
      <c r="N80" s="497"/>
      <c r="O80" s="453"/>
      <c r="P80" s="100"/>
      <c r="Q80" s="529"/>
    </row>
    <row r="81" spans="1:19" x14ac:dyDescent="0.2">
      <c r="A81" s="844" t="s">
        <v>373</v>
      </c>
      <c r="B81" s="845"/>
      <c r="C81" s="272"/>
      <c r="D81" s="131"/>
      <c r="E81" s="131"/>
      <c r="F81" s="131"/>
      <c r="G81" s="153"/>
      <c r="H81" s="131"/>
      <c r="I81" s="131"/>
      <c r="J81" s="131"/>
      <c r="K81" s="131"/>
      <c r="L81" s="131">
        <v>9430</v>
      </c>
      <c r="M81" s="131"/>
      <c r="N81" s="497"/>
      <c r="O81" s="453"/>
      <c r="P81" s="100"/>
      <c r="Q81" s="626"/>
    </row>
    <row r="82" spans="1:19" x14ac:dyDescent="0.2">
      <c r="A82" s="844" t="s">
        <v>374</v>
      </c>
      <c r="B82" s="845"/>
      <c r="C82" s="272"/>
      <c r="D82" s="131"/>
      <c r="E82" s="131"/>
      <c r="F82" s="131"/>
      <c r="G82" s="153">
        <v>11500</v>
      </c>
      <c r="H82" s="131"/>
      <c r="I82" s="131"/>
      <c r="J82" s="131"/>
      <c r="K82" s="131"/>
      <c r="L82" s="131"/>
      <c r="M82" s="131"/>
      <c r="N82" s="497"/>
      <c r="O82" s="453"/>
      <c r="P82" s="100"/>
      <c r="Q82" s="626"/>
    </row>
    <row r="83" spans="1:19" ht="13.5" thickBot="1" x14ac:dyDescent="0.25">
      <c r="A83" s="864" t="s">
        <v>377</v>
      </c>
      <c r="B83" s="885"/>
      <c r="C83" s="92"/>
      <c r="D83" s="93"/>
      <c r="E83" s="93"/>
      <c r="F83" s="93"/>
      <c r="G83" s="103"/>
      <c r="H83" s="93"/>
      <c r="I83" s="93"/>
      <c r="J83" s="93"/>
      <c r="K83" s="93"/>
      <c r="L83" s="93"/>
      <c r="M83" s="93">
        <v>14122</v>
      </c>
      <c r="N83" s="431"/>
      <c r="O83" s="488"/>
      <c r="P83" s="100"/>
      <c r="Q83" s="627"/>
    </row>
    <row r="84" spans="1:19" ht="13.5" thickBot="1" x14ac:dyDescent="0.25">
      <c r="C84" s="77">
        <f t="shared" ref="C84:O84" si="0">SUM(C52:C83)</f>
        <v>4140</v>
      </c>
      <c r="D84" s="78">
        <f t="shared" si="0"/>
        <v>5060</v>
      </c>
      <c r="E84" s="78">
        <f t="shared" si="0"/>
        <v>48645</v>
      </c>
      <c r="F84" s="78">
        <f t="shared" si="0"/>
        <v>7521</v>
      </c>
      <c r="G84" s="78">
        <f t="shared" si="0"/>
        <v>16675</v>
      </c>
      <c r="H84" s="78">
        <f t="shared" si="0"/>
        <v>8625</v>
      </c>
      <c r="I84" s="78">
        <f t="shared" si="0"/>
        <v>9706</v>
      </c>
      <c r="J84" s="78">
        <f t="shared" si="0"/>
        <v>6256</v>
      </c>
      <c r="K84" s="78">
        <f t="shared" si="0"/>
        <v>139650</v>
      </c>
      <c r="L84" s="78">
        <f t="shared" si="0"/>
        <v>9430</v>
      </c>
      <c r="M84" s="78">
        <f t="shared" si="0"/>
        <v>98210</v>
      </c>
      <c r="N84" s="78">
        <f t="shared" si="0"/>
        <v>17836.5</v>
      </c>
      <c r="O84" s="79">
        <f t="shared" si="0"/>
        <v>29267.5</v>
      </c>
      <c r="P84" s="100"/>
      <c r="Q84" s="783">
        <f>SUM(C84:O84)</f>
        <v>401022</v>
      </c>
      <c r="R84" s="784"/>
    </row>
    <row r="85" spans="1:19" x14ac:dyDescent="0.2">
      <c r="C85" s="355"/>
      <c r="D85" s="355"/>
      <c r="E85" s="355"/>
      <c r="F85" s="355"/>
      <c r="G85" s="355"/>
      <c r="H85" s="355"/>
      <c r="I85" s="355"/>
      <c r="J85" s="355"/>
      <c r="K85" s="355"/>
      <c r="L85" s="355"/>
      <c r="M85" s="355"/>
      <c r="N85" s="355"/>
      <c r="O85"/>
    </row>
    <row r="86" spans="1:19" s="363" customFormat="1" ht="11.25" x14ac:dyDescent="0.2">
      <c r="A86" s="361"/>
      <c r="B86" s="410"/>
      <c r="C86" s="430" t="s">
        <v>44</v>
      </c>
      <c r="D86" s="430" t="s">
        <v>44</v>
      </c>
      <c r="E86" s="430" t="s">
        <v>44</v>
      </c>
      <c r="F86" s="430"/>
      <c r="G86" s="430"/>
      <c r="H86" s="430" t="s">
        <v>44</v>
      </c>
      <c r="I86" s="430"/>
      <c r="J86" s="430" t="s">
        <v>44</v>
      </c>
      <c r="K86" s="430" t="s">
        <v>44</v>
      </c>
      <c r="L86" s="430" t="s">
        <v>44</v>
      </c>
      <c r="M86" s="430" t="s">
        <v>44</v>
      </c>
      <c r="N86" s="430"/>
      <c r="O86" s="430"/>
      <c r="P86" s="837">
        <f>SUM(C86:O86)</f>
        <v>0</v>
      </c>
      <c r="Q86" s="838"/>
    </row>
    <row r="87" spans="1:19" s="363" customFormat="1" ht="11.25" x14ac:dyDescent="0.2">
      <c r="A87" s="361"/>
      <c r="B87" s="410"/>
      <c r="C87" s="362"/>
      <c r="D87" s="362"/>
      <c r="E87" s="362"/>
      <c r="F87" s="362"/>
      <c r="G87" s="362"/>
      <c r="H87" s="362"/>
      <c r="I87" s="362"/>
      <c r="J87" s="362"/>
      <c r="K87" s="520"/>
      <c r="L87" s="520"/>
      <c r="M87" s="362"/>
      <c r="N87" s="362"/>
      <c r="O87" s="520"/>
      <c r="P87" s="837">
        <f>SUM(C87:O87)</f>
        <v>0</v>
      </c>
      <c r="Q87" s="838"/>
    </row>
    <row r="88" spans="1:19" s="363" customFormat="1" ht="11.25" x14ac:dyDescent="0.2">
      <c r="A88" s="361"/>
      <c r="B88" s="410"/>
      <c r="C88" s="362"/>
      <c r="D88" s="362"/>
      <c r="E88" s="362"/>
      <c r="F88" s="430" t="s">
        <v>44</v>
      </c>
      <c r="G88" s="430" t="s">
        <v>44</v>
      </c>
      <c r="H88" s="362"/>
      <c r="I88" s="430" t="s">
        <v>44</v>
      </c>
      <c r="J88" s="362"/>
      <c r="K88" s="362"/>
      <c r="L88" s="362"/>
      <c r="M88" s="362"/>
      <c r="N88" s="430" t="s">
        <v>44</v>
      </c>
      <c r="O88" s="430" t="s">
        <v>44</v>
      </c>
      <c r="P88" s="413"/>
    </row>
    <row r="89" spans="1:19" s="363" customFormat="1" ht="11.25" x14ac:dyDescent="0.2">
      <c r="A89" s="361"/>
      <c r="B89" s="410"/>
      <c r="C89" s="430"/>
      <c r="D89" s="362"/>
      <c r="E89" s="362"/>
      <c r="F89" s="362"/>
      <c r="G89" s="430"/>
      <c r="H89" s="430"/>
      <c r="I89" s="430"/>
      <c r="J89" s="362"/>
      <c r="K89" s="362"/>
      <c r="L89" s="362"/>
      <c r="M89" s="362"/>
      <c r="N89" s="362"/>
      <c r="O89" s="362"/>
      <c r="P89" s="887">
        <f>SUM(C89:O89)</f>
        <v>0</v>
      </c>
      <c r="Q89" s="888"/>
    </row>
    <row r="90" spans="1:19" s="363" customFormat="1" ht="11.25" x14ac:dyDescent="0.2">
      <c r="A90" s="361"/>
      <c r="B90" s="410"/>
      <c r="C90" s="362"/>
      <c r="D90" s="362"/>
      <c r="E90" s="362"/>
      <c r="F90" s="362"/>
      <c r="G90" s="362"/>
      <c r="H90" s="362"/>
      <c r="I90" s="362"/>
      <c r="J90" s="362"/>
      <c r="K90" s="362"/>
      <c r="L90" s="362"/>
      <c r="M90" s="362"/>
      <c r="N90" s="362"/>
      <c r="P90" s="837">
        <f>SUM(P86:Q89)</f>
        <v>0</v>
      </c>
      <c r="Q90" s="838"/>
    </row>
    <row r="91" spans="1:19" s="363" customFormat="1" ht="11.25" x14ac:dyDescent="0.2">
      <c r="A91" s="361"/>
      <c r="B91" s="410"/>
      <c r="C91" s="362"/>
      <c r="D91" s="362"/>
      <c r="E91" s="362"/>
      <c r="F91" s="362"/>
      <c r="G91" s="362"/>
      <c r="H91" s="362"/>
      <c r="I91" s="362"/>
      <c r="J91" s="362"/>
      <c r="K91" s="362"/>
      <c r="L91" s="362"/>
      <c r="M91" s="362"/>
      <c r="N91" s="362"/>
      <c r="O91" s="379"/>
      <c r="S91" s="364"/>
    </row>
    <row r="92" spans="1:19" x14ac:dyDescent="0.2">
      <c r="H92" s="362"/>
      <c r="I92" s="1"/>
      <c r="J92" s="126"/>
    </row>
    <row r="93" spans="1:19" x14ac:dyDescent="0.2">
      <c r="N93" s="97"/>
      <c r="O93"/>
    </row>
    <row r="94" spans="1:19" x14ac:dyDescent="0.2">
      <c r="J94" s="398"/>
      <c r="N94" s="97"/>
      <c r="O94"/>
    </row>
    <row r="95" spans="1:19" x14ac:dyDescent="0.2">
      <c r="N95" s="97"/>
      <c r="O95"/>
    </row>
    <row r="96" spans="1:19" x14ac:dyDescent="0.2">
      <c r="N96" s="97"/>
      <c r="O96"/>
    </row>
    <row r="97" spans="14:15" x14ac:dyDescent="0.2">
      <c r="N97" s="97"/>
      <c r="O97"/>
    </row>
    <row r="98" spans="14:15" x14ac:dyDescent="0.2">
      <c r="N98" s="97"/>
      <c r="O98"/>
    </row>
  </sheetData>
  <mergeCells count="64">
    <mergeCell ref="C3:D3"/>
    <mergeCell ref="E3:F3"/>
    <mergeCell ref="C45:D45"/>
    <mergeCell ref="E45:F45"/>
    <mergeCell ref="A81:B81"/>
    <mergeCell ref="A5:A14"/>
    <mergeCell ref="A15:A16"/>
    <mergeCell ref="A20:A21"/>
    <mergeCell ref="A22:A27"/>
    <mergeCell ref="A28:A29"/>
    <mergeCell ref="A31:A34"/>
    <mergeCell ref="A35:A40"/>
    <mergeCell ref="A44:B44"/>
    <mergeCell ref="A41:A42"/>
    <mergeCell ref="A77:B77"/>
    <mergeCell ref="A78:B78"/>
    <mergeCell ref="K44:L44"/>
    <mergeCell ref="K45:L45"/>
    <mergeCell ref="G20:G21"/>
    <mergeCell ref="G22:G27"/>
    <mergeCell ref="G28:G29"/>
    <mergeCell ref="G41:G42"/>
    <mergeCell ref="G44:J45"/>
    <mergeCell ref="G31:G34"/>
    <mergeCell ref="P90:Q90"/>
    <mergeCell ref="A64:B64"/>
    <mergeCell ref="A70:B70"/>
    <mergeCell ref="A67:B67"/>
    <mergeCell ref="A66:B66"/>
    <mergeCell ref="P87:Q87"/>
    <mergeCell ref="Q84:R84"/>
    <mergeCell ref="P86:Q86"/>
    <mergeCell ref="A65:B65"/>
    <mergeCell ref="P89:Q89"/>
    <mergeCell ref="A68:B68"/>
    <mergeCell ref="A69:B69"/>
    <mergeCell ref="A80:B80"/>
    <mergeCell ref="A82:B82"/>
    <mergeCell ref="A76:B76"/>
    <mergeCell ref="A74:B74"/>
    <mergeCell ref="H4:J4"/>
    <mergeCell ref="G35:G40"/>
    <mergeCell ref="H46:I46"/>
    <mergeCell ref="G5:G14"/>
    <mergeCell ref="G15:G16"/>
    <mergeCell ref="A73:B73"/>
    <mergeCell ref="A75:B75"/>
    <mergeCell ref="A71:B71"/>
    <mergeCell ref="A72:B72"/>
    <mergeCell ref="A83:B83"/>
    <mergeCell ref="A79:B79"/>
    <mergeCell ref="A61:B61"/>
    <mergeCell ref="A63:B63"/>
    <mergeCell ref="A62:B62"/>
    <mergeCell ref="A60:B60"/>
    <mergeCell ref="A51:B51"/>
    <mergeCell ref="A53:B53"/>
    <mergeCell ref="A57:B57"/>
    <mergeCell ref="A56:B56"/>
    <mergeCell ref="A52:B52"/>
    <mergeCell ref="A54:B54"/>
    <mergeCell ref="A55:B55"/>
    <mergeCell ref="A59:B59"/>
    <mergeCell ref="A58:B58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82"/>
  <sheetViews>
    <sheetView tabSelected="1" zoomScaleNormal="100" workbookViewId="0">
      <pane ySplit="4" topLeftCell="A17" activePane="bottomLeft" state="frozenSplit"/>
      <selection pane="bottomLeft" activeCell="G32" sqref="G32:G40"/>
    </sheetView>
  </sheetViews>
  <sheetFormatPr defaultRowHeight="12.75" x14ac:dyDescent="0.2"/>
  <cols>
    <col min="1" max="1" width="3" style="147" customWidth="1"/>
    <col min="2" max="2" width="6.42578125" style="81" customWidth="1"/>
    <col min="3" max="4" width="11.7109375" style="1" customWidth="1"/>
    <col min="5" max="5" width="11.7109375" style="126" customWidth="1"/>
    <col min="6" max="9" width="11.7109375" style="1" customWidth="1"/>
    <col min="10" max="12" width="11.7109375" customWidth="1"/>
    <col min="13" max="13" width="11.28515625" style="633" customWidth="1"/>
    <col min="14" max="14" width="10.5703125" style="140" customWidth="1"/>
    <col min="15" max="15" width="10.7109375" style="416" customWidth="1"/>
    <col min="16" max="16" width="2.7109375" customWidth="1"/>
    <col min="17" max="17" width="15.28515625" style="97" customWidth="1"/>
    <col min="18" max="18" width="12.85546875" customWidth="1"/>
    <col min="19" max="19" width="19.28515625" customWidth="1"/>
    <col min="20" max="20" width="13.28515625" customWidth="1"/>
    <col min="21" max="21" width="13.7109375" customWidth="1"/>
    <col min="22" max="22" width="13.140625" customWidth="1"/>
  </cols>
  <sheetData>
    <row r="1" spans="1:17" ht="15" x14ac:dyDescent="0.25">
      <c r="A1" s="41" t="s">
        <v>56</v>
      </c>
      <c r="C1" s="3"/>
    </row>
    <row r="2" spans="1:17" ht="5.25" customHeight="1" thickBot="1" x14ac:dyDescent="0.25">
      <c r="A2" s="2"/>
      <c r="C2" s="137"/>
      <c r="D2" s="138"/>
      <c r="E2" s="337"/>
      <c r="F2" s="138"/>
      <c r="G2" s="500"/>
      <c r="H2" s="252"/>
      <c r="I2" s="140"/>
      <c r="M2" s="634"/>
      <c r="N2" s="416"/>
      <c r="O2"/>
      <c r="P2" s="97"/>
      <c r="Q2"/>
    </row>
    <row r="3" spans="1:17" ht="12.75" customHeight="1" x14ac:dyDescent="0.2">
      <c r="A3" s="2"/>
      <c r="C3" s="800" t="s">
        <v>34</v>
      </c>
      <c r="D3" s="801"/>
      <c r="E3" s="800" t="s">
        <v>33</v>
      </c>
      <c r="F3" s="801"/>
      <c r="G3" s="252"/>
      <c r="H3" s="140"/>
      <c r="I3"/>
      <c r="L3" s="140"/>
      <c r="N3"/>
      <c r="O3" s="97"/>
      <c r="Q3"/>
    </row>
    <row r="4" spans="1:17" ht="13.5" thickBot="1" x14ac:dyDescent="0.25">
      <c r="A4" s="80" t="s">
        <v>6</v>
      </c>
      <c r="B4" s="107" t="s">
        <v>10</v>
      </c>
      <c r="C4" s="54" t="s">
        <v>7</v>
      </c>
      <c r="D4" s="139" t="s">
        <v>8</v>
      </c>
      <c r="E4" s="54" t="s">
        <v>37</v>
      </c>
      <c r="F4" s="55" t="s">
        <v>8</v>
      </c>
      <c r="G4" s="146" t="s">
        <v>0</v>
      </c>
      <c r="H4" s="813" t="s">
        <v>11</v>
      </c>
      <c r="I4" s="813"/>
      <c r="J4" s="813"/>
      <c r="L4" s="140"/>
      <c r="N4" s="97"/>
      <c r="O4"/>
      <c r="Q4"/>
    </row>
    <row r="5" spans="1:17" x14ac:dyDescent="0.2">
      <c r="A5" s="808" t="s">
        <v>91</v>
      </c>
      <c r="B5" s="209" t="s">
        <v>379</v>
      </c>
      <c r="C5" s="280"/>
      <c r="D5" s="133">
        <v>22945.95</v>
      </c>
      <c r="E5" s="280"/>
      <c r="F5" s="143"/>
      <c r="G5" s="877">
        <f>SUM(C5:F6)</f>
        <v>35595.949999999997</v>
      </c>
      <c r="H5" s="30" t="s">
        <v>53</v>
      </c>
      <c r="I5" s="31"/>
      <c r="J5" s="32"/>
      <c r="K5" s="204" t="s">
        <v>41</v>
      </c>
      <c r="L5" s="649" t="s">
        <v>42</v>
      </c>
      <c r="M5" s="635"/>
      <c r="N5" s="35"/>
      <c r="O5"/>
      <c r="Q5"/>
    </row>
    <row r="6" spans="1:17" x14ac:dyDescent="0.2">
      <c r="A6" s="807"/>
      <c r="B6" s="209" t="s">
        <v>380</v>
      </c>
      <c r="C6" s="278"/>
      <c r="D6" s="163">
        <v>12650</v>
      </c>
      <c r="E6" s="256"/>
      <c r="F6" s="148"/>
      <c r="G6" s="879"/>
      <c r="H6" s="30" t="s">
        <v>76</v>
      </c>
      <c r="I6" s="31"/>
      <c r="J6" s="32"/>
      <c r="K6" s="204" t="s">
        <v>41</v>
      </c>
      <c r="L6" s="650" t="s">
        <v>42</v>
      </c>
      <c r="M6" s="635"/>
      <c r="N6" s="214"/>
      <c r="O6" s="214"/>
      <c r="Q6" s="162"/>
    </row>
    <row r="7" spans="1:17" x14ac:dyDescent="0.2">
      <c r="A7" s="805" t="s">
        <v>79</v>
      </c>
      <c r="B7" s="209" t="s">
        <v>381</v>
      </c>
      <c r="C7" s="278"/>
      <c r="D7" s="163">
        <v>2875</v>
      </c>
      <c r="E7" s="256"/>
      <c r="F7" s="148"/>
      <c r="G7" s="886">
        <f>SUM(C7:F9)</f>
        <v>31625</v>
      </c>
      <c r="H7" s="30" t="s">
        <v>250</v>
      </c>
      <c r="I7" s="31"/>
      <c r="J7" s="32"/>
      <c r="K7" s="204" t="s">
        <v>41</v>
      </c>
      <c r="L7" s="650" t="s">
        <v>42</v>
      </c>
      <c r="M7" s="635"/>
      <c r="N7" s="214"/>
      <c r="O7" s="214"/>
      <c r="P7" s="150"/>
      <c r="Q7" s="162"/>
    </row>
    <row r="8" spans="1:17" x14ac:dyDescent="0.2">
      <c r="A8" s="806"/>
      <c r="B8" s="209" t="s">
        <v>382</v>
      </c>
      <c r="C8" s="278">
        <v>2875</v>
      </c>
      <c r="D8" s="163"/>
      <c r="E8" s="278"/>
      <c r="F8" s="148"/>
      <c r="G8" s="878"/>
      <c r="H8" s="30" t="s">
        <v>103</v>
      </c>
      <c r="I8" s="31"/>
      <c r="J8" s="32"/>
      <c r="K8" s="414" t="s">
        <v>451</v>
      </c>
      <c r="L8" s="651">
        <v>43711</v>
      </c>
      <c r="M8" s="635"/>
      <c r="N8" s="151"/>
      <c r="O8" s="214"/>
      <c r="Q8" s="162"/>
    </row>
    <row r="9" spans="1:17" x14ac:dyDescent="0.2">
      <c r="A9" s="807"/>
      <c r="B9" s="209" t="s">
        <v>383</v>
      </c>
      <c r="C9" s="121"/>
      <c r="D9" s="104">
        <v>25875</v>
      </c>
      <c r="E9" s="60"/>
      <c r="F9" s="61"/>
      <c r="G9" s="879"/>
      <c r="H9" s="30" t="s">
        <v>57</v>
      </c>
      <c r="I9" s="31"/>
      <c r="J9" s="32"/>
      <c r="K9" s="204" t="s">
        <v>41</v>
      </c>
      <c r="L9" s="651" t="s">
        <v>42</v>
      </c>
      <c r="M9" s="635"/>
      <c r="N9" s="151"/>
      <c r="O9" s="214"/>
      <c r="Q9" s="162"/>
    </row>
    <row r="10" spans="1:17" x14ac:dyDescent="0.2">
      <c r="A10" s="796" t="s">
        <v>296</v>
      </c>
      <c r="B10" s="209" t="s">
        <v>384</v>
      </c>
      <c r="C10" s="58"/>
      <c r="D10" s="114"/>
      <c r="E10" s="58">
        <v>15548</v>
      </c>
      <c r="F10" s="59"/>
      <c r="G10" s="824">
        <f>SUM(C10:F17)</f>
        <v>78579.5</v>
      </c>
      <c r="H10" s="30" t="s">
        <v>397</v>
      </c>
      <c r="I10" s="31"/>
      <c r="J10" s="32"/>
      <c r="K10" s="414"/>
      <c r="L10" s="651"/>
      <c r="M10" s="635"/>
      <c r="N10" s="151"/>
      <c r="O10" s="214"/>
      <c r="Q10" s="162"/>
    </row>
    <row r="11" spans="1:17" x14ac:dyDescent="0.2">
      <c r="A11" s="809"/>
      <c r="B11" s="209" t="s">
        <v>385</v>
      </c>
      <c r="C11" s="284"/>
      <c r="D11" s="133">
        <v>5014</v>
      </c>
      <c r="E11" s="280"/>
      <c r="F11" s="143"/>
      <c r="G11" s="828"/>
      <c r="H11" s="30" t="s">
        <v>87</v>
      </c>
      <c r="I11" s="31"/>
      <c r="J11" s="32"/>
      <c r="K11" s="204" t="s">
        <v>41</v>
      </c>
      <c r="L11" s="651" t="s">
        <v>42</v>
      </c>
      <c r="M11" s="635"/>
      <c r="N11" s="151"/>
      <c r="O11" s="214"/>
      <c r="Q11" s="162"/>
    </row>
    <row r="12" spans="1:17" x14ac:dyDescent="0.2">
      <c r="A12" s="809"/>
      <c r="B12" s="209" t="s">
        <v>386</v>
      </c>
      <c r="C12" s="60"/>
      <c r="D12" s="104">
        <v>15410</v>
      </c>
      <c r="E12" s="60"/>
      <c r="F12" s="61"/>
      <c r="G12" s="828"/>
      <c r="H12" s="30" t="s">
        <v>112</v>
      </c>
      <c r="I12" s="31"/>
      <c r="J12" s="32"/>
      <c r="K12" s="204" t="s">
        <v>41</v>
      </c>
      <c r="L12" s="651" t="s">
        <v>42</v>
      </c>
      <c r="M12" s="635"/>
      <c r="N12" s="151"/>
      <c r="O12" s="214"/>
      <c r="Q12" s="162"/>
    </row>
    <row r="13" spans="1:17" x14ac:dyDescent="0.2">
      <c r="A13" s="809"/>
      <c r="B13" s="209" t="s">
        <v>388</v>
      </c>
      <c r="C13" s="60"/>
      <c r="D13" s="104"/>
      <c r="E13" s="121">
        <v>6267.5</v>
      </c>
      <c r="F13" s="61"/>
      <c r="G13" s="828"/>
      <c r="H13" s="30" t="s">
        <v>398</v>
      </c>
      <c r="I13" s="31"/>
      <c r="J13" s="32"/>
      <c r="K13" s="419" t="s">
        <v>451</v>
      </c>
      <c r="L13" s="651">
        <v>43724</v>
      </c>
      <c r="M13" s="635"/>
      <c r="N13" s="151"/>
      <c r="O13" s="214"/>
      <c r="P13" s="96"/>
      <c r="Q13" s="162"/>
    </row>
    <row r="14" spans="1:17" x14ac:dyDescent="0.2">
      <c r="A14" s="809"/>
      <c r="B14" s="209" t="s">
        <v>389</v>
      </c>
      <c r="C14" s="280"/>
      <c r="D14" s="133"/>
      <c r="E14" s="284">
        <v>5750</v>
      </c>
      <c r="F14" s="143"/>
      <c r="G14" s="828"/>
      <c r="H14" s="253" t="s">
        <v>399</v>
      </c>
      <c r="I14" s="31"/>
      <c r="J14" s="32"/>
      <c r="K14" s="419"/>
      <c r="L14" s="663"/>
      <c r="M14" s="635"/>
      <c r="N14" s="151"/>
      <c r="O14" s="214"/>
      <c r="P14" s="96"/>
      <c r="Q14" s="162"/>
    </row>
    <row r="15" spans="1:17" x14ac:dyDescent="0.2">
      <c r="A15" s="809"/>
      <c r="B15" s="209" t="s">
        <v>390</v>
      </c>
      <c r="C15" s="60"/>
      <c r="D15" s="104"/>
      <c r="E15" s="121">
        <v>18112.5</v>
      </c>
      <c r="F15" s="61"/>
      <c r="G15" s="828"/>
      <c r="H15" s="30" t="s">
        <v>400</v>
      </c>
      <c r="I15" s="31"/>
      <c r="J15" s="32"/>
      <c r="K15" s="419" t="s">
        <v>451</v>
      </c>
      <c r="L15" s="651">
        <v>43720</v>
      </c>
      <c r="M15" s="635"/>
      <c r="N15" s="151"/>
      <c r="O15" s="214"/>
      <c r="P15" s="96"/>
      <c r="Q15" s="162"/>
    </row>
    <row r="16" spans="1:17" x14ac:dyDescent="0.2">
      <c r="A16" s="809"/>
      <c r="B16" s="209" t="s">
        <v>391</v>
      </c>
      <c r="C16" s="281"/>
      <c r="D16" s="133"/>
      <c r="E16" s="281">
        <v>10062.5</v>
      </c>
      <c r="F16" s="143"/>
      <c r="G16" s="828"/>
      <c r="H16" s="30" t="s">
        <v>401</v>
      </c>
      <c r="I16" s="31"/>
      <c r="J16" s="32"/>
      <c r="K16" s="414" t="s">
        <v>715</v>
      </c>
      <c r="L16" s="651"/>
      <c r="M16" s="635"/>
      <c r="N16" s="151"/>
      <c r="O16" s="214"/>
      <c r="P16" s="96"/>
      <c r="Q16" s="162"/>
    </row>
    <row r="17" spans="1:17" x14ac:dyDescent="0.2">
      <c r="A17" s="797"/>
      <c r="B17" s="209" t="s">
        <v>392</v>
      </c>
      <c r="C17" s="121"/>
      <c r="D17" s="104"/>
      <c r="E17" s="121">
        <v>2415</v>
      </c>
      <c r="F17" s="61"/>
      <c r="G17" s="825"/>
      <c r="H17" s="30" t="s">
        <v>402</v>
      </c>
      <c r="I17" s="31"/>
      <c r="J17" s="32"/>
      <c r="K17" s="419" t="s">
        <v>451</v>
      </c>
      <c r="L17" s="651">
        <v>43728</v>
      </c>
      <c r="M17" s="635"/>
      <c r="N17" s="151"/>
      <c r="O17" s="214"/>
      <c r="Q17" s="162"/>
    </row>
    <row r="18" spans="1:17" x14ac:dyDescent="0.2">
      <c r="A18" s="630" t="s">
        <v>64</v>
      </c>
      <c r="B18" s="209" t="s">
        <v>393</v>
      </c>
      <c r="C18" s="58"/>
      <c r="D18" s="114">
        <v>1357</v>
      </c>
      <c r="E18" s="58"/>
      <c r="F18" s="59"/>
      <c r="G18" s="631">
        <f>SUM(C18:F18)</f>
        <v>1357</v>
      </c>
      <c r="H18" s="429" t="s">
        <v>250</v>
      </c>
      <c r="I18" s="31"/>
      <c r="J18" s="32"/>
      <c r="K18" s="419" t="s">
        <v>41</v>
      </c>
      <c r="L18" s="649" t="s">
        <v>42</v>
      </c>
      <c r="M18" s="635"/>
      <c r="N18" s="345"/>
      <c r="O18" s="214"/>
      <c r="P18" s="162"/>
      <c r="Q18"/>
    </row>
    <row r="19" spans="1:17" x14ac:dyDescent="0.2">
      <c r="A19" s="796" t="s">
        <v>69</v>
      </c>
      <c r="B19" s="209" t="s">
        <v>394</v>
      </c>
      <c r="C19" s="58"/>
      <c r="D19" s="114">
        <v>30337</v>
      </c>
      <c r="E19" s="58"/>
      <c r="F19" s="59"/>
      <c r="G19" s="824">
        <f>SUM(C18:F19)</f>
        <v>31694</v>
      </c>
      <c r="H19" s="429" t="s">
        <v>61</v>
      </c>
      <c r="I19" s="31"/>
      <c r="J19" s="32"/>
      <c r="K19" s="419" t="s">
        <v>41</v>
      </c>
      <c r="L19" s="649" t="s">
        <v>42</v>
      </c>
      <c r="M19" s="635"/>
      <c r="N19" s="345"/>
      <c r="O19" s="214"/>
      <c r="P19" s="162"/>
      <c r="Q19"/>
    </row>
    <row r="20" spans="1:17" x14ac:dyDescent="0.2">
      <c r="A20" s="797"/>
      <c r="B20" s="209" t="s">
        <v>395</v>
      </c>
      <c r="C20" s="58"/>
      <c r="D20" s="114"/>
      <c r="E20" s="141">
        <v>29026</v>
      </c>
      <c r="F20" s="59"/>
      <c r="G20" s="825"/>
      <c r="H20" s="429" t="s">
        <v>403</v>
      </c>
      <c r="I20" s="31"/>
      <c r="J20" s="32"/>
      <c r="K20" s="419" t="s">
        <v>451</v>
      </c>
      <c r="L20" s="652">
        <v>43722</v>
      </c>
      <c r="M20" s="635"/>
      <c r="N20" s="345"/>
      <c r="O20" s="214"/>
      <c r="P20" s="162"/>
      <c r="Q20"/>
    </row>
    <row r="21" spans="1:17" x14ac:dyDescent="0.2">
      <c r="A21" s="219" t="s">
        <v>85</v>
      </c>
      <c r="B21" s="209" t="s">
        <v>396</v>
      </c>
      <c r="C21" s="141">
        <v>1725</v>
      </c>
      <c r="D21" s="114"/>
      <c r="E21" s="58"/>
      <c r="F21" s="59"/>
      <c r="G21" s="254">
        <f>SUM(C21:F21)</f>
        <v>1725</v>
      </c>
      <c r="H21" s="429" t="s">
        <v>404</v>
      </c>
      <c r="I21" s="31"/>
      <c r="J21" s="32"/>
      <c r="K21" s="419" t="s">
        <v>451</v>
      </c>
      <c r="L21" s="652">
        <v>43726</v>
      </c>
      <c r="M21" s="635"/>
      <c r="N21" s="345"/>
      <c r="O21" s="214"/>
      <c r="P21" s="162"/>
      <c r="Q21"/>
    </row>
    <row r="22" spans="1:17" x14ac:dyDescent="0.2">
      <c r="A22" s="796" t="s">
        <v>110</v>
      </c>
      <c r="B22" s="209" t="s">
        <v>405</v>
      </c>
      <c r="C22" s="58"/>
      <c r="D22" s="114"/>
      <c r="E22" s="141">
        <v>56810</v>
      </c>
      <c r="F22" s="59"/>
      <c r="G22" s="824">
        <f>SUM(C22:F31)</f>
        <v>191601.5</v>
      </c>
      <c r="H22" s="30" t="s">
        <v>412</v>
      </c>
      <c r="I22" s="31"/>
      <c r="J22" s="32"/>
      <c r="K22" s="419" t="s">
        <v>451</v>
      </c>
      <c r="L22" s="650">
        <v>43800</v>
      </c>
      <c r="M22" s="635"/>
      <c r="N22" s="345"/>
      <c r="O22" s="214"/>
      <c r="P22" s="162"/>
      <c r="Q22"/>
    </row>
    <row r="23" spans="1:17" x14ac:dyDescent="0.2">
      <c r="A23" s="809"/>
      <c r="B23" s="209" t="s">
        <v>406</v>
      </c>
      <c r="C23" s="58"/>
      <c r="D23" s="114"/>
      <c r="E23" s="141">
        <v>26933</v>
      </c>
      <c r="F23" s="59"/>
      <c r="G23" s="828"/>
      <c r="H23" s="429" t="s">
        <v>116</v>
      </c>
      <c r="I23" s="31"/>
      <c r="J23" s="32"/>
      <c r="K23" s="419" t="s">
        <v>445</v>
      </c>
      <c r="L23" s="652">
        <v>43733</v>
      </c>
      <c r="M23" s="635"/>
      <c r="N23" s="345"/>
      <c r="O23" s="214"/>
      <c r="P23" s="162"/>
      <c r="Q23"/>
    </row>
    <row r="24" spans="1:17" x14ac:dyDescent="0.2">
      <c r="A24" s="809"/>
      <c r="B24" s="209" t="s">
        <v>407</v>
      </c>
      <c r="C24" s="58"/>
      <c r="D24" s="114"/>
      <c r="E24" s="242">
        <v>9223</v>
      </c>
      <c r="F24" s="59"/>
      <c r="G24" s="828"/>
      <c r="H24" s="253" t="s">
        <v>411</v>
      </c>
      <c r="I24" s="31"/>
      <c r="J24" s="32"/>
      <c r="K24" s="419"/>
      <c r="L24" s="664"/>
      <c r="M24" s="635"/>
      <c r="N24" s="345"/>
      <c r="O24" s="214"/>
      <c r="P24" s="162"/>
      <c r="Q24"/>
    </row>
    <row r="25" spans="1:17" x14ac:dyDescent="0.2">
      <c r="A25" s="809"/>
      <c r="B25" s="209" t="s">
        <v>408</v>
      </c>
      <c r="C25" s="58"/>
      <c r="D25" s="114"/>
      <c r="E25" s="141">
        <v>11822</v>
      </c>
      <c r="F25" s="59"/>
      <c r="G25" s="828"/>
      <c r="H25" s="429" t="s">
        <v>413</v>
      </c>
      <c r="I25" s="31"/>
      <c r="J25" s="32"/>
      <c r="K25" s="419" t="s">
        <v>445</v>
      </c>
      <c r="L25" s="652">
        <v>43734</v>
      </c>
      <c r="M25" s="635"/>
      <c r="N25" s="345"/>
      <c r="O25" s="214"/>
      <c r="P25" s="162"/>
      <c r="Q25"/>
    </row>
    <row r="26" spans="1:17" x14ac:dyDescent="0.2">
      <c r="A26" s="809"/>
      <c r="B26" s="209" t="s">
        <v>409</v>
      </c>
      <c r="C26" s="58"/>
      <c r="D26" s="114"/>
      <c r="E26" s="141">
        <v>11557.5</v>
      </c>
      <c r="F26" s="59"/>
      <c r="G26" s="828"/>
      <c r="H26" s="30" t="s">
        <v>414</v>
      </c>
      <c r="I26" s="31"/>
      <c r="J26" s="32"/>
      <c r="K26" s="419" t="s">
        <v>445</v>
      </c>
      <c r="L26" s="650">
        <v>43745</v>
      </c>
      <c r="M26" s="635"/>
      <c r="N26" s="345"/>
      <c r="O26" s="214"/>
      <c r="P26" s="162"/>
      <c r="Q26"/>
    </row>
    <row r="27" spans="1:17" x14ac:dyDescent="0.2">
      <c r="A27" s="809"/>
      <c r="B27" s="209" t="s">
        <v>410</v>
      </c>
      <c r="C27" s="58"/>
      <c r="D27" s="114"/>
      <c r="E27" s="141">
        <v>9384</v>
      </c>
      <c r="F27" s="59"/>
      <c r="G27" s="828"/>
      <c r="H27" s="30" t="s">
        <v>415</v>
      </c>
      <c r="I27" s="31"/>
      <c r="J27" s="32"/>
      <c r="K27" s="419" t="s">
        <v>445</v>
      </c>
      <c r="L27" s="652">
        <v>43735</v>
      </c>
      <c r="M27" s="635"/>
      <c r="N27" s="345"/>
      <c r="O27" s="214"/>
      <c r="P27" s="162"/>
      <c r="Q27"/>
    </row>
    <row r="28" spans="1:17" x14ac:dyDescent="0.2">
      <c r="A28" s="809"/>
      <c r="B28" s="209" t="s">
        <v>417</v>
      </c>
      <c r="C28" s="58"/>
      <c r="D28" s="114"/>
      <c r="E28" s="141">
        <v>4692</v>
      </c>
      <c r="F28" s="59"/>
      <c r="G28" s="828"/>
      <c r="H28" s="30" t="s">
        <v>416</v>
      </c>
      <c r="I28" s="31"/>
      <c r="J28" s="32"/>
      <c r="K28" s="419" t="s">
        <v>445</v>
      </c>
      <c r="L28" s="652">
        <v>43738</v>
      </c>
      <c r="M28" s="635"/>
      <c r="N28" s="345"/>
      <c r="O28" s="214"/>
      <c r="P28" s="162"/>
      <c r="Q28"/>
    </row>
    <row r="29" spans="1:17" x14ac:dyDescent="0.2">
      <c r="A29" s="809"/>
      <c r="B29" s="209" t="s">
        <v>418</v>
      </c>
      <c r="C29" s="58"/>
      <c r="D29" s="114"/>
      <c r="E29" s="141">
        <v>15870</v>
      </c>
      <c r="F29" s="59"/>
      <c r="G29" s="828"/>
      <c r="H29" s="30" t="s">
        <v>421</v>
      </c>
      <c r="I29" s="31"/>
      <c r="J29" s="32"/>
      <c r="K29" s="419" t="s">
        <v>445</v>
      </c>
      <c r="L29" s="652">
        <v>43733</v>
      </c>
      <c r="M29" s="636"/>
      <c r="N29" s="345"/>
      <c r="O29" s="214"/>
      <c r="P29" s="162"/>
      <c r="Q29"/>
    </row>
    <row r="30" spans="1:17" x14ac:dyDescent="0.2">
      <c r="A30" s="809"/>
      <c r="B30" s="209" t="s">
        <v>419</v>
      </c>
      <c r="C30" s="58"/>
      <c r="D30" s="114"/>
      <c r="E30" s="242">
        <v>7912</v>
      </c>
      <c r="F30" s="59"/>
      <c r="G30" s="828"/>
      <c r="H30" s="253" t="s">
        <v>422</v>
      </c>
      <c r="I30" s="31"/>
      <c r="J30" s="32"/>
      <c r="K30" s="419"/>
      <c r="L30" s="664"/>
      <c r="M30" s="636"/>
      <c r="N30" s="345"/>
      <c r="O30" s="214"/>
      <c r="P30" s="162"/>
      <c r="Q30"/>
    </row>
    <row r="31" spans="1:17" x14ac:dyDescent="0.2">
      <c r="A31" s="797"/>
      <c r="B31" s="209" t="s">
        <v>420</v>
      </c>
      <c r="C31" s="58"/>
      <c r="D31" s="114"/>
      <c r="E31" s="141">
        <v>37398</v>
      </c>
      <c r="F31" s="59"/>
      <c r="G31" s="825"/>
      <c r="H31" s="30" t="s">
        <v>442</v>
      </c>
      <c r="I31" s="31"/>
      <c r="J31" s="32"/>
      <c r="K31" s="419" t="s">
        <v>445</v>
      </c>
      <c r="L31" s="652">
        <v>43733</v>
      </c>
      <c r="M31" s="636"/>
      <c r="N31" s="345"/>
      <c r="O31" s="214"/>
      <c r="P31" s="162"/>
      <c r="Q31"/>
    </row>
    <row r="32" spans="1:17" x14ac:dyDescent="0.2">
      <c r="A32" s="796" t="s">
        <v>88</v>
      </c>
      <c r="B32" s="209" t="s">
        <v>426</v>
      </c>
      <c r="C32" s="58"/>
      <c r="D32" s="114"/>
      <c r="E32" s="58"/>
      <c r="F32" s="59">
        <v>17250</v>
      </c>
      <c r="G32" s="824">
        <f>SUM(C32:F40)</f>
        <v>80764.5</v>
      </c>
      <c r="H32" s="30" t="s">
        <v>424</v>
      </c>
      <c r="I32" s="31"/>
      <c r="J32" s="32"/>
      <c r="K32" s="419" t="s">
        <v>41</v>
      </c>
      <c r="L32" s="649" t="s">
        <v>42</v>
      </c>
      <c r="M32" s="636"/>
      <c r="N32" s="345"/>
      <c r="O32" s="214"/>
      <c r="P32" s="162"/>
      <c r="Q32"/>
    </row>
    <row r="33" spans="1:17" x14ac:dyDescent="0.2">
      <c r="A33" s="809"/>
      <c r="B33" s="209" t="s">
        <v>427</v>
      </c>
      <c r="C33" s="58"/>
      <c r="D33" s="114"/>
      <c r="E33" s="58"/>
      <c r="F33" s="59">
        <v>4255</v>
      </c>
      <c r="G33" s="828"/>
      <c r="H33" s="30" t="s">
        <v>438</v>
      </c>
      <c r="I33" s="31"/>
      <c r="J33" s="32"/>
      <c r="K33" s="419" t="s">
        <v>41</v>
      </c>
      <c r="L33" s="649" t="s">
        <v>42</v>
      </c>
      <c r="M33" s="636"/>
      <c r="N33" s="345"/>
      <c r="O33" s="214"/>
      <c r="P33" s="162"/>
      <c r="Q33"/>
    </row>
    <row r="34" spans="1:17" x14ac:dyDescent="0.2">
      <c r="A34" s="809"/>
      <c r="B34" s="209" t="s">
        <v>428</v>
      </c>
      <c r="C34" s="58"/>
      <c r="D34" s="114"/>
      <c r="E34" s="141">
        <v>17710</v>
      </c>
      <c r="F34" s="59"/>
      <c r="G34" s="828"/>
      <c r="H34" s="30" t="s">
        <v>443</v>
      </c>
      <c r="I34" s="31"/>
      <c r="J34" s="32"/>
      <c r="K34" s="419" t="s">
        <v>445</v>
      </c>
      <c r="L34" s="652">
        <v>43738</v>
      </c>
      <c r="M34" s="636"/>
      <c r="N34" s="345"/>
      <c r="O34" s="214"/>
      <c r="P34" s="162"/>
      <c r="Q34"/>
    </row>
    <row r="35" spans="1:17" x14ac:dyDescent="0.2">
      <c r="A35" s="809"/>
      <c r="B35" s="209" t="s">
        <v>429</v>
      </c>
      <c r="C35" s="58"/>
      <c r="D35" s="114"/>
      <c r="E35" s="141">
        <v>8625</v>
      </c>
      <c r="F35" s="59"/>
      <c r="G35" s="828"/>
      <c r="H35" s="30" t="s">
        <v>363</v>
      </c>
      <c r="I35" s="31"/>
      <c r="J35" s="32"/>
      <c r="K35" s="419" t="s">
        <v>445</v>
      </c>
      <c r="L35" s="652" t="s">
        <v>42</v>
      </c>
      <c r="M35" s="636"/>
      <c r="N35" s="345"/>
      <c r="O35" s="214"/>
      <c r="P35" s="162"/>
      <c r="Q35"/>
    </row>
    <row r="36" spans="1:17" x14ac:dyDescent="0.2">
      <c r="A36" s="809"/>
      <c r="B36" s="209" t="s">
        <v>430</v>
      </c>
      <c r="C36" s="58"/>
      <c r="D36" s="114">
        <v>6497.5</v>
      </c>
      <c r="E36" s="58"/>
      <c r="F36" s="59"/>
      <c r="G36" s="828"/>
      <c r="H36" s="30" t="s">
        <v>57</v>
      </c>
      <c r="I36" s="31"/>
      <c r="J36" s="32"/>
      <c r="K36" s="419" t="s">
        <v>41</v>
      </c>
      <c r="L36" s="649" t="s">
        <v>42</v>
      </c>
      <c r="M36" s="636"/>
      <c r="N36" s="345"/>
      <c r="O36" s="214"/>
      <c r="P36" s="162"/>
      <c r="Q36"/>
    </row>
    <row r="37" spans="1:17" x14ac:dyDescent="0.2">
      <c r="A37" s="809"/>
      <c r="B37" s="209" t="s">
        <v>469</v>
      </c>
      <c r="C37" s="58"/>
      <c r="D37" s="114">
        <v>2507</v>
      </c>
      <c r="E37" s="58"/>
      <c r="F37" s="59"/>
      <c r="G37" s="828"/>
      <c r="H37" s="30" t="s">
        <v>87</v>
      </c>
      <c r="I37" s="31"/>
      <c r="J37" s="32"/>
      <c r="K37" s="419" t="s">
        <v>41</v>
      </c>
      <c r="L37" s="649" t="s">
        <v>42</v>
      </c>
      <c r="M37" s="635"/>
      <c r="N37" s="345"/>
      <c r="O37" s="214"/>
      <c r="P37" s="162"/>
      <c r="Q37"/>
    </row>
    <row r="38" spans="1:17" x14ac:dyDescent="0.2">
      <c r="A38" s="809"/>
      <c r="B38" s="209" t="s">
        <v>433</v>
      </c>
      <c r="C38" s="58"/>
      <c r="D38" s="114"/>
      <c r="E38" s="141">
        <v>11500</v>
      </c>
      <c r="F38" s="59"/>
      <c r="G38" s="828"/>
      <c r="H38" s="30" t="s">
        <v>439</v>
      </c>
      <c r="I38" s="31"/>
      <c r="J38" s="32"/>
      <c r="K38" s="419" t="s">
        <v>445</v>
      </c>
      <c r="L38" s="729">
        <v>43798</v>
      </c>
      <c r="M38" s="635"/>
      <c r="N38" s="345"/>
      <c r="O38" s="214"/>
      <c r="P38" s="162"/>
      <c r="Q38"/>
    </row>
    <row r="39" spans="1:17" x14ac:dyDescent="0.2">
      <c r="A39" s="809"/>
      <c r="B39" s="209" t="s">
        <v>434</v>
      </c>
      <c r="C39" s="58"/>
      <c r="D39" s="114"/>
      <c r="E39" s="141">
        <v>3220</v>
      </c>
      <c r="F39" s="59"/>
      <c r="G39" s="828"/>
      <c r="H39" s="30" t="s">
        <v>464</v>
      </c>
      <c r="I39" s="31"/>
      <c r="J39" s="32"/>
      <c r="K39" s="419" t="s">
        <v>445</v>
      </c>
      <c r="L39" s="729">
        <v>43811</v>
      </c>
      <c r="M39" s="635"/>
      <c r="N39" s="345"/>
      <c r="O39" s="214"/>
      <c r="P39" s="162"/>
      <c r="Q39"/>
    </row>
    <row r="40" spans="1:17" x14ac:dyDescent="0.2">
      <c r="A40" s="797"/>
      <c r="B40" s="209" t="s">
        <v>435</v>
      </c>
      <c r="C40" s="58"/>
      <c r="D40" s="114"/>
      <c r="E40" s="141">
        <v>9200</v>
      </c>
      <c r="F40" s="59"/>
      <c r="G40" s="825"/>
      <c r="H40" s="30" t="s">
        <v>359</v>
      </c>
      <c r="I40" s="31"/>
      <c r="J40" s="32"/>
      <c r="K40" s="419" t="s">
        <v>445</v>
      </c>
      <c r="L40" s="652">
        <v>43735</v>
      </c>
      <c r="M40" s="635"/>
      <c r="N40" s="345"/>
      <c r="O40" s="214"/>
      <c r="P40" s="162"/>
      <c r="Q40"/>
    </row>
    <row r="41" spans="1:17" x14ac:dyDescent="0.2">
      <c r="A41" s="796" t="s">
        <v>281</v>
      </c>
      <c r="B41" s="209" t="s">
        <v>436</v>
      </c>
      <c r="C41" s="58"/>
      <c r="D41" s="114"/>
      <c r="E41" s="141">
        <v>7245</v>
      </c>
      <c r="F41" s="59"/>
      <c r="G41" s="824">
        <f>SUM(C41:F42)</f>
        <v>11615</v>
      </c>
      <c r="H41" s="30" t="s">
        <v>440</v>
      </c>
      <c r="I41" s="31"/>
      <c r="J41" s="32"/>
      <c r="K41" s="419" t="s">
        <v>445</v>
      </c>
      <c r="L41" s="652">
        <v>43736</v>
      </c>
      <c r="M41" s="635"/>
      <c r="N41" s="345"/>
      <c r="O41" s="214"/>
      <c r="P41" s="162"/>
      <c r="Q41"/>
    </row>
    <row r="42" spans="1:17" x14ac:dyDescent="0.2">
      <c r="A42" s="797"/>
      <c r="B42" s="209" t="s">
        <v>437</v>
      </c>
      <c r="C42" s="58"/>
      <c r="D42" s="114"/>
      <c r="E42" s="141">
        <v>4370</v>
      </c>
      <c r="F42" s="59"/>
      <c r="G42" s="825"/>
      <c r="H42" s="30" t="s">
        <v>441</v>
      </c>
      <c r="I42" s="31"/>
      <c r="J42" s="32"/>
      <c r="K42" s="419" t="s">
        <v>445</v>
      </c>
      <c r="L42" s="687">
        <v>43878</v>
      </c>
      <c r="M42" s="635"/>
      <c r="N42" s="345"/>
      <c r="O42" s="214"/>
      <c r="P42" s="162"/>
      <c r="Q42"/>
    </row>
    <row r="43" spans="1:17" x14ac:dyDescent="0.2">
      <c r="A43" s="796" t="s">
        <v>90</v>
      </c>
      <c r="B43" s="82" t="s">
        <v>470</v>
      </c>
      <c r="C43" s="58">
        <v>8625</v>
      </c>
      <c r="D43" s="114"/>
      <c r="E43" s="58"/>
      <c r="F43" s="59"/>
      <c r="G43" s="824">
        <f>SUM(C43:F47)</f>
        <v>31533</v>
      </c>
      <c r="H43" s="30" t="s">
        <v>103</v>
      </c>
      <c r="I43" s="31"/>
      <c r="J43" s="32"/>
      <c r="K43" s="419" t="s">
        <v>451</v>
      </c>
      <c r="L43" s="653" t="s">
        <v>42</v>
      </c>
      <c r="M43" s="635"/>
      <c r="N43" s="345"/>
      <c r="O43" s="214"/>
      <c r="P43" s="162"/>
      <c r="Q43"/>
    </row>
    <row r="44" spans="1:17" x14ac:dyDescent="0.2">
      <c r="A44" s="809"/>
      <c r="B44" s="82" t="s">
        <v>446</v>
      </c>
      <c r="C44" s="58"/>
      <c r="D44" s="114">
        <v>8510</v>
      </c>
      <c r="E44" s="58"/>
      <c r="F44" s="59"/>
      <c r="G44" s="828"/>
      <c r="H44" s="30" t="s">
        <v>111</v>
      </c>
      <c r="I44" s="31"/>
      <c r="J44" s="32"/>
      <c r="K44" s="419" t="s">
        <v>41</v>
      </c>
      <c r="L44" s="653" t="s">
        <v>42</v>
      </c>
      <c r="M44" s="635"/>
      <c r="N44" s="345"/>
      <c r="O44" s="214"/>
      <c r="P44" s="162"/>
      <c r="Q44"/>
    </row>
    <row r="45" spans="1:17" x14ac:dyDescent="0.2">
      <c r="A45" s="809"/>
      <c r="B45" s="82" t="s">
        <v>459</v>
      </c>
      <c r="C45" s="141">
        <v>4048</v>
      </c>
      <c r="D45" s="114"/>
      <c r="E45" s="58"/>
      <c r="F45" s="59"/>
      <c r="G45" s="828"/>
      <c r="H45" s="30" t="s">
        <v>450</v>
      </c>
      <c r="I45" s="31"/>
      <c r="J45" s="32"/>
      <c r="K45" s="419" t="s">
        <v>451</v>
      </c>
      <c r="L45" s="687">
        <v>44294</v>
      </c>
      <c r="M45" s="635"/>
      <c r="N45" s="345"/>
      <c r="O45" s="214"/>
      <c r="P45" s="162"/>
      <c r="Q45"/>
    </row>
    <row r="46" spans="1:17" x14ac:dyDescent="0.2">
      <c r="A46" s="809"/>
      <c r="B46" s="82" t="s">
        <v>457</v>
      </c>
      <c r="C46" s="58"/>
      <c r="D46" s="114">
        <v>5175</v>
      </c>
      <c r="E46" s="58"/>
      <c r="F46" s="59"/>
      <c r="G46" s="828"/>
      <c r="H46" s="30" t="s">
        <v>57</v>
      </c>
      <c r="I46" s="31"/>
      <c r="J46" s="32"/>
      <c r="K46" s="204" t="s">
        <v>41</v>
      </c>
      <c r="L46" s="653" t="s">
        <v>42</v>
      </c>
      <c r="M46" s="151"/>
      <c r="N46" s="495"/>
      <c r="O46"/>
      <c r="Q46"/>
    </row>
    <row r="47" spans="1:17" ht="13.5" thickBot="1" x14ac:dyDescent="0.25">
      <c r="A47" s="797"/>
      <c r="B47" s="83" t="s">
        <v>458</v>
      </c>
      <c r="C47" s="60"/>
      <c r="D47" s="104">
        <v>5175</v>
      </c>
      <c r="E47" s="60"/>
      <c r="F47" s="61"/>
      <c r="G47" s="829"/>
      <c r="H47" s="30" t="s">
        <v>57</v>
      </c>
      <c r="I47" s="31"/>
      <c r="J47" s="32"/>
      <c r="K47" s="204" t="s">
        <v>41</v>
      </c>
      <c r="L47" s="653" t="s">
        <v>42</v>
      </c>
      <c r="M47" s="151"/>
      <c r="N47" s="214"/>
      <c r="O47" s="35"/>
      <c r="Q47"/>
    </row>
    <row r="48" spans="1:17" s="12" customFormat="1" ht="14.25" thickTop="1" thickBot="1" x14ac:dyDescent="0.25">
      <c r="A48" s="892"/>
      <c r="B48" s="804"/>
      <c r="C48" s="56">
        <f>SUM(C6:C47)</f>
        <v>17273</v>
      </c>
      <c r="D48" s="57">
        <f>SUM(D5:D47)</f>
        <v>144328.45000000001</v>
      </c>
      <c r="E48" s="149">
        <f>SUM(E6:E47)</f>
        <v>340653</v>
      </c>
      <c r="F48" s="105">
        <f>SUM(F5:F47)</f>
        <v>21505</v>
      </c>
      <c r="G48" s="817">
        <f>SUM(G5:G47)</f>
        <v>496090.45</v>
      </c>
      <c r="H48" s="818"/>
      <c r="I48" s="818"/>
      <c r="J48" s="818"/>
      <c r="K48" s="67"/>
      <c r="L48" s="417"/>
      <c r="M48" s="637"/>
      <c r="N48" s="301"/>
      <c r="O48" s="216"/>
    </row>
    <row r="49" spans="1:18" s="12" customFormat="1" ht="12" customHeight="1" x14ac:dyDescent="0.2">
      <c r="A49" s="40"/>
      <c r="B49" s="84"/>
      <c r="C49" s="866">
        <f>SUM(C48:D48)</f>
        <v>161601.45000000001</v>
      </c>
      <c r="D49" s="867"/>
      <c r="E49" s="791">
        <f>SUM(E48:F48)</f>
        <v>362158</v>
      </c>
      <c r="F49" s="792"/>
      <c r="G49" s="817"/>
      <c r="H49" s="817"/>
      <c r="I49" s="817"/>
      <c r="J49" s="817"/>
      <c r="K49" s="780">
        <f>SUM('AUGUST ''19'!C5:F8,'AUGUST ''19'!C11:F34,'AUGUST ''19'!C37:F43,'SEPTEMBER ''19'!C5:F47)</f>
        <v>848220.45</v>
      </c>
      <c r="L49" s="780"/>
      <c r="M49" s="637"/>
      <c r="N49" s="301"/>
    </row>
    <row r="50" spans="1:18" s="12" customFormat="1" x14ac:dyDescent="0.2">
      <c r="A50" s="40"/>
      <c r="B50" s="84"/>
      <c r="C50" s="8"/>
      <c r="D50" s="424"/>
      <c r="E50" s="8"/>
      <c r="F50" s="8"/>
      <c r="G50" s="8"/>
      <c r="H50" s="13"/>
      <c r="K50" s="811"/>
      <c r="L50" s="812"/>
      <c r="M50" s="638"/>
      <c r="N50" s="632"/>
      <c r="O50" s="98"/>
    </row>
    <row r="51" spans="1:18" x14ac:dyDescent="0.2">
      <c r="H51" s="781"/>
      <c r="I51" s="889"/>
      <c r="K51" s="781"/>
      <c r="L51" s="810"/>
      <c r="N51"/>
      <c r="O51" s="97"/>
      <c r="Q51"/>
    </row>
    <row r="52" spans="1:18" ht="15" x14ac:dyDescent="0.2">
      <c r="A52" s="65" t="s">
        <v>9</v>
      </c>
      <c r="H52" s="781"/>
      <c r="I52" s="781"/>
      <c r="J52" s="781"/>
      <c r="K52" s="810"/>
      <c r="L52" s="890"/>
      <c r="M52" s="891"/>
      <c r="N52"/>
      <c r="O52" s="440"/>
      <c r="P52" s="150"/>
      <c r="Q52"/>
    </row>
    <row r="53" spans="1:18" s="97" customFormat="1" ht="7.5" customHeight="1" x14ac:dyDescent="0.2">
      <c r="A53" s="4"/>
      <c r="B53" s="81"/>
      <c r="C53" s="1"/>
      <c r="D53" s="1"/>
      <c r="E53" s="126"/>
      <c r="F53" s="1"/>
      <c r="G53" s="1"/>
      <c r="H53"/>
      <c r="I53"/>
      <c r="J53"/>
      <c r="K53"/>
      <c r="L53" s="140"/>
      <c r="M53" s="633"/>
      <c r="N53"/>
      <c r="P53"/>
    </row>
    <row r="54" spans="1:18" s="97" customFormat="1" ht="17.25" customHeight="1" thickBot="1" x14ac:dyDescent="0.25">
      <c r="A54" s="144"/>
      <c r="B54" s="420" t="s">
        <v>34</v>
      </c>
      <c r="C54" s="126"/>
      <c r="D54" s="1"/>
      <c r="E54" s="126"/>
      <c r="F54" s="126"/>
      <c r="G54" s="1"/>
      <c r="H54" s="1"/>
      <c r="I54" s="496"/>
      <c r="J54"/>
      <c r="K54" s="639"/>
    </row>
    <row r="55" spans="1:18" s="97" customFormat="1" ht="13.5" thickBot="1" x14ac:dyDescent="0.25">
      <c r="A55" s="802"/>
      <c r="B55" s="803"/>
      <c r="C55" s="532" t="s">
        <v>113</v>
      </c>
      <c r="D55" s="533" t="s">
        <v>371</v>
      </c>
      <c r="E55" s="654" t="s">
        <v>99</v>
      </c>
      <c r="F55" s="33" t="s">
        <v>89</v>
      </c>
      <c r="G55" s="33" t="s">
        <v>62</v>
      </c>
      <c r="H55" s="33" t="s">
        <v>217</v>
      </c>
      <c r="I55" s="33" t="s">
        <v>49</v>
      </c>
      <c r="J55" s="33" t="s">
        <v>425</v>
      </c>
      <c r="K55" s="33" t="s">
        <v>59</v>
      </c>
      <c r="L55" s="94" t="s">
        <v>71</v>
      </c>
      <c r="M55" s="99"/>
      <c r="O55" s="781"/>
      <c r="P55" s="810"/>
      <c r="Q55" s="418"/>
      <c r="R55" s="415"/>
    </row>
    <row r="56" spans="1:18" s="97" customFormat="1" x14ac:dyDescent="0.2">
      <c r="A56" s="798" t="s">
        <v>379</v>
      </c>
      <c r="B56" s="799"/>
      <c r="C56" s="433"/>
      <c r="D56" s="64"/>
      <c r="E56" s="108"/>
      <c r="F56" s="108"/>
      <c r="G56" s="108"/>
      <c r="H56" s="108"/>
      <c r="I56" s="108">
        <v>22945.95</v>
      </c>
      <c r="J56" s="108"/>
      <c r="K56" s="108"/>
      <c r="L56" s="640"/>
      <c r="M56" s="100"/>
      <c r="O56"/>
      <c r="Q56" s="154"/>
      <c r="R56" s="415"/>
    </row>
    <row r="57" spans="1:18" s="489" customFormat="1" x14ac:dyDescent="0.2">
      <c r="A57" s="778" t="s">
        <v>380</v>
      </c>
      <c r="B57" s="779"/>
      <c r="C57" s="270"/>
      <c r="D57" s="63"/>
      <c r="E57" s="114"/>
      <c r="F57" s="114"/>
      <c r="G57" s="114"/>
      <c r="H57" s="114"/>
      <c r="I57" s="114"/>
      <c r="J57" s="114"/>
      <c r="K57" s="114"/>
      <c r="L57" s="641">
        <v>12650</v>
      </c>
      <c r="M57" s="100"/>
      <c r="O57"/>
      <c r="Q57" s="154"/>
    </row>
    <row r="58" spans="1:18" s="97" customFormat="1" x14ac:dyDescent="0.2">
      <c r="A58" s="778" t="s">
        <v>381</v>
      </c>
      <c r="B58" s="779"/>
      <c r="C58" s="69"/>
      <c r="D58" s="63"/>
      <c r="E58" s="104"/>
      <c r="F58" s="104"/>
      <c r="G58" s="104"/>
      <c r="H58" s="104">
        <v>2875</v>
      </c>
      <c r="I58" s="104"/>
      <c r="J58" s="104"/>
      <c r="K58" s="104"/>
      <c r="L58" s="642"/>
      <c r="M58" s="100"/>
      <c r="O58"/>
      <c r="Q58" s="154"/>
      <c r="R58" s="415"/>
    </row>
    <row r="59" spans="1:18" s="97" customFormat="1" x14ac:dyDescent="0.2">
      <c r="A59" s="778" t="s">
        <v>383</v>
      </c>
      <c r="B59" s="779"/>
      <c r="C59" s="69"/>
      <c r="D59" s="63"/>
      <c r="E59" s="104"/>
      <c r="F59" s="104"/>
      <c r="G59" s="104"/>
      <c r="H59" s="104"/>
      <c r="I59" s="104"/>
      <c r="J59" s="104"/>
      <c r="K59" s="104">
        <v>25875</v>
      </c>
      <c r="L59" s="642"/>
      <c r="M59" s="100"/>
      <c r="O59"/>
      <c r="Q59" s="154"/>
      <c r="R59" s="415"/>
    </row>
    <row r="60" spans="1:18" s="97" customFormat="1" x14ac:dyDescent="0.2">
      <c r="A60" s="778" t="s">
        <v>385</v>
      </c>
      <c r="B60" s="779"/>
      <c r="C60" s="69"/>
      <c r="D60" s="63"/>
      <c r="E60" s="104"/>
      <c r="F60" s="104">
        <v>5014</v>
      </c>
      <c r="G60" s="104"/>
      <c r="H60" s="104"/>
      <c r="I60" s="104"/>
      <c r="J60" s="104"/>
      <c r="K60" s="104"/>
      <c r="L60" s="642"/>
      <c r="M60" s="100"/>
      <c r="O60"/>
      <c r="Q60" s="154"/>
      <c r="R60" s="415"/>
    </row>
    <row r="61" spans="1:18" s="97" customFormat="1" x14ac:dyDescent="0.2">
      <c r="A61" s="778" t="s">
        <v>386</v>
      </c>
      <c r="B61" s="779"/>
      <c r="C61" s="69">
        <v>15410</v>
      </c>
      <c r="D61" s="63"/>
      <c r="E61" s="104"/>
      <c r="F61" s="104"/>
      <c r="G61" s="104"/>
      <c r="H61" s="104"/>
      <c r="I61" s="104"/>
      <c r="J61" s="104"/>
      <c r="K61" s="104"/>
      <c r="L61" s="642"/>
      <c r="M61" s="100"/>
      <c r="O61"/>
      <c r="Q61" s="154"/>
      <c r="R61" s="415"/>
    </row>
    <row r="62" spans="1:18" s="492" customFormat="1" x14ac:dyDescent="0.2">
      <c r="A62" s="778" t="s">
        <v>393</v>
      </c>
      <c r="B62" s="779"/>
      <c r="C62" s="435"/>
      <c r="D62" s="63"/>
      <c r="E62" s="163"/>
      <c r="F62" s="163"/>
      <c r="G62" s="163"/>
      <c r="H62" s="163">
        <v>1357</v>
      </c>
      <c r="I62" s="163"/>
      <c r="J62" s="104"/>
      <c r="K62" s="104"/>
      <c r="L62" s="643"/>
      <c r="M62" s="100"/>
      <c r="O62"/>
      <c r="Q62" s="154"/>
    </row>
    <row r="63" spans="1:18" x14ac:dyDescent="0.2">
      <c r="A63" s="778" t="s">
        <v>394</v>
      </c>
      <c r="B63" s="779"/>
      <c r="C63" s="493"/>
      <c r="D63" s="74"/>
      <c r="E63" s="132"/>
      <c r="F63" s="132"/>
      <c r="G63" s="132">
        <v>30337</v>
      </c>
      <c r="H63" s="132"/>
      <c r="I63" s="132"/>
      <c r="J63" s="104"/>
      <c r="K63" s="104"/>
      <c r="L63" s="643"/>
      <c r="M63" s="100"/>
      <c r="N63" s="97"/>
      <c r="O63"/>
      <c r="Q63" s="140"/>
      <c r="R63" s="416"/>
    </row>
    <row r="64" spans="1:18" x14ac:dyDescent="0.2">
      <c r="A64" s="778" t="s">
        <v>423</v>
      </c>
      <c r="B64" s="779"/>
      <c r="C64" s="493"/>
      <c r="D64" s="74"/>
      <c r="E64" s="74"/>
      <c r="F64" s="74"/>
      <c r="G64" s="74"/>
      <c r="H64" s="74"/>
      <c r="I64" s="74"/>
      <c r="J64" s="133">
        <v>17250</v>
      </c>
      <c r="K64" s="104"/>
      <c r="L64" s="643"/>
      <c r="M64" s="100"/>
      <c r="N64" s="97"/>
      <c r="O64"/>
      <c r="Q64" s="140"/>
      <c r="R64" s="416"/>
    </row>
    <row r="65" spans="1:21" x14ac:dyDescent="0.2">
      <c r="A65" s="778" t="s">
        <v>427</v>
      </c>
      <c r="B65" s="779"/>
      <c r="C65" s="493"/>
      <c r="D65" s="74">
        <v>4255</v>
      </c>
      <c r="E65" s="74"/>
      <c r="F65" s="74"/>
      <c r="G65" s="317"/>
      <c r="H65" s="317"/>
      <c r="I65" s="317"/>
      <c r="J65" s="132"/>
      <c r="K65" s="104"/>
      <c r="L65" s="643"/>
      <c r="M65" s="100"/>
      <c r="N65" s="97"/>
      <c r="O65"/>
      <c r="Q65" s="140"/>
      <c r="R65" s="416"/>
    </row>
    <row r="66" spans="1:21" x14ac:dyDescent="0.2">
      <c r="A66" s="778" t="s">
        <v>447</v>
      </c>
      <c r="B66" s="853"/>
      <c r="C66" s="493"/>
      <c r="D66" s="74"/>
      <c r="E66" s="74"/>
      <c r="F66" s="74"/>
      <c r="G66" s="317"/>
      <c r="H66" s="317"/>
      <c r="I66" s="317"/>
      <c r="J66" s="132"/>
      <c r="K66" s="104">
        <v>6497.5</v>
      </c>
      <c r="L66" s="643"/>
      <c r="M66" s="100"/>
      <c r="N66" s="97"/>
      <c r="O66"/>
      <c r="Q66" s="140"/>
      <c r="R66" s="416"/>
    </row>
    <row r="67" spans="1:21" x14ac:dyDescent="0.2">
      <c r="A67" s="778" t="s">
        <v>469</v>
      </c>
      <c r="B67" s="853"/>
      <c r="C67" s="493"/>
      <c r="D67" s="74"/>
      <c r="E67" s="74"/>
      <c r="F67" s="74">
        <v>2507</v>
      </c>
      <c r="G67" s="423"/>
      <c r="H67" s="423"/>
      <c r="I67" s="423"/>
      <c r="J67" s="132"/>
      <c r="K67" s="104"/>
      <c r="L67" s="644"/>
      <c r="M67" s="100"/>
      <c r="N67" s="422"/>
      <c r="O67"/>
      <c r="Q67" s="140"/>
      <c r="R67" s="421"/>
    </row>
    <row r="68" spans="1:21" x14ac:dyDescent="0.2">
      <c r="A68" s="778" t="s">
        <v>446</v>
      </c>
      <c r="B68" s="853"/>
      <c r="C68" s="667"/>
      <c r="D68" s="74"/>
      <c r="E68" s="74">
        <v>8510</v>
      </c>
      <c r="F68" s="668"/>
      <c r="G68" s="668"/>
      <c r="H68" s="668"/>
      <c r="I68" s="668"/>
      <c r="J68" s="74"/>
      <c r="K68" s="132"/>
      <c r="L68" s="644"/>
      <c r="M68" s="100"/>
      <c r="N68" s="656"/>
      <c r="O68"/>
      <c r="Q68" s="140"/>
      <c r="R68" s="657"/>
    </row>
    <row r="69" spans="1:21" x14ac:dyDescent="0.2">
      <c r="A69" s="778" t="s">
        <v>457</v>
      </c>
      <c r="B69" s="853"/>
      <c r="C69" s="667"/>
      <c r="D69" s="74"/>
      <c r="E69" s="668"/>
      <c r="F69" s="668"/>
      <c r="G69" s="668"/>
      <c r="H69" s="668"/>
      <c r="I69" s="74"/>
      <c r="J69" s="132"/>
      <c r="K69" s="132">
        <v>5175</v>
      </c>
      <c r="L69" s="644"/>
      <c r="M69" s="100"/>
      <c r="N69" s="656"/>
      <c r="O69"/>
      <c r="Q69" s="140"/>
      <c r="R69" s="657"/>
    </row>
    <row r="70" spans="1:21" ht="13.5" thickBot="1" x14ac:dyDescent="0.25">
      <c r="A70" s="789" t="s">
        <v>458</v>
      </c>
      <c r="B70" s="836"/>
      <c r="C70" s="666"/>
      <c r="D70" s="118"/>
      <c r="E70" s="118"/>
      <c r="F70" s="118"/>
      <c r="G70" s="118"/>
      <c r="H70" s="118"/>
      <c r="I70" s="118"/>
      <c r="J70" s="124"/>
      <c r="K70" s="124">
        <v>5175</v>
      </c>
      <c r="L70" s="645"/>
      <c r="M70" s="100"/>
      <c r="N70" s="422"/>
      <c r="O70"/>
      <c r="Q70" s="140"/>
      <c r="R70" s="421"/>
    </row>
    <row r="71" spans="1:21" ht="13.5" thickBot="1" x14ac:dyDescent="0.25">
      <c r="C71" s="247">
        <f t="shared" ref="C71:L71" si="0">SUM(C56:C70)</f>
        <v>15410</v>
      </c>
      <c r="D71" s="247">
        <f t="shared" si="0"/>
        <v>4255</v>
      </c>
      <c r="E71" s="247">
        <f t="shared" si="0"/>
        <v>8510</v>
      </c>
      <c r="F71" s="247">
        <f t="shared" si="0"/>
        <v>7521</v>
      </c>
      <c r="G71" s="247">
        <f t="shared" si="0"/>
        <v>30337</v>
      </c>
      <c r="H71" s="247">
        <f t="shared" si="0"/>
        <v>4232</v>
      </c>
      <c r="I71" s="247">
        <f t="shared" si="0"/>
        <v>22945.95</v>
      </c>
      <c r="J71" s="247">
        <f t="shared" si="0"/>
        <v>17250</v>
      </c>
      <c r="K71" s="247">
        <f t="shared" si="0"/>
        <v>42722.5</v>
      </c>
      <c r="L71" s="669">
        <f t="shared" si="0"/>
        <v>12650</v>
      </c>
      <c r="M71" s="100"/>
      <c r="N71" s="783">
        <f>SUM(C71:M71)</f>
        <v>165833.45000000001</v>
      </c>
      <c r="O71" s="784"/>
      <c r="P71" s="142"/>
      <c r="Q71" s="140"/>
      <c r="R71" s="416"/>
    </row>
    <row r="72" spans="1:21" x14ac:dyDescent="0.2">
      <c r="E72" s="1"/>
      <c r="F72" s="126"/>
      <c r="G72" s="126"/>
      <c r="H72" s="126"/>
      <c r="I72" s="126"/>
      <c r="J72" s="1"/>
      <c r="K72" s="1"/>
      <c r="L72" s="646"/>
      <c r="M72"/>
      <c r="N72" s="781">
        <f>D48+F48</f>
        <v>165833.45000000001</v>
      </c>
      <c r="O72" s="810"/>
      <c r="P72" s="416"/>
      <c r="Q72"/>
      <c r="R72" s="97"/>
    </row>
    <row r="73" spans="1:21" s="363" customFormat="1" ht="11.25" x14ac:dyDescent="0.2">
      <c r="A73" s="361"/>
      <c r="B73" s="490"/>
      <c r="C73" s="430"/>
      <c r="D73" s="430" t="s">
        <v>44</v>
      </c>
      <c r="E73" s="430" t="s">
        <v>44</v>
      </c>
      <c r="F73" s="430"/>
      <c r="G73" s="430" t="s">
        <v>44</v>
      </c>
      <c r="H73" s="430"/>
      <c r="I73" s="430" t="s">
        <v>44</v>
      </c>
      <c r="J73" s="430" t="s">
        <v>44</v>
      </c>
      <c r="K73" s="430"/>
      <c r="L73" s="430" t="s">
        <v>44</v>
      </c>
      <c r="M73" s="837">
        <f>SUM(C73:L73)</f>
        <v>0</v>
      </c>
      <c r="N73" s="838"/>
    </row>
    <row r="74" spans="1:21" s="363" customFormat="1" ht="11.25" x14ac:dyDescent="0.2">
      <c r="A74" s="361"/>
      <c r="B74" s="490"/>
      <c r="C74" s="362"/>
      <c r="D74" s="362"/>
      <c r="E74" s="362"/>
      <c r="F74" s="362"/>
      <c r="G74" s="362"/>
      <c r="H74" s="362"/>
      <c r="I74" s="520"/>
      <c r="J74" s="362"/>
      <c r="K74" s="362"/>
      <c r="L74" s="647"/>
      <c r="M74" s="837">
        <f>SUM(C74:L74)</f>
        <v>0</v>
      </c>
      <c r="N74" s="838"/>
    </row>
    <row r="75" spans="1:21" s="363" customFormat="1" ht="11.25" x14ac:dyDescent="0.2">
      <c r="A75" s="361"/>
      <c r="B75" s="490"/>
      <c r="C75" s="430" t="s">
        <v>44</v>
      </c>
      <c r="D75" s="362"/>
      <c r="E75" s="362"/>
      <c r="F75" s="430" t="s">
        <v>44</v>
      </c>
      <c r="G75" s="362"/>
      <c r="H75" s="430" t="s">
        <v>44</v>
      </c>
      <c r="I75" s="362"/>
      <c r="J75" s="362"/>
      <c r="K75" s="430" t="s">
        <v>44</v>
      </c>
      <c r="L75" s="647"/>
      <c r="M75" s="837">
        <f>SUM(C75:L75)</f>
        <v>0</v>
      </c>
      <c r="N75" s="838"/>
    </row>
    <row r="76" spans="1:21" s="363" customFormat="1" ht="11.25" x14ac:dyDescent="0.2">
      <c r="A76" s="361"/>
      <c r="B76" s="490"/>
      <c r="C76" s="362"/>
      <c r="D76" s="362"/>
      <c r="E76" s="362"/>
      <c r="F76" s="362"/>
      <c r="G76" s="362"/>
      <c r="H76" s="362"/>
      <c r="I76" s="362"/>
      <c r="J76" s="362"/>
      <c r="K76" s="362"/>
      <c r="L76" s="647"/>
      <c r="M76" s="887">
        <f>SUM(C76:L76)</f>
        <v>0</v>
      </c>
      <c r="N76" s="888"/>
    </row>
    <row r="77" spans="1:21" s="363" customFormat="1" ht="11.25" x14ac:dyDescent="0.2">
      <c r="A77" s="361"/>
      <c r="B77" s="490"/>
      <c r="C77" s="362"/>
      <c r="D77" s="362"/>
      <c r="E77" s="362"/>
      <c r="F77" s="362"/>
      <c r="G77" s="362"/>
      <c r="H77" s="362"/>
      <c r="I77" s="362"/>
      <c r="L77" s="648"/>
      <c r="M77" s="837">
        <f>SUM(M73:N76)</f>
        <v>0</v>
      </c>
      <c r="N77" s="838"/>
    </row>
    <row r="78" spans="1:21" x14ac:dyDescent="0.2">
      <c r="E78" s="1"/>
      <c r="F78" s="126"/>
      <c r="G78" s="126"/>
      <c r="J78" s="1"/>
      <c r="N78"/>
      <c r="O78" s="140"/>
      <c r="P78" s="416"/>
      <c r="Q78"/>
      <c r="R78" s="97"/>
    </row>
    <row r="79" spans="1:21" x14ac:dyDescent="0.2">
      <c r="F79" s="126"/>
      <c r="J79" s="1"/>
      <c r="L79" s="633"/>
      <c r="M79"/>
      <c r="N79"/>
      <c r="O79" s="140"/>
      <c r="P79" s="416"/>
      <c r="Q79"/>
      <c r="R79" s="97"/>
    </row>
    <row r="80" spans="1:21" x14ac:dyDescent="0.2">
      <c r="E80" s="1"/>
      <c r="G80" s="126"/>
      <c r="J80" s="1"/>
      <c r="K80" s="1"/>
      <c r="L80" s="633"/>
      <c r="M80"/>
      <c r="N80"/>
      <c r="O80"/>
      <c r="Q80"/>
      <c r="R80" s="140"/>
      <c r="S80" s="416"/>
      <c r="U80" s="97"/>
    </row>
    <row r="81" spans="5:19" x14ac:dyDescent="0.2">
      <c r="E81" s="1"/>
      <c r="F81" s="126"/>
      <c r="J81" s="1"/>
      <c r="K81" s="1"/>
      <c r="L81" s="7"/>
      <c r="N81"/>
      <c r="O81"/>
      <c r="P81" s="140"/>
      <c r="Q81" s="416"/>
      <c r="S81" s="97"/>
    </row>
    <row r="82" spans="5:19" x14ac:dyDescent="0.2">
      <c r="J82" s="1"/>
      <c r="N82"/>
      <c r="O82"/>
      <c r="P82" s="140"/>
      <c r="Q82" s="416"/>
      <c r="S82" s="97"/>
    </row>
  </sheetData>
  <mergeCells count="54">
    <mergeCell ref="M77:N77"/>
    <mergeCell ref="A61:B61"/>
    <mergeCell ref="A63:B63"/>
    <mergeCell ref="N72:O72"/>
    <mergeCell ref="N71:O71"/>
    <mergeCell ref="A62:B62"/>
    <mergeCell ref="M73:N73"/>
    <mergeCell ref="M74:N74"/>
    <mergeCell ref="A64:B64"/>
    <mergeCell ref="A68:B68"/>
    <mergeCell ref="A65:B65"/>
    <mergeCell ref="A67:B67"/>
    <mergeCell ref="M76:N76"/>
    <mergeCell ref="A66:B66"/>
    <mergeCell ref="M75:N75"/>
    <mergeCell ref="A70:B70"/>
    <mergeCell ref="E3:F3"/>
    <mergeCell ref="C3:D3"/>
    <mergeCell ref="A10:A17"/>
    <mergeCell ref="A7:A9"/>
    <mergeCell ref="A5:A6"/>
    <mergeCell ref="G41:G42"/>
    <mergeCell ref="G43:G47"/>
    <mergeCell ref="H4:J4"/>
    <mergeCell ref="A48:B48"/>
    <mergeCell ref="G48:J49"/>
    <mergeCell ref="C49:D49"/>
    <mergeCell ref="E49:F49"/>
    <mergeCell ref="G5:G6"/>
    <mergeCell ref="G7:G9"/>
    <mergeCell ref="G10:G17"/>
    <mergeCell ref="A19:A20"/>
    <mergeCell ref="G19:G20"/>
    <mergeCell ref="G22:G31"/>
    <mergeCell ref="A22:A31"/>
    <mergeCell ref="A32:A40"/>
    <mergeCell ref="G32:G40"/>
    <mergeCell ref="O55:P55"/>
    <mergeCell ref="K49:L49"/>
    <mergeCell ref="A55:B55"/>
    <mergeCell ref="J52:K52"/>
    <mergeCell ref="H52:I52"/>
    <mergeCell ref="K50:L50"/>
    <mergeCell ref="H51:I51"/>
    <mergeCell ref="L52:M52"/>
    <mergeCell ref="K51:L51"/>
    <mergeCell ref="A57:B57"/>
    <mergeCell ref="A59:B59"/>
    <mergeCell ref="A69:B69"/>
    <mergeCell ref="A41:A42"/>
    <mergeCell ref="A43:A47"/>
    <mergeCell ref="A60:B60"/>
    <mergeCell ref="A56:B56"/>
    <mergeCell ref="A58:B58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A128"/>
  <sheetViews>
    <sheetView zoomScaleNormal="100" workbookViewId="0">
      <pane ySplit="4" topLeftCell="A29" activePane="bottomLeft" state="frozenSplit"/>
      <selection pane="bottomLeft" activeCell="I49" sqref="I49"/>
    </sheetView>
  </sheetViews>
  <sheetFormatPr defaultRowHeight="12.75" x14ac:dyDescent="0.2"/>
  <cols>
    <col min="1" max="1" width="2.42578125" style="156" customWidth="1"/>
    <col min="2" max="2" width="6.42578125" style="81" customWidth="1"/>
    <col min="3" max="6" width="11.28515625" style="1" customWidth="1"/>
    <col min="7" max="11" width="11.28515625" customWidth="1"/>
    <col min="12" max="12" width="11.28515625" style="657" customWidth="1"/>
    <col min="13" max="13" width="11.28515625" style="154" customWidth="1"/>
    <col min="14" max="15" width="11.28515625" customWidth="1"/>
    <col min="16" max="16" width="13.28515625" customWidth="1"/>
    <col min="17" max="17" width="13.7109375" customWidth="1"/>
    <col min="18" max="18" width="13.140625" customWidth="1"/>
  </cols>
  <sheetData>
    <row r="1" spans="1:16" ht="15" x14ac:dyDescent="0.25">
      <c r="A1" s="41" t="s">
        <v>270</v>
      </c>
      <c r="C1" s="3"/>
    </row>
    <row r="2" spans="1:16" ht="9.75" customHeight="1" thickBot="1" x14ac:dyDescent="0.25">
      <c r="A2" s="2"/>
      <c r="C2" s="137"/>
      <c r="D2" s="138"/>
      <c r="E2" s="138"/>
      <c r="F2" s="138"/>
      <c r="G2" s="140"/>
    </row>
    <row r="3" spans="1:16" ht="17.25" customHeight="1" x14ac:dyDescent="0.2">
      <c r="A3" s="2"/>
      <c r="C3" s="800" t="s">
        <v>34</v>
      </c>
      <c r="D3" s="801"/>
      <c r="E3" s="800" t="s">
        <v>33</v>
      </c>
      <c r="F3" s="801"/>
      <c r="G3" s="140"/>
    </row>
    <row r="4" spans="1:16" ht="13.5" thickBot="1" x14ac:dyDescent="0.25">
      <c r="A4" s="80" t="s">
        <v>6</v>
      </c>
      <c r="B4" s="107" t="s">
        <v>10</v>
      </c>
      <c r="C4" s="54" t="s">
        <v>7</v>
      </c>
      <c r="D4" s="139" t="s">
        <v>8</v>
      </c>
      <c r="E4" s="54" t="s">
        <v>37</v>
      </c>
      <c r="F4" s="55" t="s">
        <v>8</v>
      </c>
      <c r="G4" s="155" t="s">
        <v>0</v>
      </c>
      <c r="H4" s="897" t="s">
        <v>11</v>
      </c>
      <c r="I4" s="897"/>
      <c r="J4" s="897"/>
    </row>
    <row r="5" spans="1:16" x14ac:dyDescent="0.2">
      <c r="A5" s="808" t="s">
        <v>43</v>
      </c>
      <c r="B5" s="257" t="s">
        <v>452</v>
      </c>
      <c r="C5" s="58"/>
      <c r="D5" s="333"/>
      <c r="E5" s="141">
        <v>102264.9</v>
      </c>
      <c r="F5" s="115"/>
      <c r="G5" s="833">
        <f>SUM(C5:F11)</f>
        <v>123769.9</v>
      </c>
      <c r="H5" s="30" t="s">
        <v>403</v>
      </c>
      <c r="I5" s="31"/>
      <c r="J5" s="356"/>
      <c r="K5" s="204" t="s">
        <v>451</v>
      </c>
      <c r="L5" s="671">
        <v>43750</v>
      </c>
      <c r="M5" s="151"/>
      <c r="N5" s="495"/>
    </row>
    <row r="6" spans="1:16" x14ac:dyDescent="0.2">
      <c r="A6" s="806"/>
      <c r="B6" s="282" t="s">
        <v>468</v>
      </c>
      <c r="C6" s="58"/>
      <c r="D6" s="333">
        <v>1794</v>
      </c>
      <c r="E6" s="58"/>
      <c r="F6" s="115"/>
      <c r="G6" s="828"/>
      <c r="H6" s="30" t="s">
        <v>138</v>
      </c>
      <c r="I6" s="31"/>
      <c r="J6" s="356"/>
      <c r="K6" s="204" t="s">
        <v>41</v>
      </c>
      <c r="L6" s="670" t="s">
        <v>42</v>
      </c>
      <c r="M6" s="151"/>
      <c r="N6" s="495"/>
    </row>
    <row r="7" spans="1:16" x14ac:dyDescent="0.2">
      <c r="A7" s="806"/>
      <c r="B7" s="209" t="s">
        <v>431</v>
      </c>
      <c r="C7" s="58"/>
      <c r="D7" s="114">
        <v>4789.75</v>
      </c>
      <c r="E7" s="58"/>
      <c r="F7" s="59"/>
      <c r="G7" s="828"/>
      <c r="H7" s="31" t="s">
        <v>75</v>
      </c>
      <c r="I7" s="31"/>
      <c r="J7" s="32"/>
      <c r="K7" s="419" t="s">
        <v>41</v>
      </c>
      <c r="L7" s="649" t="s">
        <v>42</v>
      </c>
      <c r="M7" s="636"/>
      <c r="N7" s="345"/>
      <c r="O7" s="214"/>
      <c r="P7" s="162"/>
    </row>
    <row r="8" spans="1:16" x14ac:dyDescent="0.2">
      <c r="A8" s="806"/>
      <c r="B8" s="209" t="s">
        <v>432</v>
      </c>
      <c r="C8" s="58"/>
      <c r="D8" s="114">
        <v>5422.25</v>
      </c>
      <c r="E8" s="58"/>
      <c r="F8" s="59"/>
      <c r="G8" s="828"/>
      <c r="H8" s="31" t="s">
        <v>75</v>
      </c>
      <c r="I8" s="31"/>
      <c r="J8" s="32"/>
      <c r="K8" s="419" t="s">
        <v>41</v>
      </c>
      <c r="L8" s="649" t="s">
        <v>42</v>
      </c>
      <c r="M8" s="636"/>
      <c r="N8" s="345"/>
      <c r="O8" s="214"/>
      <c r="P8" s="162"/>
    </row>
    <row r="9" spans="1:16" x14ac:dyDescent="0.2">
      <c r="A9" s="806"/>
      <c r="B9" s="83" t="s">
        <v>454</v>
      </c>
      <c r="C9" s="121">
        <v>6785</v>
      </c>
      <c r="D9" s="104"/>
      <c r="E9" s="122"/>
      <c r="F9" s="61"/>
      <c r="G9" s="828"/>
      <c r="H9" s="30" t="s">
        <v>453</v>
      </c>
      <c r="I9" s="31"/>
      <c r="J9" s="32"/>
      <c r="K9" s="204" t="s">
        <v>451</v>
      </c>
      <c r="L9" s="671">
        <v>43770</v>
      </c>
      <c r="M9" s="151"/>
      <c r="N9" s="35"/>
      <c r="O9" s="35"/>
    </row>
    <row r="10" spans="1:16" x14ac:dyDescent="0.2">
      <c r="A10" s="806"/>
      <c r="B10" s="82" t="s">
        <v>455</v>
      </c>
      <c r="C10" s="242"/>
      <c r="D10" s="114">
        <v>1357</v>
      </c>
      <c r="E10" s="58"/>
      <c r="F10" s="59"/>
      <c r="G10" s="828"/>
      <c r="H10" s="30" t="s">
        <v>250</v>
      </c>
      <c r="I10" s="31"/>
      <c r="J10" s="32"/>
      <c r="K10" s="204" t="s">
        <v>41</v>
      </c>
      <c r="L10" s="653" t="s">
        <v>42</v>
      </c>
      <c r="M10" s="151"/>
      <c r="N10" s="35"/>
      <c r="O10" s="35"/>
    </row>
    <row r="11" spans="1:16" x14ac:dyDescent="0.2">
      <c r="A11" s="806"/>
      <c r="B11" s="82" t="s">
        <v>456</v>
      </c>
      <c r="C11" s="58"/>
      <c r="D11" s="114">
        <v>1357</v>
      </c>
      <c r="E11" s="58"/>
      <c r="F11" s="59"/>
      <c r="G11" s="825"/>
      <c r="H11" s="30" t="s">
        <v>250</v>
      </c>
      <c r="I11" s="31"/>
      <c r="J11" s="32"/>
      <c r="K11" s="204" t="s">
        <v>41</v>
      </c>
      <c r="L11" s="653" t="s">
        <v>42</v>
      </c>
      <c r="M11" s="151"/>
      <c r="N11" s="35"/>
    </row>
    <row r="12" spans="1:16" x14ac:dyDescent="0.2">
      <c r="A12" s="805" t="s">
        <v>108</v>
      </c>
      <c r="B12" s="83" t="s">
        <v>460</v>
      </c>
      <c r="C12" s="280"/>
      <c r="D12" s="133">
        <v>2300</v>
      </c>
      <c r="E12" s="280"/>
      <c r="F12" s="143"/>
      <c r="G12" s="824">
        <f>SUM(C12:F17)</f>
        <v>22701</v>
      </c>
      <c r="H12" s="30" t="s">
        <v>327</v>
      </c>
      <c r="I12" s="31"/>
      <c r="J12" s="32"/>
      <c r="K12" s="204" t="s">
        <v>41</v>
      </c>
      <c r="L12" s="653" t="s">
        <v>42</v>
      </c>
      <c r="M12" s="151"/>
      <c r="N12" s="35"/>
      <c r="O12" s="35"/>
    </row>
    <row r="13" spans="1:16" x14ac:dyDescent="0.2">
      <c r="A13" s="806"/>
      <c r="B13" s="83" t="s">
        <v>461</v>
      </c>
      <c r="C13" s="60"/>
      <c r="D13" s="104">
        <v>402.5</v>
      </c>
      <c r="E13" s="60"/>
      <c r="F13" s="61"/>
      <c r="G13" s="828"/>
      <c r="H13" s="30" t="s">
        <v>250</v>
      </c>
      <c r="I13" s="31"/>
      <c r="J13" s="32"/>
      <c r="K13" s="204" t="s">
        <v>41</v>
      </c>
      <c r="L13" s="653" t="s">
        <v>42</v>
      </c>
      <c r="M13" s="151"/>
      <c r="N13" s="495"/>
    </row>
    <row r="14" spans="1:16" x14ac:dyDescent="0.2">
      <c r="A14" s="806"/>
      <c r="B14" s="83" t="s">
        <v>462</v>
      </c>
      <c r="C14" s="60"/>
      <c r="D14" s="104"/>
      <c r="E14" s="121">
        <v>6198.5</v>
      </c>
      <c r="F14" s="61"/>
      <c r="G14" s="828"/>
      <c r="H14" s="30" t="s">
        <v>463</v>
      </c>
      <c r="I14" s="31"/>
      <c r="J14" s="32"/>
      <c r="K14" s="204" t="s">
        <v>81</v>
      </c>
      <c r="L14" s="671">
        <v>43740</v>
      </c>
      <c r="M14" s="151"/>
      <c r="N14" s="495"/>
    </row>
    <row r="15" spans="1:16" x14ac:dyDescent="0.2">
      <c r="A15" s="806"/>
      <c r="B15" s="83" t="s">
        <v>465</v>
      </c>
      <c r="C15" s="280"/>
      <c r="D15" s="133">
        <v>4140</v>
      </c>
      <c r="E15" s="280"/>
      <c r="F15" s="143"/>
      <c r="G15" s="828"/>
      <c r="H15" s="30" t="s">
        <v>265</v>
      </c>
      <c r="I15" s="31"/>
      <c r="J15" s="32"/>
      <c r="K15" s="204" t="s">
        <v>41</v>
      </c>
      <c r="L15" s="653" t="s">
        <v>42</v>
      </c>
      <c r="M15" s="151"/>
      <c r="N15" s="35"/>
    </row>
    <row r="16" spans="1:16" x14ac:dyDescent="0.2">
      <c r="A16" s="806"/>
      <c r="B16" s="83" t="s">
        <v>466</v>
      </c>
      <c r="C16" s="60"/>
      <c r="D16" s="104"/>
      <c r="E16" s="121">
        <v>2415</v>
      </c>
      <c r="F16" s="61"/>
      <c r="G16" s="828"/>
      <c r="H16" s="30" t="s">
        <v>467</v>
      </c>
      <c r="I16" s="31"/>
      <c r="J16" s="32"/>
      <c r="K16" s="204" t="s">
        <v>81</v>
      </c>
      <c r="L16" s="671">
        <v>43748</v>
      </c>
      <c r="M16" s="151"/>
      <c r="N16" s="35"/>
    </row>
    <row r="17" spans="1:15" x14ac:dyDescent="0.2">
      <c r="A17" s="807"/>
      <c r="B17" s="83" t="s">
        <v>471</v>
      </c>
      <c r="C17" s="280"/>
      <c r="D17" s="133"/>
      <c r="E17" s="281">
        <v>7245</v>
      </c>
      <c r="F17" s="143"/>
      <c r="G17" s="825"/>
      <c r="H17" s="30" t="s">
        <v>472</v>
      </c>
      <c r="I17" s="31"/>
      <c r="J17" s="32"/>
      <c r="K17" s="204" t="s">
        <v>451</v>
      </c>
      <c r="L17" s="687">
        <v>43742</v>
      </c>
      <c r="M17" s="151"/>
      <c r="N17" s="35"/>
    </row>
    <row r="18" spans="1:15" x14ac:dyDescent="0.2">
      <c r="A18" s="805" t="s">
        <v>79</v>
      </c>
      <c r="B18" s="83" t="s">
        <v>473</v>
      </c>
      <c r="C18" s="256"/>
      <c r="D18" s="163">
        <v>5014</v>
      </c>
      <c r="E18" s="256"/>
      <c r="F18" s="148"/>
      <c r="G18" s="824">
        <f>SUM(C18:F19)</f>
        <v>10758.25</v>
      </c>
      <c r="H18" s="30" t="s">
        <v>87</v>
      </c>
      <c r="I18" s="31"/>
      <c r="J18" s="32"/>
      <c r="K18" s="204" t="s">
        <v>41</v>
      </c>
      <c r="L18" s="653" t="s">
        <v>42</v>
      </c>
      <c r="M18" s="151"/>
      <c r="N18" s="35"/>
    </row>
    <row r="19" spans="1:15" x14ac:dyDescent="0.2">
      <c r="A19" s="807"/>
      <c r="B19" s="83" t="s">
        <v>474</v>
      </c>
      <c r="C19" s="60"/>
      <c r="D19" s="104">
        <v>5744.25</v>
      </c>
      <c r="E19" s="60"/>
      <c r="F19" s="61"/>
      <c r="G19" s="825"/>
      <c r="H19" s="30" t="s">
        <v>290</v>
      </c>
      <c r="I19" s="31"/>
      <c r="J19" s="32"/>
      <c r="K19" s="204" t="s">
        <v>41</v>
      </c>
      <c r="L19" s="653" t="s">
        <v>42</v>
      </c>
      <c r="M19" s="151"/>
      <c r="N19" s="214"/>
      <c r="O19" s="898"/>
    </row>
    <row r="20" spans="1:15" x14ac:dyDescent="0.2">
      <c r="A20" s="805" t="s">
        <v>82</v>
      </c>
      <c r="B20" s="209" t="s">
        <v>475</v>
      </c>
      <c r="C20" s="280"/>
      <c r="D20" s="133"/>
      <c r="E20" s="281">
        <v>25794.5</v>
      </c>
      <c r="F20" s="143"/>
      <c r="G20" s="824">
        <f>SUM(C20:F21)</f>
        <v>38214.5</v>
      </c>
      <c r="H20" s="30" t="s">
        <v>403</v>
      </c>
      <c r="I20" s="31"/>
      <c r="J20" s="32"/>
      <c r="K20" s="204" t="s">
        <v>451</v>
      </c>
      <c r="L20" s="687">
        <v>43750</v>
      </c>
      <c r="M20" s="151"/>
      <c r="N20" s="35"/>
      <c r="O20" s="899"/>
    </row>
    <row r="21" spans="1:15" x14ac:dyDescent="0.2">
      <c r="A21" s="807"/>
      <c r="B21" s="279" t="s">
        <v>476</v>
      </c>
      <c r="C21" s="256"/>
      <c r="D21" s="163">
        <v>12420</v>
      </c>
      <c r="E21" s="449"/>
      <c r="F21" s="148"/>
      <c r="G21" s="825"/>
      <c r="H21" s="30" t="s">
        <v>57</v>
      </c>
      <c r="I21" s="31"/>
      <c r="J21" s="32"/>
      <c r="K21" s="204" t="s">
        <v>41</v>
      </c>
      <c r="L21" s="731" t="s">
        <v>42</v>
      </c>
      <c r="M21" s="151"/>
      <c r="N21" s="35"/>
      <c r="O21" s="899"/>
    </row>
    <row r="22" spans="1:15" x14ac:dyDescent="0.2">
      <c r="A22" s="805" t="s">
        <v>70</v>
      </c>
      <c r="B22" s="255" t="s">
        <v>477</v>
      </c>
      <c r="C22" s="256"/>
      <c r="D22" s="163"/>
      <c r="E22" s="278">
        <v>7245</v>
      </c>
      <c r="F22" s="148"/>
      <c r="G22" s="824">
        <f>SUM(C22:F23)</f>
        <v>8901</v>
      </c>
      <c r="H22" s="30" t="s">
        <v>478</v>
      </c>
      <c r="I22" s="31"/>
      <c r="J22" s="32"/>
      <c r="K22" s="204" t="s">
        <v>479</v>
      </c>
      <c r="L22" s="687">
        <v>43752</v>
      </c>
      <c r="M22" s="151"/>
      <c r="N22" s="35"/>
      <c r="O22" s="899"/>
    </row>
    <row r="23" spans="1:15" x14ac:dyDescent="0.2">
      <c r="A23" s="807"/>
      <c r="B23" s="255" t="s">
        <v>483</v>
      </c>
      <c r="C23" s="256"/>
      <c r="D23" s="163"/>
      <c r="E23" s="278">
        <v>1656</v>
      </c>
      <c r="F23" s="148"/>
      <c r="G23" s="825"/>
      <c r="H23" s="30" t="s">
        <v>481</v>
      </c>
      <c r="I23" s="31"/>
      <c r="J23" s="32"/>
      <c r="K23" s="204" t="s">
        <v>451</v>
      </c>
      <c r="L23" s="687">
        <v>43759</v>
      </c>
      <c r="M23" s="151"/>
      <c r="N23" s="35"/>
      <c r="O23" s="899"/>
    </row>
    <row r="24" spans="1:15" x14ac:dyDescent="0.2">
      <c r="A24" s="805" t="s">
        <v>352</v>
      </c>
      <c r="B24" s="255" t="s">
        <v>486</v>
      </c>
      <c r="C24" s="60"/>
      <c r="D24" s="104">
        <v>5175</v>
      </c>
      <c r="E24" s="60"/>
      <c r="F24" s="61"/>
      <c r="G24" s="824">
        <f>SUM(C24:F29)</f>
        <v>78706</v>
      </c>
      <c r="H24" s="30" t="s">
        <v>97</v>
      </c>
      <c r="I24" s="31"/>
      <c r="J24" s="32"/>
      <c r="K24" s="204" t="s">
        <v>41</v>
      </c>
      <c r="L24" s="731" t="s">
        <v>42</v>
      </c>
      <c r="M24" s="151"/>
      <c r="N24" s="35"/>
      <c r="O24" s="899"/>
    </row>
    <row r="25" spans="1:15" x14ac:dyDescent="0.2">
      <c r="A25" s="806"/>
      <c r="B25" s="255" t="s">
        <v>487</v>
      </c>
      <c r="C25" s="60"/>
      <c r="D25" s="104">
        <v>14294.5</v>
      </c>
      <c r="E25" s="60"/>
      <c r="F25" s="61"/>
      <c r="G25" s="828"/>
      <c r="H25" s="30" t="s">
        <v>97</v>
      </c>
      <c r="I25" s="31"/>
      <c r="J25" s="32"/>
      <c r="K25" s="204" t="s">
        <v>41</v>
      </c>
      <c r="L25" s="731" t="s">
        <v>42</v>
      </c>
      <c r="M25" s="151"/>
      <c r="N25" s="35"/>
      <c r="O25" s="899"/>
    </row>
    <row r="26" spans="1:15" x14ac:dyDescent="0.2">
      <c r="A26" s="806"/>
      <c r="B26" s="255" t="s">
        <v>488</v>
      </c>
      <c r="C26" s="280"/>
      <c r="D26" s="133">
        <v>14317.5</v>
      </c>
      <c r="E26" s="284"/>
      <c r="F26" s="143"/>
      <c r="G26" s="828"/>
      <c r="H26" s="30" t="s">
        <v>97</v>
      </c>
      <c r="I26" s="31"/>
      <c r="J26" s="32"/>
      <c r="K26" s="204" t="s">
        <v>41</v>
      </c>
      <c r="L26" s="731" t="s">
        <v>42</v>
      </c>
      <c r="M26" s="151"/>
      <c r="N26" s="35"/>
    </row>
    <row r="27" spans="1:15" x14ac:dyDescent="0.2">
      <c r="A27" s="806"/>
      <c r="B27" s="255" t="s">
        <v>489</v>
      </c>
      <c r="C27" s="60"/>
      <c r="D27" s="104">
        <v>14329</v>
      </c>
      <c r="E27" s="122"/>
      <c r="F27" s="61"/>
      <c r="G27" s="828"/>
      <c r="H27" s="30" t="s">
        <v>97</v>
      </c>
      <c r="I27" s="31"/>
      <c r="J27" s="32"/>
      <c r="K27" s="204" t="s">
        <v>41</v>
      </c>
      <c r="L27" s="731" t="s">
        <v>42</v>
      </c>
      <c r="M27" s="151"/>
      <c r="N27" s="35"/>
    </row>
    <row r="28" spans="1:15" x14ac:dyDescent="0.2">
      <c r="A28" s="806"/>
      <c r="B28" s="209" t="s">
        <v>490</v>
      </c>
      <c r="C28" s="280"/>
      <c r="D28" s="163"/>
      <c r="E28" s="281">
        <v>16100</v>
      </c>
      <c r="F28" s="143"/>
      <c r="G28" s="828"/>
      <c r="H28" s="30" t="s">
        <v>363</v>
      </c>
      <c r="I28" s="31"/>
      <c r="J28" s="32"/>
      <c r="K28" s="419" t="s">
        <v>451</v>
      </c>
      <c r="L28" s="731" t="s">
        <v>42</v>
      </c>
      <c r="M28" s="151"/>
      <c r="N28" s="35"/>
    </row>
    <row r="29" spans="1:15" x14ac:dyDescent="0.2">
      <c r="A29" s="807"/>
      <c r="B29" s="209" t="s">
        <v>492</v>
      </c>
      <c r="C29" s="60"/>
      <c r="D29" s="104"/>
      <c r="E29" s="121">
        <v>14490</v>
      </c>
      <c r="F29" s="61"/>
      <c r="G29" s="825"/>
      <c r="H29" s="30" t="s">
        <v>501</v>
      </c>
      <c r="I29" s="31"/>
      <c r="J29" s="32"/>
      <c r="K29" s="419" t="s">
        <v>451</v>
      </c>
      <c r="L29" s="687">
        <v>43755</v>
      </c>
      <c r="M29" s="151"/>
      <c r="N29" s="495"/>
    </row>
    <row r="30" spans="1:15" x14ac:dyDescent="0.2">
      <c r="A30" s="727" t="s">
        <v>83</v>
      </c>
      <c r="B30" s="257" t="s">
        <v>503</v>
      </c>
      <c r="C30" s="58"/>
      <c r="D30" s="114">
        <v>8280</v>
      </c>
      <c r="E30" s="242"/>
      <c r="F30" s="59"/>
      <c r="G30" s="728">
        <f>SUM(C30:F30)</f>
        <v>8280</v>
      </c>
      <c r="H30" s="30" t="s">
        <v>65</v>
      </c>
      <c r="I30" s="31"/>
      <c r="J30" s="32"/>
      <c r="K30" s="204" t="s">
        <v>41</v>
      </c>
      <c r="L30" s="731" t="s">
        <v>42</v>
      </c>
      <c r="M30" s="151"/>
      <c r="N30" s="35"/>
    </row>
    <row r="31" spans="1:15" x14ac:dyDescent="0.2">
      <c r="A31" s="727" t="s">
        <v>96</v>
      </c>
      <c r="B31" s="674" t="s">
        <v>506</v>
      </c>
      <c r="C31" s="280"/>
      <c r="D31" s="133"/>
      <c r="E31" s="281">
        <v>494.5</v>
      </c>
      <c r="F31" s="143"/>
      <c r="G31" s="728">
        <f>SUM(C31:F31)</f>
        <v>494.5</v>
      </c>
      <c r="H31" s="30" t="s">
        <v>508</v>
      </c>
      <c r="I31" s="31"/>
      <c r="J31" s="32"/>
      <c r="K31" s="204" t="s">
        <v>451</v>
      </c>
      <c r="L31" s="687">
        <v>43763</v>
      </c>
      <c r="M31" s="151"/>
      <c r="N31" s="35"/>
    </row>
    <row r="32" spans="1:15" x14ac:dyDescent="0.2">
      <c r="A32" s="665" t="s">
        <v>85</v>
      </c>
      <c r="B32" s="674" t="s">
        <v>505</v>
      </c>
      <c r="C32" s="121">
        <v>7337</v>
      </c>
      <c r="D32" s="104"/>
      <c r="E32" s="60"/>
      <c r="F32" s="61"/>
      <c r="G32" s="254">
        <f>SUM(C32:F32)</f>
        <v>7337</v>
      </c>
      <c r="H32" s="30" t="s">
        <v>404</v>
      </c>
      <c r="I32" s="31"/>
      <c r="J32" s="32"/>
      <c r="K32" s="204" t="s">
        <v>451</v>
      </c>
      <c r="L32" s="687">
        <v>43766</v>
      </c>
      <c r="M32" s="151"/>
      <c r="N32" s="35"/>
    </row>
    <row r="33" spans="1:14" x14ac:dyDescent="0.2">
      <c r="A33" s="806" t="s">
        <v>98</v>
      </c>
      <c r="B33" s="82" t="s">
        <v>511</v>
      </c>
      <c r="C33" s="58"/>
      <c r="D33" s="114">
        <v>1725</v>
      </c>
      <c r="E33" s="58"/>
      <c r="F33" s="59"/>
      <c r="G33" s="828">
        <f>SUM(C33:F35)</f>
        <v>12420</v>
      </c>
      <c r="H33" s="30" t="s">
        <v>327</v>
      </c>
      <c r="I33" s="31"/>
      <c r="J33" s="32"/>
      <c r="K33" s="204" t="s">
        <v>41</v>
      </c>
      <c r="L33" s="731" t="s">
        <v>42</v>
      </c>
      <c r="M33" s="151"/>
      <c r="N33" s="35"/>
    </row>
    <row r="34" spans="1:14" x14ac:dyDescent="0.2">
      <c r="A34" s="806"/>
      <c r="B34" s="82" t="s">
        <v>513</v>
      </c>
      <c r="C34" s="58"/>
      <c r="D34" s="114">
        <v>3450</v>
      </c>
      <c r="E34" s="58"/>
      <c r="F34" s="59"/>
      <c r="G34" s="828"/>
      <c r="H34" s="30" t="s">
        <v>53</v>
      </c>
      <c r="I34" s="31"/>
      <c r="J34" s="32"/>
      <c r="K34" s="204" t="s">
        <v>41</v>
      </c>
      <c r="L34" s="731" t="s">
        <v>42</v>
      </c>
      <c r="M34" s="151"/>
      <c r="N34" s="35"/>
    </row>
    <row r="35" spans="1:14" x14ac:dyDescent="0.2">
      <c r="A35" s="807"/>
      <c r="B35" s="82" t="s">
        <v>514</v>
      </c>
      <c r="C35" s="58"/>
      <c r="D35" s="114"/>
      <c r="E35" s="141">
        <v>7245</v>
      </c>
      <c r="F35" s="59"/>
      <c r="G35" s="825"/>
      <c r="H35" s="30" t="s">
        <v>515</v>
      </c>
      <c r="I35" s="31"/>
      <c r="J35" s="32"/>
      <c r="K35" s="204" t="s">
        <v>451</v>
      </c>
      <c r="L35" s="733">
        <v>43760</v>
      </c>
      <c r="M35" s="151"/>
      <c r="N35" s="35"/>
    </row>
    <row r="36" spans="1:14" x14ac:dyDescent="0.2">
      <c r="A36" s="805" t="s">
        <v>306</v>
      </c>
      <c r="B36" s="82" t="s">
        <v>512</v>
      </c>
      <c r="C36" s="58"/>
      <c r="D36" s="114">
        <v>1322.5</v>
      </c>
      <c r="E36" s="58"/>
      <c r="F36" s="59"/>
      <c r="G36" s="824">
        <f>SUM(C36:F37)</f>
        <v>6612.5</v>
      </c>
      <c r="H36" s="30" t="s">
        <v>250</v>
      </c>
      <c r="I36" s="31"/>
      <c r="J36" s="32"/>
      <c r="K36" s="204" t="s">
        <v>41</v>
      </c>
      <c r="L36" s="731" t="s">
        <v>42</v>
      </c>
      <c r="M36" s="151"/>
      <c r="N36" s="35"/>
    </row>
    <row r="37" spans="1:14" x14ac:dyDescent="0.2">
      <c r="A37" s="806"/>
      <c r="B37" s="82" t="s">
        <v>516</v>
      </c>
      <c r="C37" s="58"/>
      <c r="D37" s="114">
        <v>5290</v>
      </c>
      <c r="E37" s="58"/>
      <c r="F37" s="59"/>
      <c r="G37" s="828"/>
      <c r="H37" s="30" t="s">
        <v>250</v>
      </c>
      <c r="I37" s="31"/>
      <c r="J37" s="32"/>
      <c r="K37" s="204" t="s">
        <v>41</v>
      </c>
      <c r="L37" s="731" t="s">
        <v>42</v>
      </c>
      <c r="M37" s="151"/>
      <c r="N37" s="35"/>
    </row>
    <row r="38" spans="1:14" x14ac:dyDescent="0.2">
      <c r="A38" s="805" t="s">
        <v>110</v>
      </c>
      <c r="B38" s="82" t="s">
        <v>517</v>
      </c>
      <c r="C38" s="58"/>
      <c r="D38" s="114"/>
      <c r="E38" s="141">
        <v>36570</v>
      </c>
      <c r="F38" s="59"/>
      <c r="G38" s="824">
        <f>SUM(C38:F40)</f>
        <v>42320</v>
      </c>
      <c r="H38" s="30" t="s">
        <v>518</v>
      </c>
      <c r="I38" s="31"/>
      <c r="J38" s="32"/>
      <c r="K38" s="204" t="s">
        <v>451</v>
      </c>
      <c r="L38" s="687">
        <v>43762</v>
      </c>
      <c r="M38" s="151"/>
      <c r="N38" s="35"/>
    </row>
    <row r="39" spans="1:14" x14ac:dyDescent="0.2">
      <c r="A39" s="806"/>
      <c r="B39" s="82" t="s">
        <v>521</v>
      </c>
      <c r="C39" s="141">
        <v>2875</v>
      </c>
      <c r="D39" s="114"/>
      <c r="E39" s="58"/>
      <c r="F39" s="59"/>
      <c r="G39" s="828"/>
      <c r="H39" s="30" t="s">
        <v>103</v>
      </c>
      <c r="I39" s="31"/>
      <c r="J39" s="32"/>
      <c r="K39" s="204" t="s">
        <v>451</v>
      </c>
      <c r="L39" s="687">
        <v>43762</v>
      </c>
      <c r="M39" s="151"/>
      <c r="N39" s="35"/>
    </row>
    <row r="40" spans="1:14" x14ac:dyDescent="0.2">
      <c r="A40" s="807"/>
      <c r="B40" s="82" t="s">
        <v>522</v>
      </c>
      <c r="C40" s="141">
        <v>2875</v>
      </c>
      <c r="D40" s="114"/>
      <c r="E40" s="58"/>
      <c r="F40" s="59"/>
      <c r="G40" s="825"/>
      <c r="H40" s="30" t="s">
        <v>103</v>
      </c>
      <c r="I40" s="31"/>
      <c r="J40" s="32"/>
      <c r="K40" s="204" t="s">
        <v>451</v>
      </c>
      <c r="L40" s="687">
        <v>43762</v>
      </c>
      <c r="M40" s="151"/>
      <c r="N40" s="35"/>
    </row>
    <row r="41" spans="1:14" x14ac:dyDescent="0.2">
      <c r="A41" s="805" t="s">
        <v>86</v>
      </c>
      <c r="B41" s="82" t="s">
        <v>523</v>
      </c>
      <c r="C41" s="58"/>
      <c r="D41" s="114"/>
      <c r="E41" s="141">
        <v>920</v>
      </c>
      <c r="F41" s="59"/>
      <c r="G41" s="824">
        <f>SUM(C41:F43)</f>
        <v>19768.5</v>
      </c>
      <c r="H41" s="30" t="s">
        <v>524</v>
      </c>
      <c r="I41" s="31"/>
      <c r="J41" s="32"/>
      <c r="K41" s="204" t="s">
        <v>451</v>
      </c>
      <c r="L41" s="687">
        <v>43770</v>
      </c>
      <c r="M41" s="151"/>
      <c r="N41" s="35"/>
    </row>
    <row r="42" spans="1:14" x14ac:dyDescent="0.2">
      <c r="A42" s="806"/>
      <c r="B42" s="82" t="s">
        <v>525</v>
      </c>
      <c r="C42" s="58"/>
      <c r="D42" s="114">
        <v>12351</v>
      </c>
      <c r="E42" s="58"/>
      <c r="F42" s="59"/>
      <c r="G42" s="828"/>
      <c r="H42" s="30" t="s">
        <v>87</v>
      </c>
      <c r="I42" s="31"/>
      <c r="J42" s="32"/>
      <c r="K42" s="204" t="s">
        <v>41</v>
      </c>
      <c r="L42" s="675" t="s">
        <v>42</v>
      </c>
      <c r="M42" s="151"/>
      <c r="N42" s="35"/>
    </row>
    <row r="43" spans="1:14" x14ac:dyDescent="0.2">
      <c r="A43" s="807"/>
      <c r="B43" s="82" t="s">
        <v>526</v>
      </c>
      <c r="C43" s="58"/>
      <c r="D43" s="114">
        <v>6497.5</v>
      </c>
      <c r="E43" s="58"/>
      <c r="F43" s="59"/>
      <c r="G43" s="825"/>
      <c r="H43" s="30" t="s">
        <v>57</v>
      </c>
      <c r="I43" s="31"/>
      <c r="J43" s="32"/>
      <c r="K43" s="204" t="s">
        <v>41</v>
      </c>
      <c r="L43" s="676" t="s">
        <v>42</v>
      </c>
      <c r="M43" s="151"/>
      <c r="N43" s="35"/>
    </row>
    <row r="44" spans="1:14" x14ac:dyDescent="0.2">
      <c r="A44" s="805" t="s">
        <v>88</v>
      </c>
      <c r="B44" s="82" t="s">
        <v>527</v>
      </c>
      <c r="C44" s="58"/>
      <c r="D44" s="114"/>
      <c r="E44" s="141">
        <v>2415</v>
      </c>
      <c r="F44" s="59"/>
      <c r="G44" s="824">
        <f>SUM(C44:F48)</f>
        <v>82248</v>
      </c>
      <c r="H44" s="30" t="s">
        <v>508</v>
      </c>
      <c r="I44" s="31"/>
      <c r="J44" s="32"/>
      <c r="K44" s="204" t="s">
        <v>451</v>
      </c>
      <c r="L44" s="687">
        <v>43763</v>
      </c>
      <c r="M44" s="682">
        <f>E31+E44</f>
        <v>2909.5</v>
      </c>
      <c r="N44" s="35"/>
    </row>
    <row r="45" spans="1:14" x14ac:dyDescent="0.2">
      <c r="A45" s="806"/>
      <c r="B45" s="82" t="s">
        <v>528</v>
      </c>
      <c r="C45" s="58"/>
      <c r="D45" s="114"/>
      <c r="E45" s="58"/>
      <c r="F45" s="59">
        <v>39445</v>
      </c>
      <c r="G45" s="828"/>
      <c r="H45" s="30" t="s">
        <v>530</v>
      </c>
      <c r="I45" s="31"/>
      <c r="J45" s="32"/>
      <c r="K45" s="204" t="s">
        <v>41</v>
      </c>
      <c r="L45" s="678" t="s">
        <v>42</v>
      </c>
      <c r="M45" s="151"/>
      <c r="N45" s="697">
        <v>43770</v>
      </c>
    </row>
    <row r="46" spans="1:14" x14ac:dyDescent="0.2">
      <c r="A46" s="806"/>
      <c r="B46" s="82" t="s">
        <v>529</v>
      </c>
      <c r="C46" s="58"/>
      <c r="D46" s="114"/>
      <c r="E46" s="141">
        <v>2415</v>
      </c>
      <c r="F46" s="59"/>
      <c r="G46" s="828"/>
      <c r="H46" s="30" t="s">
        <v>531</v>
      </c>
      <c r="I46" s="31"/>
      <c r="J46" s="32"/>
      <c r="K46" s="204" t="s">
        <v>451</v>
      </c>
      <c r="L46" s="687">
        <v>43788</v>
      </c>
      <c r="M46" s="151"/>
      <c r="N46" s="35"/>
    </row>
    <row r="47" spans="1:14" x14ac:dyDescent="0.2">
      <c r="A47" s="806"/>
      <c r="B47" s="82" t="s">
        <v>533</v>
      </c>
      <c r="C47" s="58"/>
      <c r="D47" s="114"/>
      <c r="E47" s="141">
        <v>575</v>
      </c>
      <c r="F47" s="59"/>
      <c r="G47" s="828"/>
      <c r="H47" s="30" t="s">
        <v>534</v>
      </c>
      <c r="I47" s="31"/>
      <c r="J47" s="32"/>
      <c r="K47" s="204" t="s">
        <v>451</v>
      </c>
      <c r="L47" s="733">
        <v>43878</v>
      </c>
      <c r="M47" s="151"/>
      <c r="N47" s="245">
        <f>E47+'SEPTEMBER ''19'!E42</f>
        <v>4945</v>
      </c>
    </row>
    <row r="48" spans="1:14" x14ac:dyDescent="0.2">
      <c r="A48" s="807"/>
      <c r="B48" s="82" t="s">
        <v>535</v>
      </c>
      <c r="C48" s="58"/>
      <c r="D48" s="114"/>
      <c r="E48" s="141">
        <v>37398</v>
      </c>
      <c r="F48" s="59"/>
      <c r="G48" s="825"/>
      <c r="H48" s="30" t="s">
        <v>532</v>
      </c>
      <c r="I48" s="31"/>
      <c r="J48" s="32"/>
      <c r="K48" s="204" t="s">
        <v>451</v>
      </c>
      <c r="L48" s="687">
        <v>43759</v>
      </c>
      <c r="M48" s="151"/>
      <c r="N48" s="35"/>
    </row>
    <row r="49" spans="1:16" x14ac:dyDescent="0.2">
      <c r="A49" s="796" t="s">
        <v>378</v>
      </c>
      <c r="B49" s="82" t="s">
        <v>537</v>
      </c>
      <c r="C49" s="141">
        <v>4500</v>
      </c>
      <c r="D49" s="114"/>
      <c r="E49" s="58"/>
      <c r="F49" s="59"/>
      <c r="G49" s="824">
        <f>SUM(C49:F52)</f>
        <v>18691</v>
      </c>
      <c r="H49" s="30" t="s">
        <v>536</v>
      </c>
      <c r="I49" s="31"/>
      <c r="J49" s="32"/>
      <c r="K49" s="204" t="s">
        <v>451</v>
      </c>
      <c r="L49" s="653" t="s">
        <v>42</v>
      </c>
      <c r="M49" s="151"/>
      <c r="N49" s="35"/>
    </row>
    <row r="50" spans="1:16" x14ac:dyDescent="0.2">
      <c r="A50" s="809"/>
      <c r="B50" s="82" t="s">
        <v>538</v>
      </c>
      <c r="C50" s="58"/>
      <c r="D50" s="114">
        <v>10028</v>
      </c>
      <c r="E50" s="58"/>
      <c r="F50" s="59"/>
      <c r="G50" s="828"/>
      <c r="H50" s="30" t="s">
        <v>53</v>
      </c>
      <c r="I50" s="31"/>
      <c r="J50" s="32"/>
      <c r="K50" s="204" t="s">
        <v>41</v>
      </c>
      <c r="L50" s="678" t="s">
        <v>42</v>
      </c>
      <c r="M50" s="151"/>
      <c r="N50" s="35"/>
    </row>
    <row r="51" spans="1:16" x14ac:dyDescent="0.2">
      <c r="A51" s="809"/>
      <c r="B51" s="82" t="s">
        <v>539</v>
      </c>
      <c r="C51" s="58"/>
      <c r="D51" s="114"/>
      <c r="E51" s="242">
        <v>3128</v>
      </c>
      <c r="F51" s="59"/>
      <c r="G51" s="828"/>
      <c r="H51" s="253" t="s">
        <v>541</v>
      </c>
      <c r="I51" s="352"/>
      <c r="J51" s="32"/>
      <c r="K51" s="204"/>
      <c r="L51" s="662"/>
      <c r="M51" s="151"/>
      <c r="N51" s="35"/>
    </row>
    <row r="52" spans="1:16" x14ac:dyDescent="0.2">
      <c r="A52" s="797"/>
      <c r="B52" s="82" t="s">
        <v>540</v>
      </c>
      <c r="C52" s="141">
        <v>1035</v>
      </c>
      <c r="D52" s="114"/>
      <c r="E52" s="58"/>
      <c r="F52" s="59"/>
      <c r="G52" s="825"/>
      <c r="H52" s="30" t="s">
        <v>404</v>
      </c>
      <c r="I52" s="31"/>
      <c r="J52" s="32"/>
      <c r="K52" s="204" t="s">
        <v>451</v>
      </c>
      <c r="L52" s="687">
        <v>43769</v>
      </c>
      <c r="M52" s="151"/>
      <c r="N52" s="35"/>
    </row>
    <row r="53" spans="1:16" x14ac:dyDescent="0.2">
      <c r="A53" s="805" t="s">
        <v>77</v>
      </c>
      <c r="B53" s="82" t="s">
        <v>543</v>
      </c>
      <c r="C53" s="141">
        <v>5750</v>
      </c>
      <c r="D53" s="114"/>
      <c r="E53" s="58"/>
      <c r="F53" s="59"/>
      <c r="G53" s="824">
        <f>SUM(C53:F56)</f>
        <v>20976</v>
      </c>
      <c r="H53" s="30" t="s">
        <v>103</v>
      </c>
      <c r="I53" s="31"/>
      <c r="J53" s="32"/>
      <c r="K53" s="204" t="s">
        <v>451</v>
      </c>
      <c r="L53" s="671">
        <v>43762</v>
      </c>
      <c r="M53" s="151"/>
      <c r="N53" s="35"/>
    </row>
    <row r="54" spans="1:16" x14ac:dyDescent="0.2">
      <c r="A54" s="806"/>
      <c r="B54" s="82" t="s">
        <v>542</v>
      </c>
      <c r="C54" s="58"/>
      <c r="D54" s="114">
        <v>7337</v>
      </c>
      <c r="E54" s="58"/>
      <c r="F54" s="59"/>
      <c r="G54" s="828"/>
      <c r="H54" s="30" t="s">
        <v>87</v>
      </c>
      <c r="I54" s="31"/>
      <c r="J54" s="32"/>
      <c r="K54" s="204" t="s">
        <v>41</v>
      </c>
      <c r="L54" s="653" t="s">
        <v>42</v>
      </c>
      <c r="M54" s="151"/>
      <c r="N54" s="35"/>
    </row>
    <row r="55" spans="1:16" x14ac:dyDescent="0.2">
      <c r="A55" s="806"/>
      <c r="B55" s="82" t="s">
        <v>545</v>
      </c>
      <c r="C55" s="141">
        <v>1357</v>
      </c>
      <c r="D55" s="114"/>
      <c r="E55" s="58"/>
      <c r="F55" s="59"/>
      <c r="G55" s="828"/>
      <c r="H55" s="30" t="s">
        <v>544</v>
      </c>
      <c r="I55" s="31"/>
      <c r="J55" s="32"/>
      <c r="K55" s="204" t="s">
        <v>451</v>
      </c>
      <c r="L55" s="671">
        <v>43767</v>
      </c>
      <c r="M55" s="151"/>
      <c r="N55" s="35"/>
    </row>
    <row r="56" spans="1:16" x14ac:dyDescent="0.2">
      <c r="A56" s="807"/>
      <c r="B56" s="82" t="s">
        <v>546</v>
      </c>
      <c r="C56" s="58"/>
      <c r="D56" s="114">
        <v>6532</v>
      </c>
      <c r="E56" s="58"/>
      <c r="F56" s="59"/>
      <c r="G56" s="825"/>
      <c r="H56" s="30" t="s">
        <v>57</v>
      </c>
      <c r="I56" s="31"/>
      <c r="J56" s="32"/>
      <c r="K56" s="204" t="s">
        <v>41</v>
      </c>
      <c r="L56" s="683" t="s">
        <v>42</v>
      </c>
      <c r="M56" s="151"/>
      <c r="N56" s="35"/>
    </row>
    <row r="57" spans="1:16" x14ac:dyDescent="0.2">
      <c r="A57" s="805" t="s">
        <v>90</v>
      </c>
      <c r="B57" s="82" t="s">
        <v>547</v>
      </c>
      <c r="C57" s="58"/>
      <c r="D57" s="114">
        <v>7222.02</v>
      </c>
      <c r="E57" s="58"/>
      <c r="F57" s="59"/>
      <c r="G57" s="824">
        <f>SUM(C57:F59)</f>
        <v>20964.52</v>
      </c>
      <c r="H57" s="30" t="s">
        <v>106</v>
      </c>
      <c r="I57" s="31"/>
      <c r="J57" s="32"/>
      <c r="K57" s="204" t="s">
        <v>41</v>
      </c>
      <c r="L57" s="685" t="s">
        <v>42</v>
      </c>
      <c r="M57" s="151"/>
      <c r="N57" s="35"/>
    </row>
    <row r="58" spans="1:16" x14ac:dyDescent="0.2">
      <c r="A58" s="806"/>
      <c r="B58" s="82" t="s">
        <v>550</v>
      </c>
      <c r="C58" s="141">
        <v>1322.5</v>
      </c>
      <c r="D58" s="114"/>
      <c r="E58" s="58"/>
      <c r="F58" s="59"/>
      <c r="G58" s="828"/>
      <c r="H58" s="30" t="s">
        <v>548</v>
      </c>
      <c r="I58" s="31"/>
      <c r="J58" s="32"/>
      <c r="K58" s="204" t="s">
        <v>451</v>
      </c>
      <c r="L58" s="687">
        <v>43769</v>
      </c>
      <c r="M58" s="151"/>
      <c r="N58" s="35"/>
    </row>
    <row r="59" spans="1:16" x14ac:dyDescent="0.2">
      <c r="A59" s="807"/>
      <c r="B59" s="82" t="s">
        <v>561</v>
      </c>
      <c r="C59" s="58"/>
      <c r="D59" s="114">
        <v>12420</v>
      </c>
      <c r="E59" s="58"/>
      <c r="F59" s="59"/>
      <c r="G59" s="825"/>
      <c r="H59" s="30" t="s">
        <v>57</v>
      </c>
      <c r="I59" s="31"/>
      <c r="J59" s="32"/>
      <c r="K59" s="204" t="s">
        <v>41</v>
      </c>
      <c r="L59" s="653" t="s">
        <v>42</v>
      </c>
      <c r="M59" s="151"/>
      <c r="N59" s="35"/>
    </row>
    <row r="60" spans="1:16" x14ac:dyDescent="0.2">
      <c r="A60" s="805" t="s">
        <v>114</v>
      </c>
      <c r="B60" s="82" t="s">
        <v>551</v>
      </c>
      <c r="C60" s="58"/>
      <c r="D60" s="114"/>
      <c r="E60" s="58">
        <v>0</v>
      </c>
      <c r="F60" s="59"/>
      <c r="G60" s="824">
        <f>SUM(C60:F62)</f>
        <v>20424</v>
      </c>
      <c r="H60" s="30" t="s">
        <v>560</v>
      </c>
      <c r="I60" s="31"/>
      <c r="J60" s="32"/>
      <c r="K60" s="204" t="s">
        <v>562</v>
      </c>
      <c r="L60" s="731" t="s">
        <v>42</v>
      </c>
      <c r="M60" s="151"/>
      <c r="N60" s="35"/>
    </row>
    <row r="61" spans="1:16" x14ac:dyDescent="0.2">
      <c r="A61" s="806"/>
      <c r="B61" s="82" t="s">
        <v>553</v>
      </c>
      <c r="C61" s="58"/>
      <c r="D61" s="114"/>
      <c r="E61" s="141">
        <v>7245</v>
      </c>
      <c r="F61" s="59"/>
      <c r="G61" s="828"/>
      <c r="H61" s="30" t="s">
        <v>558</v>
      </c>
      <c r="I61" s="31"/>
      <c r="J61" s="32"/>
      <c r="K61" s="204" t="s">
        <v>451</v>
      </c>
      <c r="L61" s="687">
        <v>43774</v>
      </c>
      <c r="M61" s="707">
        <f>E61+'[1]FEBRUARY ''19'!$E$6</f>
        <v>11799</v>
      </c>
      <c r="N61" s="35"/>
    </row>
    <row r="62" spans="1:16" ht="13.5" thickBot="1" x14ac:dyDescent="0.25">
      <c r="A62" s="806"/>
      <c r="B62" s="82" t="s">
        <v>554</v>
      </c>
      <c r="C62" s="58"/>
      <c r="D62" s="114"/>
      <c r="E62" s="141">
        <v>13179</v>
      </c>
      <c r="F62" s="59"/>
      <c r="G62" s="829"/>
      <c r="H62" s="30" t="s">
        <v>557</v>
      </c>
      <c r="I62" s="31"/>
      <c r="J62" s="32"/>
      <c r="K62" s="204" t="s">
        <v>451</v>
      </c>
      <c r="L62" s="687">
        <v>43795</v>
      </c>
      <c r="M62" s="151"/>
      <c r="N62" s="35"/>
    </row>
    <row r="63" spans="1:16" s="12" customFormat="1" ht="14.25" thickTop="1" thickBot="1" x14ac:dyDescent="0.25">
      <c r="A63" s="804"/>
      <c r="B63" s="804"/>
      <c r="C63" s="66">
        <f>SUM(C5:C62)</f>
        <v>33836.5</v>
      </c>
      <c r="D63" s="66">
        <f>SUM(D5:D62)</f>
        <v>175311.77</v>
      </c>
      <c r="E63" s="66">
        <f>SUM(E5:E62)</f>
        <v>294993.40000000002</v>
      </c>
      <c r="F63" s="66">
        <f>SUM(F5:F62)</f>
        <v>39445</v>
      </c>
      <c r="G63" s="817">
        <f>SUM(G5:G62)</f>
        <v>543586.67000000004</v>
      </c>
      <c r="H63" s="818"/>
      <c r="I63" s="818"/>
      <c r="J63" s="818"/>
      <c r="K63" s="67">
        <f>SUM(C5:F62)</f>
        <v>543586.67000000004</v>
      </c>
      <c r="L63" s="726"/>
      <c r="M63" s="301"/>
    </row>
    <row r="64" spans="1:16" s="12" customFormat="1" ht="15" customHeight="1" x14ac:dyDescent="0.2">
      <c r="A64" s="40"/>
      <c r="B64" s="84"/>
      <c r="C64" s="866">
        <f>SUM(C63:D63)</f>
        <v>209148.27</v>
      </c>
      <c r="D64" s="867"/>
      <c r="E64" s="791">
        <f>SUM(E63:F63)</f>
        <v>334438.40000000002</v>
      </c>
      <c r="F64" s="792"/>
      <c r="G64" s="817"/>
      <c r="H64" s="817"/>
      <c r="I64" s="817"/>
      <c r="J64" s="817"/>
      <c r="K64" s="67">
        <f>SUM(C63:F63)</f>
        <v>543586.67000000004</v>
      </c>
      <c r="L64" s="655"/>
      <c r="M64" s="301"/>
      <c r="P64" s="96"/>
    </row>
    <row r="65" spans="1:20" s="12" customFormat="1" x14ac:dyDescent="0.2">
      <c r="A65" s="40"/>
      <c r="B65" s="84"/>
      <c r="C65" s="8"/>
      <c r="D65" s="8"/>
      <c r="E65" s="8"/>
      <c r="F65" s="8"/>
      <c r="G65" s="830"/>
      <c r="H65" s="831"/>
      <c r="K65" s="7"/>
      <c r="L65" s="661"/>
      <c r="M65" s="301"/>
      <c r="O65" s="96"/>
      <c r="P65" s="216"/>
    </row>
    <row r="66" spans="1:20" ht="15" x14ac:dyDescent="0.2">
      <c r="A66" s="65" t="s">
        <v>9</v>
      </c>
    </row>
    <row r="67" spans="1:20" s="97" customFormat="1" ht="7.5" customHeight="1" thickBot="1" x14ac:dyDescent="0.25">
      <c r="A67" s="4"/>
      <c r="B67" s="81"/>
      <c r="C67" s="1"/>
      <c r="D67" s="1"/>
      <c r="E67" s="1"/>
      <c r="F67" s="1"/>
      <c r="G67"/>
      <c r="H67"/>
      <c r="I67"/>
      <c r="J67"/>
      <c r="K67"/>
      <c r="L67" s="657"/>
      <c r="M67" s="154"/>
      <c r="N67"/>
    </row>
    <row r="68" spans="1:20" s="97" customFormat="1" ht="13.5" thickBot="1" x14ac:dyDescent="0.25">
      <c r="A68" s="802"/>
      <c r="B68" s="803"/>
      <c r="C68" s="544" t="s">
        <v>67</v>
      </c>
      <c r="D68" s="359" t="s">
        <v>66</v>
      </c>
      <c r="E68" s="359" t="s">
        <v>89</v>
      </c>
      <c r="F68" s="359" t="s">
        <v>217</v>
      </c>
      <c r="G68" s="359" t="s">
        <v>49</v>
      </c>
      <c r="H68" s="359" t="s">
        <v>105</v>
      </c>
      <c r="I68" s="359" t="s">
        <v>100</v>
      </c>
      <c r="J68" s="359" t="s">
        <v>80</v>
      </c>
      <c r="K68" s="359" t="s">
        <v>268</v>
      </c>
      <c r="L68" s="359" t="s">
        <v>330</v>
      </c>
      <c r="M68" s="390" t="s">
        <v>59</v>
      </c>
      <c r="O68"/>
      <c r="P68" s="656"/>
      <c r="T68" s="154"/>
    </row>
    <row r="69" spans="1:20" s="97" customFormat="1" ht="13.5" hidden="1" thickBot="1" x14ac:dyDescent="0.25">
      <c r="A69" s="895"/>
      <c r="B69" s="896"/>
      <c r="C69" s="690"/>
      <c r="D69" s="538"/>
      <c r="E69" s="538"/>
      <c r="F69" s="64"/>
      <c r="G69" s="108"/>
      <c r="H69" s="108"/>
      <c r="I69" s="108"/>
      <c r="J69" s="108"/>
      <c r="K69" s="108"/>
      <c r="L69" s="108"/>
      <c r="M69" s="691"/>
      <c r="O69"/>
      <c r="P69" s="656"/>
      <c r="T69" s="154"/>
    </row>
    <row r="70" spans="1:20" ht="13.5" hidden="1" thickBot="1" x14ac:dyDescent="0.25">
      <c r="A70" s="893"/>
      <c r="B70" s="894"/>
      <c r="C70" s="692"/>
      <c r="D70" s="536"/>
      <c r="E70" s="536"/>
      <c r="F70" s="307"/>
      <c r="G70" s="114"/>
      <c r="H70" s="114"/>
      <c r="I70" s="114"/>
      <c r="J70" s="114"/>
      <c r="K70" s="114"/>
      <c r="L70" s="114"/>
      <c r="M70" s="61"/>
      <c r="N70" s="97"/>
      <c r="P70" s="657"/>
      <c r="T70" s="140"/>
    </row>
    <row r="71" spans="1:20" ht="13.5" hidden="1" thickBot="1" x14ac:dyDescent="0.25">
      <c r="A71" s="893"/>
      <c r="B71" s="894"/>
      <c r="C71" s="693"/>
      <c r="D71" s="129"/>
      <c r="E71" s="129"/>
      <c r="F71" s="76"/>
      <c r="G71" s="76"/>
      <c r="H71" s="76"/>
      <c r="I71" s="76"/>
      <c r="J71" s="76"/>
      <c r="K71" s="76"/>
      <c r="L71" s="76"/>
      <c r="M71" s="61"/>
      <c r="N71" s="97"/>
      <c r="P71" s="657"/>
      <c r="T71" s="140"/>
    </row>
    <row r="72" spans="1:20" ht="13.5" hidden="1" thickBot="1" x14ac:dyDescent="0.25">
      <c r="A72" s="893"/>
      <c r="B72" s="894"/>
      <c r="C72" s="693"/>
      <c r="D72" s="129"/>
      <c r="E72" s="129"/>
      <c r="F72" s="76"/>
      <c r="G72" s="76"/>
      <c r="H72" s="76"/>
      <c r="I72" s="76"/>
      <c r="J72" s="76"/>
      <c r="K72" s="76"/>
      <c r="L72" s="76"/>
      <c r="M72" s="61"/>
      <c r="N72" s="97"/>
      <c r="P72" s="657"/>
      <c r="T72" s="140"/>
    </row>
    <row r="73" spans="1:20" ht="13.5" hidden="1" thickBot="1" x14ac:dyDescent="0.25">
      <c r="A73" s="893"/>
      <c r="B73" s="894"/>
      <c r="C73" s="693"/>
      <c r="D73" s="129"/>
      <c r="E73" s="129"/>
      <c r="F73" s="76"/>
      <c r="G73" s="76"/>
      <c r="H73" s="76"/>
      <c r="I73" s="76"/>
      <c r="J73" s="76"/>
      <c r="K73" s="76"/>
      <c r="L73" s="153"/>
      <c r="M73" s="61"/>
      <c r="N73" s="97"/>
      <c r="P73" s="657"/>
      <c r="T73" s="140"/>
    </row>
    <row r="74" spans="1:20" ht="13.5" hidden="1" thickBot="1" x14ac:dyDescent="0.25">
      <c r="A74" s="893"/>
      <c r="B74" s="894"/>
      <c r="C74" s="693"/>
      <c r="D74" s="129"/>
      <c r="E74" s="129"/>
      <c r="F74" s="76"/>
      <c r="G74" s="76"/>
      <c r="H74" s="76"/>
      <c r="I74" s="76"/>
      <c r="J74" s="76"/>
      <c r="K74" s="76"/>
      <c r="L74" s="153"/>
      <c r="M74" s="61"/>
      <c r="N74" s="97"/>
      <c r="P74" s="657"/>
      <c r="T74" s="140"/>
    </row>
    <row r="75" spans="1:20" ht="13.5" hidden="1" thickBot="1" x14ac:dyDescent="0.25">
      <c r="A75" s="893"/>
      <c r="B75" s="894"/>
      <c r="C75" s="694"/>
      <c r="D75" s="251"/>
      <c r="E75" s="251"/>
      <c r="F75" s="537"/>
      <c r="G75" s="537"/>
      <c r="H75" s="537"/>
      <c r="I75" s="537"/>
      <c r="J75" s="537"/>
      <c r="K75" s="76"/>
      <c r="L75" s="153"/>
      <c r="M75" s="143"/>
      <c r="N75" s="97"/>
      <c r="P75" s="657"/>
      <c r="T75" s="140"/>
    </row>
    <row r="76" spans="1:20" ht="13.5" hidden="1" thickBot="1" x14ac:dyDescent="0.25">
      <c r="A76" s="893"/>
      <c r="B76" s="894"/>
      <c r="C76" s="693"/>
      <c r="D76" s="129"/>
      <c r="E76" s="129"/>
      <c r="F76" s="76"/>
      <c r="G76" s="76"/>
      <c r="H76" s="76"/>
      <c r="I76" s="76"/>
      <c r="J76" s="76"/>
      <c r="K76" s="76"/>
      <c r="L76" s="153"/>
      <c r="M76" s="148"/>
      <c r="N76" s="97"/>
      <c r="P76" s="657"/>
      <c r="T76" s="140"/>
    </row>
    <row r="77" spans="1:20" ht="13.5" hidden="1" thickBot="1" x14ac:dyDescent="0.25">
      <c r="A77" s="893"/>
      <c r="B77" s="894"/>
      <c r="C77" s="695"/>
      <c r="D77" s="497"/>
      <c r="E77" s="497"/>
      <c r="F77" s="153"/>
      <c r="G77" s="153"/>
      <c r="H77" s="153"/>
      <c r="I77" s="153"/>
      <c r="J77" s="153"/>
      <c r="K77" s="76"/>
      <c r="L77" s="153"/>
      <c r="M77" s="148"/>
      <c r="N77" s="498"/>
      <c r="P77" s="657"/>
      <c r="T77" s="140"/>
    </row>
    <row r="78" spans="1:20" ht="13.5" hidden="1" thickBot="1" x14ac:dyDescent="0.25">
      <c r="A78" s="893"/>
      <c r="B78" s="894"/>
      <c r="C78" s="695"/>
      <c r="D78" s="497"/>
      <c r="E78" s="497"/>
      <c r="F78" s="153"/>
      <c r="G78" s="153"/>
      <c r="H78" s="153"/>
      <c r="I78" s="153"/>
      <c r="J78" s="153"/>
      <c r="K78" s="76"/>
      <c r="L78" s="153"/>
      <c r="M78" s="148"/>
      <c r="N78" s="498"/>
      <c r="P78" s="657"/>
      <c r="T78" s="140"/>
    </row>
    <row r="79" spans="1:20" ht="13.5" hidden="1" thickBot="1" x14ac:dyDescent="0.25">
      <c r="A79" s="893"/>
      <c r="B79" s="894"/>
      <c r="C79" s="695"/>
      <c r="D79" s="497"/>
      <c r="E79" s="497"/>
      <c r="F79" s="153"/>
      <c r="G79" s="153"/>
      <c r="H79" s="153"/>
      <c r="I79" s="153"/>
      <c r="J79" s="153"/>
      <c r="K79" s="76"/>
      <c r="L79" s="153"/>
      <c r="M79" s="75"/>
      <c r="N79" s="499"/>
      <c r="P79" s="657"/>
      <c r="T79" s="140"/>
    </row>
    <row r="80" spans="1:20" ht="13.5" hidden="1" thickBot="1" x14ac:dyDescent="0.25">
      <c r="A80" s="893"/>
      <c r="B80" s="894"/>
      <c r="C80" s="695"/>
      <c r="D80" s="497"/>
      <c r="E80" s="497"/>
      <c r="F80" s="153"/>
      <c r="G80" s="153"/>
      <c r="H80" s="153"/>
      <c r="I80" s="153"/>
      <c r="J80" s="153"/>
      <c r="K80" s="76"/>
      <c r="L80" s="153"/>
      <c r="M80" s="75"/>
      <c r="N80" s="499"/>
      <c r="P80" s="657"/>
      <c r="T80" s="140"/>
    </row>
    <row r="81" spans="1:20" ht="13.5" hidden="1" thickBot="1" x14ac:dyDescent="0.25">
      <c r="A81" s="893"/>
      <c r="B81" s="894"/>
      <c r="C81" s="695"/>
      <c r="D81" s="497"/>
      <c r="E81" s="497"/>
      <c r="F81" s="153"/>
      <c r="G81" s="153"/>
      <c r="H81" s="153"/>
      <c r="I81" s="153"/>
      <c r="J81" s="153"/>
      <c r="K81" s="76"/>
      <c r="L81" s="153"/>
      <c r="M81" s="61"/>
      <c r="N81" s="534"/>
      <c r="P81" s="657"/>
      <c r="T81" s="140"/>
    </row>
    <row r="82" spans="1:20" ht="13.5" hidden="1" thickBot="1" x14ac:dyDescent="0.25">
      <c r="A82" s="893"/>
      <c r="B82" s="894"/>
      <c r="C82" s="695"/>
      <c r="D82" s="497"/>
      <c r="E82" s="497"/>
      <c r="F82" s="153"/>
      <c r="G82" s="153"/>
      <c r="H82" s="153"/>
      <c r="I82" s="153"/>
      <c r="J82" s="153"/>
      <c r="K82" s="76"/>
      <c r="L82" s="153"/>
      <c r="M82" s="61"/>
      <c r="N82" s="534"/>
      <c r="P82" s="657"/>
      <c r="T82" s="140"/>
    </row>
    <row r="83" spans="1:20" ht="13.5" hidden="1" thickBot="1" x14ac:dyDescent="0.25">
      <c r="A83" s="893"/>
      <c r="B83" s="894"/>
      <c r="C83" s="695"/>
      <c r="D83" s="497"/>
      <c r="E83" s="497"/>
      <c r="F83" s="153"/>
      <c r="G83" s="153"/>
      <c r="H83" s="153"/>
      <c r="I83" s="153"/>
      <c r="J83" s="153"/>
      <c r="K83" s="76"/>
      <c r="L83" s="153"/>
      <c r="M83" s="61"/>
      <c r="N83" s="534"/>
      <c r="P83" s="657"/>
      <c r="T83" s="140"/>
    </row>
    <row r="84" spans="1:20" ht="13.5" hidden="1" thickBot="1" x14ac:dyDescent="0.25">
      <c r="A84" s="893"/>
      <c r="B84" s="894"/>
      <c r="C84" s="695"/>
      <c r="D84" s="497"/>
      <c r="E84" s="497"/>
      <c r="F84" s="153"/>
      <c r="G84" s="153"/>
      <c r="H84" s="153"/>
      <c r="I84" s="153"/>
      <c r="J84" s="153"/>
      <c r="K84" s="76"/>
      <c r="L84" s="153"/>
      <c r="M84" s="143"/>
      <c r="N84" s="535"/>
      <c r="P84" s="657"/>
      <c r="T84" s="140"/>
    </row>
    <row r="85" spans="1:20" ht="13.5" hidden="1" thickBot="1" x14ac:dyDescent="0.25">
      <c r="A85" s="893"/>
      <c r="B85" s="894"/>
      <c r="C85" s="695"/>
      <c r="D85" s="497"/>
      <c r="E85" s="497"/>
      <c r="F85" s="153"/>
      <c r="G85" s="153"/>
      <c r="H85" s="153"/>
      <c r="I85" s="153"/>
      <c r="J85" s="153"/>
      <c r="K85" s="76"/>
      <c r="L85" s="153"/>
      <c r="M85" s="148"/>
      <c r="N85" s="535"/>
      <c r="P85" s="657"/>
      <c r="T85" s="140"/>
    </row>
    <row r="86" spans="1:20" ht="13.5" hidden="1" thickBot="1" x14ac:dyDescent="0.25">
      <c r="A86" s="893"/>
      <c r="B86" s="894"/>
      <c r="C86" s="695"/>
      <c r="D86" s="497"/>
      <c r="E86" s="497"/>
      <c r="F86" s="153"/>
      <c r="G86" s="360"/>
      <c r="H86" s="360"/>
      <c r="I86" s="360"/>
      <c r="J86" s="360"/>
      <c r="K86" s="360"/>
      <c r="L86" s="153"/>
      <c r="M86" s="148"/>
      <c r="N86" s="535"/>
      <c r="P86" s="657"/>
      <c r="T86" s="140"/>
    </row>
    <row r="87" spans="1:20" ht="13.5" hidden="1" thickBot="1" x14ac:dyDescent="0.25">
      <c r="A87" s="893"/>
      <c r="B87" s="894"/>
      <c r="C87" s="695"/>
      <c r="D87" s="497"/>
      <c r="E87" s="497"/>
      <c r="F87" s="153"/>
      <c r="G87" s="360"/>
      <c r="H87" s="360"/>
      <c r="I87" s="360"/>
      <c r="J87" s="360"/>
      <c r="K87" s="360"/>
      <c r="L87" s="153"/>
      <c r="M87" s="148"/>
      <c r="N87" s="535"/>
      <c r="P87" s="657"/>
      <c r="T87" s="140"/>
    </row>
    <row r="88" spans="1:20" ht="13.5" hidden="1" thickBot="1" x14ac:dyDescent="0.25">
      <c r="A88" s="909"/>
      <c r="B88" s="910"/>
      <c r="C88" s="695"/>
      <c r="D88" s="497"/>
      <c r="E88" s="497"/>
      <c r="F88" s="153"/>
      <c r="G88" s="360"/>
      <c r="H88" s="360"/>
      <c r="I88" s="360"/>
      <c r="J88" s="360"/>
      <c r="K88" s="360"/>
      <c r="L88" s="76"/>
      <c r="M88" s="148"/>
      <c r="N88" s="535"/>
      <c r="P88" s="657"/>
      <c r="T88" s="140"/>
    </row>
    <row r="89" spans="1:20" x14ac:dyDescent="0.2">
      <c r="A89" s="900" t="s">
        <v>448</v>
      </c>
      <c r="B89" s="901"/>
      <c r="C89" s="695">
        <v>4789.75</v>
      </c>
      <c r="D89" s="153"/>
      <c r="E89" s="497"/>
      <c r="F89" s="153"/>
      <c r="G89" s="153"/>
      <c r="H89" s="153"/>
      <c r="I89" s="153"/>
      <c r="J89" s="153"/>
      <c r="K89" s="153"/>
      <c r="L89" s="153"/>
      <c r="M89" s="148"/>
      <c r="N89" s="534"/>
      <c r="P89" s="657"/>
      <c r="T89" s="140"/>
    </row>
    <row r="90" spans="1:20" x14ac:dyDescent="0.2">
      <c r="A90" s="893" t="s">
        <v>468</v>
      </c>
      <c r="B90" s="902"/>
      <c r="C90" s="695"/>
      <c r="D90" s="153"/>
      <c r="E90" s="497"/>
      <c r="F90" s="153"/>
      <c r="G90" s="153"/>
      <c r="H90" s="153"/>
      <c r="I90" s="153">
        <v>1794</v>
      </c>
      <c r="J90" s="153"/>
      <c r="K90" s="153"/>
      <c r="L90" s="153"/>
      <c r="M90" s="148"/>
      <c r="N90" s="673"/>
      <c r="P90" s="672"/>
      <c r="T90" s="140"/>
    </row>
    <row r="91" spans="1:20" x14ac:dyDescent="0.2">
      <c r="A91" s="893" t="s">
        <v>449</v>
      </c>
      <c r="B91" s="902"/>
      <c r="C91" s="695">
        <v>5422.25</v>
      </c>
      <c r="D91" s="153"/>
      <c r="E91" s="497"/>
      <c r="F91" s="153"/>
      <c r="G91" s="153"/>
      <c r="H91" s="153"/>
      <c r="I91" s="153"/>
      <c r="J91" s="153"/>
      <c r="K91" s="153"/>
      <c r="L91" s="153"/>
      <c r="M91" s="148"/>
      <c r="N91" s="656"/>
      <c r="P91" s="657"/>
      <c r="T91" s="140"/>
    </row>
    <row r="92" spans="1:20" x14ac:dyDescent="0.2">
      <c r="A92" s="893" t="s">
        <v>455</v>
      </c>
      <c r="B92" s="902"/>
      <c r="C92" s="695"/>
      <c r="D92" s="153"/>
      <c r="E92" s="497"/>
      <c r="F92" s="153">
        <v>1357</v>
      </c>
      <c r="G92" s="153"/>
      <c r="H92" s="153"/>
      <c r="I92" s="153"/>
      <c r="J92" s="153"/>
      <c r="K92" s="153"/>
      <c r="L92" s="153"/>
      <c r="M92" s="148"/>
      <c r="N92" s="535"/>
      <c r="P92" s="657"/>
      <c r="T92" s="140"/>
    </row>
    <row r="93" spans="1:20" x14ac:dyDescent="0.2">
      <c r="A93" s="893" t="s">
        <v>456</v>
      </c>
      <c r="B93" s="902"/>
      <c r="C93" s="695"/>
      <c r="D93" s="153"/>
      <c r="E93" s="497"/>
      <c r="F93" s="153">
        <v>1357</v>
      </c>
      <c r="G93" s="153"/>
      <c r="H93" s="153"/>
      <c r="I93" s="153"/>
      <c r="J93" s="153"/>
      <c r="K93" s="153"/>
      <c r="L93" s="153"/>
      <c r="M93" s="148"/>
      <c r="N93" s="535"/>
      <c r="P93" s="657"/>
      <c r="T93" s="140"/>
    </row>
    <row r="94" spans="1:20" x14ac:dyDescent="0.2">
      <c r="A94" s="893" t="s">
        <v>460</v>
      </c>
      <c r="B94" s="902"/>
      <c r="C94" s="695"/>
      <c r="D94" s="153"/>
      <c r="E94" s="497"/>
      <c r="F94" s="153"/>
      <c r="G94" s="153"/>
      <c r="H94" s="153"/>
      <c r="I94" s="153"/>
      <c r="J94" s="153"/>
      <c r="K94" s="153"/>
      <c r="L94" s="153">
        <v>2300</v>
      </c>
      <c r="M94" s="148"/>
      <c r="N94" s="535"/>
      <c r="P94" s="657"/>
      <c r="T94" s="140"/>
    </row>
    <row r="95" spans="1:20" x14ac:dyDescent="0.2">
      <c r="A95" s="893" t="s">
        <v>461</v>
      </c>
      <c r="B95" s="902"/>
      <c r="C95" s="695"/>
      <c r="D95" s="153"/>
      <c r="E95" s="497"/>
      <c r="F95" s="153">
        <v>402.5</v>
      </c>
      <c r="G95" s="153"/>
      <c r="H95" s="153"/>
      <c r="I95" s="153"/>
      <c r="J95" s="153"/>
      <c r="K95" s="153"/>
      <c r="L95" s="153"/>
      <c r="M95" s="148"/>
      <c r="N95" s="539"/>
      <c r="P95" s="657"/>
      <c r="T95" s="140"/>
    </row>
    <row r="96" spans="1:20" x14ac:dyDescent="0.2">
      <c r="A96" s="893" t="s">
        <v>465</v>
      </c>
      <c r="B96" s="902"/>
      <c r="C96" s="695"/>
      <c r="D96" s="153"/>
      <c r="E96" s="497"/>
      <c r="F96" s="153"/>
      <c r="G96" s="153"/>
      <c r="H96" s="153"/>
      <c r="I96" s="153"/>
      <c r="J96" s="153"/>
      <c r="K96" s="153">
        <v>4140</v>
      </c>
      <c r="L96" s="153"/>
      <c r="M96" s="148"/>
      <c r="N96" s="539"/>
      <c r="P96" s="657"/>
      <c r="T96" s="140"/>
    </row>
    <row r="97" spans="1:20" x14ac:dyDescent="0.2">
      <c r="A97" s="893" t="s">
        <v>473</v>
      </c>
      <c r="B97" s="902"/>
      <c r="C97" s="695"/>
      <c r="D97" s="153"/>
      <c r="E97" s="497">
        <v>5014</v>
      </c>
      <c r="F97" s="76"/>
      <c r="G97" s="153"/>
      <c r="H97" s="153"/>
      <c r="I97" s="153"/>
      <c r="J97" s="153"/>
      <c r="K97" s="153"/>
      <c r="L97" s="153"/>
      <c r="M97" s="148"/>
      <c r="N97" s="539"/>
      <c r="P97" s="657"/>
      <c r="T97" s="140"/>
    </row>
    <row r="98" spans="1:20" x14ac:dyDescent="0.2">
      <c r="A98" s="893" t="s">
        <v>474</v>
      </c>
      <c r="B98" s="902"/>
      <c r="C98" s="695"/>
      <c r="D98" s="76"/>
      <c r="E98" s="73"/>
      <c r="F98" s="114"/>
      <c r="G98" s="153">
        <v>5744.25</v>
      </c>
      <c r="H98" s="360"/>
      <c r="I98" s="104"/>
      <c r="J98" s="63"/>
      <c r="K98" s="153"/>
      <c r="L98" s="153"/>
      <c r="M98" s="148"/>
      <c r="N98" s="539"/>
      <c r="P98" s="657"/>
      <c r="T98" s="140"/>
    </row>
    <row r="99" spans="1:20" x14ac:dyDescent="0.2">
      <c r="A99" s="893" t="s">
        <v>476</v>
      </c>
      <c r="B99" s="902"/>
      <c r="C99" s="695"/>
      <c r="D99" s="537"/>
      <c r="E99" s="251"/>
      <c r="F99" s="114"/>
      <c r="G99" s="153"/>
      <c r="H99" s="153"/>
      <c r="I99" s="133"/>
      <c r="J99" s="133"/>
      <c r="K99" s="153"/>
      <c r="L99" s="153"/>
      <c r="M99" s="148">
        <v>12420</v>
      </c>
      <c r="N99" s="535"/>
      <c r="P99" s="657"/>
      <c r="T99" s="140"/>
    </row>
    <row r="100" spans="1:20" x14ac:dyDescent="0.2">
      <c r="A100" s="903" t="s">
        <v>486</v>
      </c>
      <c r="B100" s="904"/>
      <c r="C100" s="695"/>
      <c r="D100" s="153"/>
      <c r="E100" s="497"/>
      <c r="F100" s="63"/>
      <c r="G100" s="153"/>
      <c r="H100" s="153"/>
      <c r="I100" s="171"/>
      <c r="J100" s="171">
        <v>5175</v>
      </c>
      <c r="K100" s="153"/>
      <c r="L100" s="153"/>
      <c r="M100" s="148"/>
      <c r="N100" s="540"/>
      <c r="P100" s="657"/>
      <c r="T100" s="140"/>
    </row>
    <row r="101" spans="1:20" x14ac:dyDescent="0.2">
      <c r="A101" s="903" t="s">
        <v>487</v>
      </c>
      <c r="B101" s="904"/>
      <c r="C101" s="695"/>
      <c r="D101" s="153"/>
      <c r="E101" s="497"/>
      <c r="F101" s="163"/>
      <c r="G101" s="153"/>
      <c r="H101" s="153"/>
      <c r="I101" s="163"/>
      <c r="J101" s="163">
        <v>14294.5</v>
      </c>
      <c r="K101" s="153"/>
      <c r="L101" s="153"/>
      <c r="M101" s="148"/>
      <c r="N101" s="541"/>
      <c r="P101" s="657"/>
      <c r="T101" s="140"/>
    </row>
    <row r="102" spans="1:20" x14ac:dyDescent="0.2">
      <c r="A102" s="903" t="s">
        <v>488</v>
      </c>
      <c r="B102" s="904"/>
      <c r="C102" s="695"/>
      <c r="D102" s="153"/>
      <c r="E102" s="497"/>
      <c r="F102" s="63"/>
      <c r="G102" s="153"/>
      <c r="H102" s="153"/>
      <c r="I102" s="171"/>
      <c r="J102" s="171">
        <v>14317.5</v>
      </c>
      <c r="K102" s="153"/>
      <c r="L102" s="153"/>
      <c r="M102" s="148"/>
      <c r="N102" s="540"/>
      <c r="P102" s="657"/>
      <c r="T102" s="140"/>
    </row>
    <row r="103" spans="1:20" x14ac:dyDescent="0.2">
      <c r="A103" s="903" t="s">
        <v>489</v>
      </c>
      <c r="B103" s="904"/>
      <c r="C103" s="695"/>
      <c r="D103" s="153"/>
      <c r="E103" s="131"/>
      <c r="F103" s="133"/>
      <c r="G103" s="153"/>
      <c r="H103" s="153"/>
      <c r="I103" s="163"/>
      <c r="J103" s="171">
        <v>14329</v>
      </c>
      <c r="K103" s="153"/>
      <c r="L103" s="153"/>
      <c r="M103" s="148"/>
      <c r="N103" s="540"/>
      <c r="P103" s="657"/>
      <c r="T103" s="140"/>
    </row>
    <row r="104" spans="1:20" x14ac:dyDescent="0.2">
      <c r="A104" s="893" t="s">
        <v>503</v>
      </c>
      <c r="B104" s="902"/>
      <c r="C104" s="695"/>
      <c r="D104" s="153">
        <v>8280</v>
      </c>
      <c r="E104" s="131"/>
      <c r="F104" s="63"/>
      <c r="G104" s="153"/>
      <c r="H104" s="153"/>
      <c r="I104" s="171"/>
      <c r="J104" s="171"/>
      <c r="K104" s="153"/>
      <c r="L104" s="153"/>
      <c r="M104" s="148"/>
      <c r="N104" s="543"/>
      <c r="P104" s="657"/>
      <c r="T104" s="140"/>
    </row>
    <row r="105" spans="1:20" x14ac:dyDescent="0.2">
      <c r="A105" s="893" t="s">
        <v>511</v>
      </c>
      <c r="B105" s="902"/>
      <c r="C105" s="695"/>
      <c r="D105" s="153"/>
      <c r="E105" s="131"/>
      <c r="F105" s="63"/>
      <c r="G105" s="153"/>
      <c r="H105" s="153"/>
      <c r="I105" s="171"/>
      <c r="J105" s="171"/>
      <c r="K105" s="153"/>
      <c r="L105" s="153">
        <v>1725</v>
      </c>
      <c r="M105" s="148"/>
      <c r="N105" s="543"/>
      <c r="P105" s="657"/>
      <c r="T105" s="140"/>
    </row>
    <row r="106" spans="1:20" x14ac:dyDescent="0.2">
      <c r="A106" s="893" t="s">
        <v>513</v>
      </c>
      <c r="B106" s="902"/>
      <c r="C106" s="695"/>
      <c r="D106" s="76"/>
      <c r="E106" s="73"/>
      <c r="F106" s="63"/>
      <c r="G106" s="153">
        <v>3450</v>
      </c>
      <c r="H106" s="76"/>
      <c r="I106" s="63"/>
      <c r="J106" s="63"/>
      <c r="K106" s="153"/>
      <c r="L106" s="153"/>
      <c r="M106" s="148"/>
      <c r="N106" s="543"/>
      <c r="P106" s="657"/>
      <c r="T106" s="140"/>
    </row>
    <row r="107" spans="1:20" x14ac:dyDescent="0.2">
      <c r="A107" s="893" t="s">
        <v>512</v>
      </c>
      <c r="B107" s="902"/>
      <c r="C107" s="695"/>
      <c r="D107" s="537"/>
      <c r="E107" s="251"/>
      <c r="F107" s="133">
        <v>1322.5</v>
      </c>
      <c r="G107" s="153"/>
      <c r="H107" s="686"/>
      <c r="I107" s="133"/>
      <c r="J107" s="133"/>
      <c r="K107" s="153"/>
      <c r="L107" s="153"/>
      <c r="M107" s="148"/>
      <c r="N107" s="545"/>
      <c r="P107" s="657"/>
      <c r="T107" s="140"/>
    </row>
    <row r="108" spans="1:20" x14ac:dyDescent="0.2">
      <c r="A108" s="893" t="s">
        <v>516</v>
      </c>
      <c r="B108" s="902"/>
      <c r="C108" s="695"/>
      <c r="D108" s="76"/>
      <c r="E108" s="73"/>
      <c r="F108" s="63">
        <v>5290</v>
      </c>
      <c r="G108" s="153"/>
      <c r="H108" s="76"/>
      <c r="I108" s="63"/>
      <c r="J108" s="63"/>
      <c r="K108" s="153"/>
      <c r="L108" s="153"/>
      <c r="M108" s="148"/>
      <c r="N108" s="545"/>
      <c r="P108" s="657"/>
      <c r="T108" s="140"/>
    </row>
    <row r="109" spans="1:20" x14ac:dyDescent="0.2">
      <c r="A109" s="893" t="s">
        <v>525</v>
      </c>
      <c r="B109" s="902"/>
      <c r="C109" s="695"/>
      <c r="D109" s="537"/>
      <c r="E109" s="251">
        <v>12351</v>
      </c>
      <c r="F109" s="133"/>
      <c r="G109" s="153"/>
      <c r="H109" s="686"/>
      <c r="I109" s="133"/>
      <c r="J109" s="133"/>
      <c r="K109" s="153"/>
      <c r="L109" s="153"/>
      <c r="M109" s="148"/>
      <c r="N109" s="546"/>
      <c r="P109" s="657"/>
      <c r="T109" s="140"/>
    </row>
    <row r="110" spans="1:20" x14ac:dyDescent="0.2">
      <c r="A110" s="893" t="s">
        <v>526</v>
      </c>
      <c r="B110" s="902"/>
      <c r="C110" s="695"/>
      <c r="D110" s="76"/>
      <c r="E110" s="129"/>
      <c r="F110" s="104"/>
      <c r="G110" s="76"/>
      <c r="H110" s="250"/>
      <c r="I110" s="104"/>
      <c r="J110" s="63"/>
      <c r="K110" s="153"/>
      <c r="L110" s="153"/>
      <c r="M110" s="148">
        <v>6497.5</v>
      </c>
      <c r="N110" s="677"/>
      <c r="P110" s="676"/>
      <c r="T110" s="140"/>
    </row>
    <row r="111" spans="1:20" x14ac:dyDescent="0.2">
      <c r="A111" s="893" t="s">
        <v>538</v>
      </c>
      <c r="B111" s="902"/>
      <c r="C111" s="695"/>
      <c r="D111" s="537"/>
      <c r="E111" s="251"/>
      <c r="F111" s="133"/>
      <c r="G111" s="537">
        <v>10028</v>
      </c>
      <c r="H111" s="686"/>
      <c r="I111" s="133"/>
      <c r="J111" s="133"/>
      <c r="K111" s="153"/>
      <c r="L111" s="153"/>
      <c r="M111" s="148"/>
      <c r="N111" s="677"/>
      <c r="P111" s="676"/>
      <c r="T111" s="140"/>
    </row>
    <row r="112" spans="1:20" x14ac:dyDescent="0.2">
      <c r="A112" s="893" t="s">
        <v>542</v>
      </c>
      <c r="B112" s="902"/>
      <c r="C112" s="695"/>
      <c r="D112" s="76"/>
      <c r="E112" s="129">
        <v>7337</v>
      </c>
      <c r="F112" s="104"/>
      <c r="G112" s="76"/>
      <c r="H112" s="250"/>
      <c r="I112" s="104"/>
      <c r="J112" s="63"/>
      <c r="K112" s="153"/>
      <c r="L112" s="153"/>
      <c r="M112" s="148"/>
      <c r="N112" s="677"/>
      <c r="P112" s="676"/>
      <c r="T112" s="140"/>
    </row>
    <row r="113" spans="1:27" x14ac:dyDescent="0.2">
      <c r="A113" s="893" t="s">
        <v>546</v>
      </c>
      <c r="B113" s="902"/>
      <c r="C113" s="695"/>
      <c r="D113" s="537"/>
      <c r="E113" s="251"/>
      <c r="F113" s="133"/>
      <c r="G113" s="537"/>
      <c r="H113" s="686"/>
      <c r="I113" s="133"/>
      <c r="J113" s="358"/>
      <c r="K113" s="153"/>
      <c r="L113" s="153"/>
      <c r="M113" s="148">
        <v>6532</v>
      </c>
      <c r="N113" s="684"/>
      <c r="P113" s="685"/>
      <c r="T113" s="140"/>
    </row>
    <row r="114" spans="1:27" x14ac:dyDescent="0.2">
      <c r="A114" s="893" t="s">
        <v>547</v>
      </c>
      <c r="B114" s="902"/>
      <c r="C114" s="695"/>
      <c r="D114" s="76"/>
      <c r="E114" s="129"/>
      <c r="F114" s="104"/>
      <c r="G114" s="76"/>
      <c r="H114" s="250">
        <v>7222.02</v>
      </c>
      <c r="I114" s="104"/>
      <c r="J114" s="63"/>
      <c r="K114" s="153"/>
      <c r="L114" s="153"/>
      <c r="M114" s="148"/>
      <c r="N114" s="684"/>
      <c r="P114" s="685"/>
      <c r="T114" s="140"/>
    </row>
    <row r="115" spans="1:27" ht="13.5" thickBot="1" x14ac:dyDescent="0.25">
      <c r="A115" s="905" t="s">
        <v>561</v>
      </c>
      <c r="B115" s="906"/>
      <c r="C115" s="696"/>
      <c r="D115" s="679"/>
      <c r="E115" s="680"/>
      <c r="F115" s="681"/>
      <c r="G115" s="681"/>
      <c r="H115" s="681"/>
      <c r="I115" s="681"/>
      <c r="J115" s="681"/>
      <c r="K115" s="103"/>
      <c r="L115" s="103"/>
      <c r="M115" s="347">
        <v>12420</v>
      </c>
      <c r="N115" s="546"/>
      <c r="O115" s="142">
        <f>N116-D63</f>
        <v>0</v>
      </c>
      <c r="P115" s="657"/>
      <c r="T115" s="140"/>
    </row>
    <row r="116" spans="1:27" ht="13.5" thickBot="1" x14ac:dyDescent="0.25">
      <c r="C116" s="77">
        <f t="shared" ref="C116:K116" si="0">SUM(C69:C115)</f>
        <v>10212</v>
      </c>
      <c r="D116" s="118">
        <f t="shared" si="0"/>
        <v>8280</v>
      </c>
      <c r="E116" s="118">
        <f t="shared" si="0"/>
        <v>24702</v>
      </c>
      <c r="F116" s="118">
        <f t="shared" si="0"/>
        <v>9729</v>
      </c>
      <c r="G116" s="118">
        <f t="shared" si="0"/>
        <v>19222.25</v>
      </c>
      <c r="H116" s="118">
        <f t="shared" si="0"/>
        <v>7222.02</v>
      </c>
      <c r="I116" s="118">
        <f t="shared" si="0"/>
        <v>1794</v>
      </c>
      <c r="J116" s="118">
        <f t="shared" si="0"/>
        <v>48116</v>
      </c>
      <c r="K116" s="118">
        <f t="shared" si="0"/>
        <v>4140</v>
      </c>
      <c r="L116" s="78">
        <f>SUM(L70:L115)</f>
        <v>4025</v>
      </c>
      <c r="M116" s="170">
        <f>SUM(M70:M115)</f>
        <v>37869.5</v>
      </c>
      <c r="N116" s="783">
        <f>SUM(C116:M116)</f>
        <v>175311.77000000002</v>
      </c>
      <c r="O116" s="784"/>
      <c r="P116" s="657"/>
      <c r="T116" s="140"/>
    </row>
    <row r="117" spans="1:27" x14ac:dyDescent="0.2">
      <c r="C117" s="365"/>
      <c r="D117" s="365"/>
      <c r="E117" s="365"/>
      <c r="G117" s="1"/>
      <c r="H117" s="1"/>
      <c r="I117" s="1"/>
      <c r="J117" s="1"/>
      <c r="K117" s="1"/>
      <c r="L117" s="1"/>
      <c r="M117" s="1"/>
      <c r="N117" s="365"/>
      <c r="O117" s="365"/>
      <c r="P117" s="365"/>
      <c r="T117" s="140"/>
      <c r="U117" s="97"/>
    </row>
    <row r="118" spans="1:27" s="363" customFormat="1" ht="11.25" x14ac:dyDescent="0.2">
      <c r="A118" s="361"/>
      <c r="B118" s="432"/>
      <c r="C118" s="430" t="s">
        <v>44</v>
      </c>
      <c r="D118" s="430" t="s">
        <v>44</v>
      </c>
      <c r="E118" s="430"/>
      <c r="F118" s="430"/>
      <c r="G118" s="430" t="s">
        <v>44</v>
      </c>
      <c r="H118" s="430" t="s">
        <v>44</v>
      </c>
      <c r="I118" s="430" t="s">
        <v>44</v>
      </c>
      <c r="J118" s="430" t="s">
        <v>44</v>
      </c>
      <c r="K118" s="430"/>
      <c r="L118" s="430" t="s">
        <v>44</v>
      </c>
      <c r="M118" s="430"/>
      <c r="N118" s="837">
        <f>SUM(C118:M118)</f>
        <v>0</v>
      </c>
      <c r="O118" s="837"/>
      <c r="P118" s="658"/>
      <c r="R118" s="398"/>
      <c r="T118" s="446"/>
    </row>
    <row r="119" spans="1:27" s="363" customFormat="1" ht="11.25" x14ac:dyDescent="0.2">
      <c r="A119" s="361"/>
      <c r="B119" s="432"/>
      <c r="C119" s="362"/>
      <c r="D119" s="362"/>
      <c r="E119" s="362"/>
      <c r="F119" s="362"/>
      <c r="G119" s="430"/>
      <c r="H119" s="362"/>
      <c r="I119" s="362"/>
      <c r="J119" s="362"/>
      <c r="K119" s="362"/>
      <c r="L119" s="362"/>
      <c r="M119" s="362"/>
      <c r="N119" s="837">
        <f>SUM(C119:M119)</f>
        <v>0</v>
      </c>
      <c r="O119" s="837"/>
      <c r="P119" s="659"/>
      <c r="T119" s="446"/>
    </row>
    <row r="120" spans="1:27" s="363" customFormat="1" ht="11.25" x14ac:dyDescent="0.2">
      <c r="A120" s="361"/>
      <c r="B120" s="432"/>
      <c r="C120" s="362"/>
      <c r="D120" s="362"/>
      <c r="E120" s="430" t="s">
        <v>44</v>
      </c>
      <c r="F120" s="430" t="s">
        <v>44</v>
      </c>
      <c r="G120" s="362"/>
      <c r="H120" s="362"/>
      <c r="I120" s="362"/>
      <c r="J120" s="362"/>
      <c r="K120" s="430" t="s">
        <v>44</v>
      </c>
      <c r="L120" s="362"/>
      <c r="M120" s="430" t="s">
        <v>44</v>
      </c>
      <c r="N120" s="887">
        <f>SUM(C120:M120)</f>
        <v>0</v>
      </c>
      <c r="O120" s="887"/>
      <c r="P120" s="659"/>
      <c r="T120" s="446"/>
    </row>
    <row r="121" spans="1:27" s="363" customFormat="1" ht="11.25" x14ac:dyDescent="0.2">
      <c r="A121" s="361"/>
      <c r="B121" s="432"/>
      <c r="C121" s="362"/>
      <c r="D121" s="362"/>
      <c r="E121" s="362"/>
      <c r="F121" s="362"/>
      <c r="G121" s="362"/>
      <c r="H121" s="362"/>
      <c r="I121" s="362"/>
      <c r="J121" s="362"/>
      <c r="K121" s="362"/>
      <c r="L121" s="362"/>
      <c r="M121" s="362"/>
      <c r="N121" s="907">
        <f>SUM(N118:O120)</f>
        <v>0</v>
      </c>
      <c r="O121" s="908"/>
      <c r="P121" s="660"/>
      <c r="Q121" s="362"/>
      <c r="R121" s="501"/>
      <c r="S121" s="501"/>
      <c r="T121" s="362"/>
      <c r="U121" s="837">
        <f>SUM(N118:O120)</f>
        <v>0</v>
      </c>
      <c r="V121" s="837"/>
      <c r="AA121" s="446"/>
    </row>
    <row r="122" spans="1:27" s="363" customFormat="1" ht="11.25" x14ac:dyDescent="0.2">
      <c r="A122" s="361"/>
      <c r="B122" s="432"/>
      <c r="C122" s="362"/>
      <c r="D122" s="362"/>
      <c r="E122" s="362"/>
      <c r="F122" s="362"/>
      <c r="G122" s="430"/>
      <c r="H122" s="362"/>
      <c r="I122" s="716"/>
      <c r="J122" s="430"/>
      <c r="K122" s="362"/>
      <c r="L122" s="710"/>
      <c r="M122" s="362"/>
      <c r="N122" s="362"/>
      <c r="O122" s="362"/>
      <c r="P122" s="660"/>
      <c r="Q122" s="362"/>
      <c r="R122" s="362"/>
      <c r="Y122" s="446"/>
    </row>
    <row r="123" spans="1:27" s="363" customFormat="1" ht="11.25" x14ac:dyDescent="0.2">
      <c r="A123" s="361"/>
      <c r="B123" s="432"/>
      <c r="C123" s="362"/>
      <c r="D123" s="362"/>
      <c r="E123" s="362"/>
      <c r="F123" s="362"/>
      <c r="G123" s="362"/>
      <c r="H123" s="362"/>
      <c r="I123" s="362"/>
      <c r="J123" s="362"/>
      <c r="K123" s="362"/>
      <c r="L123" s="362"/>
      <c r="M123" s="362"/>
      <c r="P123" s="659"/>
      <c r="U123" s="446"/>
    </row>
    <row r="124" spans="1:27" s="363" customFormat="1" ht="11.25" x14ac:dyDescent="0.2">
      <c r="A124" s="361"/>
      <c r="B124" s="432"/>
      <c r="C124" s="362"/>
      <c r="D124" s="362"/>
      <c r="E124" s="362"/>
      <c r="F124" s="362"/>
      <c r="G124" s="362"/>
      <c r="H124" s="362"/>
      <c r="K124" s="659"/>
      <c r="P124" s="446"/>
    </row>
    <row r="125" spans="1:27" x14ac:dyDescent="0.2">
      <c r="G125" s="1"/>
      <c r="K125" s="657"/>
      <c r="L125"/>
    </row>
    <row r="126" spans="1:27" x14ac:dyDescent="0.2">
      <c r="F126"/>
      <c r="K126" s="657"/>
      <c r="L126" s="154"/>
      <c r="M126"/>
    </row>
    <row r="127" spans="1:27" x14ac:dyDescent="0.2">
      <c r="F127"/>
      <c r="K127" s="657"/>
      <c r="L127" s="154"/>
      <c r="M127"/>
    </row>
    <row r="128" spans="1:27" x14ac:dyDescent="0.2">
      <c r="F128"/>
      <c r="K128" s="657"/>
      <c r="L128" s="154"/>
      <c r="M128"/>
    </row>
  </sheetData>
  <mergeCells count="93">
    <mergeCell ref="G60:G62"/>
    <mergeCell ref="A114:B114"/>
    <mergeCell ref="A112:B112"/>
    <mergeCell ref="A110:B110"/>
    <mergeCell ref="A77:B77"/>
    <mergeCell ref="A83:B83"/>
    <mergeCell ref="A88:B88"/>
    <mergeCell ref="A105:B105"/>
    <mergeCell ref="A104:B104"/>
    <mergeCell ref="A98:B98"/>
    <mergeCell ref="A99:B99"/>
    <mergeCell ref="A79:B79"/>
    <mergeCell ref="A96:B96"/>
    <mergeCell ref="A86:B86"/>
    <mergeCell ref="A81:B81"/>
    <mergeCell ref="A106:B106"/>
    <mergeCell ref="A78:B78"/>
    <mergeCell ref="U121:V121"/>
    <mergeCell ref="N116:O116"/>
    <mergeCell ref="N119:O119"/>
    <mergeCell ref="N120:O120"/>
    <mergeCell ref="A115:B115"/>
    <mergeCell ref="A90:B90"/>
    <mergeCell ref="A82:B82"/>
    <mergeCell ref="A84:B84"/>
    <mergeCell ref="A85:B85"/>
    <mergeCell ref="A113:B113"/>
    <mergeCell ref="A101:B101"/>
    <mergeCell ref="A111:B111"/>
    <mergeCell ref="A103:B103"/>
    <mergeCell ref="N121:O121"/>
    <mergeCell ref="O19:O25"/>
    <mergeCell ref="N118:O118"/>
    <mergeCell ref="A89:B89"/>
    <mergeCell ref="A91:B91"/>
    <mergeCell ref="A97:B97"/>
    <mergeCell ref="A100:B100"/>
    <mergeCell ref="A109:B109"/>
    <mergeCell ref="A107:B107"/>
    <mergeCell ref="A108:B108"/>
    <mergeCell ref="A93:B93"/>
    <mergeCell ref="A94:B94"/>
    <mergeCell ref="A95:B95"/>
    <mergeCell ref="A102:B102"/>
    <mergeCell ref="A80:B80"/>
    <mergeCell ref="A87:B87"/>
    <mergeCell ref="A92:B92"/>
    <mergeCell ref="H4:J4"/>
    <mergeCell ref="G33:G35"/>
    <mergeCell ref="G24:G29"/>
    <mergeCell ref="A12:A17"/>
    <mergeCell ref="G12:G17"/>
    <mergeCell ref="G18:G19"/>
    <mergeCell ref="A24:A29"/>
    <mergeCell ref="A18:A19"/>
    <mergeCell ref="G5:G11"/>
    <mergeCell ref="G20:G21"/>
    <mergeCell ref="G22:G23"/>
    <mergeCell ref="A22:A23"/>
    <mergeCell ref="A74:B74"/>
    <mergeCell ref="A69:B69"/>
    <mergeCell ref="A68:B68"/>
    <mergeCell ref="A72:B72"/>
    <mergeCell ref="A70:B70"/>
    <mergeCell ref="A71:B71"/>
    <mergeCell ref="C3:D3"/>
    <mergeCell ref="E3:F3"/>
    <mergeCell ref="A73:B73"/>
    <mergeCell ref="A63:B63"/>
    <mergeCell ref="A33:A35"/>
    <mergeCell ref="A36:A37"/>
    <mergeCell ref="A44:A48"/>
    <mergeCell ref="A38:A40"/>
    <mergeCell ref="A41:A43"/>
    <mergeCell ref="A20:A21"/>
    <mergeCell ref="A60:A62"/>
    <mergeCell ref="A57:A59"/>
    <mergeCell ref="A75:B75"/>
    <mergeCell ref="A76:B76"/>
    <mergeCell ref="A5:A11"/>
    <mergeCell ref="G65:H65"/>
    <mergeCell ref="G63:J64"/>
    <mergeCell ref="C64:D64"/>
    <mergeCell ref="E64:F64"/>
    <mergeCell ref="A53:A56"/>
    <mergeCell ref="G53:G56"/>
    <mergeCell ref="G49:G52"/>
    <mergeCell ref="G36:G37"/>
    <mergeCell ref="G44:G48"/>
    <mergeCell ref="G38:G40"/>
    <mergeCell ref="G41:G43"/>
    <mergeCell ref="A49:A52"/>
    <mergeCell ref="G57:G59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2020</vt:lpstr>
      <vt:lpstr>MARCH '19</vt:lpstr>
      <vt:lpstr>APRIL '19</vt:lpstr>
      <vt:lpstr>MAY '19</vt:lpstr>
      <vt:lpstr>JUNE '19</vt:lpstr>
      <vt:lpstr>JULY '19</vt:lpstr>
      <vt:lpstr>AUGUST '19</vt:lpstr>
      <vt:lpstr>SEPTEMBER '19</vt:lpstr>
      <vt:lpstr>OCTOBER '19</vt:lpstr>
      <vt:lpstr>NOVEMBER '19</vt:lpstr>
      <vt:lpstr>DECEMBER '19</vt:lpstr>
      <vt:lpstr>JANUARY '20</vt:lpstr>
      <vt:lpstr>FEBRUARY '20</vt:lpstr>
      <vt:lpstr>'APRIL ''19'!Print_Area</vt:lpstr>
      <vt:lpstr>'AUGUST ''19'!Print_Area</vt:lpstr>
      <vt:lpstr>'DECEMBER ''19'!Print_Area</vt:lpstr>
      <vt:lpstr>'FEBRUARY ''20'!Print_Area</vt:lpstr>
      <vt:lpstr>'JANUARY ''20'!Print_Area</vt:lpstr>
      <vt:lpstr>'JULY ''19'!Print_Area</vt:lpstr>
      <vt:lpstr>'JUNE ''19'!Print_Area</vt:lpstr>
      <vt:lpstr>'MARCH ''19'!Print_Area</vt:lpstr>
      <vt:lpstr>'MAY ''19'!Print_Area</vt:lpstr>
      <vt:lpstr>'NOVEMBER ''19'!Print_Area</vt:lpstr>
      <vt:lpstr>'OCTOBER ''19'!Print_Area</vt:lpstr>
      <vt:lpstr>'SEPTEMBER ''19'!Print_Area</vt:lpstr>
      <vt:lpstr>'APRIL ''19'!Print_Titles</vt:lpstr>
      <vt:lpstr>'AUGUST ''19'!Print_Titles</vt:lpstr>
      <vt:lpstr>'DECEMBER ''19'!Print_Titles</vt:lpstr>
      <vt:lpstr>'FEBRUARY ''20'!Print_Titles</vt:lpstr>
      <vt:lpstr>'JANUARY ''20'!Print_Titles</vt:lpstr>
      <vt:lpstr>'JULY ''19'!Print_Titles</vt:lpstr>
      <vt:lpstr>'JUNE ''19'!Print_Titles</vt:lpstr>
      <vt:lpstr>'MARCH ''19'!Print_Titles</vt:lpstr>
      <vt:lpstr>'MAY ''19'!Print_Titles</vt:lpstr>
      <vt:lpstr>'NOVEMBER ''19'!Print_Titles</vt:lpstr>
      <vt:lpstr>'OCTOBER ''19'!Print_Titles</vt:lpstr>
      <vt:lpstr>'SEPTEMBER ''19'!Print_Titles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2018-08-21T05:51:57Z</cp:lastPrinted>
  <dcterms:created xsi:type="dcterms:W3CDTF">2005-05-19T15:03:49Z</dcterms:created>
  <dcterms:modified xsi:type="dcterms:W3CDTF">2021-04-29T12:15:33Z</dcterms:modified>
</cp:coreProperties>
</file>