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60" yWindow="3180" windowWidth="5955" windowHeight="1170" tabRatio="970" activeTab="6"/>
  </bookViews>
  <sheets>
    <sheet name="2019" sheetId="1" r:id="rId1"/>
    <sheet name="MARCH '18" sheetId="37" r:id="rId2"/>
    <sheet name="APRIL '18" sheetId="38" r:id="rId3"/>
    <sheet name="MAY '18" sheetId="39" r:id="rId4"/>
    <sheet name="JUNE '18" sheetId="28" r:id="rId5"/>
    <sheet name="JULY '18" sheetId="29" r:id="rId6"/>
    <sheet name="AUGUST '18" sheetId="30" r:id="rId7"/>
    <sheet name="SEPTEMBER '18" sheetId="31" r:id="rId8"/>
    <sheet name="OCTOBER '18" sheetId="32" r:id="rId9"/>
    <sheet name="NOVEMBER '18" sheetId="33" r:id="rId10"/>
    <sheet name="DECEMBER '18" sheetId="34" r:id="rId11"/>
    <sheet name="JANUARY '19" sheetId="35" r:id="rId12"/>
    <sheet name="FEBRUARY '19" sheetId="36" r:id="rId13"/>
  </sheets>
  <externalReferences>
    <externalReference r:id="rId14"/>
  </externalReferences>
  <definedNames>
    <definedName name="_xlnm.Print_Area" localSheetId="2">'APRIL ''18'!$A$1:$L$22</definedName>
    <definedName name="_xlnm.Print_Area" localSheetId="6">'AUGUST ''18'!$A$1:$L$54</definedName>
    <definedName name="_xlnm.Print_Area" localSheetId="10">'DECEMBER ''18'!$A$1:$K$32</definedName>
    <definedName name="_xlnm.Print_Area" localSheetId="12">'FEBRUARY ''19'!$A$1:$L$42</definedName>
    <definedName name="_xlnm.Print_Area" localSheetId="11">'JANUARY ''19'!$A$1:$K$28</definedName>
    <definedName name="_xlnm.Print_Area" localSheetId="5">'JULY ''18'!$A$1:$K$34</definedName>
    <definedName name="_xlnm.Print_Area" localSheetId="4">'JUNE ''18'!$A$1:$K$32</definedName>
    <definedName name="_xlnm.Print_Area" localSheetId="1">'MARCH ''18'!$A$1:$L$32</definedName>
    <definedName name="_xlnm.Print_Area" localSheetId="3">'MAY ''18'!$A$1:$L$34</definedName>
    <definedName name="_xlnm.Print_Area" localSheetId="9">'NOVEMBER ''18'!$A$1:$L$41</definedName>
    <definedName name="_xlnm.Print_Area" localSheetId="8">'OCTOBER ''18'!$A$1:$L$91</definedName>
    <definedName name="_xlnm.Print_Area" localSheetId="7">'SEPTEMBER ''18'!$A$1:$L$57</definedName>
    <definedName name="_xlnm.Print_Titles" localSheetId="2">'APRIL ''18'!$1:$4</definedName>
    <definedName name="_xlnm.Print_Titles" localSheetId="6">'AUGUST ''18'!$1:$4</definedName>
    <definedName name="_xlnm.Print_Titles" localSheetId="10">'DECEMBER ''18'!$1:$4</definedName>
    <definedName name="_xlnm.Print_Titles" localSheetId="12">'FEBRUARY ''19'!$1:$4</definedName>
    <definedName name="_xlnm.Print_Titles" localSheetId="11">'JANUARY ''19'!$1:$4</definedName>
    <definedName name="_xlnm.Print_Titles" localSheetId="5">'JULY ''18'!$1:$4</definedName>
    <definedName name="_xlnm.Print_Titles" localSheetId="4">'JUNE ''18'!$1:$4</definedName>
    <definedName name="_xlnm.Print_Titles" localSheetId="1">'MARCH ''18'!$1:$4</definedName>
    <definedName name="_xlnm.Print_Titles" localSheetId="3">'MAY ''18'!$1:$4</definedName>
    <definedName name="_xlnm.Print_Titles" localSheetId="9">'NOVEMBER ''18'!$1:$4</definedName>
    <definedName name="_xlnm.Print_Titles" localSheetId="8">'OCTOBER ''18'!$1:$4</definedName>
    <definedName name="_xlnm.Print_Titles" localSheetId="7">'SEPTEMBER ''18'!$1:$4</definedName>
  </definedNames>
  <calcPr calcId="145621"/>
</workbook>
</file>

<file path=xl/calcChain.xml><?xml version="1.0" encoding="utf-8"?>
<calcChain xmlns="http://schemas.openxmlformats.org/spreadsheetml/2006/main">
  <c r="I62" i="36" l="1"/>
  <c r="H6" i="36" l="1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5" i="36"/>
  <c r="M41" i="36"/>
  <c r="N41" i="36"/>
  <c r="F51" i="35" l="1"/>
  <c r="E62" i="36" l="1"/>
  <c r="M60" i="36" l="1"/>
  <c r="I35" i="36" l="1"/>
  <c r="I36" i="36"/>
  <c r="I37" i="36"/>
  <c r="D58" i="36"/>
  <c r="I31" i="36"/>
  <c r="I29" i="36"/>
  <c r="P7" i="34" l="1"/>
  <c r="L28" i="35" l="1"/>
  <c r="G40" i="36"/>
  <c r="F40" i="36"/>
  <c r="E40" i="36"/>
  <c r="D40" i="36"/>
  <c r="C40" i="36"/>
  <c r="I5" i="36"/>
  <c r="I10" i="36"/>
  <c r="I31" i="33"/>
  <c r="Q22" i="36"/>
  <c r="I15" i="33" l="1"/>
  <c r="G30" i="34" l="1"/>
  <c r="F30" i="34"/>
  <c r="E30" i="34"/>
  <c r="D30" i="34"/>
  <c r="C30" i="34"/>
  <c r="H38" i="33"/>
  <c r="H6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9" i="33"/>
  <c r="H5" i="33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5" i="32"/>
  <c r="K49" i="35" l="1"/>
  <c r="G58" i="36" l="1"/>
  <c r="I32" i="36"/>
  <c r="M42" i="33" l="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" i="31"/>
  <c r="H47" i="30"/>
  <c r="H34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8" i="30"/>
  <c r="H49" i="30"/>
  <c r="H50" i="30"/>
  <c r="H51" i="30"/>
  <c r="H52" i="30"/>
  <c r="H5" i="30"/>
  <c r="M57" i="31"/>
  <c r="I48" i="31"/>
  <c r="H63" i="29"/>
  <c r="L35" i="29"/>
  <c r="N34" i="39"/>
  <c r="I5" i="37"/>
  <c r="L33" i="37"/>
  <c r="I27" i="36" l="1"/>
  <c r="H11" i="35" l="1"/>
  <c r="H6" i="34"/>
  <c r="H54" i="34"/>
  <c r="H24" i="34"/>
  <c r="I26" i="36"/>
  <c r="E54" i="34"/>
  <c r="D54" i="34"/>
  <c r="H9" i="34"/>
  <c r="H5" i="34"/>
  <c r="H13" i="34"/>
  <c r="H15" i="34"/>
  <c r="H17" i="34"/>
  <c r="H22" i="34"/>
  <c r="H5" i="35"/>
  <c r="H8" i="35"/>
  <c r="H13" i="35"/>
  <c r="I24" i="36" l="1"/>
  <c r="I40" i="36" s="1"/>
  <c r="I71" i="33" l="1"/>
  <c r="E71" i="33"/>
  <c r="D71" i="33"/>
  <c r="Q40" i="32" l="1"/>
  <c r="I34" i="33" l="1"/>
  <c r="I36" i="33"/>
  <c r="I26" i="33"/>
  <c r="I28" i="33"/>
  <c r="I22" i="33"/>
  <c r="I20" i="33"/>
  <c r="P81" i="32" l="1"/>
  <c r="I17" i="33" l="1"/>
  <c r="I5" i="33" l="1"/>
  <c r="I88" i="32" l="1"/>
  <c r="I13" i="33"/>
  <c r="I14" i="33"/>
  <c r="I86" i="32" l="1"/>
  <c r="I80" i="32" l="1"/>
  <c r="I77" i="32" l="1"/>
  <c r="I74" i="32" l="1"/>
  <c r="K138" i="32" l="1"/>
  <c r="O138" i="32"/>
  <c r="I72" i="32"/>
  <c r="I71" i="32" l="1"/>
  <c r="I69" i="32" l="1"/>
  <c r="I57" i="32" l="1"/>
  <c r="Q138" i="32" l="1"/>
  <c r="I55" i="32" l="1"/>
  <c r="I52" i="32" l="1"/>
  <c r="F138" i="32" l="1"/>
  <c r="I40" i="32" l="1"/>
  <c r="I138" i="32"/>
  <c r="I38" i="32" l="1"/>
  <c r="Q37" i="32" l="1"/>
  <c r="I28" i="32" l="1"/>
  <c r="D138" i="32" l="1"/>
  <c r="I23" i="32" l="1"/>
  <c r="I22" i="32" l="1"/>
  <c r="I14" i="32"/>
  <c r="I8" i="32"/>
  <c r="F90" i="32"/>
  <c r="E90" i="32"/>
  <c r="D90" i="32"/>
  <c r="C90" i="32"/>
  <c r="N138" i="32" l="1"/>
  <c r="I7" i="32" l="1"/>
  <c r="I5" i="32" l="1"/>
  <c r="N84" i="30" l="1"/>
  <c r="I41" i="31" l="1"/>
  <c r="D91" i="31" l="1"/>
  <c r="L91" i="31" l="1"/>
  <c r="L95" i="31" s="1"/>
  <c r="M95" i="31" s="1"/>
  <c r="K91" i="31"/>
  <c r="J91" i="31"/>
  <c r="I91" i="31"/>
  <c r="H91" i="31"/>
  <c r="G91" i="31"/>
  <c r="F91" i="31"/>
  <c r="E91" i="31"/>
  <c r="C91" i="31"/>
  <c r="N91" i="31" l="1"/>
  <c r="I37" i="31"/>
  <c r="I34" i="31" l="1"/>
  <c r="I29" i="31" l="1"/>
  <c r="I33" i="31" l="1"/>
  <c r="I23" i="31" l="1"/>
  <c r="I5" i="31"/>
  <c r="I15" i="31"/>
  <c r="I11" i="31"/>
  <c r="I18" i="31"/>
  <c r="I27" i="31"/>
  <c r="Q41" i="30" l="1"/>
  <c r="Q20" i="31" l="1"/>
  <c r="K87" i="30" l="1"/>
  <c r="I9" i="31" l="1"/>
  <c r="D56" i="31"/>
  <c r="E82" i="30" l="1"/>
  <c r="Q52" i="30" l="1"/>
  <c r="Q21" i="30" l="1"/>
  <c r="Q48" i="30" l="1"/>
  <c r="I45" i="30" l="1"/>
  <c r="G82" i="30" l="1"/>
  <c r="I42" i="30"/>
  <c r="I41" i="30"/>
  <c r="C53" i="30" l="1"/>
  <c r="K59" i="29"/>
  <c r="I40" i="30" l="1"/>
  <c r="I37" i="30" l="1"/>
  <c r="I36" i="30" l="1"/>
  <c r="I28" i="30" l="1"/>
  <c r="F82" i="30" l="1"/>
  <c r="I26" i="30" l="1"/>
  <c r="I24" i="30" l="1"/>
  <c r="I17" i="30"/>
  <c r="I21" i="30" l="1"/>
  <c r="I15" i="30" l="1"/>
  <c r="I11" i="30" l="1"/>
  <c r="I5" i="30" l="1"/>
  <c r="J82" i="30"/>
  <c r="G53" i="30" l="1"/>
  <c r="F53" i="30"/>
  <c r="E53" i="30"/>
  <c r="D53" i="30"/>
  <c r="I14" i="30" l="1"/>
  <c r="H30" i="29"/>
  <c r="F57" i="29" l="1"/>
  <c r="H27" i="29" l="1"/>
  <c r="J68" i="28" l="1"/>
  <c r="J69" i="28" s="1"/>
  <c r="J70" i="28" s="1"/>
  <c r="H25" i="29" l="1"/>
  <c r="H21" i="29" l="1"/>
  <c r="D57" i="29" l="1"/>
  <c r="H19" i="29" l="1"/>
  <c r="H16" i="29" l="1"/>
  <c r="H14" i="29" l="1"/>
  <c r="H12" i="29"/>
  <c r="H7" i="29" l="1"/>
  <c r="H9" i="29" l="1"/>
  <c r="H10" i="29"/>
  <c r="H11" i="29"/>
  <c r="H24" i="29"/>
  <c r="H29" i="29"/>
  <c r="H5" i="29"/>
  <c r="H26" i="28" l="1"/>
  <c r="H21" i="28" l="1"/>
  <c r="G61" i="28" l="1"/>
  <c r="H19" i="28" l="1"/>
  <c r="E61" i="28" l="1"/>
  <c r="L31" i="28" l="1"/>
  <c r="D31" i="28"/>
  <c r="H15" i="28"/>
  <c r="H13" i="28" l="1"/>
  <c r="F61" i="28" l="1"/>
  <c r="J44" i="28" l="1"/>
  <c r="H9" i="28"/>
  <c r="H30" i="39" l="1"/>
  <c r="F60" i="39" l="1"/>
  <c r="H28" i="39"/>
  <c r="H26" i="39" l="1"/>
  <c r="D60" i="39" l="1"/>
  <c r="H23" i="39" l="1"/>
  <c r="H25" i="39" l="1"/>
  <c r="H21" i="39" l="1"/>
  <c r="I60" i="39" l="1"/>
  <c r="H60" i="39"/>
  <c r="H17" i="39" l="1"/>
  <c r="H20" i="39" l="1"/>
  <c r="H22" i="39"/>
  <c r="H12" i="39"/>
  <c r="H7" i="39"/>
  <c r="H13" i="39"/>
  <c r="H13" i="37" l="1"/>
  <c r="H7" i="37"/>
  <c r="H12" i="37"/>
  <c r="H5" i="39" l="1"/>
  <c r="H19" i="39"/>
  <c r="H32" i="39"/>
  <c r="O55" i="37" l="1"/>
  <c r="H18" i="38" l="1"/>
  <c r="D40" i="38" l="1"/>
  <c r="H14" i="38" l="1"/>
  <c r="H12" i="38" l="1"/>
  <c r="H7" i="38" l="1"/>
  <c r="H6" i="38" l="1"/>
  <c r="H17" i="38"/>
  <c r="H20" i="38"/>
  <c r="H5" i="38"/>
  <c r="I25" i="37" l="1"/>
  <c r="I27" i="37"/>
  <c r="I29" i="37"/>
  <c r="I24" i="37" l="1"/>
  <c r="I22" i="37" l="1"/>
  <c r="I20" i="37" l="1"/>
  <c r="I17" i="37" l="1"/>
  <c r="I19" i="37"/>
  <c r="I16" i="37" l="1"/>
  <c r="D31" i="37" l="1"/>
  <c r="I8" i="31" l="1"/>
  <c r="I17" i="31"/>
  <c r="I22" i="31"/>
  <c r="I26" i="31"/>
  <c r="I10" i="30"/>
  <c r="I23" i="30"/>
  <c r="I35" i="30"/>
  <c r="I52" i="30"/>
  <c r="H12" i="28"/>
  <c r="H18" i="28"/>
  <c r="H29" i="28"/>
  <c r="H30" i="28"/>
  <c r="J58" i="36" l="1"/>
  <c r="P8" i="35" l="1"/>
  <c r="F58" i="36" l="1"/>
  <c r="I58" i="36" l="1"/>
  <c r="D40" i="33" l="1"/>
  <c r="K71" i="33"/>
  <c r="F47" i="35" l="1"/>
  <c r="G47" i="35" l="1"/>
  <c r="E47" i="35" l="1"/>
  <c r="H47" i="35" l="1"/>
  <c r="H29" i="34" l="1"/>
  <c r="H30" i="34" s="1"/>
  <c r="M73" i="33" l="1"/>
  <c r="F54" i="34" l="1"/>
  <c r="J54" i="34" l="1"/>
  <c r="I54" i="34" l="1"/>
  <c r="C71" i="33" l="1"/>
  <c r="F71" i="33" l="1"/>
  <c r="H56" i="31" l="1"/>
  <c r="G71" i="33" l="1"/>
  <c r="J71" i="33" l="1"/>
  <c r="E40" i="33" l="1"/>
  <c r="J138" i="32" l="1"/>
  <c r="M93" i="31" l="1"/>
  <c r="G138" i="32" l="1"/>
  <c r="M138" i="32" l="1"/>
  <c r="M90" i="32" l="1"/>
  <c r="I56" i="31" l="1"/>
  <c r="O34" i="29" l="1"/>
  <c r="E56" i="31" l="1"/>
  <c r="C56" i="31"/>
  <c r="K82" i="30" l="1"/>
  <c r="M82" i="30" l="1"/>
  <c r="J55" i="30" l="1"/>
  <c r="I82" i="30" l="1"/>
  <c r="L82" i="30"/>
  <c r="C82" i="30" l="1"/>
  <c r="I53" i="30" l="1"/>
  <c r="G57" i="29" l="1"/>
  <c r="I57" i="29" l="1"/>
  <c r="H57" i="29"/>
  <c r="E33" i="29" l="1"/>
  <c r="C61" i="28" l="1"/>
  <c r="H5" i="28" l="1"/>
  <c r="I61" i="28" l="1"/>
  <c r="H61" i="28" l="1"/>
  <c r="H11" i="28" l="1"/>
  <c r="H16" i="37" l="1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15" i="37"/>
  <c r="H8" i="28" l="1"/>
  <c r="H6" i="28" l="1"/>
  <c r="H7" i="28" l="1"/>
  <c r="H31" i="28" s="1"/>
  <c r="I42" i="38" l="1"/>
  <c r="E33" i="39" l="1"/>
  <c r="G40" i="38" l="1"/>
  <c r="L53" i="37" l="1"/>
  <c r="E21" i="38" l="1"/>
  <c r="M21" i="38" l="1"/>
  <c r="E49" i="37" l="1"/>
  <c r="I49" i="37" l="1"/>
  <c r="J49" i="37" l="1"/>
  <c r="F49" i="37" l="1"/>
  <c r="G49" i="37" l="1"/>
  <c r="H49" i="37" l="1"/>
  <c r="I31" i="37" l="1"/>
  <c r="L58" i="36" l="1"/>
  <c r="K58" i="36"/>
  <c r="L53" i="34" l="1"/>
  <c r="C47" i="35" l="1"/>
  <c r="G54" i="34" l="1"/>
  <c r="L71" i="33" l="1"/>
  <c r="M75" i="33" l="1"/>
  <c r="M74" i="33"/>
  <c r="M76" i="33" l="1"/>
  <c r="N71" i="33"/>
  <c r="G31" i="37"/>
  <c r="F31" i="37"/>
  <c r="G5" i="1" s="1"/>
  <c r="E31" i="37"/>
  <c r="F5" i="1" s="1"/>
  <c r="E5" i="1"/>
  <c r="C31" i="37"/>
  <c r="D5" i="1" l="1"/>
  <c r="I5" i="1" s="1"/>
  <c r="M32" i="37"/>
  <c r="E138" i="32" l="1"/>
  <c r="E11" i="1" l="1"/>
  <c r="M94" i="31" l="1"/>
  <c r="E57" i="29" l="1"/>
  <c r="G60" i="39" l="1"/>
  <c r="E60" i="39" l="1"/>
  <c r="O21" i="38" l="1"/>
  <c r="E40" i="38" l="1"/>
  <c r="D49" i="37" l="1"/>
  <c r="D47" i="35" l="1"/>
  <c r="C54" i="34" l="1"/>
  <c r="L56" i="34" l="1"/>
  <c r="L57" i="34"/>
  <c r="M40" i="33"/>
  <c r="C138" i="32" l="1"/>
  <c r="S140" i="32" l="1"/>
  <c r="D12" i="1"/>
  <c r="E12" i="1"/>
  <c r="F12" i="1"/>
  <c r="G12" i="1"/>
  <c r="G90" i="32"/>
  <c r="M91" i="32" l="1"/>
  <c r="R138" i="32" l="1"/>
  <c r="S142" i="32" l="1"/>
  <c r="I90" i="32"/>
  <c r="F11" i="1" l="1"/>
  <c r="C57" i="29" l="1"/>
  <c r="I44" i="38" l="1"/>
  <c r="H40" i="38"/>
  <c r="I47" i="35" l="1"/>
  <c r="K50" i="35" s="1"/>
  <c r="L30" i="34" l="1"/>
  <c r="I14" i="1" l="1"/>
  <c r="K54" i="34" l="1"/>
  <c r="L58" i="34" l="1"/>
  <c r="L59" i="34" s="1"/>
  <c r="L54" i="34"/>
  <c r="L138" i="32" l="1"/>
  <c r="J76" i="33" s="1"/>
  <c r="P138" i="32" l="1"/>
  <c r="S138" i="32" s="1"/>
  <c r="D82" i="30" l="1"/>
  <c r="S141" i="32" l="1"/>
  <c r="S143" i="32" s="1"/>
  <c r="N85" i="30"/>
  <c r="G10" i="1"/>
  <c r="F10" i="1"/>
  <c r="E10" i="1"/>
  <c r="D10" i="1" l="1"/>
  <c r="I10" i="1" s="1"/>
  <c r="M53" i="30"/>
  <c r="J57" i="29" l="1"/>
  <c r="K60" i="29" l="1"/>
  <c r="J60" i="39" l="1"/>
  <c r="L34" i="39" l="1"/>
  <c r="G33" i="39" l="1"/>
  <c r="F33" i="39"/>
  <c r="G7" i="1" s="1"/>
  <c r="F7" i="1"/>
  <c r="D33" i="39"/>
  <c r="C33" i="39"/>
  <c r="D7" i="1" s="1"/>
  <c r="L33" i="39" l="1"/>
  <c r="E7" i="1"/>
  <c r="I7" i="1" s="1"/>
  <c r="C40" i="38" l="1"/>
  <c r="G21" i="38" l="1"/>
  <c r="F21" i="38"/>
  <c r="G6" i="1" s="1"/>
  <c r="F6" i="1"/>
  <c r="D21" i="38"/>
  <c r="E6" i="1" s="1"/>
  <c r="C21" i="38"/>
  <c r="D6" i="1" l="1"/>
  <c r="I6" i="1" s="1"/>
  <c r="H21" i="38"/>
  <c r="C49" i="37" l="1"/>
  <c r="K49" i="37" l="1"/>
  <c r="L49" i="37" s="1"/>
  <c r="L51" i="37" l="1"/>
  <c r="O52" i="37" s="1"/>
  <c r="C32" i="37"/>
  <c r="E32" i="37"/>
  <c r="L52" i="37" l="1"/>
  <c r="L54" i="37" s="1"/>
  <c r="E58" i="36"/>
  <c r="I16" i="1" l="1"/>
  <c r="I12" i="1" l="1"/>
  <c r="O82" i="30" l="1"/>
  <c r="G33" i="29" l="1"/>
  <c r="F33" i="29"/>
  <c r="G9" i="1" s="1"/>
  <c r="F9" i="1"/>
  <c r="C33" i="29"/>
  <c r="D9" i="1" s="1"/>
  <c r="D33" i="29"/>
  <c r="E9" i="1" l="1"/>
  <c r="I9" i="1" s="1"/>
  <c r="H33" i="29"/>
  <c r="J61" i="28" l="1"/>
  <c r="D61" i="28"/>
  <c r="K66" i="28" l="1"/>
  <c r="K63" i="28"/>
  <c r="K64" i="28"/>
  <c r="K61" i="28"/>
  <c r="K65" i="28" l="1"/>
  <c r="K67" i="28" s="1"/>
  <c r="K60" i="39"/>
  <c r="C60" i="39"/>
  <c r="L64" i="39" l="1"/>
  <c r="L63" i="39"/>
  <c r="G34" i="39"/>
  <c r="L60" i="39"/>
  <c r="C34" i="39"/>
  <c r="H33" i="39" s="1"/>
  <c r="E34" i="39"/>
  <c r="L62" i="39" l="1"/>
  <c r="L65" i="39" s="1"/>
  <c r="F40" i="38" l="1"/>
  <c r="I40" i="38" s="1"/>
  <c r="I43" i="38" l="1"/>
  <c r="G22" i="38"/>
  <c r="C22" i="38"/>
  <c r="E22" i="38"/>
  <c r="I45" i="38" l="1"/>
  <c r="K23" i="38"/>
  <c r="C58" i="36"/>
  <c r="M62" i="36" l="1"/>
  <c r="M58" i="36"/>
  <c r="G41" i="36"/>
  <c r="M61" i="36" l="1"/>
  <c r="M63" i="36" s="1"/>
  <c r="E41" i="36"/>
  <c r="C41" i="36"/>
  <c r="J47" i="35" l="1"/>
  <c r="G26" i="35"/>
  <c r="F26" i="35"/>
  <c r="E26" i="35"/>
  <c r="D26" i="35"/>
  <c r="C26" i="35"/>
  <c r="H26" i="35"/>
  <c r="K51" i="35" l="1"/>
  <c r="I15" i="1"/>
  <c r="K47" i="35"/>
  <c r="G27" i="35"/>
  <c r="C27" i="35"/>
  <c r="E27" i="35"/>
  <c r="L26" i="35"/>
  <c r="K52" i="35" l="1"/>
  <c r="L27" i="35"/>
  <c r="G31" i="34" l="1"/>
  <c r="J14" i="1"/>
  <c r="K14" i="1" s="1"/>
  <c r="C31" i="34"/>
  <c r="E31" i="34"/>
  <c r="L31" i="34" l="1"/>
  <c r="G40" i="33"/>
  <c r="F40" i="33"/>
  <c r="C40" i="33"/>
  <c r="I13" i="1" l="1"/>
  <c r="G41" i="33"/>
  <c r="E41" i="33"/>
  <c r="C41" i="33"/>
  <c r="I40" i="33" l="1"/>
  <c r="G91" i="32"/>
  <c r="J12" i="1"/>
  <c r="K12" i="1" s="1"/>
  <c r="E91" i="32"/>
  <c r="C91" i="32"/>
  <c r="F56" i="31" l="1"/>
  <c r="G56" i="31"/>
  <c r="G11" i="1" l="1"/>
  <c r="N90" i="31"/>
  <c r="M96" i="31"/>
  <c r="D11" i="1"/>
  <c r="I11" i="1" s="1"/>
  <c r="G57" i="31"/>
  <c r="C57" i="31"/>
  <c r="E57" i="31"/>
  <c r="M97" i="31" l="1"/>
  <c r="G54" i="30"/>
  <c r="E54" i="30"/>
  <c r="C54" i="30"/>
  <c r="N87" i="30" l="1"/>
  <c r="N88" i="30" s="1"/>
  <c r="J10" i="1"/>
  <c r="M54" i="30"/>
  <c r="K10" i="1" l="1"/>
  <c r="F31" i="28" l="1"/>
  <c r="G8" i="1" s="1"/>
  <c r="L57" i="29" l="1"/>
  <c r="K61" i="29"/>
  <c r="K62" i="29" s="1"/>
  <c r="G34" i="29"/>
  <c r="E34" i="29"/>
  <c r="L33" i="29"/>
  <c r="C34" i="29"/>
  <c r="L34" i="29" l="1"/>
  <c r="G31" i="28" l="1"/>
  <c r="E31" i="28"/>
  <c r="F8" i="1" s="1"/>
  <c r="E8" i="1"/>
  <c r="C31" i="28"/>
  <c r="D8" i="1" s="1"/>
  <c r="H18" i="1" l="1"/>
  <c r="G32" i="28"/>
  <c r="E32" i="28"/>
  <c r="C32" i="28"/>
  <c r="I8" i="1" l="1"/>
  <c r="J8" i="1" s="1"/>
  <c r="K8" i="1" s="1"/>
  <c r="J6" i="1" l="1"/>
  <c r="K6" i="1" s="1"/>
  <c r="F17" i="1" l="1"/>
  <c r="G17" i="1" l="1"/>
  <c r="D17" i="1"/>
  <c r="E17" i="1" l="1"/>
  <c r="D18" i="1" s="1"/>
  <c r="F18" i="1"/>
  <c r="J18" i="1" l="1"/>
  <c r="I17" i="1"/>
  <c r="K5" i="1"/>
  <c r="J19" i="1"/>
</calcChain>
</file>

<file path=xl/sharedStrings.xml><?xml version="1.0" encoding="utf-8"?>
<sst xmlns="http://schemas.openxmlformats.org/spreadsheetml/2006/main" count="2357" uniqueCount="730">
  <si>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</si>
  <si>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</si>
  <si>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</si>
  <si>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</si>
  <si>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</si>
  <si>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</si>
  <si>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</si>
  <si>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</si>
  <si>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</si>
  <si>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</si>
  <si>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</si>
  <si>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</si>
  <si>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</si>
  <si>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</si>
  <si>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</si>
  <si>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</si>
  <si>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</si>
  <si>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</si>
  <si>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</si>
  <si>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YEAR</t>
  </si>
  <si>
    <t>CASH SALES</t>
  </si>
  <si>
    <t>ACCOUNT SALES</t>
  </si>
  <si>
    <t>TOTAL SALES</t>
  </si>
  <si>
    <t xml:space="preserve"> 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</si>
  <si>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</si>
  <si>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</si>
  <si>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</si>
  <si>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</si>
  <si>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</si>
  <si>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</si>
  <si>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</si>
  <si>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AVERAGE MONTHLY SALES:</t>
  </si>
  <si>
    <t>LOWEST MONTH SALES</t>
  </si>
  <si>
    <t>AGRIGEL</t>
  </si>
  <si>
    <t>PREMAC</t>
  </si>
  <si>
    <t>MONTH</t>
  </si>
  <si>
    <t>CASH FARMERS</t>
  </si>
  <si>
    <t>FARMERS</t>
  </si>
  <si>
    <t>INFANTMED</t>
  </si>
  <si>
    <t>VAT PURPOSES</t>
  </si>
  <si>
    <t>VAT</t>
  </si>
  <si>
    <t>INFANT MED</t>
  </si>
  <si>
    <t>NCGCAM</t>
  </si>
  <si>
    <t>INFANTMED /             NCG CAM</t>
  </si>
  <si>
    <t>Account</t>
  </si>
  <si>
    <t>-</t>
  </si>
  <si>
    <t>01</t>
  </si>
  <si>
    <t>OTHER</t>
  </si>
  <si>
    <t>NCG CAM</t>
  </si>
  <si>
    <t>ü</t>
  </si>
  <si>
    <t>.</t>
  </si>
  <si>
    <t>TOTAL INVOICED SALES FOR 2017 FINANCIAL YEAR</t>
  </si>
  <si>
    <t>End 30 days</t>
  </si>
  <si>
    <t>Over 30 days</t>
  </si>
  <si>
    <t>Discount</t>
  </si>
  <si>
    <t>TOTAL INVOICES - FEBRUARY 2018</t>
  </si>
  <si>
    <t>TOTAL INVOICES - JANUARY 2018</t>
  </si>
  <si>
    <t>TOTAL INVOICES - NOVEMBER 2017</t>
  </si>
  <si>
    <t>EPE01</t>
  </si>
  <si>
    <t>30 Days:</t>
  </si>
  <si>
    <t>+ 30 Days:</t>
  </si>
  <si>
    <t>Discount:</t>
  </si>
  <si>
    <t>Equipment Parts &amp; Engines - EPE01</t>
  </si>
  <si>
    <t>TOTAL INVOICES - MARCH 2018</t>
  </si>
  <si>
    <t>PI2655</t>
  </si>
  <si>
    <t>TOTAL INVOICES - APRIL 2018</t>
  </si>
  <si>
    <t>TOTAL INVOICES - MAY 2018</t>
  </si>
  <si>
    <t>TOTAL INVOICES - JUNE 2018</t>
  </si>
  <si>
    <t>TOTAL INVOICES - JULY 2018</t>
  </si>
  <si>
    <t>TOTAL INVOICES - AUGUST 2018</t>
  </si>
  <si>
    <t>TOTAL INVOICES - SEPTEMBER 2018</t>
  </si>
  <si>
    <t>TOTAL INVOICES - OCTOBER 2018</t>
  </si>
  <si>
    <t>TOTAL INVOICES - DECEMBER 2018</t>
  </si>
  <si>
    <t>Ventserve - VEN01</t>
  </si>
  <si>
    <t>PI2656</t>
  </si>
  <si>
    <t>05</t>
  </si>
  <si>
    <t>VEN01</t>
  </si>
  <si>
    <t>PI2657</t>
  </si>
  <si>
    <t>07</t>
  </si>
  <si>
    <t>Dosco Hydraulics MP - DOS01</t>
  </si>
  <si>
    <t>DOS01</t>
  </si>
  <si>
    <t>AI2658</t>
  </si>
  <si>
    <t>Gooi Mielies Boerdery</t>
  </si>
  <si>
    <t>Witbank Power Spares</t>
  </si>
  <si>
    <t>PI2659</t>
  </si>
  <si>
    <t>08</t>
  </si>
  <si>
    <t>PI2660</t>
  </si>
  <si>
    <t>12</t>
  </si>
  <si>
    <t>Commercial Shearing - COM01</t>
  </si>
  <si>
    <t>COM01</t>
  </si>
  <si>
    <t>BEL01</t>
  </si>
  <si>
    <t>not sent yet</t>
  </si>
  <si>
    <t>Fluid Power Automation - FLU01</t>
  </si>
  <si>
    <t>PI2661</t>
  </si>
  <si>
    <t>FLU01</t>
  </si>
  <si>
    <t>Received p.o.p</t>
  </si>
  <si>
    <t>PI2662</t>
  </si>
  <si>
    <t>13</t>
  </si>
  <si>
    <t>Durim GH</t>
  </si>
  <si>
    <t>PI2663</t>
  </si>
  <si>
    <t>PI2664</t>
  </si>
  <si>
    <t>14</t>
  </si>
  <si>
    <t>Discovery Drilling</t>
  </si>
  <si>
    <t>VRY01</t>
  </si>
  <si>
    <t>Paid by internet</t>
  </si>
  <si>
    <t>PI2665</t>
  </si>
  <si>
    <t>19</t>
  </si>
  <si>
    <t>PI2666</t>
  </si>
  <si>
    <t>PI2667</t>
  </si>
  <si>
    <t>27</t>
  </si>
  <si>
    <t>Bell Equipment - BEL01</t>
  </si>
  <si>
    <t>Vryheid Cranes - VRY01</t>
  </si>
  <si>
    <t>PI2668</t>
  </si>
  <si>
    <t>Hydstar Engineering - HYD01</t>
  </si>
  <si>
    <t>29</t>
  </si>
  <si>
    <t>PI2669</t>
  </si>
  <si>
    <t>PI2670</t>
  </si>
  <si>
    <t>HYD01</t>
  </si>
  <si>
    <t>Joy Mining</t>
  </si>
  <si>
    <t>after cutoff Feb</t>
  </si>
  <si>
    <t>PI2671</t>
  </si>
  <si>
    <t>04</t>
  </si>
  <si>
    <t>LC Mining Equipment</t>
  </si>
  <si>
    <t>SAN01</t>
  </si>
  <si>
    <t>Received pop</t>
  </si>
  <si>
    <t>PI2672</t>
  </si>
  <si>
    <t>11</t>
  </si>
  <si>
    <t>PI2673</t>
  </si>
  <si>
    <t>PI2674</t>
  </si>
  <si>
    <t>PI2676</t>
  </si>
  <si>
    <t>PI2675</t>
  </si>
  <si>
    <t>16</t>
  </si>
  <si>
    <t>Dosco Hydraulics MP - HYD01</t>
  </si>
  <si>
    <t>Sandvik Delmas - SAN01</t>
  </si>
  <si>
    <t>Powerforce Hydraulics</t>
  </si>
  <si>
    <t>To Pay</t>
  </si>
  <si>
    <t>PI2677</t>
  </si>
  <si>
    <t>Africore Storage Systems</t>
  </si>
  <si>
    <t>PI2678</t>
  </si>
  <si>
    <t>18</t>
  </si>
  <si>
    <t>JJ Planned Maintenance Services</t>
  </si>
  <si>
    <t>PI2679</t>
  </si>
  <si>
    <t>PI2680</t>
  </si>
  <si>
    <t>PI2681</t>
  </si>
  <si>
    <t>PI2682</t>
  </si>
  <si>
    <t>24</t>
  </si>
  <si>
    <t>DBZ Diesel Parts - DBZ01</t>
  </si>
  <si>
    <t>PI2683</t>
  </si>
  <si>
    <t>25</t>
  </si>
  <si>
    <t>DBZ01</t>
  </si>
  <si>
    <t>Hubulk</t>
  </si>
  <si>
    <t>AI2684</t>
  </si>
  <si>
    <t>26</t>
  </si>
  <si>
    <t>PI2685</t>
  </si>
  <si>
    <t>PI2686</t>
  </si>
  <si>
    <t>30</t>
  </si>
  <si>
    <t>PI2687</t>
  </si>
  <si>
    <t>02</t>
  </si>
  <si>
    <t>MAL01</t>
  </si>
  <si>
    <t>PI2688</t>
  </si>
  <si>
    <t>PI2689</t>
  </si>
  <si>
    <t>Maloma Colliery - MAL01</t>
  </si>
  <si>
    <t>PI2690</t>
  </si>
  <si>
    <t>PI2692</t>
  </si>
  <si>
    <t>PI2691</t>
  </si>
  <si>
    <t>Phumula Mining Equipment</t>
  </si>
  <si>
    <t>PI2693</t>
  </si>
  <si>
    <t>AI2396</t>
  </si>
  <si>
    <t>Wentzel Trust Boerdery</t>
  </si>
  <si>
    <t>emailed 09/10; 09/01</t>
  </si>
  <si>
    <t>AI2463</t>
  </si>
  <si>
    <t>F Wessels</t>
  </si>
  <si>
    <t>emailed 03/11</t>
  </si>
  <si>
    <t>AI2502</t>
  </si>
  <si>
    <t>Willie Wessels</t>
  </si>
  <si>
    <t>AI2504</t>
  </si>
  <si>
    <t>Guniel Viljoen</t>
  </si>
  <si>
    <t>AI2508</t>
  </si>
  <si>
    <t>Dawie Oosthuizen</t>
  </si>
  <si>
    <t>smsed 09/01; 26/01</t>
  </si>
  <si>
    <t>AI2510</t>
  </si>
  <si>
    <t>Buks Oosthuizen</t>
  </si>
  <si>
    <t>AI2581</t>
  </si>
  <si>
    <t>GF Van Der Merwe</t>
  </si>
  <si>
    <t>To pay</t>
  </si>
  <si>
    <t>emailed 09/01</t>
  </si>
  <si>
    <t>AI2479</t>
  </si>
  <si>
    <t>Scheepers Boerdery</t>
  </si>
  <si>
    <t>emailed 09/01; 26/01</t>
  </si>
  <si>
    <t>PI2610</t>
  </si>
  <si>
    <t>Hydrapower Hydraulics - HYD02</t>
  </si>
  <si>
    <t>PI2596</t>
  </si>
  <si>
    <t>S. Automac Services - SAS01</t>
  </si>
  <si>
    <t>09</t>
  </si>
  <si>
    <t>PI2694</t>
  </si>
  <si>
    <t>Ultra Spares</t>
  </si>
  <si>
    <t>PI2695</t>
  </si>
  <si>
    <t>10</t>
  </si>
  <si>
    <t>PI2696</t>
  </si>
  <si>
    <t>PI2697</t>
  </si>
  <si>
    <t>PI2698</t>
  </si>
  <si>
    <t>PI2699</t>
  </si>
  <si>
    <t>PI2700</t>
  </si>
  <si>
    <t>SAS01</t>
  </si>
  <si>
    <t>15</t>
  </si>
  <si>
    <t>PI2701</t>
  </si>
  <si>
    <t>Ferobrake Witbank</t>
  </si>
  <si>
    <t>PI2702</t>
  </si>
  <si>
    <t>Leon took with to nampo</t>
  </si>
  <si>
    <t>Paid cash</t>
  </si>
  <si>
    <t>Welkom Hydraulics</t>
  </si>
  <si>
    <t>PI2703</t>
  </si>
  <si>
    <t>17</t>
  </si>
  <si>
    <t>Sandvik Mining RSA - SAN01</t>
  </si>
  <si>
    <t>PI2704</t>
  </si>
  <si>
    <t>21</t>
  </si>
  <si>
    <t>22</t>
  </si>
  <si>
    <t>PI2705</t>
  </si>
  <si>
    <t>PI2706</t>
  </si>
  <si>
    <t>PI2707</t>
  </si>
  <si>
    <t>BHS01</t>
  </si>
  <si>
    <t>PI2708</t>
  </si>
  <si>
    <t>BHS Enterprises</t>
  </si>
  <si>
    <t>PI2709</t>
  </si>
  <si>
    <t>28</t>
  </si>
  <si>
    <t>PI2710</t>
  </si>
  <si>
    <t>PI2711</t>
  </si>
  <si>
    <t>PI2712</t>
  </si>
  <si>
    <t>PI2713</t>
  </si>
  <si>
    <t>PI2714</t>
  </si>
  <si>
    <t>JOY01</t>
  </si>
  <si>
    <t>PI2715</t>
  </si>
  <si>
    <t>PI2716</t>
  </si>
  <si>
    <t>PI2717</t>
  </si>
  <si>
    <t>06</t>
  </si>
  <si>
    <t>Vent Serve - VEN01</t>
  </si>
  <si>
    <t>PI2718</t>
  </si>
  <si>
    <t>PI2719</t>
  </si>
  <si>
    <t>PI2720</t>
  </si>
  <si>
    <t>PI2721</t>
  </si>
  <si>
    <t>PI2722</t>
  </si>
  <si>
    <t>PI2723</t>
  </si>
  <si>
    <t>PI2724</t>
  </si>
  <si>
    <t>Delante</t>
  </si>
  <si>
    <t>Coalseam Hydraulics</t>
  </si>
  <si>
    <t>PI2725</t>
  </si>
  <si>
    <t>PI2726</t>
  </si>
  <si>
    <t>PI2727</t>
  </si>
  <si>
    <t>PI2728</t>
  </si>
  <si>
    <t>PI2729</t>
  </si>
  <si>
    <t>20</t>
  </si>
  <si>
    <t>PI2730</t>
  </si>
  <si>
    <t>PI2731</t>
  </si>
  <si>
    <t>PI2732</t>
  </si>
  <si>
    <t>JAE01</t>
  </si>
  <si>
    <t>PI2733</t>
  </si>
  <si>
    <t>PI2734</t>
  </si>
  <si>
    <t>PI2735</t>
  </si>
  <si>
    <t>PI2736</t>
  </si>
  <si>
    <t>PI2737</t>
  </si>
  <si>
    <t>PI2738</t>
  </si>
  <si>
    <t>J.A. Engineering - JAE01</t>
  </si>
  <si>
    <t>Joy Global - JOY01</t>
  </si>
  <si>
    <t>PI2739</t>
  </si>
  <si>
    <t>PI2740</t>
  </si>
  <si>
    <t>PI2741</t>
  </si>
  <si>
    <t xml:space="preserve">Account </t>
  </si>
  <si>
    <t>PI2742</t>
  </si>
  <si>
    <t>PI2743</t>
  </si>
  <si>
    <t>03</t>
  </si>
  <si>
    <t>AI2744</t>
  </si>
  <si>
    <t>Purest Taste</t>
  </si>
  <si>
    <t>PI2745</t>
  </si>
  <si>
    <t>PI2746</t>
  </si>
  <si>
    <t>PI2747</t>
  </si>
  <si>
    <t>PI2748</t>
  </si>
  <si>
    <t>PI2749</t>
  </si>
  <si>
    <t>PI2750</t>
  </si>
  <si>
    <t>PI2751</t>
  </si>
  <si>
    <t>PI2752</t>
  </si>
  <si>
    <t>PI2753</t>
  </si>
  <si>
    <t>Rock Mining Machines</t>
  </si>
  <si>
    <t>PI2754</t>
  </si>
  <si>
    <t>PI2755</t>
  </si>
  <si>
    <t>PI2756</t>
  </si>
  <si>
    <t>23</t>
  </si>
  <si>
    <t>PI2757</t>
  </si>
  <si>
    <t>PI2758</t>
  </si>
  <si>
    <t>PI2759</t>
  </si>
  <si>
    <t>PI2760</t>
  </si>
  <si>
    <t>BHS Sales - BHS01</t>
  </si>
  <si>
    <t>PI2761</t>
  </si>
  <si>
    <t>PI2762</t>
  </si>
  <si>
    <t>Pex Hydraulics</t>
  </si>
  <si>
    <t>PI2763</t>
  </si>
  <si>
    <t>Land Part</t>
  </si>
  <si>
    <t>PI2764</t>
  </si>
  <si>
    <t>Balance due:</t>
  </si>
  <si>
    <t>Combined Sales</t>
  </si>
  <si>
    <t>AI2765</t>
  </si>
  <si>
    <t>PI2766</t>
  </si>
  <si>
    <t>PI2769</t>
  </si>
  <si>
    <t>PI2768</t>
  </si>
  <si>
    <t>DBZ Diesel Parts - DB01</t>
  </si>
  <si>
    <t>AI2767</t>
  </si>
  <si>
    <t>PI2770</t>
  </si>
  <si>
    <t>Coalseam Hydraulics &amp; Mining</t>
  </si>
  <si>
    <t>AI2771</t>
  </si>
  <si>
    <t>PI2772</t>
  </si>
  <si>
    <t>NJ Van Zyl Boerdery / Willie Marais</t>
  </si>
  <si>
    <t>HYD02</t>
  </si>
  <si>
    <t>Settlement Discount 3.5%:</t>
  </si>
  <si>
    <t>PI2773</t>
  </si>
  <si>
    <t>PI2774</t>
  </si>
  <si>
    <t>PI2775</t>
  </si>
  <si>
    <t>PI2776</t>
  </si>
  <si>
    <t>PI2777</t>
  </si>
  <si>
    <t>PI2778</t>
  </si>
  <si>
    <t>Welkom Hydraulics &amp; Pneumatics</t>
  </si>
  <si>
    <t>PI2779</t>
  </si>
  <si>
    <t>PI2780</t>
  </si>
  <si>
    <t>PI2781</t>
  </si>
  <si>
    <t>PI2782</t>
  </si>
  <si>
    <t>PI2783</t>
  </si>
  <si>
    <t>PI2784</t>
  </si>
  <si>
    <t>Credited</t>
  </si>
  <si>
    <t>PI2785</t>
  </si>
  <si>
    <t>PI2786</t>
  </si>
  <si>
    <t>PI2787</t>
  </si>
  <si>
    <t>PI2788</t>
  </si>
  <si>
    <t>600SA Holdings - 600</t>
  </si>
  <si>
    <t>600</t>
  </si>
  <si>
    <t>PI2789</t>
  </si>
  <si>
    <t>PM Swart</t>
  </si>
  <si>
    <t>AI2790</t>
  </si>
  <si>
    <t>AI2792</t>
  </si>
  <si>
    <t>AI2793</t>
  </si>
  <si>
    <t>AI2794</t>
  </si>
  <si>
    <t>AI2795</t>
  </si>
  <si>
    <t>PI2791</t>
  </si>
  <si>
    <t>Moedverloren / Streicher</t>
  </si>
  <si>
    <t>Jacarieka Trust / Kobus Van Rooyen</t>
  </si>
  <si>
    <t>Vierfontein Boerdery / Owen Muller</t>
  </si>
  <si>
    <t>PJ Bezuidenhout</t>
  </si>
  <si>
    <t>PI2796</t>
  </si>
  <si>
    <t>PI2797</t>
  </si>
  <si>
    <t>PI2798</t>
  </si>
  <si>
    <t>AI2799</t>
  </si>
  <si>
    <t>Jan Boschoff Boerdery</t>
  </si>
  <si>
    <t>Commercial Industrial Hydraulics</t>
  </si>
  <si>
    <t>PI2800</t>
  </si>
  <si>
    <t>PI2801</t>
  </si>
  <si>
    <t>PI2802</t>
  </si>
  <si>
    <t>PI2803</t>
  </si>
  <si>
    <t>AI2804</t>
  </si>
  <si>
    <t>PI2805</t>
  </si>
  <si>
    <t>PI2806</t>
  </si>
  <si>
    <t>PI2808</t>
  </si>
  <si>
    <t>PI2807</t>
  </si>
  <si>
    <t>PI2809</t>
  </si>
  <si>
    <t>PI2810</t>
  </si>
  <si>
    <t>PI2812</t>
  </si>
  <si>
    <t>PI2813</t>
  </si>
  <si>
    <t>PI2814</t>
  </si>
  <si>
    <t>Springbokdraai Boerdery</t>
  </si>
  <si>
    <t>AI2815</t>
  </si>
  <si>
    <t>PI2816</t>
  </si>
  <si>
    <t>31</t>
  </si>
  <si>
    <t>Credited PI2785</t>
  </si>
  <si>
    <t>PI2817</t>
  </si>
  <si>
    <t>PI2818</t>
  </si>
  <si>
    <t>PI2819</t>
  </si>
  <si>
    <t>AI2820</t>
  </si>
  <si>
    <t>PI2821</t>
  </si>
  <si>
    <t>Present Perfect Investments</t>
  </si>
  <si>
    <t>AI2822</t>
  </si>
  <si>
    <t>PI2823</t>
  </si>
  <si>
    <t>PI2824</t>
  </si>
  <si>
    <t>PI2825</t>
  </si>
  <si>
    <t>PI2826</t>
  </si>
  <si>
    <t>PI2827</t>
  </si>
  <si>
    <t>PI2828</t>
  </si>
  <si>
    <t>PI2829</t>
  </si>
  <si>
    <t>PI2830</t>
  </si>
  <si>
    <t>Craft Hydraulics</t>
  </si>
  <si>
    <t>FCC Boerdery</t>
  </si>
  <si>
    <t>AI2831</t>
  </si>
  <si>
    <t>PI2832</t>
  </si>
  <si>
    <t>PI2833</t>
  </si>
  <si>
    <t>DH Botha Boerdery</t>
  </si>
  <si>
    <t>AI2834</t>
  </si>
  <si>
    <t>AI2835</t>
  </si>
  <si>
    <t>AI2836</t>
  </si>
  <si>
    <t>AI2837</t>
  </si>
  <si>
    <t>JN Van Schalkwyk</t>
  </si>
  <si>
    <t>Jacques Engelbrecht / Mieniane Boerdery</t>
  </si>
  <si>
    <t>APL Lourens</t>
  </si>
  <si>
    <t>Tracpart Mining Supplies</t>
  </si>
  <si>
    <t>PI2838</t>
  </si>
  <si>
    <t>PI2839</t>
  </si>
  <si>
    <t>PI2840</t>
  </si>
  <si>
    <t>Paid by cheque</t>
  </si>
  <si>
    <t>AI2841</t>
  </si>
  <si>
    <t>PI2842</t>
  </si>
  <si>
    <t>PI2843</t>
  </si>
  <si>
    <t>Sonskyn Handel - SON01</t>
  </si>
  <si>
    <t>SON01</t>
  </si>
  <si>
    <t>AI2844</t>
  </si>
  <si>
    <t>PI2845</t>
  </si>
  <si>
    <t>PI2846</t>
  </si>
  <si>
    <t>PI2847</t>
  </si>
  <si>
    <t>GP Deale / FCF Farming</t>
  </si>
  <si>
    <t>AI2848</t>
  </si>
  <si>
    <t>Uys Broers Boerdery</t>
  </si>
  <si>
    <t>AI2849</t>
  </si>
  <si>
    <t>PI2850</t>
  </si>
  <si>
    <t>Senwes Limited - SEN01</t>
  </si>
  <si>
    <t>AI2851</t>
  </si>
  <si>
    <t>SEN01</t>
  </si>
  <si>
    <t>PI2852</t>
  </si>
  <si>
    <t>PI2853</t>
  </si>
  <si>
    <t>PI2854</t>
  </si>
  <si>
    <t>PI2855</t>
  </si>
  <si>
    <t>PI2856</t>
  </si>
  <si>
    <t>PI2857</t>
  </si>
  <si>
    <t>Albert Kruidenier</t>
  </si>
  <si>
    <t>AI2858</t>
  </si>
  <si>
    <t>PI2859</t>
  </si>
  <si>
    <t>AI2860</t>
  </si>
  <si>
    <t>AI2861</t>
  </si>
  <si>
    <t>AI2862</t>
  </si>
  <si>
    <t>AI2863</t>
  </si>
  <si>
    <t>AI2864</t>
  </si>
  <si>
    <t>AI2865</t>
  </si>
  <si>
    <t>AI2866</t>
  </si>
  <si>
    <t>AC Viljoen en Seuns</t>
  </si>
  <si>
    <t>GP Haward</t>
  </si>
  <si>
    <t>ZCS Boerdery / C Malan</t>
  </si>
  <si>
    <t>AL Fivas</t>
  </si>
  <si>
    <t>Varsfontein Beef / Cloete Odendaal</t>
  </si>
  <si>
    <t>Cloverfield / Danie Portwig</t>
  </si>
  <si>
    <t>Dreyer Van Wyk Boerdery</t>
  </si>
  <si>
    <t>CJ Coetzee Boerdery</t>
  </si>
  <si>
    <t>AI2867</t>
  </si>
  <si>
    <t>emailed 01/10</t>
  </si>
  <si>
    <t>PI2868</t>
  </si>
  <si>
    <t>Asabilite</t>
  </si>
  <si>
    <t>emailed 02/10</t>
  </si>
  <si>
    <t>Niekerkskuil / R Taljaard</t>
  </si>
  <si>
    <t>AI2869</t>
  </si>
  <si>
    <t>PI2870</t>
  </si>
  <si>
    <t>PI2871</t>
  </si>
  <si>
    <t>PI2872</t>
  </si>
  <si>
    <t>PI2873</t>
  </si>
  <si>
    <t>PI2874</t>
  </si>
  <si>
    <t>Ultra Spares - ULT01</t>
  </si>
  <si>
    <t>ULT01</t>
  </si>
  <si>
    <t>AI2875</t>
  </si>
  <si>
    <t>PI2876</t>
  </si>
  <si>
    <t>PI2877</t>
  </si>
  <si>
    <t>PI2878</t>
  </si>
  <si>
    <t>PI2880</t>
  </si>
  <si>
    <t>PI2879</t>
  </si>
  <si>
    <t>AI2881</t>
  </si>
  <si>
    <t>R Strydom</t>
  </si>
  <si>
    <t>PI2883</t>
  </si>
  <si>
    <t>PI2882</t>
  </si>
  <si>
    <t>PI2884</t>
  </si>
  <si>
    <t>AI2885</t>
  </si>
  <si>
    <t>PI2886</t>
  </si>
  <si>
    <t>PI2887</t>
  </si>
  <si>
    <t>PI2888</t>
  </si>
  <si>
    <t>C Wolhuter</t>
  </si>
  <si>
    <t>AI2889</t>
  </si>
  <si>
    <t>Axioteq - AXI01</t>
  </si>
  <si>
    <t>PI2890</t>
  </si>
  <si>
    <t>AI2896</t>
  </si>
  <si>
    <t>PI2891</t>
  </si>
  <si>
    <t>PI2892</t>
  </si>
  <si>
    <t>PI2893</t>
  </si>
  <si>
    <t>PI2894</t>
  </si>
  <si>
    <t>PI2895</t>
  </si>
  <si>
    <t>AXI01</t>
  </si>
  <si>
    <t>AI2897</t>
  </si>
  <si>
    <t>PI2898</t>
  </si>
  <si>
    <t>JBR Cameron</t>
  </si>
  <si>
    <t>Paid card - YOCO</t>
  </si>
  <si>
    <t>è</t>
  </si>
  <si>
    <t>AI2899</t>
  </si>
  <si>
    <t>AI2900</t>
  </si>
  <si>
    <t>N van Dyk</t>
  </si>
  <si>
    <t>AI2901</t>
  </si>
  <si>
    <t>AI2902</t>
  </si>
  <si>
    <t>AI2903</t>
  </si>
  <si>
    <t>AI2904</t>
  </si>
  <si>
    <t>AI2905</t>
  </si>
  <si>
    <t>AI2906</t>
  </si>
  <si>
    <t>AI2907</t>
  </si>
  <si>
    <t>Johan Botha</t>
  </si>
  <si>
    <t>NWK - JJ Grey</t>
  </si>
  <si>
    <t>Mieniane Boerdery</t>
  </si>
  <si>
    <t>Wentzel Coetzer</t>
  </si>
  <si>
    <t>AI2908</t>
  </si>
  <si>
    <t>Pioneer Hi-Bred Research</t>
  </si>
  <si>
    <t>AI2909</t>
  </si>
  <si>
    <t>PI2910</t>
  </si>
  <si>
    <t>PI2911</t>
  </si>
  <si>
    <t>Dosco Hydraulic MP - DOS01</t>
  </si>
  <si>
    <t>PI2912</t>
  </si>
  <si>
    <t>PI2913</t>
  </si>
  <si>
    <t>PI2914</t>
  </si>
  <si>
    <t>PI2915</t>
  </si>
  <si>
    <t>PI2916</t>
  </si>
  <si>
    <t>AI2917</t>
  </si>
  <si>
    <t>AI2918</t>
  </si>
  <si>
    <t>Frans Mostert</t>
  </si>
  <si>
    <t>KJ Venter</t>
  </si>
  <si>
    <t>AI2920</t>
  </si>
  <si>
    <t>PI2919</t>
  </si>
  <si>
    <t>Received</t>
  </si>
  <si>
    <t>PI2921</t>
  </si>
  <si>
    <t>PI2922</t>
  </si>
  <si>
    <t>AI2923</t>
  </si>
  <si>
    <t>AI2924</t>
  </si>
  <si>
    <t>AI2925</t>
  </si>
  <si>
    <t>AI2926</t>
  </si>
  <si>
    <t>AI2927</t>
  </si>
  <si>
    <t>AI2928</t>
  </si>
  <si>
    <t>AI2929</t>
  </si>
  <si>
    <t>AI2930</t>
  </si>
  <si>
    <t>AI2931</t>
  </si>
  <si>
    <t>P Le R Erasmus</t>
  </si>
  <si>
    <t>Thuso Graan</t>
  </si>
  <si>
    <t>JPL Odendaal</t>
  </si>
  <si>
    <t>Jan Viljoen</t>
  </si>
  <si>
    <t>Daerwee Boerdery</t>
  </si>
  <si>
    <t>Henning de Kock</t>
  </si>
  <si>
    <t>PA Roux</t>
  </si>
  <si>
    <t>MJ Groenewald</t>
  </si>
  <si>
    <t>Willie Viljoen / Jakkie Viljoen</t>
  </si>
  <si>
    <t>PI2932</t>
  </si>
  <si>
    <t>AI2934</t>
  </si>
  <si>
    <t>Bonfa / Francois vd Merwe</t>
  </si>
  <si>
    <t>AI2933</t>
  </si>
  <si>
    <t>J Van Rooyen</t>
  </si>
  <si>
    <t>AI2935</t>
  </si>
  <si>
    <t>AI2936</t>
  </si>
  <si>
    <t>PI2937</t>
  </si>
  <si>
    <t>PI2938</t>
  </si>
  <si>
    <t>PI2939</t>
  </si>
  <si>
    <t>Thembelihle Equipment - THE01</t>
  </si>
  <si>
    <t>THE01</t>
  </si>
  <si>
    <t>PI2940</t>
  </si>
  <si>
    <t>Stefan Jacobs / Stoller SA</t>
  </si>
  <si>
    <t>H Van Wyk</t>
  </si>
  <si>
    <t>VOID</t>
  </si>
  <si>
    <t>PI2943</t>
  </si>
  <si>
    <t>PI2941</t>
  </si>
  <si>
    <t>AI2942</t>
  </si>
  <si>
    <t>Eloff Landgoed</t>
  </si>
  <si>
    <t>AI2944</t>
  </si>
  <si>
    <t>CREDITED</t>
  </si>
  <si>
    <t>PI2945</t>
  </si>
  <si>
    <t>AI2946</t>
  </si>
  <si>
    <t>AI2947</t>
  </si>
  <si>
    <t>NWK Bpk</t>
  </si>
  <si>
    <t>AI2948</t>
  </si>
  <si>
    <t>PI2949</t>
  </si>
  <si>
    <t>PI2950</t>
  </si>
  <si>
    <t>PI2951</t>
  </si>
  <si>
    <t>PI2952</t>
  </si>
  <si>
    <t>PI2953</t>
  </si>
  <si>
    <t>Enright Tool &amp; Die Services</t>
  </si>
  <si>
    <t>Belofde Boerdery</t>
  </si>
  <si>
    <t>AI2955</t>
  </si>
  <si>
    <t>PI2957</t>
  </si>
  <si>
    <t>PI2956</t>
  </si>
  <si>
    <t>Quantum Sprayers</t>
  </si>
  <si>
    <t>AI2958</t>
  </si>
  <si>
    <t>PI2959</t>
  </si>
  <si>
    <t>AI2960</t>
  </si>
  <si>
    <t>Maloma Colliery</t>
  </si>
  <si>
    <t>PI2961</t>
  </si>
  <si>
    <t>PI2962</t>
  </si>
  <si>
    <t>PI2963</t>
  </si>
  <si>
    <t>PI2964</t>
  </si>
  <si>
    <t>PI2965</t>
  </si>
  <si>
    <t>PI1965</t>
  </si>
  <si>
    <t>AI2966</t>
  </si>
  <si>
    <t>AI2968</t>
  </si>
  <si>
    <t>AI2967</t>
  </si>
  <si>
    <t>Piet Potgieter</t>
  </si>
  <si>
    <t>Robyn Boerdery</t>
  </si>
  <si>
    <t>Kobus van Coller</t>
  </si>
  <si>
    <t>Leon</t>
  </si>
  <si>
    <t>JT Ferreira</t>
  </si>
  <si>
    <t>AI2969</t>
  </si>
  <si>
    <t>PI2970</t>
  </si>
  <si>
    <t>PI2971</t>
  </si>
  <si>
    <t>PI2972</t>
  </si>
  <si>
    <t>PI2973</t>
  </si>
  <si>
    <t>AI2975</t>
  </si>
  <si>
    <t>AI2974</t>
  </si>
  <si>
    <t>NWK Bpk - NWK</t>
  </si>
  <si>
    <t>Alf Rudman</t>
  </si>
  <si>
    <t>PI2976</t>
  </si>
  <si>
    <t>P2977</t>
  </si>
  <si>
    <t>GS Truck and Train Hire</t>
  </si>
  <si>
    <t>Duplicated</t>
  </si>
  <si>
    <t>PI2978</t>
  </si>
  <si>
    <t>PI2979</t>
  </si>
  <si>
    <t>PI2980</t>
  </si>
  <si>
    <t>PI2981</t>
  </si>
  <si>
    <t>PI2982</t>
  </si>
  <si>
    <t>PI2983</t>
  </si>
  <si>
    <t>PI2984</t>
  </si>
  <si>
    <t>PI2985</t>
  </si>
  <si>
    <t>Jan Boshoff Boerdery</t>
  </si>
  <si>
    <t>Khandisa Hydraulic &amp; Mining Supply</t>
  </si>
  <si>
    <t>PI2986</t>
  </si>
  <si>
    <t>PI2987</t>
  </si>
  <si>
    <t>PI2988</t>
  </si>
  <si>
    <t>PI2989</t>
  </si>
  <si>
    <t>PI2990</t>
  </si>
  <si>
    <t>PI2991</t>
  </si>
  <si>
    <t>PI2992</t>
  </si>
  <si>
    <t>PI2993</t>
  </si>
  <si>
    <t>PI2994</t>
  </si>
  <si>
    <t>PI2995</t>
  </si>
  <si>
    <t>PI2996</t>
  </si>
  <si>
    <t>PI2997</t>
  </si>
  <si>
    <t>HV Zeilinga</t>
  </si>
  <si>
    <t>MJ Van Rensburg</t>
  </si>
  <si>
    <t>Vierfontein Boerdery</t>
  </si>
  <si>
    <t>PI2998</t>
  </si>
  <si>
    <t>PI2999</t>
  </si>
  <si>
    <t>PI3000</t>
  </si>
  <si>
    <t>PI3001</t>
  </si>
  <si>
    <t>PI3002</t>
  </si>
  <si>
    <t>Coalseam</t>
  </si>
  <si>
    <t>Udumo Trading</t>
  </si>
  <si>
    <t>PI3003</t>
  </si>
  <si>
    <t>PI3004</t>
  </si>
  <si>
    <t>PI3005</t>
  </si>
  <si>
    <t>PI3006</t>
  </si>
  <si>
    <t>Willie van Niekerk / Belofte Boerdery</t>
  </si>
  <si>
    <t>PI3055</t>
  </si>
  <si>
    <t>AI3054</t>
  </si>
  <si>
    <t>C Malherbe</t>
  </si>
  <si>
    <t>PI3053</t>
  </si>
  <si>
    <t>PI3052</t>
  </si>
  <si>
    <t>PI3051</t>
  </si>
  <si>
    <t>PI3050</t>
  </si>
  <si>
    <t>Hydra Pump</t>
  </si>
  <si>
    <t>Ferobrake</t>
  </si>
  <si>
    <t>PI3049</t>
  </si>
  <si>
    <t>PI3048</t>
  </si>
  <si>
    <t>PI3046</t>
  </si>
  <si>
    <t>PI3045</t>
  </si>
  <si>
    <t>JA Engineering - JAE01</t>
  </si>
  <si>
    <t>PI3044</t>
  </si>
  <si>
    <t>PI3043</t>
  </si>
  <si>
    <t>PI3033</t>
  </si>
  <si>
    <t>PI3041</t>
  </si>
  <si>
    <t>PI3042</t>
  </si>
  <si>
    <t>Sandvik Mining - SAN01</t>
  </si>
  <si>
    <t>PI3040</t>
  </si>
  <si>
    <t>PI3039</t>
  </si>
  <si>
    <t>PI3038</t>
  </si>
  <si>
    <t>PI3037</t>
  </si>
  <si>
    <t>AI3036</t>
  </si>
  <si>
    <t>AI3035</t>
  </si>
  <si>
    <t>PH Potgieter</t>
  </si>
  <si>
    <t>AI3034</t>
  </si>
  <si>
    <t>PI3031</t>
  </si>
  <si>
    <t>PI3032</t>
  </si>
  <si>
    <t>AI3030</t>
  </si>
  <si>
    <t>Elsabe Hattingh Trust</t>
  </si>
  <si>
    <t>AI3028</t>
  </si>
  <si>
    <t>NWK Bpk - NWK01</t>
  </si>
  <si>
    <t>PI3027</t>
  </si>
  <si>
    <t>NWK01</t>
  </si>
  <si>
    <t>PI3026</t>
  </si>
  <si>
    <t>PI3029</t>
  </si>
  <si>
    <t>PI3024</t>
  </si>
  <si>
    <t>PI3025</t>
  </si>
  <si>
    <t>PI3023</t>
  </si>
  <si>
    <t>PI3022</t>
  </si>
  <si>
    <t>PI3021</t>
  </si>
  <si>
    <t>PI3020</t>
  </si>
  <si>
    <t>PI3019</t>
  </si>
  <si>
    <t>PI3018</t>
  </si>
  <si>
    <t>PI3017</t>
  </si>
  <si>
    <t>PI3016</t>
  </si>
  <si>
    <t>PI3015</t>
  </si>
  <si>
    <t>AI3014</t>
  </si>
  <si>
    <t>PI3013</t>
  </si>
  <si>
    <t>PI3012</t>
  </si>
  <si>
    <t>PI3011</t>
  </si>
  <si>
    <t>AZ Rousseau</t>
  </si>
  <si>
    <t>PI3008</t>
  </si>
  <si>
    <t>PI3007</t>
  </si>
  <si>
    <t>Evo Filter Systems</t>
  </si>
  <si>
    <t>Northam Hydraulics</t>
  </si>
  <si>
    <t>AI3010</t>
  </si>
  <si>
    <t>AI3009</t>
  </si>
  <si>
    <t>Dosco Hydrailics MP - DOS01</t>
  </si>
  <si>
    <t>PI3057</t>
  </si>
  <si>
    <t>Enright Tool &amp; Die - ETD01</t>
  </si>
  <si>
    <t>PI3058</t>
  </si>
  <si>
    <t>ETD01</t>
  </si>
  <si>
    <t>AI2811</t>
  </si>
  <si>
    <t>JJ Viljoen</t>
  </si>
  <si>
    <t>PI3062</t>
  </si>
  <si>
    <t>PI3063</t>
  </si>
  <si>
    <t>PI3064</t>
  </si>
  <si>
    <t>PI3065</t>
  </si>
  <si>
    <t>Credit</t>
  </si>
  <si>
    <t>AI2554 - R1094.40</t>
  </si>
  <si>
    <t>PI3060</t>
  </si>
  <si>
    <t>El Shaddai</t>
  </si>
  <si>
    <t>AI3067</t>
  </si>
  <si>
    <t>PI3059</t>
  </si>
  <si>
    <t>PI3061</t>
  </si>
  <si>
    <t>DurimGH</t>
  </si>
  <si>
    <t>PI3066</t>
  </si>
  <si>
    <t>PI3068</t>
  </si>
  <si>
    <t>PI3069</t>
  </si>
  <si>
    <t>PI3070</t>
  </si>
  <si>
    <t>Credited and reinvoiced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</si>
</sst>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10"/>
      <color rgb="FFFF0000"/>
      <name val="Wingdings"/>
      <charset val="2"/>
    </font>
    <font>
      <sz val="8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.5"/>
      <color rgb="FFFF0000"/>
      <name val="Arial"/>
      <family val="2"/>
    </font>
    <font>
      <sz val="9"/>
      <color theme="1"/>
      <name val="Arial"/>
      <family val="2"/>
    </font>
    <font>
      <sz val="8"/>
      <color rgb="FFFF0000"/>
      <name val="Wingdings"/>
      <charset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910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/>
    <xf numFmtId="44" fontId="5" fillId="0" borderId="0" xfId="0" applyNumberFormat="1" applyFont="1" applyBorder="1"/>
    <xf numFmtId="0" fontId="0" fillId="0" borderId="3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/>
    <xf numFmtId="0" fontId="4" fillId="0" borderId="7" xfId="0" applyFont="1" applyBorder="1" applyAlignment="1"/>
    <xf numFmtId="44" fontId="2" fillId="0" borderId="24" xfId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0" fillId="0" borderId="27" xfId="0" applyBorder="1" applyAlignment="1">
      <alignment horizontal="center" vertical="center"/>
    </xf>
    <xf numFmtId="44" fontId="0" fillId="0" borderId="10" xfId="1" applyFont="1" applyBorder="1" applyAlignment="1">
      <alignment horizontal="right" vertical="center"/>
    </xf>
    <xf numFmtId="44" fontId="0" fillId="0" borderId="9" xfId="1" applyFont="1" applyBorder="1" applyAlignment="1">
      <alignment horizontal="right" vertical="center"/>
    </xf>
    <xf numFmtId="44" fontId="0" fillId="0" borderId="22" xfId="1" applyFont="1" applyBorder="1" applyAlignment="1">
      <alignment horizontal="right" vertical="center"/>
    </xf>
    <xf numFmtId="44" fontId="0" fillId="0" borderId="32" xfId="1" applyFont="1" applyBorder="1" applyAlignment="1">
      <alignment horizontal="right" vertical="center"/>
    </xf>
    <xf numFmtId="44" fontId="0" fillId="0" borderId="30" xfId="1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44" fontId="2" fillId="0" borderId="20" xfId="1" applyFont="1" applyFill="1" applyBorder="1" applyAlignment="1">
      <alignment horizontal="right" vertical="center"/>
    </xf>
    <xf numFmtId="44" fontId="2" fillId="0" borderId="16" xfId="1" applyFont="1" applyFill="1" applyBorder="1" applyAlignment="1">
      <alignment horizontal="right" vertical="center"/>
    </xf>
    <xf numFmtId="44" fontId="0" fillId="0" borderId="28" xfId="1" applyFont="1" applyBorder="1" applyAlignment="1">
      <alignment horizontal="right" vertical="center"/>
    </xf>
    <xf numFmtId="44" fontId="0" fillId="0" borderId="21" xfId="1" applyFont="1" applyBorder="1" applyAlignment="1">
      <alignment horizontal="right" vertical="center"/>
    </xf>
    <xf numFmtId="44" fontId="8" fillId="0" borderId="29" xfId="1" applyFont="1" applyBorder="1" applyAlignment="1">
      <alignment horizontal="center" vertical="center"/>
    </xf>
    <xf numFmtId="44" fontId="8" fillId="0" borderId="34" xfId="1" applyFont="1" applyBorder="1" applyAlignment="1">
      <alignment horizontal="center" vertical="center"/>
    </xf>
    <xf numFmtId="44" fontId="14" fillId="0" borderId="56" xfId="1" applyFont="1" applyBorder="1" applyAlignment="1">
      <alignment vertical="center"/>
    </xf>
    <xf numFmtId="44" fontId="14" fillId="0" borderId="57" xfId="1" applyFont="1" applyBorder="1" applyAlignment="1">
      <alignment vertical="center"/>
    </xf>
    <xf numFmtId="44" fontId="13" fillId="0" borderId="22" xfId="1" applyFont="1" applyBorder="1" applyAlignment="1">
      <alignment vertical="center"/>
    </xf>
    <xf numFmtId="44" fontId="13" fillId="0" borderId="32" xfId="1" applyFont="1" applyBorder="1" applyAlignment="1">
      <alignment vertical="center"/>
    </xf>
    <xf numFmtId="44" fontId="13" fillId="0" borderId="10" xfId="1" applyFont="1" applyBorder="1" applyAlignment="1">
      <alignment vertical="center"/>
    </xf>
    <xf numFmtId="44" fontId="13" fillId="0" borderId="9" xfId="1" applyFont="1" applyBorder="1" applyAlignment="1">
      <alignment vertical="center"/>
    </xf>
    <xf numFmtId="0" fontId="15" fillId="0" borderId="0" xfId="0" applyFont="1"/>
    <xf numFmtId="44" fontId="13" fillId="0" borderId="1" xfId="1" applyFont="1" applyBorder="1" applyAlignment="1">
      <alignment vertical="center"/>
    </xf>
    <xf numFmtId="44" fontId="13" fillId="0" borderId="8" xfId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4" fontId="13" fillId="0" borderId="26" xfId="1" applyFont="1" applyBorder="1" applyAlignment="1">
      <alignment vertical="center"/>
    </xf>
    <xf numFmtId="44" fontId="14" fillId="0" borderId="60" xfId="1" applyFont="1" applyBorder="1" applyAlignment="1">
      <alignment vertical="center"/>
    </xf>
    <xf numFmtId="166" fontId="2" fillId="0" borderId="8" xfId="1" applyNumberFormat="1" applyFont="1" applyBorder="1" applyAlignment="1">
      <alignment horizontal="center"/>
    </xf>
    <xf numFmtId="166" fontId="6" fillId="0" borderId="0" xfId="0" applyNumberFormat="1" applyFont="1"/>
    <xf numFmtId="44" fontId="13" fillId="0" borderId="7" xfId="1" applyFont="1" applyBorder="1" applyAlignment="1">
      <alignment vertical="center"/>
    </xf>
    <xf numFmtId="44" fontId="13" fillId="0" borderId="39" xfId="1" applyFont="1" applyBorder="1" applyAlignment="1">
      <alignment vertical="center"/>
    </xf>
    <xf numFmtId="44" fontId="13" fillId="0" borderId="12" xfId="1" applyFont="1" applyBorder="1" applyAlignment="1">
      <alignment horizontal="center"/>
    </xf>
    <xf numFmtId="44" fontId="13" fillId="0" borderId="59" xfId="1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44" fontId="13" fillId="0" borderId="7" xfId="1" applyFont="1" applyBorder="1" applyAlignment="1">
      <alignment horizontal="center"/>
    </xf>
    <xf numFmtId="44" fontId="13" fillId="0" borderId="1" xfId="1" applyFont="1" applyBorder="1"/>
    <xf numFmtId="44" fontId="13" fillId="0" borderId="9" xfId="1" applyFont="1" applyBorder="1"/>
    <xf numFmtId="44" fontId="13" fillId="0" borderId="1" xfId="1" applyFont="1" applyBorder="1" applyAlignment="1">
      <alignment horizontal="center"/>
    </xf>
    <xf numFmtId="44" fontId="13" fillId="0" borderId="20" xfId="1" applyFont="1" applyBorder="1"/>
    <xf numFmtId="44" fontId="13" fillId="0" borderId="33" xfId="1" applyFont="1" applyBorder="1"/>
    <xf numFmtId="44" fontId="13" fillId="0" borderId="34" xfId="1" applyFont="1" applyBorder="1"/>
    <xf numFmtId="49" fontId="8" fillId="0" borderId="3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27" xfId="0" applyFont="1" applyBorder="1" applyAlignment="1">
      <alignment vertical="center"/>
    </xf>
    <xf numFmtId="0" fontId="17" fillId="0" borderId="0" xfId="0" applyFont="1" applyAlignment="1">
      <alignment vertical="top"/>
    </xf>
    <xf numFmtId="44" fontId="2" fillId="0" borderId="54" xfId="1" applyFont="1" applyBorder="1" applyAlignment="1">
      <alignment vertical="center"/>
    </xf>
    <xf numFmtId="44" fontId="0" fillId="0" borderId="49" xfId="1" applyFont="1" applyBorder="1" applyAlignment="1">
      <alignment horizontal="right" vertical="center"/>
    </xf>
    <xf numFmtId="44" fontId="0" fillId="0" borderId="26" xfId="1" applyFont="1" applyBorder="1" applyAlignment="1">
      <alignment horizontal="right" vertical="center"/>
    </xf>
    <xf numFmtId="166" fontId="16" fillId="0" borderId="63" xfId="1" applyNumberFormat="1" applyFont="1" applyFill="1" applyBorder="1" applyAlignment="1">
      <alignment horizontal="center" vertical="center"/>
    </xf>
    <xf numFmtId="44" fontId="13" fillId="0" borderId="15" xfId="1" applyFont="1" applyBorder="1" applyAlignment="1">
      <alignment horizontal="center"/>
    </xf>
    <xf numFmtId="44" fontId="13" fillId="0" borderId="64" xfId="1" applyFont="1" applyBorder="1" applyAlignment="1">
      <alignment horizontal="center"/>
    </xf>
    <xf numFmtId="44" fontId="13" fillId="0" borderId="65" xfId="1" applyFont="1" applyBorder="1"/>
    <xf numFmtId="44" fontId="2" fillId="0" borderId="19" xfId="1" applyFont="1" applyBorder="1" applyAlignment="1">
      <alignment horizontal="center"/>
    </xf>
    <xf numFmtId="44" fontId="13" fillId="0" borderId="66" xfId="1" applyFont="1" applyBorder="1"/>
    <xf numFmtId="44" fontId="13" fillId="0" borderId="49" xfId="1" applyFont="1" applyBorder="1" applyAlignment="1">
      <alignment vertic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" fontId="7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13" fillId="0" borderId="0" xfId="1" applyFont="1" applyBorder="1"/>
    <xf numFmtId="166" fontId="0" fillId="0" borderId="0" xfId="0" applyNumberFormat="1" applyAlignment="1">
      <alignment horizontal="center" vertical="center"/>
    </xf>
    <xf numFmtId="44" fontId="13" fillId="0" borderId="8" xfId="1" applyFont="1" applyBorder="1" applyAlignment="1">
      <alignment horizontal="center"/>
    </xf>
    <xf numFmtId="44" fontId="13" fillId="0" borderId="65" xfId="1" applyFont="1" applyBorder="1" applyAlignment="1">
      <alignment horizontal="center"/>
    </xf>
    <xf numFmtId="44" fontId="13" fillId="0" borderId="27" xfId="1" applyFont="1" applyBorder="1" applyAlignment="1">
      <alignment vertical="center"/>
    </xf>
    <xf numFmtId="44" fontId="14" fillId="0" borderId="35" xfId="1" applyFont="1" applyBorder="1" applyAlignment="1">
      <alignment vertical="center"/>
    </xf>
    <xf numFmtId="44" fontId="13" fillId="0" borderId="38" xfId="1" applyFont="1" applyBorder="1" applyAlignment="1">
      <alignment vertical="center"/>
    </xf>
    <xf numFmtId="44" fontId="14" fillId="0" borderId="68" xfId="1" applyFont="1" applyBorder="1" applyAlignment="1">
      <alignment vertical="center"/>
    </xf>
    <xf numFmtId="0" fontId="5" fillId="0" borderId="34" xfId="0" applyFont="1" applyBorder="1" applyAlignment="1">
      <alignment horizontal="center"/>
    </xf>
    <xf numFmtId="44" fontId="13" fillId="0" borderId="25" xfId="1" applyFont="1" applyBorder="1" applyAlignment="1">
      <alignment vertical="center"/>
    </xf>
    <xf numFmtId="44" fontId="13" fillId="0" borderId="13" xfId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6" fontId="1" fillId="0" borderId="0" xfId="0" applyNumberFormat="1" applyFont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47" xfId="1" applyFont="1" applyBorder="1" applyAlignment="1">
      <alignment vertical="center"/>
    </xf>
    <xf numFmtId="44" fontId="13" fillId="0" borderId="5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/>
    </xf>
    <xf numFmtId="44" fontId="13" fillId="0" borderId="70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0" fillId="0" borderId="10" xfId="1" applyFont="1" applyBorder="1" applyAlignment="1">
      <alignment vertical="center"/>
    </xf>
    <xf numFmtId="44" fontId="14" fillId="0" borderId="10" xfId="1" applyFont="1" applyBorder="1" applyAlignment="1">
      <alignment vertical="center"/>
    </xf>
    <xf numFmtId="44" fontId="2" fillId="0" borderId="5" xfId="1" applyFont="1" applyBorder="1" applyAlignment="1">
      <alignment horizontal="center"/>
    </xf>
    <xf numFmtId="44" fontId="13" fillId="0" borderId="27" xfId="1" applyFont="1" applyBorder="1"/>
    <xf numFmtId="44" fontId="13" fillId="0" borderId="71" xfId="1" applyFont="1" applyBorder="1"/>
    <xf numFmtId="0" fontId="21" fillId="0" borderId="72" xfId="0" applyFont="1" applyBorder="1" applyAlignment="1">
      <alignment vertical="center"/>
    </xf>
    <xf numFmtId="44" fontId="1" fillId="0" borderId="0" xfId="1" applyFont="1"/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44" fontId="13" fillId="0" borderId="37" xfId="1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44" fontId="13" fillId="0" borderId="17" xfId="1" applyFont="1" applyBorder="1" applyAlignment="1">
      <alignment horizontal="center"/>
    </xf>
    <xf numFmtId="44" fontId="13" fillId="0" borderId="69" xfId="1" applyFont="1" applyBorder="1"/>
    <xf numFmtId="44" fontId="13" fillId="0" borderId="73" xfId="1" applyFont="1" applyBorder="1"/>
    <xf numFmtId="44" fontId="13" fillId="0" borderId="73" xfId="1" applyFont="1" applyBorder="1" applyAlignment="1">
      <alignment vertical="center"/>
    </xf>
    <xf numFmtId="44" fontId="13" fillId="0" borderId="74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" fillId="0" borderId="0" xfId="1" applyBorder="1" applyAlignment="1">
      <alignment horizontal="center"/>
    </xf>
    <xf numFmtId="44" fontId="1" fillId="0" borderId="0" xfId="1" applyBorder="1"/>
    <xf numFmtId="44" fontId="8" fillId="0" borderId="31" xfId="1" applyFont="1" applyBorder="1" applyAlignment="1">
      <alignment horizontal="center" vertical="center"/>
    </xf>
    <xf numFmtId="0" fontId="0" fillId="0" borderId="0" xfId="0" applyBorder="1"/>
    <xf numFmtId="44" fontId="20" fillId="0" borderId="22" xfId="1" applyFont="1" applyBorder="1" applyAlignment="1">
      <alignment vertical="center"/>
    </xf>
    <xf numFmtId="166" fontId="0" fillId="0" borderId="0" xfId="0" applyNumberFormat="1"/>
    <xf numFmtId="44" fontId="13" fillId="0" borderId="75" xfId="1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top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74" xfId="1" applyFont="1" applyBorder="1" applyAlignment="1">
      <alignment vertical="center"/>
    </xf>
    <xf numFmtId="44" fontId="14" fillId="0" borderId="76" xfId="1" applyFont="1" applyBorder="1" applyAlignment="1">
      <alignment vertical="center"/>
    </xf>
    <xf numFmtId="44" fontId="20" fillId="0" borderId="7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44" fontId="13" fillId="0" borderId="11" xfId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/>
    <xf numFmtId="0" fontId="21" fillId="0" borderId="7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3" fillId="0" borderId="0" xfId="0" applyNumberFormat="1" applyFont="1"/>
    <xf numFmtId="44" fontId="13" fillId="0" borderId="69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3" fillId="0" borderId="78" xfId="1" applyFont="1" applyBorder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18" xfId="1" applyFont="1" applyBorder="1" applyAlignment="1">
      <alignment horizontal="center"/>
    </xf>
    <xf numFmtId="44" fontId="13" fillId="0" borderId="16" xfId="1" applyFont="1" applyBorder="1"/>
    <xf numFmtId="44" fontId="13" fillId="0" borderId="11" xfId="1" applyFont="1" applyBorder="1" applyAlignment="1">
      <alignment vertical="center"/>
    </xf>
    <xf numFmtId="44" fontId="13" fillId="0" borderId="9" xfId="1" applyFont="1" applyFill="1" applyBorder="1" applyAlignment="1">
      <alignment vertical="center"/>
    </xf>
    <xf numFmtId="44" fontId="14" fillId="0" borderId="7" xfId="1" applyFont="1" applyFill="1" applyBorder="1" applyAlignment="1">
      <alignment vertical="center"/>
    </xf>
    <xf numFmtId="44" fontId="13" fillId="0" borderId="27" xfId="1" applyFont="1" applyFill="1" applyBorder="1" applyAlignment="1">
      <alignment vertical="center"/>
    </xf>
    <xf numFmtId="44" fontId="13" fillId="0" borderId="10" xfId="1" applyFont="1" applyFill="1" applyBorder="1" applyAlignment="1">
      <alignment vertical="center"/>
    </xf>
    <xf numFmtId="44" fontId="13" fillId="0" borderId="7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8" fillId="0" borderId="29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44" fontId="8" fillId="0" borderId="34" xfId="1" applyFont="1" applyFill="1" applyBorder="1" applyAlignment="1">
      <alignment horizontal="center" vertical="center"/>
    </xf>
    <xf numFmtId="44" fontId="20" fillId="0" borderId="10" xfId="1" applyFont="1" applyFill="1" applyBorder="1" applyAlignment="1">
      <alignment vertical="center"/>
    </xf>
    <xf numFmtId="44" fontId="14" fillId="0" borderId="60" xfId="1" applyFont="1" applyFill="1" applyBorder="1" applyAlignment="1">
      <alignment vertical="center"/>
    </xf>
    <xf numFmtId="44" fontId="5" fillId="0" borderId="0" xfId="1" applyFont="1" applyFill="1" applyBorder="1"/>
    <xf numFmtId="44" fontId="1" fillId="0" borderId="0" xfId="1" applyFont="1" applyFill="1"/>
    <xf numFmtId="49" fontId="2" fillId="0" borderId="23" xfId="0" applyNumberFormat="1" applyFont="1" applyFill="1" applyBorder="1" applyAlignment="1">
      <alignment horizontal="center"/>
    </xf>
    <xf numFmtId="44" fontId="2" fillId="0" borderId="18" xfId="1" applyFont="1" applyFill="1" applyBorder="1" applyAlignment="1">
      <alignment horizontal="center"/>
    </xf>
    <xf numFmtId="44" fontId="13" fillId="0" borderId="12" xfId="1" applyFont="1" applyFill="1" applyBorder="1" applyAlignment="1">
      <alignment horizontal="center"/>
    </xf>
    <xf numFmtId="44" fontId="13" fillId="0" borderId="8" xfId="1" applyFont="1" applyFill="1" applyBorder="1" applyAlignment="1">
      <alignment horizontal="center"/>
    </xf>
    <xf numFmtId="44" fontId="13" fillId="0" borderId="8" xfId="1" applyFont="1" applyFill="1" applyBorder="1" applyAlignment="1">
      <alignment vertical="center"/>
    </xf>
    <xf numFmtId="44" fontId="13" fillId="0" borderId="10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vertical="center"/>
    </xf>
    <xf numFmtId="44" fontId="13" fillId="0" borderId="14" xfId="1" applyFont="1" applyFill="1" applyBorder="1" applyAlignment="1">
      <alignment horizontal="center"/>
    </xf>
    <xf numFmtId="44" fontId="13" fillId="0" borderId="11" xfId="1" applyFont="1" applyFill="1" applyBorder="1" applyAlignment="1">
      <alignment horizontal="center"/>
    </xf>
    <xf numFmtId="44" fontId="13" fillId="0" borderId="11" xfId="1" applyFont="1" applyFill="1" applyBorder="1" applyAlignment="1">
      <alignment vertical="center"/>
    </xf>
    <xf numFmtId="44" fontId="13" fillId="0" borderId="15" xfId="1" applyFont="1" applyFill="1" applyBorder="1" applyAlignment="1">
      <alignment horizontal="center"/>
    </xf>
    <xf numFmtId="44" fontId="13" fillId="0" borderId="65" xfId="1" applyFont="1" applyFill="1" applyBorder="1" applyAlignment="1">
      <alignment horizontal="center"/>
    </xf>
    <xf numFmtId="44" fontId="13" fillId="0" borderId="65" xfId="1" applyFont="1" applyFill="1" applyBorder="1"/>
    <xf numFmtId="44" fontId="13" fillId="0" borderId="20" xfId="1" applyFont="1" applyFill="1" applyBorder="1"/>
    <xf numFmtId="44" fontId="13" fillId="0" borderId="70" xfId="1" applyFont="1" applyFill="1" applyBorder="1"/>
    <xf numFmtId="0" fontId="1" fillId="0" borderId="0" xfId="0" applyFont="1" applyFill="1" applyBorder="1"/>
    <xf numFmtId="49" fontId="2" fillId="0" borderId="58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wrapText="1"/>
    </xf>
    <xf numFmtId="44" fontId="13" fillId="0" borderId="38" xfId="1" applyFont="1" applyFill="1" applyBorder="1"/>
    <xf numFmtId="44" fontId="13" fillId="0" borderId="45" xfId="1" applyFont="1" applyFill="1" applyBorder="1"/>
    <xf numFmtId="0" fontId="4" fillId="0" borderId="9" xfId="0" applyFont="1" applyBorder="1" applyAlignment="1">
      <alignment horizontal="center"/>
    </xf>
    <xf numFmtId="44" fontId="7" fillId="0" borderId="0" xfId="0" applyNumberFormat="1" applyFont="1" applyBorder="1"/>
    <xf numFmtId="165" fontId="22" fillId="0" borderId="0" xfId="2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44" fontId="7" fillId="0" borderId="0" xfId="0" applyNumberFormat="1" applyFont="1"/>
    <xf numFmtId="49" fontId="0" fillId="0" borderId="0" xfId="0" applyNumberFormat="1" applyAlignment="1">
      <alignment horizontal="center"/>
    </xf>
    <xf numFmtId="49" fontId="4" fillId="0" borderId="11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2" xfId="1" applyFont="1" applyFill="1" applyBorder="1" applyAlignment="1">
      <alignment vertical="center"/>
    </xf>
    <xf numFmtId="44" fontId="13" fillId="0" borderId="4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3" fillId="0" borderId="78" xfId="1" applyFont="1" applyBorder="1" applyAlignment="1">
      <alignment vertical="center"/>
    </xf>
    <xf numFmtId="44" fontId="25" fillId="0" borderId="0" xfId="0" applyNumberFormat="1" applyFont="1" applyAlignment="1">
      <alignment vertical="center"/>
    </xf>
    <xf numFmtId="165" fontId="25" fillId="0" borderId="0" xfId="2" applyFont="1" applyAlignment="1">
      <alignment vertical="center"/>
    </xf>
    <xf numFmtId="44" fontId="20" fillId="0" borderId="22" xfId="1" applyFont="1" applyFill="1" applyBorder="1" applyAlignment="1">
      <alignment vertical="center"/>
    </xf>
    <xf numFmtId="44" fontId="13" fillId="0" borderId="46" xfId="1" applyFont="1" applyBorder="1" applyAlignment="1">
      <alignment vertical="center"/>
    </xf>
    <xf numFmtId="164" fontId="7" fillId="0" borderId="0" xfId="0" applyNumberFormat="1" applyFont="1"/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7" xfId="1" applyFont="1" applyBorder="1" applyAlignment="1">
      <alignment vertical="center"/>
    </xf>
    <xf numFmtId="167" fontId="0" fillId="0" borderId="0" xfId="0" applyNumberFormat="1" applyBorder="1"/>
    <xf numFmtId="44" fontId="2" fillId="0" borderId="24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23" xfId="1" applyFont="1" applyFill="1" applyBorder="1" applyAlignment="1">
      <alignment horizontal="center"/>
    </xf>
    <xf numFmtId="44" fontId="13" fillId="0" borderId="12" xfId="1" applyFont="1" applyFill="1" applyBorder="1" applyAlignment="1">
      <alignment vertical="center"/>
    </xf>
    <xf numFmtId="44" fontId="13" fillId="0" borderId="14" xfId="1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/>
    </xf>
    <xf numFmtId="44" fontId="2" fillId="0" borderId="53" xfId="1" applyFont="1" applyBorder="1" applyAlignment="1">
      <alignment horizontal="center"/>
    </xf>
    <xf numFmtId="44" fontId="14" fillId="0" borderId="22" xfId="1" applyFont="1" applyBorder="1" applyAlignment="1">
      <alignment vertical="center"/>
    </xf>
    <xf numFmtId="44" fontId="13" fillId="0" borderId="32" xfId="1" applyFont="1" applyBorder="1"/>
    <xf numFmtId="44" fontId="14" fillId="0" borderId="80" xfId="1" applyFont="1" applyBorder="1" applyAlignment="1">
      <alignment vertical="center"/>
    </xf>
    <xf numFmtId="44" fontId="9" fillId="0" borderId="0" xfId="0" applyNumberFormat="1" applyFont="1"/>
    <xf numFmtId="16" fontId="9" fillId="0" borderId="0" xfId="0" applyNumberFormat="1" applyFont="1" applyAlignment="1">
      <alignment horizontal="center"/>
    </xf>
    <xf numFmtId="44" fontId="13" fillId="0" borderId="4" xfId="1" applyFont="1" applyBorder="1"/>
    <xf numFmtId="44" fontId="13" fillId="0" borderId="81" xfId="1" applyFont="1" applyBorder="1"/>
    <xf numFmtId="44" fontId="13" fillId="0" borderId="54" xfId="1" applyFont="1" applyBorder="1"/>
    <xf numFmtId="44" fontId="13" fillId="0" borderId="27" xfId="1" applyFont="1" applyBorder="1" applyAlignment="1">
      <alignment horizontal="center"/>
    </xf>
    <xf numFmtId="44" fontId="13" fillId="0" borderId="0" xfId="1" applyFont="1" applyBorder="1" applyAlignment="1">
      <alignment horizontal="center"/>
    </xf>
    <xf numFmtId="44" fontId="8" fillId="0" borderId="0" xfId="1" applyFont="1" applyBorder="1" applyAlignment="1">
      <alignment horizontal="center" wrapText="1"/>
    </xf>
    <xf numFmtId="0" fontId="5" fillId="0" borderId="37" xfId="0" applyFont="1" applyBorder="1" applyAlignment="1">
      <alignment vertical="center"/>
    </xf>
    <xf numFmtId="44" fontId="13" fillId="0" borderId="26" xfId="0" applyNumberFormat="1" applyFont="1" applyBorder="1" applyAlignment="1"/>
    <xf numFmtId="0" fontId="4" fillId="0" borderId="69" xfId="0" applyFont="1" applyBorder="1" applyAlignment="1">
      <alignment horizontal="center"/>
    </xf>
    <xf numFmtId="44" fontId="13" fillId="0" borderId="14" xfId="1" applyFont="1" applyBorder="1" applyAlignment="1">
      <alignment vertical="center"/>
    </xf>
    <xf numFmtId="44" fontId="13" fillId="0" borderId="33" xfId="1" applyFont="1" applyFill="1" applyBorder="1"/>
    <xf numFmtId="0" fontId="4" fillId="0" borderId="32" xfId="0" applyFont="1" applyBorder="1" applyAlignment="1">
      <alignment horizontal="center"/>
    </xf>
    <xf numFmtId="44" fontId="2" fillId="0" borderId="48" xfId="1" applyFont="1" applyFill="1" applyBorder="1" applyAlignment="1">
      <alignment horizontal="center"/>
    </xf>
    <xf numFmtId="44" fontId="13" fillId="0" borderId="42" xfId="1" applyFont="1" applyFill="1" applyBorder="1"/>
    <xf numFmtId="44" fontId="13" fillId="0" borderId="34" xfId="1" applyFont="1" applyFill="1" applyBorder="1"/>
    <xf numFmtId="44" fontId="13" fillId="0" borderId="8" xfId="1" applyFont="1" applyFill="1" applyBorder="1"/>
    <xf numFmtId="44" fontId="13" fillId="0" borderId="1" xfId="1" applyFont="1" applyFill="1" applyBorder="1"/>
    <xf numFmtId="49" fontId="8" fillId="0" borderId="31" xfId="0" applyNumberFormat="1" applyFont="1" applyBorder="1" applyAlignment="1">
      <alignment horizontal="center"/>
    </xf>
    <xf numFmtId="44" fontId="13" fillId="0" borderId="74" xfId="1" applyFont="1" applyFill="1" applyBorder="1" applyAlignment="1">
      <alignment vertical="center"/>
    </xf>
    <xf numFmtId="44" fontId="14" fillId="0" borderId="17" xfId="1" applyFont="1" applyFill="1" applyBorder="1" applyAlignment="1">
      <alignment vertical="center"/>
    </xf>
    <xf numFmtId="44" fontId="13" fillId="0" borderId="69" xfId="1" applyFont="1" applyFill="1" applyBorder="1" applyAlignment="1">
      <alignment vertical="center"/>
    </xf>
    <xf numFmtId="44" fontId="13" fillId="0" borderId="62" xfId="1" applyFont="1" applyBorder="1" applyAlignment="1">
      <alignment vertical="center"/>
    </xf>
    <xf numFmtId="44" fontId="13" fillId="0" borderId="22" xfId="1" applyFont="1" applyFill="1" applyBorder="1" applyAlignment="1">
      <alignment vertical="center"/>
    </xf>
    <xf numFmtId="44" fontId="14" fillId="0" borderId="30" xfId="1" applyFont="1" applyFill="1" applyBorder="1" applyAlignment="1">
      <alignment vertical="center"/>
    </xf>
    <xf numFmtId="44" fontId="13" fillId="0" borderId="30" xfId="1" applyFont="1" applyBorder="1" applyAlignment="1">
      <alignment vertical="center"/>
    </xf>
    <xf numFmtId="44" fontId="13" fillId="0" borderId="50" xfId="1" applyFont="1" applyBorder="1" applyAlignment="1">
      <alignment vertical="center"/>
    </xf>
    <xf numFmtId="164" fontId="4" fillId="0" borderId="0" xfId="0" applyNumberFormat="1" applyFont="1"/>
    <xf numFmtId="44" fontId="13" fillId="0" borderId="14" xfId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4" fontId="13" fillId="0" borderId="65" xfId="1" applyFont="1" applyBorder="1" applyAlignment="1">
      <alignment vertical="center"/>
    </xf>
    <xf numFmtId="44" fontId="20" fillId="0" borderId="14" xfId="1" applyFont="1" applyBorder="1" applyAlignment="1">
      <alignment vertical="center"/>
    </xf>
    <xf numFmtId="0" fontId="4" fillId="0" borderId="73" xfId="0" applyFont="1" applyBorder="1" applyAlignment="1">
      <alignment horizontal="center"/>
    </xf>
    <xf numFmtId="44" fontId="13" fillId="0" borderId="55" xfId="1" applyFont="1" applyBorder="1" applyAlignment="1">
      <alignment vertical="center"/>
    </xf>
    <xf numFmtId="44" fontId="20" fillId="0" borderId="55" xfId="1" applyFont="1" applyBorder="1" applyAlignment="1">
      <alignment vertical="center"/>
    </xf>
    <xf numFmtId="44" fontId="13" fillId="0" borderId="82" xfId="1" applyFont="1" applyBorder="1" applyAlignment="1">
      <alignment vertical="center"/>
    </xf>
    <xf numFmtId="0" fontId="4" fillId="0" borderId="75" xfId="0" applyFont="1" applyBorder="1" applyAlignment="1">
      <alignment horizontal="center"/>
    </xf>
    <xf numFmtId="44" fontId="14" fillId="0" borderId="79" xfId="1" applyFont="1" applyBorder="1" applyAlignment="1">
      <alignment vertical="center"/>
    </xf>
    <xf numFmtId="44" fontId="14" fillId="0" borderId="30" xfId="1" applyFont="1" applyBorder="1" applyAlignment="1">
      <alignment vertical="center"/>
    </xf>
    <xf numFmtId="44" fontId="14" fillId="0" borderId="55" xfId="1" applyFont="1" applyBorder="1" applyAlignment="1">
      <alignment vertical="center"/>
    </xf>
    <xf numFmtId="44" fontId="13" fillId="0" borderId="79" xfId="1" applyFont="1" applyBorder="1" applyAlignment="1">
      <alignment vertical="center"/>
    </xf>
    <xf numFmtId="0" fontId="5" fillId="0" borderId="0" xfId="0" applyFont="1" applyBorder="1" applyAlignment="1"/>
    <xf numFmtId="44" fontId="20" fillId="0" borderId="55" xfId="1" applyFont="1" applyFill="1" applyBorder="1" applyAlignment="1">
      <alignment vertical="center"/>
    </xf>
    <xf numFmtId="44" fontId="13" fillId="0" borderId="75" xfId="1" applyFont="1" applyFill="1" applyBorder="1" applyAlignment="1">
      <alignment vertical="center"/>
    </xf>
    <xf numFmtId="44" fontId="13" fillId="0" borderId="73" xfId="1" applyFont="1" applyFill="1" applyBorder="1" applyAlignment="1">
      <alignment vertical="center"/>
    </xf>
    <xf numFmtId="44" fontId="13" fillId="0" borderId="55" xfId="1" applyFont="1" applyFill="1" applyBorder="1" applyAlignment="1">
      <alignment vertical="center"/>
    </xf>
    <xf numFmtId="44" fontId="14" fillId="0" borderId="55" xfId="1" applyFont="1" applyFill="1" applyBorder="1" applyAlignment="1">
      <alignment vertical="center"/>
    </xf>
    <xf numFmtId="44" fontId="14" fillId="0" borderId="79" xfId="1" applyFont="1" applyFill="1" applyBorder="1" applyAlignment="1">
      <alignment vertical="center"/>
    </xf>
    <xf numFmtId="44" fontId="20" fillId="0" borderId="30" xfId="1" applyFont="1" applyBorder="1" applyAlignment="1">
      <alignment vertical="center"/>
    </xf>
    <xf numFmtId="44" fontId="13" fillId="0" borderId="67" xfId="1" applyFont="1" applyBorder="1" applyAlignment="1">
      <alignment vertical="center"/>
    </xf>
    <xf numFmtId="0" fontId="4" fillId="0" borderId="27" xfId="0" applyFont="1" applyBorder="1" applyAlignment="1">
      <alignment horizontal="left"/>
    </xf>
    <xf numFmtId="44" fontId="13" fillId="0" borderId="83" xfId="1" applyFont="1" applyBorder="1" applyAlignment="1">
      <alignment vertical="center"/>
    </xf>
    <xf numFmtId="44" fontId="13" fillId="0" borderId="79" xfId="1" applyFont="1" applyFill="1" applyBorder="1" applyAlignment="1">
      <alignment vertical="center"/>
    </xf>
    <xf numFmtId="44" fontId="13" fillId="0" borderId="50" xfId="1" applyFont="1" applyFill="1" applyBorder="1" applyAlignment="1">
      <alignment vertical="center"/>
    </xf>
    <xf numFmtId="0" fontId="2" fillId="0" borderId="0" xfId="0" applyFont="1" applyFill="1" applyBorder="1"/>
    <xf numFmtId="44" fontId="2" fillId="0" borderId="48" xfId="1" applyFont="1" applyBorder="1" applyAlignment="1">
      <alignment horizontal="center"/>
    </xf>
    <xf numFmtId="44" fontId="13" fillId="0" borderId="42" xfId="1" applyFont="1" applyBorder="1" applyAlignment="1">
      <alignment vertical="center"/>
    </xf>
    <xf numFmtId="16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44" fontId="2" fillId="0" borderId="0" xfId="1" applyFont="1" applyBorder="1"/>
    <xf numFmtId="44" fontId="13" fillId="0" borderId="45" xfId="1" applyFont="1" applyBorder="1" applyAlignment="1">
      <alignment vertical="center"/>
    </xf>
    <xf numFmtId="44" fontId="13" fillId="0" borderId="22" xfId="1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/>
    </xf>
    <xf numFmtId="44" fontId="13" fillId="0" borderId="3" xfId="1" applyFont="1" applyBorder="1" applyAlignment="1">
      <alignment vertical="center"/>
    </xf>
    <xf numFmtId="44" fontId="13" fillId="0" borderId="59" xfId="1" applyFont="1" applyFill="1" applyBorder="1" applyAlignment="1">
      <alignment horizontal="center"/>
    </xf>
    <xf numFmtId="44" fontId="13" fillId="0" borderId="7" xfId="1" applyFont="1" applyFill="1" applyBorder="1" applyAlignment="1">
      <alignment horizontal="center"/>
    </xf>
    <xf numFmtId="44" fontId="13" fillId="0" borderId="17" xfId="1" applyFont="1" applyFill="1" applyBorder="1" applyAlignment="1">
      <alignment horizontal="center"/>
    </xf>
    <xf numFmtId="44" fontId="13" fillId="0" borderId="64" xfId="1" applyFont="1" applyFill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44" fontId="13" fillId="0" borderId="71" xfId="1" applyFont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9" fillId="0" borderId="0" xfId="1" applyFont="1" applyAlignment="1">
      <alignment horizontal="right"/>
    </xf>
    <xf numFmtId="44" fontId="13" fillId="0" borderId="12" xfId="0" applyNumberFormat="1" applyFont="1" applyBorder="1" applyAlignment="1">
      <alignment horizontal="center"/>
    </xf>
    <xf numFmtId="44" fontId="13" fillId="0" borderId="3" xfId="1" applyFont="1" applyBorder="1"/>
    <xf numFmtId="44" fontId="13" fillId="0" borderId="11" xfId="1" applyFont="1" applyBorder="1"/>
    <xf numFmtId="44" fontId="13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0" fillId="0" borderId="85" xfId="1" applyFont="1" applyBorder="1" applyAlignment="1">
      <alignment horizontal="right" vertical="center"/>
    </xf>
    <xf numFmtId="44" fontId="13" fillId="0" borderId="0" xfId="1" applyFont="1" applyBorder="1" applyAlignment="1">
      <alignment vertical="center"/>
    </xf>
    <xf numFmtId="0" fontId="4" fillId="0" borderId="46" xfId="0" applyFont="1" applyBorder="1" applyAlignment="1"/>
    <xf numFmtId="44" fontId="2" fillId="0" borderId="5" xfId="1" applyFont="1" applyFill="1" applyBorder="1" applyAlignment="1">
      <alignment horizontal="center"/>
    </xf>
    <xf numFmtId="0" fontId="27" fillId="0" borderId="0" xfId="0" applyFont="1" applyAlignment="1"/>
    <xf numFmtId="49" fontId="3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4" fontId="13" fillId="0" borderId="11" xfId="1" applyFont="1" applyFill="1" applyBorder="1"/>
    <xf numFmtId="44" fontId="13" fillId="0" borderId="78" xfId="1" applyFont="1" applyFill="1" applyBorder="1"/>
    <xf numFmtId="44" fontId="13" fillId="0" borderId="12" xfId="1" applyFont="1" applyBorder="1" applyAlignment="1">
      <alignment vertical="center"/>
    </xf>
    <xf numFmtId="44" fontId="13" fillId="0" borderId="13" xfId="1" applyFont="1" applyBorder="1"/>
    <xf numFmtId="44" fontId="13" fillId="0" borderId="22" xfId="1" applyFont="1" applyBorder="1" applyAlignment="1">
      <alignment horizontal="center"/>
    </xf>
    <xf numFmtId="44" fontId="13" fillId="0" borderId="2" xfId="1" applyFont="1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1" fillId="0" borderId="0" xfId="0" applyFont="1" applyBorder="1"/>
    <xf numFmtId="44" fontId="1" fillId="0" borderId="0" xfId="0" applyNumberFormat="1" applyFont="1"/>
    <xf numFmtId="16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center"/>
    </xf>
    <xf numFmtId="167" fontId="1" fillId="0" borderId="0" xfId="0" applyNumberFormat="1" applyFont="1"/>
    <xf numFmtId="44" fontId="13" fillId="0" borderId="63" xfId="0" applyNumberFormat="1" applyFont="1" applyBorder="1" applyAlignment="1"/>
    <xf numFmtId="44" fontId="13" fillId="0" borderId="0" xfId="1" applyFont="1" applyFill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4" fontId="13" fillId="0" borderId="37" xfId="1" applyFont="1" applyFill="1" applyBorder="1" applyAlignment="1">
      <alignment vertical="center"/>
    </xf>
    <xf numFmtId="0" fontId="9" fillId="0" borderId="0" xfId="0" applyFont="1" applyBorder="1"/>
    <xf numFmtId="0" fontId="27" fillId="0" borderId="0" xfId="0" applyFont="1" applyAlignment="1">
      <alignment horizontal="center"/>
    </xf>
    <xf numFmtId="44" fontId="13" fillId="0" borderId="66" xfId="1" applyFont="1" applyBorder="1" applyAlignment="1">
      <alignment vertical="center"/>
    </xf>
    <xf numFmtId="44" fontId="13" fillId="0" borderId="16" xfId="1" applyFont="1" applyFill="1" applyBorder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37" xfId="0" applyFont="1" applyBorder="1" applyAlignment="1"/>
    <xf numFmtId="0" fontId="5" fillId="0" borderId="7" xfId="0" applyFont="1" applyBorder="1" applyAlignment="1"/>
    <xf numFmtId="44" fontId="1" fillId="0" borderId="10" xfId="1" applyFont="1" applyBorder="1" applyAlignment="1">
      <alignment horizontal="right" vertical="center"/>
    </xf>
    <xf numFmtId="44" fontId="28" fillId="0" borderId="0" xfId="1" applyFont="1" applyAlignment="1">
      <alignment horizontal="center"/>
    </xf>
    <xf numFmtId="0" fontId="4" fillId="0" borderId="17" xfId="0" applyFont="1" applyBorder="1" applyAlignment="1"/>
    <xf numFmtId="44" fontId="9" fillId="0" borderId="0" xfId="0" applyNumberFormat="1" applyFont="1" applyAlignment="1">
      <alignment horizontal="left" indent="1"/>
    </xf>
    <xf numFmtId="44" fontId="13" fillId="0" borderId="36" xfId="1" applyFont="1" applyBorder="1" applyAlignment="1">
      <alignment vertical="center"/>
    </xf>
    <xf numFmtId="49" fontId="2" fillId="0" borderId="5" xfId="0" applyNumberFormat="1" applyFont="1" applyBorder="1" applyAlignment="1">
      <alignment horizontal="center"/>
    </xf>
    <xf numFmtId="44" fontId="14" fillId="0" borderId="25" xfId="1" applyFont="1" applyBorder="1" applyAlignment="1">
      <alignment horizontal="center"/>
    </xf>
    <xf numFmtId="44" fontId="13" fillId="0" borderId="69" xfId="1" applyFont="1" applyBorder="1" applyAlignment="1">
      <alignment horizontal="center"/>
    </xf>
    <xf numFmtId="44" fontId="27" fillId="0" borderId="0" xfId="1" applyFont="1"/>
    <xf numFmtId="49" fontId="6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/>
    <xf numFmtId="16" fontId="6" fillId="0" borderId="0" xfId="0" applyNumberFormat="1" applyFont="1" applyAlignment="1">
      <alignment horizontal="center"/>
    </xf>
    <xf numFmtId="44" fontId="27" fillId="0" borderId="0" xfId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/>
    <xf numFmtId="44" fontId="13" fillId="0" borderId="59" xfId="0" applyNumberFormat="1" applyFont="1" applyBorder="1" applyAlignment="1">
      <alignment horizontal="center"/>
    </xf>
    <xf numFmtId="44" fontId="13" fillId="0" borderId="10" xfId="0" applyNumberFormat="1" applyFont="1" applyBorder="1" applyAlignment="1">
      <alignment horizontal="center"/>
    </xf>
    <xf numFmtId="44" fontId="13" fillId="0" borderId="7" xfId="0" applyNumberFormat="1" applyFont="1" applyBorder="1" applyAlignment="1">
      <alignment horizontal="center"/>
    </xf>
    <xf numFmtId="44" fontId="13" fillId="0" borderId="10" xfId="1" applyNumberFormat="1" applyFont="1" applyFill="1" applyBorder="1" applyAlignment="1">
      <alignment vertical="center"/>
    </xf>
    <xf numFmtId="44" fontId="13" fillId="0" borderId="7" xfId="1" applyNumberFormat="1" applyFont="1" applyFill="1" applyBorder="1" applyAlignment="1">
      <alignment vertical="center"/>
    </xf>
    <xf numFmtId="0" fontId="4" fillId="0" borderId="74" xfId="0" applyFont="1" applyBorder="1" applyAlignment="1">
      <alignment horizontal="center"/>
    </xf>
    <xf numFmtId="44" fontId="13" fillId="0" borderId="15" xfId="1" applyNumberFormat="1" applyFont="1" applyFill="1" applyBorder="1" applyAlignment="1">
      <alignment vertical="center"/>
    </xf>
    <xf numFmtId="44" fontId="13" fillId="0" borderId="64" xfId="1" applyNumberFormat="1" applyFont="1" applyFill="1" applyBorder="1" applyAlignment="1">
      <alignment vertical="center"/>
    </xf>
    <xf numFmtId="44" fontId="8" fillId="0" borderId="0" xfId="1" applyFont="1" applyBorder="1" applyAlignment="1">
      <alignment wrapText="1"/>
    </xf>
    <xf numFmtId="44" fontId="6" fillId="0" borderId="0" xfId="1" applyFont="1" applyFill="1"/>
    <xf numFmtId="44" fontId="29" fillId="0" borderId="0" xfId="1" applyFont="1"/>
    <xf numFmtId="16" fontId="6" fillId="0" borderId="0" xfId="0" applyNumberFormat="1" applyFont="1" applyAlignment="1">
      <alignment horizontal="left" indent="1"/>
    </xf>
    <xf numFmtId="49" fontId="4" fillId="0" borderId="79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4" fontId="6" fillId="0" borderId="0" xfId="0" applyNumberFormat="1" applyFont="1" applyBorder="1"/>
    <xf numFmtId="16" fontId="13" fillId="0" borderId="0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49" fontId="2" fillId="0" borderId="5" xfId="0" applyNumberFormat="1" applyFont="1" applyFill="1" applyBorder="1" applyAlignment="1">
      <alignment horizontal="center"/>
    </xf>
    <xf numFmtId="44" fontId="14" fillId="0" borderId="22" xfId="1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center"/>
    </xf>
    <xf numFmtId="44" fontId="6" fillId="0" borderId="0" xfId="1" applyFont="1" applyFill="1" applyBorder="1"/>
    <xf numFmtId="44" fontId="28" fillId="0" borderId="0" xfId="1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44" fontId="9" fillId="0" borderId="0" xfId="0" applyNumberFormat="1" applyFont="1" applyBorder="1"/>
    <xf numFmtId="44" fontId="2" fillId="0" borderId="6" xfId="1" applyFont="1" applyBorder="1" applyAlignment="1">
      <alignment horizontal="center"/>
    </xf>
    <xf numFmtId="44" fontId="6" fillId="0" borderId="0" xfId="1" applyFon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13" xfId="1" applyFont="1" applyFill="1" applyBorder="1" applyAlignment="1">
      <alignment vertical="center"/>
    </xf>
    <xf numFmtId="44" fontId="13" fillId="0" borderId="39" xfId="1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vertical="center"/>
    </xf>
    <xf numFmtId="44" fontId="6" fillId="0" borderId="0" xfId="0" applyNumberFormat="1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30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4" fillId="0" borderId="50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0" applyNumberFormat="1" applyBorder="1"/>
    <xf numFmtId="164" fontId="23" fillId="0" borderId="0" xfId="0" applyNumberFormat="1" applyFont="1" applyBorder="1"/>
    <xf numFmtId="167" fontId="31" fillId="0" borderId="0" xfId="1" applyNumberFormat="1" applyFont="1" applyAlignment="1"/>
    <xf numFmtId="0" fontId="1" fillId="0" borderId="73" xfId="0" applyFont="1" applyBorder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 applyBorder="1"/>
    <xf numFmtId="0" fontId="0" fillId="0" borderId="0" xfId="0" applyBorder="1" applyAlignment="1">
      <alignment horizontal="center"/>
    </xf>
    <xf numFmtId="0" fontId="1" fillId="0" borderId="73" xfId="0" applyFont="1" applyFill="1" applyBorder="1"/>
    <xf numFmtId="44" fontId="4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47" xfId="1" applyFont="1" applyBorder="1"/>
    <xf numFmtId="166" fontId="6" fillId="0" borderId="0" xfId="0" applyNumberFormat="1" applyFont="1" applyBorder="1" applyAlignment="1">
      <alignment horizontal="center"/>
    </xf>
    <xf numFmtId="44" fontId="8" fillId="0" borderId="0" xfId="1" applyFont="1" applyBorder="1"/>
    <xf numFmtId="44" fontId="8" fillId="0" borderId="0" xfId="1" applyFont="1" applyBorder="1" applyAlignment="1">
      <alignment horizontal="center" wrapText="1"/>
    </xf>
    <xf numFmtId="44" fontId="14" fillId="0" borderId="0" xfId="1" applyFont="1" applyBorder="1" applyAlignment="1">
      <alignment vertical="center"/>
    </xf>
    <xf numFmtId="166" fontId="2" fillId="0" borderId="0" xfId="1" applyNumberFormat="1" applyFont="1" applyBorder="1" applyAlignment="1">
      <alignment horizontal="center"/>
    </xf>
    <xf numFmtId="44" fontId="1" fillId="0" borderId="32" xfId="1" applyFont="1" applyBorder="1" applyAlignment="1">
      <alignment horizontal="right" vertical="center"/>
    </xf>
    <xf numFmtId="0" fontId="33" fillId="0" borderId="37" xfId="0" applyFont="1" applyBorder="1" applyAlignment="1">
      <alignment vertical="center"/>
    </xf>
    <xf numFmtId="44" fontId="34" fillId="0" borderId="0" xfId="1" applyFont="1" applyAlignment="1">
      <alignment horizontal="center"/>
    </xf>
    <xf numFmtId="44" fontId="13" fillId="0" borderId="44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13" fillId="0" borderId="40" xfId="1" applyFont="1" applyBorder="1" applyAlignment="1">
      <alignment vertical="center"/>
    </xf>
    <xf numFmtId="44" fontId="13" fillId="0" borderId="10" xfId="1" applyFont="1" applyBorder="1"/>
    <xf numFmtId="44" fontId="13" fillId="0" borderId="84" xfId="1" applyFont="1" applyBorder="1" applyAlignment="1">
      <alignment vertical="center"/>
    </xf>
    <xf numFmtId="44" fontId="13" fillId="0" borderId="43" xfId="1" applyFont="1" applyBorder="1" applyAlignment="1">
      <alignment vertical="center"/>
    </xf>
    <xf numFmtId="0" fontId="6" fillId="0" borderId="0" xfId="0" applyFont="1" applyAlignment="1">
      <alignment horizontal="center"/>
    </xf>
    <xf numFmtId="44" fontId="13" fillId="0" borderId="14" xfId="1" applyNumberFormat="1" applyFont="1" applyFill="1" applyBorder="1" applyAlignment="1">
      <alignment vertical="center"/>
    </xf>
    <xf numFmtId="44" fontId="13" fillId="0" borderId="17" xfId="1" applyNumberFormat="1" applyFont="1" applyFill="1" applyBorder="1" applyAlignment="1">
      <alignment vertical="center"/>
    </xf>
    <xf numFmtId="44" fontId="0" fillId="0" borderId="0" xfId="0" applyNumberFormat="1" applyAlignment="1">
      <alignment horizontal="center"/>
    </xf>
    <xf numFmtId="44" fontId="32" fillId="0" borderId="82" xfId="1" applyFont="1" applyBorder="1" applyAlignment="1">
      <alignment vertical="center"/>
    </xf>
    <xf numFmtId="0" fontId="6" fillId="0" borderId="0" xfId="0" applyFont="1" applyAlignment="1">
      <alignment horizontal="center"/>
    </xf>
    <xf numFmtId="0" fontId="30" fillId="0" borderId="79" xfId="0" applyFont="1" applyBorder="1" applyAlignment="1">
      <alignment horizontal="right"/>
    </xf>
    <xf numFmtId="0" fontId="6" fillId="0" borderId="0" xfId="0" applyFont="1" applyAlignment="1">
      <alignment horizontal="center"/>
    </xf>
    <xf numFmtId="44" fontId="20" fillId="0" borderId="79" xfId="1" applyFont="1" applyBorder="1" applyAlignment="1">
      <alignment vertical="center"/>
    </xf>
    <xf numFmtId="44" fontId="13" fillId="0" borderId="15" xfId="1" applyFont="1" applyBorder="1" applyAlignment="1">
      <alignment vertical="center"/>
    </xf>
    <xf numFmtId="0" fontId="6" fillId="0" borderId="0" xfId="0" applyFont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44" fontId="13" fillId="0" borderId="62" xfId="0" applyNumberFormat="1" applyFont="1" applyBorder="1" applyAlignment="1"/>
    <xf numFmtId="44" fontId="14" fillId="0" borderId="14" xfId="1" applyFont="1" applyBorder="1" applyAlignment="1">
      <alignment vertical="center"/>
    </xf>
    <xf numFmtId="44" fontId="13" fillId="0" borderId="17" xfId="1" applyFont="1" applyBorder="1" applyAlignment="1">
      <alignment vertical="center"/>
    </xf>
    <xf numFmtId="0" fontId="4" fillId="0" borderId="73" xfId="0" applyFont="1" applyBorder="1" applyAlignment="1">
      <alignment horizontal="left"/>
    </xf>
    <xf numFmtId="44" fontId="14" fillId="0" borderId="67" xfId="1" applyFont="1" applyBorder="1" applyAlignment="1">
      <alignment vertical="center"/>
    </xf>
    <xf numFmtId="44" fontId="14" fillId="0" borderId="39" xfId="1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44" fontId="13" fillId="0" borderId="9" xfId="1" applyFont="1" applyBorder="1" applyAlignment="1">
      <alignment horizontal="center"/>
    </xf>
    <xf numFmtId="44" fontId="13" fillId="0" borderId="75" xfId="1" applyFont="1" applyBorder="1" applyAlignment="1">
      <alignment horizontal="center"/>
    </xf>
    <xf numFmtId="44" fontId="13" fillId="0" borderId="74" xfId="1" applyFont="1" applyBorder="1" applyAlignment="1">
      <alignment horizontal="center"/>
    </xf>
    <xf numFmtId="49" fontId="4" fillId="0" borderId="70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4" fillId="0" borderId="38" xfId="0" applyFont="1" applyBorder="1" applyAlignment="1"/>
    <xf numFmtId="0" fontId="4" fillId="0" borderId="3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/>
    <xf numFmtId="0" fontId="4" fillId="0" borderId="45" xfId="0" applyFont="1" applyBorder="1" applyAlignment="1"/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0" applyNumberFormat="1" applyFont="1"/>
    <xf numFmtId="49" fontId="30" fillId="0" borderId="79" xfId="0" applyNumberFormat="1" applyFont="1" applyBorder="1" applyAlignment="1">
      <alignment horizontal="right"/>
    </xf>
    <xf numFmtId="0" fontId="30" fillId="0" borderId="79" xfId="0" quotePrefix="1" applyFont="1" applyBorder="1" applyAlignment="1">
      <alignment horizontal="right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34" fillId="0" borderId="0" xfId="1" applyFont="1" applyFill="1" applyAlignment="1">
      <alignment horizontal="center" vertical="center"/>
    </xf>
    <xf numFmtId="44" fontId="20" fillId="0" borderId="50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0" fontId="4" fillId="0" borderId="84" xfId="0" applyFont="1" applyBorder="1" applyAlignment="1">
      <alignment vertical="center"/>
    </xf>
    <xf numFmtId="0" fontId="4" fillId="0" borderId="78" xfId="0" applyFont="1" applyBorder="1" applyAlignment="1"/>
    <xf numFmtId="44" fontId="14" fillId="0" borderId="80" xfId="1" applyFont="1" applyFill="1" applyBorder="1" applyAlignment="1">
      <alignment vertical="center"/>
    </xf>
    <xf numFmtId="44" fontId="14" fillId="0" borderId="68" xfId="1" applyFont="1" applyFill="1" applyBorder="1" applyAlignment="1">
      <alignment vertical="center"/>
    </xf>
    <xf numFmtId="44" fontId="14" fillId="0" borderId="10" xfId="1" applyFont="1" applyFill="1" applyBorder="1" applyAlignment="1">
      <alignment vertical="center"/>
    </xf>
    <xf numFmtId="44" fontId="20" fillId="0" borderId="14" xfId="1" applyFont="1" applyFill="1" applyBorder="1" applyAlignment="1">
      <alignment vertical="center"/>
    </xf>
    <xf numFmtId="44" fontId="13" fillId="0" borderId="51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39" xfId="0" applyNumberFormat="1" applyFont="1" applyBorder="1" applyAlignment="1"/>
    <xf numFmtId="44" fontId="13" fillId="0" borderId="15" xfId="1" applyFont="1" applyFill="1" applyBorder="1" applyAlignment="1">
      <alignment vertical="center"/>
    </xf>
    <xf numFmtId="44" fontId="13" fillId="0" borderId="65" xfId="1" applyFont="1" applyFill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166" fontId="2" fillId="0" borderId="73" xfId="1" applyNumberFormat="1" applyFont="1" applyBorder="1" applyAlignment="1">
      <alignment horizontal="center"/>
    </xf>
    <xf numFmtId="44" fontId="6" fillId="0" borderId="0" xfId="1" applyFont="1" applyFill="1" applyAlignment="1">
      <alignment horizontal="center" vertical="center"/>
    </xf>
    <xf numFmtId="44" fontId="13" fillId="0" borderId="49" xfId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2" fillId="0" borderId="88" xfId="1" applyFont="1" applyBorder="1" applyAlignment="1">
      <alignment horizontal="center"/>
    </xf>
    <xf numFmtId="44" fontId="13" fillId="0" borderId="73" xfId="1" applyFont="1" applyBorder="1" applyAlignment="1">
      <alignment horizontal="center"/>
    </xf>
    <xf numFmtId="44" fontId="13" fillId="0" borderId="25" xfId="1" applyFont="1" applyBorder="1" applyAlignment="1">
      <alignment horizontal="center"/>
    </xf>
    <xf numFmtId="44" fontId="13" fillId="0" borderId="13" xfId="1" applyFont="1" applyBorder="1" applyAlignment="1">
      <alignment horizontal="center"/>
    </xf>
    <xf numFmtId="44" fontId="13" fillId="0" borderId="71" xfId="1" applyFont="1" applyBorder="1" applyAlignment="1">
      <alignment horizontal="center"/>
    </xf>
    <xf numFmtId="44" fontId="13" fillId="0" borderId="6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20" fillId="0" borderId="39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84" xfId="1" applyFont="1" applyBorder="1"/>
    <xf numFmtId="44" fontId="13" fillId="0" borderId="43" xfId="1" applyFont="1" applyBorder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5" fontId="9" fillId="0" borderId="0" xfId="2" applyFont="1" applyAlignment="1">
      <alignment horizontal="left" indent="1"/>
    </xf>
    <xf numFmtId="44" fontId="1" fillId="0" borderId="31" xfId="1" applyBorder="1"/>
    <xf numFmtId="0" fontId="0" fillId="0" borderId="31" xfId="0" applyBorder="1" applyAlignment="1"/>
    <xf numFmtId="44" fontId="13" fillId="0" borderId="46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13" fillId="0" borderId="61" xfId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3" fontId="29" fillId="0" borderId="0" xfId="1" applyNumberFormat="1" applyFont="1" applyAlignment="1">
      <alignment horizontal="center" vertical="center"/>
    </xf>
    <xf numFmtId="13" fontId="29" fillId="0" borderId="0" xfId="1" applyNumberFormat="1" applyFont="1" applyAlignment="1">
      <alignment horizontal="center"/>
    </xf>
    <xf numFmtId="44" fontId="13" fillId="0" borderId="38" xfId="1" applyNumberFormat="1" applyFont="1" applyFill="1" applyBorder="1" applyAlignment="1">
      <alignment vertical="center"/>
    </xf>
    <xf numFmtId="44" fontId="13" fillId="0" borderId="78" xfId="1" applyNumberFormat="1" applyFont="1" applyFill="1" applyBorder="1" applyAlignment="1">
      <alignment vertical="center"/>
    </xf>
    <xf numFmtId="49" fontId="2" fillId="0" borderId="88" xfId="0" applyNumberFormat="1" applyFont="1" applyBorder="1" applyAlignment="1">
      <alignment horizontal="center"/>
    </xf>
    <xf numFmtId="44" fontId="13" fillId="0" borderId="45" xfId="1" applyNumberFormat="1" applyFont="1" applyFill="1" applyBorder="1" applyAlignment="1">
      <alignment vertical="center"/>
    </xf>
    <xf numFmtId="44" fontId="13" fillId="0" borderId="8" xfId="0" applyNumberFormat="1" applyFont="1" applyBorder="1" applyAlignment="1">
      <alignment horizontal="center"/>
    </xf>
    <xf numFmtId="44" fontId="13" fillId="0" borderId="1" xfId="0" applyNumberFormat="1" applyFont="1" applyBorder="1" applyAlignment="1">
      <alignment horizontal="center"/>
    </xf>
    <xf numFmtId="44" fontId="13" fillId="0" borderId="1" xfId="1" applyNumberFormat="1" applyFont="1" applyFill="1" applyBorder="1" applyAlignment="1">
      <alignment vertical="center"/>
    </xf>
    <xf numFmtId="44" fontId="13" fillId="0" borderId="36" xfId="1" applyFont="1" applyFill="1" applyBorder="1" applyAlignment="1">
      <alignment vertical="center"/>
    </xf>
    <xf numFmtId="44" fontId="13" fillId="0" borderId="11" xfId="1" applyNumberFormat="1" applyFont="1" applyFill="1" applyBorder="1" applyAlignment="1">
      <alignment vertical="center"/>
    </xf>
    <xf numFmtId="44" fontId="13" fillId="0" borderId="65" xfId="1" applyNumberFormat="1" applyFont="1" applyFill="1" applyBorder="1" applyAlignment="1">
      <alignment vertical="center"/>
    </xf>
    <xf numFmtId="44" fontId="14" fillId="0" borderId="14" xfId="1" applyFont="1" applyFill="1" applyBorder="1" applyAlignment="1">
      <alignment vertical="center"/>
    </xf>
    <xf numFmtId="44" fontId="13" fillId="0" borderId="42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4" fontId="14" fillId="0" borderId="67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0" fontId="26" fillId="0" borderId="37" xfId="0" applyFont="1" applyBorder="1" applyAlignment="1">
      <alignment vertical="center"/>
    </xf>
    <xf numFmtId="44" fontId="13" fillId="0" borderId="87" xfId="0" applyNumberFormat="1" applyFont="1" applyBorder="1" applyAlignment="1"/>
    <xf numFmtId="0" fontId="4" fillId="0" borderId="13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44" fontId="29" fillId="0" borderId="0" xfId="1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62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44" fontId="13" fillId="0" borderId="26" xfId="1" applyFont="1" applyBorder="1" applyAlignment="1"/>
    <xf numFmtId="0" fontId="4" fillId="0" borderId="69" xfId="0" applyFont="1" applyBorder="1" applyAlignment="1">
      <alignment horizontal="left"/>
    </xf>
    <xf numFmtId="44" fontId="13" fillId="0" borderId="10" xfId="0" applyNumberFormat="1" applyFont="1" applyBorder="1" applyAlignment="1"/>
    <xf numFmtId="0" fontId="4" fillId="0" borderId="46" xfId="0" applyFont="1" applyBorder="1" applyAlignment="1">
      <alignment horizontal="center"/>
    </xf>
    <xf numFmtId="49" fontId="6" fillId="0" borderId="7" xfId="0" applyNumberFormat="1" applyFont="1" applyBorder="1" applyAlignment="1">
      <alignment vertical="center"/>
    </xf>
    <xf numFmtId="44" fontId="13" fillId="0" borderId="64" xfId="1" applyFont="1" applyBorder="1" applyAlignment="1">
      <alignment vertical="center"/>
    </xf>
    <xf numFmtId="44" fontId="13" fillId="0" borderId="84" xfId="1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/>
    </xf>
    <xf numFmtId="49" fontId="2" fillId="0" borderId="58" xfId="0" applyNumberFormat="1" applyFont="1" applyFill="1" applyBorder="1" applyAlignment="1">
      <alignment horizontal="center"/>
    </xf>
    <xf numFmtId="44" fontId="13" fillId="0" borderId="30" xfId="1" applyFont="1" applyFill="1" applyBorder="1" applyAlignment="1">
      <alignment horizontal="center"/>
    </xf>
    <xf numFmtId="44" fontId="6" fillId="0" borderId="0" xfId="0" applyNumberFormat="1" applyFont="1"/>
    <xf numFmtId="44" fontId="13" fillId="0" borderId="67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16" fontId="1" fillId="0" borderId="3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44" fontId="20" fillId="0" borderId="39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47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2" fillId="0" borderId="0" xfId="0" applyNumberFormat="1" applyFont="1"/>
    <xf numFmtId="44" fontId="6" fillId="0" borderId="0" xfId="0" applyNumberFormat="1" applyFont="1"/>
    <xf numFmtId="44" fontId="6" fillId="0" borderId="0" xfId="1" applyFont="1" applyAlignment="1">
      <alignment horizontal="right"/>
    </xf>
    <xf numFmtId="44" fontId="6" fillId="0" borderId="2" xfId="0" applyNumberFormat="1" applyFont="1" applyBorder="1"/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4" fontId="13" fillId="0" borderId="63" xfId="1" applyFont="1" applyBorder="1" applyAlignment="1">
      <alignment vertical="center"/>
    </xf>
    <xf numFmtId="44" fontId="13" fillId="0" borderId="23" xfId="1" applyFont="1" applyBorder="1" applyAlignment="1">
      <alignment horizontal="center"/>
    </xf>
    <xf numFmtId="44" fontId="13" fillId="0" borderId="58" xfId="1" applyFont="1" applyBorder="1" applyAlignment="1">
      <alignment horizontal="center"/>
    </xf>
    <xf numFmtId="44" fontId="13" fillId="0" borderId="55" xfId="1" applyFont="1" applyBorder="1" applyAlignment="1">
      <alignment horizontal="center"/>
    </xf>
    <xf numFmtId="44" fontId="13" fillId="0" borderId="79" xfId="1" applyFont="1" applyBorder="1" applyAlignment="1">
      <alignment horizontal="center"/>
    </xf>
    <xf numFmtId="164" fontId="9" fillId="0" borderId="0" xfId="0" applyNumberFormat="1" applyFont="1"/>
    <xf numFmtId="44" fontId="2" fillId="0" borderId="4" xfId="1" quotePrefix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44" fontId="13" fillId="0" borderId="82" xfId="1" applyFont="1" applyBorder="1" applyAlignment="1"/>
    <xf numFmtId="0" fontId="4" fillId="0" borderId="74" xfId="0" applyFont="1" applyBorder="1" applyAlignment="1">
      <alignment horizontal="left"/>
    </xf>
    <xf numFmtId="16" fontId="0" fillId="0" borderId="0" xfId="0" applyNumberFormat="1" applyAlignment="1">
      <alignment horizontal="center"/>
    </xf>
    <xf numFmtId="0" fontId="4" fillId="0" borderId="32" xfId="0" applyFont="1" applyBorder="1" applyAlignment="1">
      <alignment horizontal="left"/>
    </xf>
    <xf numFmtId="16" fontId="0" fillId="0" borderId="0" xfId="0" applyNumberFormat="1" applyAlignment="1">
      <alignment horizontal="center"/>
    </xf>
    <xf numFmtId="16" fontId="1" fillId="0" borderId="2" xfId="0" applyNumberFormat="1" applyFont="1" applyBorder="1" applyAlignment="1">
      <alignment horizontal="center"/>
    </xf>
    <xf numFmtId="44" fontId="20" fillId="0" borderId="50" xfId="1" applyFont="1" applyBorder="1" applyAlignment="1">
      <alignment vertical="center"/>
    </xf>
    <xf numFmtId="0" fontId="2" fillId="0" borderId="73" xfId="0" applyFont="1" applyBorder="1"/>
    <xf numFmtId="44" fontId="2" fillId="0" borderId="53" xfId="1" quotePrefix="1" applyFont="1" applyBorder="1" applyAlignment="1">
      <alignment horizontal="center"/>
    </xf>
    <xf numFmtId="16" fontId="1" fillId="0" borderId="46" xfId="0" applyNumberFormat="1" applyFont="1" applyBorder="1" applyAlignment="1">
      <alignment horizontal="center"/>
    </xf>
    <xf numFmtId="44" fontId="13" fillId="0" borderId="62" xfId="0" applyNumberFormat="1" applyFont="1" applyBorder="1" applyAlignment="1">
      <alignment horizontal="center"/>
    </xf>
    <xf numFmtId="0" fontId="2" fillId="0" borderId="73" xfId="0" applyFont="1" applyFill="1" applyBorder="1"/>
    <xf numFmtId="0" fontId="35" fillId="0" borderId="37" xfId="0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2" fillId="0" borderId="5" xfId="1" quotePrefix="1" applyFont="1" applyBorder="1" applyAlignment="1">
      <alignment horizontal="center"/>
    </xf>
    <xf numFmtId="49" fontId="4" fillId="0" borderId="79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2" xfId="1" applyFont="1" applyBorder="1" applyAlignment="1">
      <alignment horizontal="center"/>
    </xf>
    <xf numFmtId="44" fontId="13" fillId="0" borderId="36" xfId="1" applyFont="1" applyBorder="1" applyAlignment="1">
      <alignment horizontal="center"/>
    </xf>
    <xf numFmtId="44" fontId="13" fillId="0" borderId="41" xfId="1" applyFont="1" applyBorder="1" applyAlignment="1">
      <alignment horizontal="center"/>
    </xf>
    <xf numFmtId="16" fontId="28" fillId="0" borderId="0" xfId="0" applyNumberFormat="1" applyFont="1" applyBorder="1" applyAlignment="1">
      <alignment horizontal="center"/>
    </xf>
    <xf numFmtId="165" fontId="9" fillId="0" borderId="0" xfId="2" applyFont="1"/>
    <xf numFmtId="165" fontId="0" fillId="0" borderId="0" xfId="2" applyFont="1"/>
    <xf numFmtId="16" fontId="0" fillId="0" borderId="0" xfId="0" applyNumberFormat="1" applyAlignment="1">
      <alignment horizontal="center"/>
    </xf>
    <xf numFmtId="44" fontId="14" fillId="0" borderId="32" xfId="1" applyFont="1" applyBorder="1" applyAlignment="1">
      <alignment vertical="center"/>
    </xf>
    <xf numFmtId="0" fontId="0" fillId="0" borderId="31" xfId="0" applyBorder="1"/>
    <xf numFmtId="16" fontId="0" fillId="0" borderId="0" xfId="0" applyNumberFormat="1" applyAlignment="1">
      <alignment horizontal="center"/>
    </xf>
    <xf numFmtId="44" fontId="13" fillId="0" borderId="38" xfId="1" applyFont="1" applyBorder="1"/>
    <xf numFmtId="44" fontId="13" fillId="0" borderId="4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4" fontId="20" fillId="0" borderId="7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55" xfId="0" applyNumberFormat="1" applyFont="1" applyBorder="1" applyAlignment="1"/>
    <xf numFmtId="44" fontId="30" fillId="0" borderId="0" xfId="0" applyNumberFormat="1" applyFont="1"/>
    <xf numFmtId="16" fontId="0" fillId="0" borderId="0" xfId="0" applyNumberFormat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16" fontId="13" fillId="0" borderId="0" xfId="0" applyNumberFormat="1" applyFont="1" applyAlignment="1">
      <alignment horizontal="center"/>
    </xf>
    <xf numFmtId="44" fontId="2" fillId="0" borderId="23" xfId="1" applyFont="1" applyBorder="1" applyAlignment="1">
      <alignment horizontal="center"/>
    </xf>
    <xf numFmtId="44" fontId="36" fillId="0" borderId="0" xfId="1" applyFont="1"/>
    <xf numFmtId="44" fontId="36" fillId="0" borderId="0" xfId="0" applyNumberFormat="1" applyFont="1"/>
    <xf numFmtId="0" fontId="36" fillId="0" borderId="0" xfId="0" applyFont="1"/>
    <xf numFmtId="44" fontId="36" fillId="0" borderId="0" xfId="1" applyFont="1" applyFill="1"/>
    <xf numFmtId="44" fontId="36" fillId="0" borderId="0" xfId="1" applyFont="1" applyAlignment="1">
      <alignment horizontal="center"/>
    </xf>
    <xf numFmtId="44" fontId="2" fillId="0" borderId="19" xfId="1" applyFont="1" applyFill="1" applyBorder="1" applyAlignment="1">
      <alignment horizontal="center"/>
    </xf>
    <xf numFmtId="44" fontId="14" fillId="0" borderId="32" xfId="1" applyFont="1" applyFill="1" applyBorder="1" applyAlignment="1">
      <alignment vertical="center"/>
    </xf>
    <xf numFmtId="44" fontId="14" fillId="0" borderId="47" xfId="1" applyFont="1" applyFill="1" applyBorder="1" applyAlignment="1">
      <alignment vertical="center"/>
    </xf>
    <xf numFmtId="0" fontId="2" fillId="0" borderId="0" xfId="0" applyFont="1"/>
    <xf numFmtId="44" fontId="14" fillId="0" borderId="17" xfId="1" applyFont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13" fillId="0" borderId="67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4" fontId="32" fillId="0" borderId="67" xfId="1" applyFont="1" applyBorder="1" applyAlignment="1">
      <alignment vertical="center"/>
    </xf>
    <xf numFmtId="44" fontId="32" fillId="0" borderId="84" xfId="1" applyFont="1" applyBorder="1" applyAlignment="1">
      <alignment vertical="center"/>
    </xf>
    <xf numFmtId="44" fontId="32" fillId="0" borderId="50" xfId="1" applyFont="1" applyBorder="1" applyAlignment="1">
      <alignment vertical="center"/>
    </xf>
    <xf numFmtId="0" fontId="4" fillId="0" borderId="0" xfId="0" applyFont="1" applyBorder="1" applyAlignment="1"/>
    <xf numFmtId="44" fontId="13" fillId="0" borderId="79" xfId="1" applyFont="1" applyBorder="1"/>
    <xf numFmtId="44" fontId="13" fillId="0" borderId="67" xfId="1" quotePrefix="1" applyFont="1" applyBorder="1" applyAlignment="1">
      <alignment vertical="center"/>
    </xf>
    <xf numFmtId="44" fontId="13" fillId="0" borderId="49" xfId="1" quotePrefix="1" applyFont="1" applyBorder="1" applyAlignment="1">
      <alignment vertical="center"/>
    </xf>
    <xf numFmtId="44" fontId="13" fillId="0" borderId="26" xfId="1" quotePrefix="1" applyFont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13" fillId="0" borderId="82" xfId="1" applyNumberFormat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7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30" xfId="0" applyFont="1" applyBorder="1" applyAlignment="1"/>
    <xf numFmtId="0" fontId="4" fillId="0" borderId="25" xfId="0" applyFont="1" applyBorder="1" applyAlignment="1">
      <alignment horizontal="center"/>
    </xf>
    <xf numFmtId="0" fontId="5" fillId="0" borderId="41" xfId="0" applyFont="1" applyBorder="1" applyAlignment="1">
      <alignment vertical="center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4" xfId="0" applyFont="1" applyBorder="1" applyAlignment="1">
      <alignment vertical="center"/>
    </xf>
    <xf numFmtId="44" fontId="14" fillId="0" borderId="12" xfId="1" applyFont="1" applyBorder="1" applyAlignment="1">
      <alignment vertical="center"/>
    </xf>
    <xf numFmtId="0" fontId="4" fillId="0" borderId="89" xfId="0" applyFont="1" applyBorder="1" applyAlignment="1">
      <alignment horizontal="center"/>
    </xf>
    <xf numFmtId="44" fontId="13" fillId="0" borderId="20" xfId="1" applyFont="1" applyBorder="1" applyAlignment="1">
      <alignment vertical="center"/>
    </xf>
    <xf numFmtId="44" fontId="13" fillId="0" borderId="89" xfId="1" applyFont="1" applyBorder="1" applyAlignment="1">
      <alignment vertical="center"/>
    </xf>
    <xf numFmtId="44" fontId="13" fillId="0" borderId="16" xfId="1" applyFont="1" applyBorder="1" applyAlignment="1">
      <alignment vertical="center"/>
    </xf>
    <xf numFmtId="44" fontId="13" fillId="0" borderId="34" xfId="1" applyFont="1" applyBorder="1" applyAlignment="1">
      <alignment vertical="center"/>
    </xf>
    <xf numFmtId="44" fontId="14" fillId="0" borderId="7" xfId="1" applyFont="1" applyBorder="1" applyAlignment="1">
      <alignment vertical="center"/>
    </xf>
    <xf numFmtId="49" fontId="2" fillId="0" borderId="4" xfId="0" quotePrefix="1" applyNumberFormat="1" applyFont="1" applyBorder="1" applyAlignment="1">
      <alignment horizontal="center"/>
    </xf>
    <xf numFmtId="49" fontId="2" fillId="0" borderId="81" xfId="0" quotePrefix="1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13" fillId="0" borderId="62" xfId="0" applyNumberFormat="1" applyFont="1" applyBorder="1" applyAlignment="1">
      <alignment horizontal="center"/>
    </xf>
    <xf numFmtId="44" fontId="13" fillId="0" borderId="90" xfId="1" applyFont="1" applyBorder="1" applyAlignment="1">
      <alignment vertical="center"/>
    </xf>
    <xf numFmtId="44" fontId="13" fillId="0" borderId="87" xfId="1" applyFont="1" applyBorder="1" applyAlignment="1">
      <alignment vertical="center"/>
    </xf>
    <xf numFmtId="44" fontId="32" fillId="0" borderId="37" xfId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44" fontId="20" fillId="0" borderId="59" xfId="1" applyFont="1" applyBorder="1" applyAlignment="1">
      <alignment vertical="center"/>
    </xf>
    <xf numFmtId="44" fontId="20" fillId="0" borderId="20" xfId="1" applyFont="1" applyBorder="1" applyAlignment="1">
      <alignment vertical="center"/>
    </xf>
    <xf numFmtId="16" fontId="1" fillId="0" borderId="11" xfId="0" applyNumberFormat="1" applyFont="1" applyFill="1" applyBorder="1" applyAlignment="1">
      <alignment horizontal="center"/>
    </xf>
    <xf numFmtId="16" fontId="1" fillId="0" borderId="37" xfId="0" applyNumberFormat="1" applyFont="1" applyBorder="1" applyAlignment="1">
      <alignment horizontal="center"/>
    </xf>
    <xf numFmtId="44" fontId="20" fillId="0" borderId="17" xfId="1" applyFont="1" applyBorder="1" applyAlignment="1">
      <alignment vertical="center"/>
    </xf>
    <xf numFmtId="166" fontId="2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wrapText="1"/>
    </xf>
    <xf numFmtId="0" fontId="18" fillId="0" borderId="63" xfId="0" applyFont="1" applyBorder="1" applyAlignment="1">
      <alignment horizontal="center" wrapText="1"/>
    </xf>
    <xf numFmtId="44" fontId="21" fillId="0" borderId="69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166" fontId="16" fillId="0" borderId="52" xfId="1" applyNumberFormat="1" applyFont="1" applyFill="1" applyBorder="1" applyAlignment="1">
      <alignment horizontal="center" vertical="center"/>
    </xf>
    <xf numFmtId="166" fontId="16" fillId="0" borderId="54" xfId="1" applyNumberFormat="1" applyFont="1" applyFill="1" applyBorder="1" applyAlignment="1">
      <alignment horizontal="center" vertical="center"/>
    </xf>
    <xf numFmtId="44" fontId="21" fillId="0" borderId="47" xfId="0" applyNumberFormat="1" applyFont="1" applyBorder="1" applyAlignment="1">
      <alignment horizontal="center" vertical="center"/>
    </xf>
    <xf numFmtId="44" fontId="26" fillId="0" borderId="0" xfId="0" applyNumberFormat="1" applyFont="1" applyAlignment="1">
      <alignment horizontal="center"/>
    </xf>
    <xf numFmtId="44" fontId="8" fillId="0" borderId="0" xfId="1" applyFont="1" applyBorder="1" applyAlignment="1">
      <alignment horizontal="center" wrapText="1"/>
    </xf>
    <xf numFmtId="44" fontId="8" fillId="0" borderId="31" xfId="1" applyFont="1" applyBorder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6" fontId="19" fillId="0" borderId="0" xfId="0" applyNumberFormat="1" applyFont="1" applyBorder="1" applyAlignment="1">
      <alignment horizontal="left" vertical="center" indent="1"/>
    </xf>
    <xf numFmtId="166" fontId="19" fillId="0" borderId="46" xfId="0" applyNumberFormat="1" applyFont="1" applyBorder="1" applyAlignment="1">
      <alignment horizontal="left" vertical="center" indent="1"/>
    </xf>
    <xf numFmtId="166" fontId="19" fillId="0" borderId="73" xfId="0" applyNumberFormat="1" applyFont="1" applyBorder="1" applyAlignment="1">
      <alignment horizontal="left" vertical="center" indent="1"/>
    </xf>
    <xf numFmtId="166" fontId="6" fillId="0" borderId="0" xfId="0" applyNumberFormat="1" applyFont="1" applyAlignment="1">
      <alignment horizontal="center"/>
    </xf>
    <xf numFmtId="44" fontId="13" fillId="0" borderId="62" xfId="0" applyNumberFormat="1" applyFont="1" applyBorder="1" applyAlignment="1">
      <alignment horizontal="center"/>
    </xf>
    <xf numFmtId="44" fontId="13" fillId="0" borderId="49" xfId="0" applyNumberFormat="1" applyFont="1" applyBorder="1" applyAlignment="1">
      <alignment horizontal="center"/>
    </xf>
    <xf numFmtId="44" fontId="13" fillId="0" borderId="63" xfId="0" applyNumberFormat="1" applyFont="1" applyBorder="1" applyAlignment="1">
      <alignment horizontal="center"/>
    </xf>
    <xf numFmtId="44" fontId="6" fillId="0" borderId="61" xfId="1" applyFont="1" applyBorder="1" applyAlignment="1">
      <alignment horizontal="center"/>
    </xf>
    <xf numFmtId="44" fontId="6" fillId="0" borderId="82" xfId="1" applyFont="1" applyBorder="1" applyAlignment="1">
      <alignment horizontal="center"/>
    </xf>
    <xf numFmtId="44" fontId="6" fillId="0" borderId="49" xfId="1" applyFont="1" applyBorder="1" applyAlignment="1">
      <alignment horizontal="center"/>
    </xf>
    <xf numFmtId="44" fontId="10" fillId="0" borderId="53" xfId="1" applyFont="1" applyBorder="1" applyAlignment="1">
      <alignment horizontal="center"/>
    </xf>
    <xf numFmtId="44" fontId="10" fillId="0" borderId="48" xfId="1" applyFont="1" applyBorder="1" applyAlignment="1">
      <alignment horizontal="center"/>
    </xf>
    <xf numFmtId="49" fontId="0" fillId="0" borderId="6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46" xfId="0" applyNumberFormat="1" applyFont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2" fillId="0" borderId="59" xfId="1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6" fillId="0" borderId="47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73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44" fontId="1" fillId="0" borderId="0" xfId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4" fontId="13" fillId="0" borderId="82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77" xfId="0" applyNumberFormat="1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4" fontId="10" fillId="0" borderId="53" xfId="1" applyFont="1" applyFill="1" applyBorder="1" applyAlignment="1">
      <alignment horizontal="center"/>
    </xf>
    <xf numFmtId="44" fontId="10" fillId="0" borderId="48" xfId="1" applyFont="1" applyFill="1" applyBorder="1" applyAlignment="1">
      <alignment horizontal="center"/>
    </xf>
    <xf numFmtId="166" fontId="2" fillId="0" borderId="47" xfId="1" applyNumberFormat="1" applyFont="1" applyFill="1" applyBorder="1" applyAlignment="1">
      <alignment horizontal="center"/>
    </xf>
    <xf numFmtId="166" fontId="2" fillId="0" borderId="30" xfId="1" applyNumberFormat="1" applyFont="1" applyFill="1" applyBorder="1" applyAlignment="1">
      <alignment horizontal="center"/>
    </xf>
    <xf numFmtId="166" fontId="2" fillId="0" borderId="25" xfId="1" applyNumberFormat="1" applyFont="1" applyFill="1" applyBorder="1" applyAlignment="1">
      <alignment horizontal="center"/>
    </xf>
    <xf numFmtId="166" fontId="2" fillId="0" borderId="59" xfId="1" applyNumberFormat="1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49" fontId="2" fillId="0" borderId="78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49" fontId="0" fillId="0" borderId="73" xfId="0" applyNumberFormat="1" applyBorder="1" applyAlignment="1">
      <alignment horizontal="center"/>
    </xf>
    <xf numFmtId="16" fontId="7" fillId="0" borderId="0" xfId="0" applyNumberFormat="1" applyFont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4" fontId="13" fillId="0" borderId="61" xfId="0" applyNumberFormat="1" applyFont="1" applyBorder="1" applyAlignment="1">
      <alignment horizontal="center"/>
    </xf>
    <xf numFmtId="44" fontId="6" fillId="0" borderId="2" xfId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4" fontId="6" fillId="0" borderId="2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37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71" xfId="0" applyNumberFormat="1" applyFont="1" applyBorder="1" applyAlignment="1">
      <alignment horizontal="center"/>
    </xf>
    <xf numFmtId="166" fontId="2" fillId="0" borderId="47" xfId="1" applyNumberFormat="1" applyFont="1" applyBorder="1" applyAlignment="1">
      <alignment horizontal="center"/>
    </xf>
    <xf numFmtId="166" fontId="2" fillId="0" borderId="30" xfId="1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165" fontId="0" fillId="0" borderId="0" xfId="2" applyFont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13" fillId="0" borderId="61" xfId="1" applyFont="1" applyBorder="1" applyAlignment="1">
      <alignment horizontal="center"/>
    </xf>
    <xf numFmtId="44" fontId="13" fillId="0" borderId="82" xfId="1" applyFont="1" applyBorder="1" applyAlignment="1">
      <alignment horizontal="center"/>
    </xf>
    <xf numFmtId="44" fontId="13" fillId="0" borderId="49" xfId="1" applyFont="1" applyBorder="1" applyAlignment="1">
      <alignment horizontal="center"/>
    </xf>
    <xf numFmtId="44" fontId="13" fillId="0" borderId="62" xfId="1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0" fillId="0" borderId="7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4" fillId="0" borderId="39" xfId="0" applyNumberFormat="1" applyFont="1" applyBorder="1" applyAlignment="1">
      <alignment horizontal="center"/>
    </xf>
    <xf numFmtId="49" fontId="4" fillId="0" borderId="3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43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13" fillId="0" borderId="62" xfId="0" applyNumberFormat="1" applyFont="1" applyBorder="1" applyAlignment="1">
      <alignment horizontal="center" wrapText="1"/>
    </xf>
    <xf numFmtId="44" fontId="13" fillId="0" borderId="49" xfId="0" applyNumberFormat="1" applyFont="1" applyBorder="1" applyAlignment="1">
      <alignment horizontal="center" wrapText="1"/>
    </xf>
    <xf numFmtId="44" fontId="13" fillId="0" borderId="14" xfId="0" applyNumberFormat="1" applyFont="1" applyBorder="1" applyAlignment="1">
      <alignment horizontal="center"/>
    </xf>
    <xf numFmtId="44" fontId="13" fillId="0" borderId="55" xfId="0" applyNumberFormat="1" applyFont="1" applyBorder="1" applyAlignment="1">
      <alignment horizontal="center"/>
    </xf>
    <xf numFmtId="44" fontId="13" fillId="0" borderId="22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10" fillId="0" borderId="86" xfId="1" applyFont="1" applyBorder="1" applyAlignment="1">
      <alignment horizontal="center"/>
    </xf>
    <xf numFmtId="44" fontId="13" fillId="0" borderId="23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44" fontId="6" fillId="0" borderId="73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4" fontId="6" fillId="0" borderId="47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71" xfId="0" applyNumberFormat="1" applyFont="1" applyBorder="1" applyAlignment="1">
      <alignment horizontal="center"/>
    </xf>
    <xf numFmtId="44" fontId="13" fillId="0" borderId="67" xfId="0" applyNumberFormat="1" applyFont="1" applyBorder="1" applyAlignment="1">
      <alignment horizontal="center"/>
    </xf>
    <xf numFmtId="16" fontId="13" fillId="0" borderId="0" xfId="0" applyNumberFormat="1" applyFont="1" applyAlignment="1">
      <alignment horizontal="center"/>
    </xf>
    <xf numFmtId="49" fontId="1" fillId="0" borderId="67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44" fontId="8" fillId="0" borderId="61" xfId="1" applyFont="1" applyBorder="1" applyAlignment="1">
      <alignment horizontal="center" wrapText="1"/>
    </xf>
    <xf numFmtId="44" fontId="8" fillId="0" borderId="63" xfId="1" applyFont="1" applyBorder="1" applyAlignment="1">
      <alignment horizontal="center" wrapText="1"/>
    </xf>
    <xf numFmtId="49" fontId="1" fillId="0" borderId="25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4" fontId="4" fillId="0" borderId="0" xfId="1" applyFont="1" applyFill="1" applyAlignment="1">
      <alignment horizont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4" fontId="13" fillId="0" borderId="61" xfId="1" applyNumberFormat="1" applyFont="1" applyBorder="1" applyAlignment="1">
      <alignment horizontal="center"/>
    </xf>
    <xf numFmtId="44" fontId="13" fillId="0" borderId="82" xfId="1" applyNumberFormat="1" applyFont="1" applyBorder="1" applyAlignment="1">
      <alignment horizontal="center"/>
    </xf>
    <xf numFmtId="44" fontId="13" fillId="0" borderId="63" xfId="1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'2019'!$D$5:$D$16</c:f>
              <c:numCache>
                <c:formatCode>_("R"* #,##0.00_);_("R"* \(#,##0.00\);_("R"* "-"??_);_(@_)</c:formatCode>
                <c:ptCount val="12"/>
                <c:pt idx="0">
                  <c:v>88532.400000000009</c:v>
                </c:pt>
                <c:pt idx="1">
                  <c:v>39813</c:v>
                </c:pt>
                <c:pt idx="2">
                  <c:v>106479.3</c:v>
                </c:pt>
                <c:pt idx="3">
                  <c:v>17414</c:v>
                </c:pt>
                <c:pt idx="4">
                  <c:v>159068</c:v>
                </c:pt>
                <c:pt idx="5">
                  <c:v>216666.6</c:v>
                </c:pt>
                <c:pt idx="6">
                  <c:v>68000.5</c:v>
                </c:pt>
                <c:pt idx="7">
                  <c:v>160586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'2019'!$E$5:$E$16</c:f>
              <c:numCache>
                <c:formatCode>_("R"* #,##0.00_);_("R"* \(#,##0.00\);_("R"* "-"??_);_(@_)</c:formatCode>
                <c:ptCount val="12"/>
                <c:pt idx="0">
                  <c:v>129293.09999999999</c:v>
                </c:pt>
                <c:pt idx="1">
                  <c:v>122572.75</c:v>
                </c:pt>
                <c:pt idx="2">
                  <c:v>263385.25</c:v>
                </c:pt>
                <c:pt idx="3">
                  <c:v>278689.5</c:v>
                </c:pt>
                <c:pt idx="4">
                  <c:v>173699.75</c:v>
                </c:pt>
                <c:pt idx="5">
                  <c:v>193395.5</c:v>
                </c:pt>
                <c:pt idx="6">
                  <c:v>223962.5</c:v>
                </c:pt>
                <c:pt idx="7">
                  <c:v>296464.59999999998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'2019'!$F$5:$F$16</c:f>
              <c:numCache>
                <c:formatCode>_("R"* #,##0.00_);_("R"* \(#,##0.00\);_("R"* "-"??_);_(@_)</c:formatCode>
                <c:ptCount val="12"/>
                <c:pt idx="0">
                  <c:v>5266.8</c:v>
                </c:pt>
                <c:pt idx="1">
                  <c:v>7590</c:v>
                </c:pt>
                <c:pt idx="2">
                  <c:v>0</c:v>
                </c:pt>
                <c:pt idx="3">
                  <c:v>0</c:v>
                </c:pt>
                <c:pt idx="4">
                  <c:v>23805</c:v>
                </c:pt>
                <c:pt idx="5">
                  <c:v>165568.30000000002</c:v>
                </c:pt>
                <c:pt idx="6">
                  <c:v>153336.4</c:v>
                </c:pt>
                <c:pt idx="7">
                  <c:v>321837.15000000002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33083.199999999997</c:v>
                </c:pt>
                <c:pt idx="7">
                  <c:v>19320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'2019'!$H$5:$H$16</c:f>
              <c:numCache>
                <c:formatCode>_("R"* #,##0.00_);_("R"* \(#,##0.00\);_("R"* "-"??_);_(@_)</c:formatCode>
                <c:ptCount val="12"/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'2019'!$I$5:$I$16</c:f>
              <c:numCache>
                <c:formatCode>_("R"* #,##0.00_);_("R"* \(#,##0.00\);_("R"* "-"??_);_(@_)</c:formatCode>
                <c:ptCount val="12"/>
                <c:pt idx="0">
                  <c:v>223092.3</c:v>
                </c:pt>
                <c:pt idx="1">
                  <c:v>169975.75</c:v>
                </c:pt>
                <c:pt idx="2">
                  <c:v>369864.55</c:v>
                </c:pt>
                <c:pt idx="3">
                  <c:v>296103.5</c:v>
                </c:pt>
                <c:pt idx="4">
                  <c:v>356572.75</c:v>
                </c:pt>
                <c:pt idx="5">
                  <c:v>575630.4</c:v>
                </c:pt>
                <c:pt idx="6">
                  <c:v>478382.60000000003</c:v>
                </c:pt>
                <c:pt idx="7">
                  <c:v>798207.75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'2019'!$C$5:$C$16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'2019'!$J$8:$J$9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652676.25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89056"/>
        <c:axId val="88590592"/>
      </c:lineChart>
      <c:catAx>
        <c:axId val="885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90592"/>
        <c:crosses val="autoZero"/>
        <c:auto val="1"/>
        <c:lblAlgn val="ctr"/>
        <c:lblOffset val="100"/>
        <c:noMultiLvlLbl val="0"/>
      </c:catAx>
      <c:valAx>
        <c:axId val="8859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89056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41</xdr:row>
      <xdr:rowOff>76200</xdr:rowOff>
    </xdr:from>
    <xdr:to>
      <xdr:col>8</xdr:col>
      <xdr:colOff>1085850</xdr:colOff>
      <xdr:row>41</xdr:row>
      <xdr:rowOff>76200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734300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MARCH '17"/>
      <sheetName val="APRIL '17"/>
      <sheetName val="MAY '17"/>
      <sheetName val="JUNE '17"/>
      <sheetName val="JULY '17"/>
      <sheetName val="AUGUST '17"/>
      <sheetName val="SEPTEMBER '17"/>
      <sheetName val="OCTOBER '17"/>
      <sheetName val="NOVEMBER '17"/>
      <sheetName val="DECEMBER '17"/>
      <sheetName val="JANUARY '18"/>
      <sheetName val="FEBRUARY '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/>
          <cell r="D5">
            <v>570</v>
          </cell>
          <cell r="E5"/>
          <cell r="F5"/>
          <cell r="G5"/>
        </row>
        <row r="6">
          <cell r="C6"/>
          <cell r="D6"/>
          <cell r="E6">
            <v>895.8</v>
          </cell>
          <cell r="F6"/>
          <cell r="G6"/>
        </row>
        <row r="7">
          <cell r="C7">
            <v>9690</v>
          </cell>
          <cell r="D7"/>
          <cell r="E7"/>
          <cell r="F7"/>
          <cell r="G7"/>
        </row>
        <row r="8">
          <cell r="C8">
            <v>10909.8</v>
          </cell>
          <cell r="D8"/>
          <cell r="E8"/>
          <cell r="F8"/>
          <cell r="G8"/>
        </row>
        <row r="9">
          <cell r="C9">
            <v>19163.400000000001</v>
          </cell>
          <cell r="D9"/>
          <cell r="E9"/>
          <cell r="F9"/>
          <cell r="G9"/>
        </row>
        <row r="10">
          <cell r="C10">
            <v>20611.2</v>
          </cell>
          <cell r="D10"/>
          <cell r="E10"/>
          <cell r="F10"/>
          <cell r="G10"/>
        </row>
        <row r="11">
          <cell r="C11"/>
          <cell r="D11">
            <v>4924.8</v>
          </cell>
          <cell r="E11"/>
          <cell r="F11"/>
          <cell r="G11"/>
        </row>
        <row r="12">
          <cell r="C12">
            <v>1938</v>
          </cell>
          <cell r="D12"/>
          <cell r="E12"/>
          <cell r="F12"/>
          <cell r="G12"/>
        </row>
        <row r="13">
          <cell r="C13">
            <v>2690.4</v>
          </cell>
          <cell r="D13"/>
          <cell r="E13"/>
          <cell r="F13"/>
          <cell r="G13"/>
        </row>
        <row r="14">
          <cell r="C14"/>
          <cell r="D14">
            <v>2736</v>
          </cell>
          <cell r="E14"/>
          <cell r="F14"/>
          <cell r="G14"/>
        </row>
        <row r="15">
          <cell r="C15"/>
          <cell r="D15">
            <v>6441</v>
          </cell>
          <cell r="E15"/>
          <cell r="F15"/>
          <cell r="G15"/>
        </row>
        <row r="16">
          <cell r="C16">
            <v>969</v>
          </cell>
          <cell r="D16"/>
          <cell r="E16"/>
          <cell r="F16"/>
          <cell r="G16"/>
        </row>
        <row r="17">
          <cell r="C17">
            <v>5700</v>
          </cell>
          <cell r="D17"/>
          <cell r="E17"/>
          <cell r="F17"/>
          <cell r="G17"/>
        </row>
        <row r="18">
          <cell r="C18"/>
          <cell r="D18">
            <v>-706.8</v>
          </cell>
          <cell r="E18"/>
          <cell r="F18"/>
          <cell r="G18"/>
        </row>
        <row r="19">
          <cell r="C19"/>
          <cell r="D19">
            <v>6999.6</v>
          </cell>
          <cell r="E19"/>
          <cell r="F19"/>
          <cell r="G19"/>
        </row>
        <row r="22">
          <cell r="C22"/>
          <cell r="D22">
            <v>2539.35</v>
          </cell>
          <cell r="E22"/>
          <cell r="F22"/>
          <cell r="G22"/>
        </row>
        <row r="23">
          <cell r="C23"/>
          <cell r="D23">
            <v>570</v>
          </cell>
          <cell r="E23"/>
          <cell r="F23"/>
          <cell r="G23"/>
        </row>
        <row r="24">
          <cell r="C24">
            <v>5791.2</v>
          </cell>
          <cell r="D24"/>
          <cell r="E24"/>
          <cell r="F24"/>
          <cell r="G24"/>
        </row>
        <row r="25">
          <cell r="C25"/>
          <cell r="D25">
            <v>1990.17</v>
          </cell>
          <cell r="E25"/>
          <cell r="F25"/>
          <cell r="G25"/>
        </row>
        <row r="26">
          <cell r="C26">
            <v>90345</v>
          </cell>
          <cell r="D26"/>
          <cell r="E26"/>
          <cell r="F26"/>
          <cell r="G26"/>
        </row>
        <row r="27">
          <cell r="C27"/>
          <cell r="D27">
            <v>2793</v>
          </cell>
          <cell r="E27"/>
          <cell r="F27"/>
          <cell r="G27"/>
        </row>
        <row r="28">
          <cell r="C28"/>
          <cell r="D28">
            <v>2736</v>
          </cell>
          <cell r="E28"/>
          <cell r="F28"/>
          <cell r="G28"/>
        </row>
        <row r="29">
          <cell r="C29">
            <v>2599</v>
          </cell>
          <cell r="D29"/>
          <cell r="E29"/>
          <cell r="F29"/>
          <cell r="G29"/>
        </row>
        <row r="30">
          <cell r="C30">
            <v>969</v>
          </cell>
          <cell r="D30"/>
          <cell r="E30"/>
          <cell r="F30"/>
          <cell r="G30"/>
        </row>
        <row r="31">
          <cell r="C31">
            <v>9085</v>
          </cell>
          <cell r="D31"/>
          <cell r="E31"/>
          <cell r="F31"/>
          <cell r="G31"/>
        </row>
        <row r="32">
          <cell r="C32">
            <v>913.5</v>
          </cell>
          <cell r="D32"/>
          <cell r="E32"/>
          <cell r="F32"/>
          <cell r="G32"/>
        </row>
        <row r="33">
          <cell r="C33"/>
          <cell r="D33">
            <v>21489</v>
          </cell>
          <cell r="E33"/>
          <cell r="F33"/>
          <cell r="G33"/>
        </row>
        <row r="34">
          <cell r="C34"/>
          <cell r="D34">
            <v>14386.8</v>
          </cell>
          <cell r="E34"/>
          <cell r="F34"/>
          <cell r="G34"/>
        </row>
        <row r="35">
          <cell r="C35"/>
          <cell r="D35">
            <v>8892</v>
          </cell>
          <cell r="E35"/>
          <cell r="F35"/>
          <cell r="G35"/>
        </row>
        <row r="36">
          <cell r="C36">
            <v>5152.8</v>
          </cell>
          <cell r="D36"/>
          <cell r="E36"/>
          <cell r="F36"/>
          <cell r="G36"/>
        </row>
        <row r="37">
          <cell r="C37"/>
          <cell r="D37">
            <v>6201.6</v>
          </cell>
          <cell r="E37"/>
          <cell r="F37"/>
          <cell r="G37"/>
        </row>
        <row r="38">
          <cell r="C38"/>
          <cell r="D38">
            <v>6441</v>
          </cell>
          <cell r="E38"/>
          <cell r="F38"/>
          <cell r="G38"/>
        </row>
        <row r="39">
          <cell r="C39"/>
          <cell r="D39">
            <v>2280</v>
          </cell>
          <cell r="E39"/>
          <cell r="F39"/>
          <cell r="G39"/>
        </row>
        <row r="40">
          <cell r="C40"/>
          <cell r="D40">
            <v>11696.4</v>
          </cell>
          <cell r="E40"/>
          <cell r="F40"/>
          <cell r="G4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F19" sqref="F19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725" t="s">
        <v>51</v>
      </c>
      <c r="B1" s="726"/>
      <c r="C1" s="726"/>
      <c r="D1" s="726"/>
      <c r="E1" s="726"/>
      <c r="F1" s="726"/>
      <c r="G1" s="726"/>
      <c r="H1" s="726"/>
      <c r="I1" s="726"/>
    </row>
    <row r="2" spans="1:13" ht="6.95" customHeight="1" thickBot="1" x14ac:dyDescent="0.25"/>
    <row r="3" spans="1:13" ht="12.75" customHeight="1" thickBot="1" x14ac:dyDescent="0.25">
      <c r="A3" s="37"/>
      <c r="D3" s="728" t="s">
        <v>34</v>
      </c>
      <c r="E3" s="729"/>
      <c r="F3" s="728" t="s">
        <v>33</v>
      </c>
      <c r="G3" s="729"/>
      <c r="H3" s="730" t="s">
        <v>43</v>
      </c>
    </row>
    <row r="4" spans="1:13" ht="13.5" thickBot="1" x14ac:dyDescent="0.25">
      <c r="A4" s="24"/>
      <c r="B4" s="15" t="s">
        <v>19</v>
      </c>
      <c r="C4" s="11" t="s">
        <v>35</v>
      </c>
      <c r="D4" s="15" t="s">
        <v>20</v>
      </c>
      <c r="E4" s="11" t="s">
        <v>21</v>
      </c>
      <c r="F4" s="15" t="s">
        <v>36</v>
      </c>
      <c r="G4" s="11" t="s">
        <v>21</v>
      </c>
      <c r="H4" s="731"/>
      <c r="I4" s="48" t="s">
        <v>22</v>
      </c>
      <c r="J4" s="131" t="s">
        <v>39</v>
      </c>
      <c r="K4" s="166" t="s">
        <v>40</v>
      </c>
    </row>
    <row r="5" spans="1:13" ht="15" customHeight="1" x14ac:dyDescent="0.2">
      <c r="A5" s="9">
        <v>1</v>
      </c>
      <c r="B5" s="39">
        <v>2016</v>
      </c>
      <c r="C5" s="49" t="s">
        <v>1</v>
      </c>
      <c r="D5" s="45">
        <f>'MARCH ''18'!C31</f>
        <v>88532.400000000009</v>
      </c>
      <c r="E5" s="453">
        <f>'MARCH ''18'!D31</f>
        <v>129293.09999999999</v>
      </c>
      <c r="F5" s="45">
        <f>'MARCH ''18'!E31</f>
        <v>5266.8</v>
      </c>
      <c r="G5" s="46">
        <f>'MARCH ''18'!F31</f>
        <v>0</v>
      </c>
      <c r="H5" s="91"/>
      <c r="I5" s="47">
        <f>SUM(D5:H5)</f>
        <v>223092.3</v>
      </c>
      <c r="J5" s="235"/>
      <c r="K5" s="236">
        <f>J5/1.14*14%</f>
        <v>0</v>
      </c>
      <c r="L5" s="16"/>
    </row>
    <row r="6" spans="1:13" ht="15" customHeight="1" x14ac:dyDescent="0.2">
      <c r="A6" s="9">
        <v>2</v>
      </c>
      <c r="B6" s="39">
        <v>2016</v>
      </c>
      <c r="C6" s="42" t="s">
        <v>2</v>
      </c>
      <c r="D6" s="43">
        <f>'APRIL ''18'!C21</f>
        <v>39813</v>
      </c>
      <c r="E6" s="44">
        <f>'APRIL ''18'!D21</f>
        <v>122572.75</v>
      </c>
      <c r="F6" s="43">
        <f>'APRIL ''18'!E21</f>
        <v>7590</v>
      </c>
      <c r="G6" s="44">
        <f>'APRIL ''18'!F21</f>
        <v>0</v>
      </c>
      <c r="H6" s="92"/>
      <c r="I6" s="47">
        <f t="shared" ref="I6:I16" si="0">SUM(D6:H6)</f>
        <v>169975.75</v>
      </c>
      <c r="J6" s="732">
        <f>SUM(I6:I7)</f>
        <v>539840.30000000005</v>
      </c>
      <c r="K6" s="724">
        <f>J6/1.14*14%</f>
        <v>66296.177192982475</v>
      </c>
      <c r="L6" s="16"/>
      <c r="M6" s="17"/>
    </row>
    <row r="7" spans="1:13" ht="15" customHeight="1" x14ac:dyDescent="0.2">
      <c r="A7" s="9">
        <v>3</v>
      </c>
      <c r="B7" s="39">
        <v>2016</v>
      </c>
      <c r="C7" s="42" t="s">
        <v>5</v>
      </c>
      <c r="D7" s="371">
        <f>'MAY ''18'!C33</f>
        <v>106479.3</v>
      </c>
      <c r="E7" s="44">
        <f>'MAY ''18'!D33</f>
        <v>263385.25</v>
      </c>
      <c r="F7" s="43">
        <f>'MAY ''18'!E33</f>
        <v>0</v>
      </c>
      <c r="G7" s="44">
        <f>'MAY ''18'!F33</f>
        <v>0</v>
      </c>
      <c r="H7" s="92"/>
      <c r="I7" s="47">
        <f t="shared" si="0"/>
        <v>369864.55</v>
      </c>
      <c r="J7" s="736"/>
      <c r="K7" s="724"/>
      <c r="L7" s="16"/>
      <c r="M7" s="21"/>
    </row>
    <row r="8" spans="1:13" ht="15" customHeight="1" x14ac:dyDescent="0.2">
      <c r="A8" s="9">
        <v>4</v>
      </c>
      <c r="B8" s="39">
        <v>2016</v>
      </c>
      <c r="C8" s="42" t="s">
        <v>3</v>
      </c>
      <c r="D8" s="43">
        <f>'JUNE ''18'!C31</f>
        <v>17414</v>
      </c>
      <c r="E8" s="44">
        <f>'JUNE ''18'!D31</f>
        <v>278689.5</v>
      </c>
      <c r="F8" s="43">
        <f>'JUNE ''18'!E31</f>
        <v>0</v>
      </c>
      <c r="G8" s="44">
        <f>'JUNE ''18'!F31</f>
        <v>0</v>
      </c>
      <c r="H8" s="92"/>
      <c r="I8" s="47">
        <f t="shared" si="0"/>
        <v>296103.5</v>
      </c>
      <c r="J8" s="732">
        <f>SUM(I8:I9)</f>
        <v>652676.25</v>
      </c>
      <c r="K8" s="724">
        <f>J8/1.14*14%</f>
        <v>80153.223684210549</v>
      </c>
      <c r="L8" s="16"/>
      <c r="M8" s="169"/>
    </row>
    <row r="9" spans="1:13" ht="15" customHeight="1" x14ac:dyDescent="0.2">
      <c r="A9" s="9">
        <v>5</v>
      </c>
      <c r="B9" s="39">
        <v>2016</v>
      </c>
      <c r="C9" s="42" t="s">
        <v>4</v>
      </c>
      <c r="D9" s="43">
        <f>'JULY ''18'!C33</f>
        <v>159068</v>
      </c>
      <c r="E9" s="44">
        <f>'JULY ''18'!D33</f>
        <v>173699.75</v>
      </c>
      <c r="F9" s="43">
        <f>'JULY ''18'!E33</f>
        <v>23805</v>
      </c>
      <c r="G9" s="44">
        <f>'JULY ''18'!F33</f>
        <v>0</v>
      </c>
      <c r="H9" s="92"/>
      <c r="I9" s="47">
        <f t="shared" si="0"/>
        <v>356572.75</v>
      </c>
      <c r="J9" s="733"/>
      <c r="K9" s="724"/>
      <c r="L9" s="16"/>
    </row>
    <row r="10" spans="1:13" ht="15" customHeight="1" x14ac:dyDescent="0.2">
      <c r="A10" s="9">
        <v>6</v>
      </c>
      <c r="B10" s="39">
        <v>2016</v>
      </c>
      <c r="C10" s="42" t="s">
        <v>12</v>
      </c>
      <c r="D10" s="43">
        <f>'AUGUST ''18'!C53</f>
        <v>216666.6</v>
      </c>
      <c r="E10" s="44">
        <f>'AUGUST ''18'!D53</f>
        <v>193395.5</v>
      </c>
      <c r="F10" s="43">
        <f>'AUGUST ''18'!E53</f>
        <v>165568.30000000002</v>
      </c>
      <c r="G10" s="44">
        <f>'AUGUST ''18'!F53</f>
        <v>0</v>
      </c>
      <c r="H10" s="92"/>
      <c r="I10" s="47">
        <f t="shared" si="0"/>
        <v>575630.4</v>
      </c>
      <c r="J10" s="732">
        <f>SUM(I10:I11)</f>
        <v>1054013</v>
      </c>
      <c r="K10" s="724">
        <f>J10/1.14*14%</f>
        <v>129440.19298245617</v>
      </c>
      <c r="L10" s="16"/>
      <c r="M10" s="167"/>
    </row>
    <row r="11" spans="1:13" ht="15" customHeight="1" x14ac:dyDescent="0.2">
      <c r="A11" s="9">
        <v>7</v>
      </c>
      <c r="B11" s="39">
        <v>2016</v>
      </c>
      <c r="C11" s="42" t="s">
        <v>13</v>
      </c>
      <c r="D11" s="43">
        <f>'SEPTEMBER ''18'!C56</f>
        <v>68000.5</v>
      </c>
      <c r="E11" s="44">
        <f>'SEPTEMBER ''18'!D56</f>
        <v>223962.5</v>
      </c>
      <c r="F11" s="43">
        <f>'SEPTEMBER ''18'!E56</f>
        <v>153336.4</v>
      </c>
      <c r="G11" s="44">
        <f>'SEPTEMBER ''18'!F56</f>
        <v>33083.199999999997</v>
      </c>
      <c r="H11" s="92"/>
      <c r="I11" s="47">
        <f t="shared" si="0"/>
        <v>478382.60000000003</v>
      </c>
      <c r="J11" s="733"/>
      <c r="K11" s="724"/>
      <c r="L11" s="16"/>
      <c r="M11" s="168"/>
    </row>
    <row r="12" spans="1:13" ht="15" customHeight="1" x14ac:dyDescent="0.2">
      <c r="A12" s="9">
        <v>8</v>
      </c>
      <c r="B12" s="39">
        <v>2016</v>
      </c>
      <c r="C12" s="42" t="s">
        <v>14</v>
      </c>
      <c r="D12" s="43">
        <f>'OCTOBER ''18'!C90</f>
        <v>160586</v>
      </c>
      <c r="E12" s="44">
        <f>'OCTOBER ''18'!D90</f>
        <v>296464.59999999998</v>
      </c>
      <c r="F12" s="43">
        <f>'OCTOBER ''18'!E90</f>
        <v>321837.15000000002</v>
      </c>
      <c r="G12" s="44">
        <f>'OCTOBER ''18'!F90</f>
        <v>19320</v>
      </c>
      <c r="H12" s="92"/>
      <c r="I12" s="47">
        <f t="shared" si="0"/>
        <v>798207.75</v>
      </c>
      <c r="J12" s="732">
        <f>SUM(I12:I13)</f>
        <v>798207.75</v>
      </c>
      <c r="K12" s="724">
        <f>J12/1.14*14%</f>
        <v>98025.513157894748</v>
      </c>
      <c r="L12" s="16"/>
    </row>
    <row r="13" spans="1:13" ht="15" customHeight="1" x14ac:dyDescent="0.2">
      <c r="A13" s="9">
        <v>9</v>
      </c>
      <c r="B13" s="39">
        <v>2016</v>
      </c>
      <c r="C13" s="42" t="s">
        <v>15</v>
      </c>
      <c r="D13" s="43"/>
      <c r="E13" s="44"/>
      <c r="F13" s="43"/>
      <c r="G13" s="44"/>
      <c r="H13" s="92"/>
      <c r="I13" s="47">
        <f t="shared" si="0"/>
        <v>0</v>
      </c>
      <c r="J13" s="733"/>
      <c r="K13" s="724"/>
      <c r="L13" s="16"/>
    </row>
    <row r="14" spans="1:13" ht="15" customHeight="1" x14ac:dyDescent="0.2">
      <c r="A14" s="9">
        <v>10</v>
      </c>
      <c r="B14" s="39">
        <v>2016</v>
      </c>
      <c r="C14" s="42" t="s">
        <v>16</v>
      </c>
      <c r="D14" s="43"/>
      <c r="E14" s="44"/>
      <c r="F14" s="43"/>
      <c r="G14" s="44"/>
      <c r="H14" s="92"/>
      <c r="I14" s="47">
        <f t="shared" si="0"/>
        <v>0</v>
      </c>
      <c r="J14" s="732">
        <f>SUM(I14:I15)</f>
        <v>0</v>
      </c>
      <c r="K14" s="724">
        <f>J14/1.14*14%</f>
        <v>0</v>
      </c>
      <c r="L14" s="16"/>
    </row>
    <row r="15" spans="1:13" ht="15" customHeight="1" x14ac:dyDescent="0.2">
      <c r="A15" s="9">
        <v>11</v>
      </c>
      <c r="B15" s="9">
        <v>2017</v>
      </c>
      <c r="C15" s="42" t="s">
        <v>17</v>
      </c>
      <c r="D15" s="43"/>
      <c r="E15" s="44"/>
      <c r="F15" s="43"/>
      <c r="G15" s="44"/>
      <c r="H15" s="92"/>
      <c r="I15" s="47">
        <f t="shared" si="0"/>
        <v>0</v>
      </c>
      <c r="J15" s="733"/>
      <c r="K15" s="724"/>
      <c r="L15" s="16"/>
    </row>
    <row r="16" spans="1:13" ht="15" customHeight="1" thickBot="1" x14ac:dyDescent="0.25">
      <c r="A16" s="9">
        <v>12</v>
      </c>
      <c r="B16" s="9">
        <v>2017</v>
      </c>
      <c r="C16" s="42" t="s">
        <v>18</v>
      </c>
      <c r="D16" s="52"/>
      <c r="E16" s="53"/>
      <c r="F16" s="52"/>
      <c r="G16" s="53"/>
      <c r="H16" s="336"/>
      <c r="I16" s="47">
        <f t="shared" si="0"/>
        <v>0</v>
      </c>
      <c r="L16" s="16"/>
    </row>
    <row r="17" spans="1:12" ht="15" customHeight="1" thickTop="1" thickBot="1" x14ac:dyDescent="0.25">
      <c r="B17" s="727"/>
      <c r="C17" s="727"/>
      <c r="D17" s="50">
        <f t="shared" ref="D17:I17" si="1">SUM(D5:D16)</f>
        <v>856559.8</v>
      </c>
      <c r="E17" s="51">
        <f t="shared" si="1"/>
        <v>1681462.9500000002</v>
      </c>
      <c r="F17" s="50">
        <f t="shared" si="1"/>
        <v>677403.65</v>
      </c>
      <c r="G17" s="51">
        <f t="shared" si="1"/>
        <v>52403.199999999997</v>
      </c>
      <c r="H17" s="51"/>
      <c r="I17" s="90">
        <f t="shared" si="1"/>
        <v>3267829.6</v>
      </c>
      <c r="J17" s="18"/>
      <c r="L17" s="16"/>
    </row>
    <row r="18" spans="1:12" ht="15" customHeight="1" thickBot="1" x14ac:dyDescent="0.25">
      <c r="A18" s="37"/>
      <c r="B18" s="10"/>
      <c r="C18" s="10"/>
      <c r="D18" s="734">
        <f>SUM(D17:E17)</f>
        <v>2538022.75</v>
      </c>
      <c r="E18" s="735"/>
      <c r="F18" s="734">
        <f>SUM(F17:G17)</f>
        <v>729806.85</v>
      </c>
      <c r="G18" s="735"/>
      <c r="H18" s="93">
        <f>H17</f>
        <v>0</v>
      </c>
      <c r="I18" s="20"/>
      <c r="J18" s="105">
        <f>SUM(D18:H18)</f>
        <v>3267829.6</v>
      </c>
      <c r="L18" s="16"/>
    </row>
    <row r="19" spans="1:12" ht="15" customHeight="1" x14ac:dyDescent="0.2">
      <c r="A19" s="37"/>
      <c r="B19" s="10"/>
      <c r="C19" s="10"/>
      <c r="D19" s="19"/>
      <c r="E19" s="19"/>
      <c r="F19" s="19"/>
      <c r="G19" s="19"/>
      <c r="H19" s="19"/>
      <c r="I19" s="20"/>
      <c r="J19" s="38">
        <f>AVERAGE(I5:I10)</f>
        <v>331873.20833333331</v>
      </c>
      <c r="L19" s="16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37"/>
    </row>
    <row r="25" spans="1:12" ht="15" customHeight="1" x14ac:dyDescent="0.2">
      <c r="A25" s="37"/>
    </row>
    <row r="26" spans="1:12" ht="15" customHeight="1" x14ac:dyDescent="0.2"/>
    <row r="27" spans="1:12" ht="15" customHeight="1" x14ac:dyDescent="0.2">
      <c r="L27" s="6" t="s">
        <v>23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37"/>
    </row>
    <row r="36" spans="1:1" ht="15" customHeight="1" x14ac:dyDescent="0.2">
      <c r="A36" s="37"/>
    </row>
    <row r="37" spans="1:1" ht="15" customHeight="1" x14ac:dyDescent="0.2">
      <c r="A37" s="37"/>
    </row>
    <row r="38" spans="1:1" ht="15" customHeight="1" x14ac:dyDescent="0.2">
      <c r="A38" s="37"/>
    </row>
    <row r="39" spans="1:1" ht="15" customHeight="1" x14ac:dyDescent="0.2">
      <c r="A39" s="37"/>
    </row>
    <row r="40" spans="1:1" ht="15" customHeight="1" x14ac:dyDescent="0.2">
      <c r="A40" s="37"/>
    </row>
    <row r="41" spans="1:1" ht="15" customHeight="1" x14ac:dyDescent="0.2">
      <c r="A41" s="37"/>
    </row>
    <row r="42" spans="1:1" ht="15" customHeight="1" x14ac:dyDescent="0.2">
      <c r="A42" s="37"/>
    </row>
    <row r="43" spans="1:1" ht="15" customHeight="1" x14ac:dyDescent="0.2">
      <c r="A43" s="37"/>
    </row>
    <row r="44" spans="1:1" ht="15" customHeight="1" x14ac:dyDescent="0.2">
      <c r="A44" s="37"/>
    </row>
    <row r="45" spans="1:1" ht="15" customHeight="1" x14ac:dyDescent="0.2">
      <c r="A45" s="37"/>
    </row>
    <row r="46" spans="1:1" ht="15" customHeight="1" x14ac:dyDescent="0.2">
      <c r="A46" s="37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22" t="s">
        <v>24</v>
      </c>
    </row>
    <row r="64" spans="1:6" x14ac:dyDescent="0.2">
      <c r="B64" s="23" t="s">
        <v>25</v>
      </c>
      <c r="D64" s="21"/>
      <c r="E64" s="21"/>
      <c r="F64" s="21"/>
    </row>
    <row r="65" spans="1:9" x14ac:dyDescent="0.2">
      <c r="B65" s="23" t="s">
        <v>31</v>
      </c>
      <c r="D65" s="27"/>
      <c r="E65" s="27"/>
      <c r="F65" s="27"/>
    </row>
    <row r="66" spans="1:9" x14ac:dyDescent="0.2">
      <c r="B66" s="23" t="s">
        <v>27</v>
      </c>
      <c r="D66" s="21"/>
      <c r="E66" s="21"/>
      <c r="F66" s="21"/>
    </row>
    <row r="67" spans="1:9" x14ac:dyDescent="0.2">
      <c r="B67" s="23" t="s">
        <v>28</v>
      </c>
      <c r="D67" s="27"/>
      <c r="E67" s="27"/>
      <c r="F67" s="27"/>
    </row>
    <row r="68" spans="1:9" x14ac:dyDescent="0.2">
      <c r="B68" s="23" t="s">
        <v>26</v>
      </c>
      <c r="D68" s="21"/>
      <c r="E68" s="21"/>
      <c r="F68" s="21"/>
    </row>
    <row r="69" spans="1:9" x14ac:dyDescent="0.2">
      <c r="A69" s="24"/>
      <c r="B69" s="25" t="s">
        <v>29</v>
      </c>
      <c r="C69" s="26"/>
      <c r="D69" s="21"/>
      <c r="E69" s="21"/>
      <c r="F69" s="21"/>
      <c r="G69" s="26"/>
      <c r="H69" s="26"/>
      <c r="I69" s="26"/>
    </row>
    <row r="70" spans="1:9" x14ac:dyDescent="0.2">
      <c r="A70" s="24"/>
      <c r="B70" s="25" t="s">
        <v>30</v>
      </c>
      <c r="C70" s="26"/>
      <c r="D70" s="21"/>
      <c r="E70" s="21"/>
      <c r="F70" s="21"/>
      <c r="G70" s="36"/>
      <c r="H70" s="36"/>
      <c r="I70" s="26"/>
    </row>
    <row r="71" spans="1:9" x14ac:dyDescent="0.2">
      <c r="A71" s="24"/>
      <c r="B71" s="25" t="s">
        <v>32</v>
      </c>
      <c r="C71" s="26"/>
      <c r="D71" s="21"/>
      <c r="E71" s="21"/>
      <c r="F71" s="21"/>
      <c r="G71" s="36"/>
      <c r="H71" s="36"/>
      <c r="I71" s="26"/>
    </row>
    <row r="72" spans="1:9" ht="6.95" customHeight="1" thickBot="1" x14ac:dyDescent="0.25">
      <c r="A72" s="14"/>
      <c r="B72" s="28"/>
      <c r="C72" s="29"/>
      <c r="D72" s="29"/>
      <c r="E72" s="29"/>
      <c r="F72" s="29"/>
      <c r="G72" s="29"/>
      <c r="H72" s="29"/>
      <c r="I72" s="29"/>
    </row>
  </sheetData>
  <mergeCells count="17">
    <mergeCell ref="D18:E18"/>
    <mergeCell ref="F18:G18"/>
    <mergeCell ref="J10:J11"/>
    <mergeCell ref="J8:J9"/>
    <mergeCell ref="J6:J7"/>
    <mergeCell ref="J12:J13"/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80"/>
  <sheetViews>
    <sheetView zoomScaleNormal="100" workbookViewId="0">
      <pane ySplit="4" topLeftCell="A5" activePane="bottomLeft" state="frozenSplit"/>
      <selection pane="bottomLeft" activeCell="D10" sqref="D10"/>
    </sheetView>
  </sheetViews>
  <sheetFormatPr defaultRowHeight="12.75" x14ac:dyDescent="0.2"/>
  <cols>
    <col min="1" max="1" width="2.42578125" style="173" customWidth="1"/>
    <col min="2" max="2" width="6.42578125" style="83" customWidth="1"/>
    <col min="3" max="7" width="10.7109375" style="1" customWidth="1"/>
    <col min="8" max="8" width="10.7109375" style="1" hidden="1" customWidth="1"/>
    <col min="9" max="14" width="10.7109375" customWidth="1"/>
    <col min="15" max="15" width="10.7109375" style="162" customWidth="1"/>
    <col min="16" max="16" width="7.14062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9" ht="15" x14ac:dyDescent="0.25">
      <c r="A1" s="41" t="s">
        <v>57</v>
      </c>
      <c r="C1" s="3"/>
    </row>
    <row r="2" spans="1:19" ht="9.75" customHeight="1" thickBot="1" x14ac:dyDescent="0.25">
      <c r="A2" s="2"/>
      <c r="C2" s="144"/>
      <c r="D2" s="145"/>
      <c r="E2" s="145"/>
      <c r="F2" s="145"/>
      <c r="G2" s="738" t="s">
        <v>48</v>
      </c>
      <c r="H2" s="688"/>
      <c r="I2" s="147"/>
    </row>
    <row r="3" spans="1:19" ht="17.25" customHeight="1" x14ac:dyDescent="0.2">
      <c r="A3" s="2"/>
      <c r="C3" s="758" t="s">
        <v>34</v>
      </c>
      <c r="D3" s="759"/>
      <c r="E3" s="871" t="s">
        <v>33</v>
      </c>
      <c r="F3" s="759"/>
      <c r="G3" s="738"/>
      <c r="H3" s="688"/>
      <c r="I3" s="147"/>
    </row>
    <row r="4" spans="1:19" ht="13.5" thickBot="1" x14ac:dyDescent="0.25">
      <c r="A4" s="82" t="s">
        <v>6</v>
      </c>
      <c r="B4" s="112" t="s">
        <v>10</v>
      </c>
      <c r="C4" s="54" t="s">
        <v>7</v>
      </c>
      <c r="D4" s="55" t="s">
        <v>8</v>
      </c>
      <c r="E4" s="146" t="s">
        <v>37</v>
      </c>
      <c r="F4" s="55" t="s">
        <v>8</v>
      </c>
      <c r="G4" s="739"/>
      <c r="H4" s="689"/>
      <c r="I4" s="172" t="s">
        <v>0</v>
      </c>
      <c r="J4" s="744" t="s">
        <v>11</v>
      </c>
      <c r="K4" s="744"/>
      <c r="L4" s="744"/>
    </row>
    <row r="5" spans="1:19" x14ac:dyDescent="0.2">
      <c r="A5" s="868" t="s">
        <v>46</v>
      </c>
      <c r="B5" s="85" t="s">
        <v>576</v>
      </c>
      <c r="C5" s="534"/>
      <c r="D5" s="61">
        <v>172.5</v>
      </c>
      <c r="E5" s="157"/>
      <c r="F5" s="61"/>
      <c r="G5" s="71"/>
      <c r="H5" s="308">
        <f>SUM(C5:G5)/1.15</f>
        <v>150</v>
      </c>
      <c r="I5" s="872">
        <f>SUM(C5:G12)</f>
        <v>165642.29999999999</v>
      </c>
      <c r="J5" s="30" t="s">
        <v>110</v>
      </c>
      <c r="K5" s="31"/>
      <c r="L5" s="32"/>
      <c r="M5" s="212" t="s">
        <v>44</v>
      </c>
      <c r="N5" s="212"/>
      <c r="O5" s="159" t="s">
        <v>45</v>
      </c>
      <c r="P5" s="546"/>
      <c r="Q5" s="222"/>
      <c r="S5" s="170"/>
    </row>
    <row r="6" spans="1:19" ht="12.75" customHeight="1" x14ac:dyDescent="0.2">
      <c r="A6" s="791"/>
      <c r="B6" s="85" t="s">
        <v>575</v>
      </c>
      <c r="C6" s="292"/>
      <c r="D6" s="150">
        <v>1035</v>
      </c>
      <c r="E6" s="473"/>
      <c r="F6" s="140"/>
      <c r="G6" s="308"/>
      <c r="H6" s="308">
        <f t="shared" ref="H6:H39" si="0">SUM(C6:G6)/1.15</f>
        <v>900.00000000000011</v>
      </c>
      <c r="I6" s="866"/>
      <c r="J6" s="30" t="s">
        <v>110</v>
      </c>
      <c r="K6" s="31"/>
      <c r="L6" s="32"/>
      <c r="M6" s="212" t="s">
        <v>44</v>
      </c>
      <c r="O6" s="159" t="s">
        <v>45</v>
      </c>
      <c r="P6" s="222"/>
      <c r="Q6" s="147"/>
      <c r="R6" s="147"/>
      <c r="S6" s="147"/>
    </row>
    <row r="7" spans="1:19" x14ac:dyDescent="0.2">
      <c r="A7" s="791"/>
      <c r="B7" s="85" t="s">
        <v>582</v>
      </c>
      <c r="C7" s="60"/>
      <c r="D7" s="61">
        <v>23600</v>
      </c>
      <c r="E7" s="70"/>
      <c r="F7" s="108"/>
      <c r="G7" s="71"/>
      <c r="H7" s="308"/>
      <c r="I7" s="866"/>
      <c r="J7" s="88" t="s">
        <v>581</v>
      </c>
      <c r="K7" s="31"/>
      <c r="L7" s="32"/>
      <c r="M7" s="212" t="s">
        <v>44</v>
      </c>
      <c r="N7" s="212"/>
      <c r="O7" s="159" t="s">
        <v>45</v>
      </c>
    </row>
    <row r="8" spans="1:19" x14ac:dyDescent="0.2">
      <c r="A8" s="791"/>
      <c r="B8" s="85" t="s">
        <v>583</v>
      </c>
      <c r="C8" s="292"/>
      <c r="D8" s="150">
        <v>15380</v>
      </c>
      <c r="E8" s="299"/>
      <c r="F8" s="140"/>
      <c r="G8" s="308"/>
      <c r="H8" s="308"/>
      <c r="I8" s="866"/>
      <c r="J8" s="88" t="s">
        <v>581</v>
      </c>
      <c r="K8" s="31"/>
      <c r="L8" s="32"/>
      <c r="M8" s="212" t="s">
        <v>44</v>
      </c>
      <c r="N8" s="212"/>
      <c r="O8" s="159" t="s">
        <v>45</v>
      </c>
    </row>
    <row r="9" spans="1:19" x14ac:dyDescent="0.2">
      <c r="A9" s="791"/>
      <c r="B9" s="85" t="s">
        <v>584</v>
      </c>
      <c r="C9" s="60"/>
      <c r="D9" s="61">
        <v>24120</v>
      </c>
      <c r="E9" s="157"/>
      <c r="F9" s="108"/>
      <c r="G9" s="71"/>
      <c r="H9" s="308"/>
      <c r="I9" s="866"/>
      <c r="J9" s="88" t="s">
        <v>581</v>
      </c>
      <c r="K9" s="31"/>
      <c r="L9" s="32"/>
      <c r="M9" s="212" t="s">
        <v>44</v>
      </c>
      <c r="O9" s="159" t="s">
        <v>45</v>
      </c>
    </row>
    <row r="10" spans="1:19" x14ac:dyDescent="0.2">
      <c r="A10" s="791"/>
      <c r="B10" s="85" t="s">
        <v>585</v>
      </c>
      <c r="C10" s="292"/>
      <c r="D10" s="150">
        <v>82760</v>
      </c>
      <c r="E10" s="157"/>
      <c r="F10" s="140"/>
      <c r="G10" s="308"/>
      <c r="H10" s="308"/>
      <c r="I10" s="866"/>
      <c r="J10" s="88" t="s">
        <v>581</v>
      </c>
      <c r="K10" s="31"/>
      <c r="L10" s="32"/>
      <c r="M10" s="212" t="s">
        <v>44</v>
      </c>
      <c r="O10" s="159" t="s">
        <v>45</v>
      </c>
    </row>
    <row r="11" spans="1:19" x14ac:dyDescent="0.2">
      <c r="A11" s="791"/>
      <c r="B11" s="85" t="s">
        <v>586</v>
      </c>
      <c r="C11" s="60"/>
      <c r="D11" s="61">
        <v>1932</v>
      </c>
      <c r="E11" s="70"/>
      <c r="F11" s="108"/>
      <c r="G11" s="71"/>
      <c r="H11" s="308">
        <f t="shared" si="0"/>
        <v>1680.0000000000002</v>
      </c>
      <c r="I11" s="866"/>
      <c r="J11" s="88" t="s">
        <v>79</v>
      </c>
      <c r="K11" s="31"/>
      <c r="L11" s="32"/>
      <c r="M11" s="212" t="s">
        <v>44</v>
      </c>
      <c r="O11" s="159" t="s">
        <v>45</v>
      </c>
    </row>
    <row r="12" spans="1:19" x14ac:dyDescent="0.2">
      <c r="A12" s="791"/>
      <c r="B12" s="84" t="s">
        <v>588</v>
      </c>
      <c r="C12" s="58"/>
      <c r="D12" s="59"/>
      <c r="E12" s="307">
        <v>16642.8</v>
      </c>
      <c r="F12" s="119"/>
      <c r="G12" s="282"/>
      <c r="H12" s="308">
        <f t="shared" si="0"/>
        <v>14472</v>
      </c>
      <c r="I12" s="867"/>
      <c r="J12" s="88" t="s">
        <v>592</v>
      </c>
      <c r="K12" s="31"/>
      <c r="L12" s="32"/>
      <c r="M12" s="212" t="s">
        <v>104</v>
      </c>
      <c r="O12" s="159">
        <v>43481</v>
      </c>
      <c r="R12" s="35" t="s">
        <v>594</v>
      </c>
    </row>
    <row r="13" spans="1:19" x14ac:dyDescent="0.2">
      <c r="A13" s="226" t="s">
        <v>157</v>
      </c>
      <c r="B13" s="84" t="s">
        <v>589</v>
      </c>
      <c r="C13" s="292"/>
      <c r="D13" s="150"/>
      <c r="E13" s="473">
        <v>4508</v>
      </c>
      <c r="F13" s="140"/>
      <c r="G13" s="308"/>
      <c r="H13" s="308">
        <f t="shared" si="0"/>
        <v>3920.0000000000005</v>
      </c>
      <c r="I13" s="660">
        <f t="shared" ref="I13:I14" si="1">SUM(C13:G13)</f>
        <v>4508</v>
      </c>
      <c r="J13" s="88" t="s">
        <v>591</v>
      </c>
      <c r="K13" s="31"/>
      <c r="L13" s="32"/>
      <c r="M13" s="212" t="s">
        <v>124</v>
      </c>
      <c r="O13" s="159">
        <v>43409</v>
      </c>
    </row>
    <row r="14" spans="1:19" x14ac:dyDescent="0.2">
      <c r="A14" s="121" t="s">
        <v>234</v>
      </c>
      <c r="B14" s="85" t="s">
        <v>596</v>
      </c>
      <c r="C14" s="60"/>
      <c r="D14" s="61"/>
      <c r="E14" s="157">
        <v>22770</v>
      </c>
      <c r="F14" s="108"/>
      <c r="G14" s="71"/>
      <c r="H14" s="308">
        <f t="shared" si="0"/>
        <v>19800</v>
      </c>
      <c r="I14" s="584">
        <f t="shared" si="1"/>
        <v>22770</v>
      </c>
      <c r="J14" s="88" t="s">
        <v>595</v>
      </c>
      <c r="K14" s="31"/>
      <c r="L14" s="32"/>
      <c r="M14" s="212" t="s">
        <v>104</v>
      </c>
      <c r="O14" s="159">
        <v>43419</v>
      </c>
    </row>
    <row r="15" spans="1:19" x14ac:dyDescent="0.2">
      <c r="A15" s="791" t="s">
        <v>78</v>
      </c>
      <c r="B15" s="85" t="s">
        <v>598</v>
      </c>
      <c r="C15" s="60"/>
      <c r="D15" s="61">
        <v>1207.5</v>
      </c>
      <c r="E15" s="70"/>
      <c r="F15" s="108"/>
      <c r="G15" s="71"/>
      <c r="H15" s="308">
        <f t="shared" si="0"/>
        <v>1050</v>
      </c>
      <c r="I15" s="866">
        <f>SUM(C15:G16)</f>
        <v>1207.5</v>
      </c>
      <c r="J15" s="88" t="s">
        <v>73</v>
      </c>
      <c r="K15" s="31"/>
      <c r="L15" s="32"/>
      <c r="M15" s="212" t="s">
        <v>44</v>
      </c>
      <c r="O15" s="159" t="s">
        <v>45</v>
      </c>
    </row>
    <row r="16" spans="1:19" x14ac:dyDescent="0.2">
      <c r="A16" s="791"/>
      <c r="B16" s="85" t="s">
        <v>599</v>
      </c>
      <c r="C16" s="60"/>
      <c r="D16" s="61">
        <v>0</v>
      </c>
      <c r="E16" s="70"/>
      <c r="F16" s="108"/>
      <c r="G16" s="71"/>
      <c r="H16" s="308">
        <f t="shared" si="0"/>
        <v>0</v>
      </c>
      <c r="I16" s="866"/>
      <c r="J16" s="88" t="s">
        <v>73</v>
      </c>
      <c r="K16" s="31"/>
      <c r="L16" s="32"/>
      <c r="M16" s="212" t="s">
        <v>608</v>
      </c>
      <c r="O16" s="159" t="s">
        <v>45</v>
      </c>
    </row>
    <row r="17" spans="1:17" x14ac:dyDescent="0.2">
      <c r="A17" s="765" t="s">
        <v>85</v>
      </c>
      <c r="B17" s="85" t="s">
        <v>602</v>
      </c>
      <c r="C17" s="60"/>
      <c r="D17" s="61"/>
      <c r="E17" s="70"/>
      <c r="F17" s="108">
        <v>39629</v>
      </c>
      <c r="G17" s="71"/>
      <c r="H17" s="308">
        <f t="shared" si="0"/>
        <v>34460</v>
      </c>
      <c r="I17" s="865">
        <f>SUM(C17:G19)</f>
        <v>60631.199999999997</v>
      </c>
      <c r="J17" s="88" t="s">
        <v>603</v>
      </c>
      <c r="K17" s="31"/>
      <c r="L17" s="32"/>
      <c r="M17" s="212" t="s">
        <v>44</v>
      </c>
      <c r="O17" s="159" t="s">
        <v>45</v>
      </c>
    </row>
    <row r="18" spans="1:17" x14ac:dyDescent="0.2">
      <c r="A18" s="791"/>
      <c r="B18" s="85" t="s">
        <v>601</v>
      </c>
      <c r="C18" s="60"/>
      <c r="D18" s="61"/>
      <c r="E18" s="157">
        <v>2257.1999999999998</v>
      </c>
      <c r="F18" s="108"/>
      <c r="G18" s="71"/>
      <c r="H18" s="308">
        <f t="shared" si="0"/>
        <v>1962.7826086956522</v>
      </c>
      <c r="I18" s="866"/>
      <c r="J18" s="88" t="s">
        <v>604</v>
      </c>
      <c r="K18" s="31"/>
      <c r="L18" s="32"/>
      <c r="M18" s="212" t="s">
        <v>104</v>
      </c>
      <c r="O18" s="159">
        <v>43430</v>
      </c>
      <c r="Q18" s="35"/>
    </row>
    <row r="19" spans="1:17" x14ac:dyDescent="0.2">
      <c r="A19" s="766"/>
      <c r="B19" s="291" t="s">
        <v>605</v>
      </c>
      <c r="C19" s="60"/>
      <c r="D19" s="61">
        <v>18745</v>
      </c>
      <c r="E19" s="70"/>
      <c r="F19" s="108"/>
      <c r="G19" s="66"/>
      <c r="H19" s="308">
        <f t="shared" si="0"/>
        <v>16300.000000000002</v>
      </c>
      <c r="I19" s="867"/>
      <c r="J19" s="88" t="s">
        <v>73</v>
      </c>
      <c r="K19" s="31"/>
      <c r="L19" s="32"/>
      <c r="M19" s="212" t="s">
        <v>44</v>
      </c>
      <c r="O19" s="159" t="s">
        <v>45</v>
      </c>
      <c r="P19" s="158"/>
      <c r="Q19" s="100"/>
    </row>
    <row r="20" spans="1:17" x14ac:dyDescent="0.2">
      <c r="A20" s="765" t="s">
        <v>101</v>
      </c>
      <c r="B20" s="291" t="s">
        <v>609</v>
      </c>
      <c r="C20" s="292"/>
      <c r="D20" s="150">
        <v>11270</v>
      </c>
      <c r="E20" s="299"/>
      <c r="F20" s="140"/>
      <c r="G20" s="308"/>
      <c r="H20" s="308">
        <f t="shared" si="0"/>
        <v>9800</v>
      </c>
      <c r="I20" s="865">
        <f>SUM(C20:G21)</f>
        <v>22540</v>
      </c>
      <c r="J20" s="88" t="s">
        <v>73</v>
      </c>
      <c r="K20" s="31"/>
      <c r="L20" s="32"/>
      <c r="M20" s="212" t="s">
        <v>44</v>
      </c>
      <c r="O20" s="159" t="s">
        <v>45</v>
      </c>
    </row>
    <row r="21" spans="1:17" x14ac:dyDescent="0.2">
      <c r="A21" s="766"/>
      <c r="B21" s="217" t="s">
        <v>610</v>
      </c>
      <c r="C21" s="60"/>
      <c r="D21" s="61">
        <v>11270</v>
      </c>
      <c r="E21" s="70"/>
      <c r="F21" s="108"/>
      <c r="G21" s="71"/>
      <c r="H21" s="308">
        <f t="shared" si="0"/>
        <v>9800</v>
      </c>
      <c r="I21" s="867"/>
      <c r="J21" s="88" t="s">
        <v>73</v>
      </c>
      <c r="K21" s="31"/>
      <c r="L21" s="32"/>
      <c r="M21" s="212" t="s">
        <v>44</v>
      </c>
      <c r="O21" s="159" t="s">
        <v>45</v>
      </c>
    </row>
    <row r="22" spans="1:17" x14ac:dyDescent="0.2">
      <c r="A22" s="765" t="s">
        <v>204</v>
      </c>
      <c r="B22" s="217" t="s">
        <v>611</v>
      </c>
      <c r="C22" s="60"/>
      <c r="D22" s="61">
        <v>9441.5</v>
      </c>
      <c r="E22" s="70"/>
      <c r="F22" s="108"/>
      <c r="G22" s="66"/>
      <c r="H22" s="308">
        <f t="shared" si="0"/>
        <v>8210</v>
      </c>
      <c r="I22" s="865">
        <f>SUM(C22:G25)</f>
        <v>35647.699999999997</v>
      </c>
      <c r="J22" s="88" t="s">
        <v>88</v>
      </c>
      <c r="K22" s="31"/>
      <c r="L22" s="32"/>
      <c r="M22" s="212" t="s">
        <v>44</v>
      </c>
      <c r="O22" s="159" t="s">
        <v>45</v>
      </c>
    </row>
    <row r="23" spans="1:17" x14ac:dyDescent="0.2">
      <c r="A23" s="791"/>
      <c r="B23" s="268" t="s">
        <v>613</v>
      </c>
      <c r="C23" s="292"/>
      <c r="D23" s="150">
        <v>6276.7</v>
      </c>
      <c r="E23" s="299"/>
      <c r="F23" s="140"/>
      <c r="G23" s="308"/>
      <c r="H23" s="308">
        <f t="shared" si="0"/>
        <v>5458</v>
      </c>
      <c r="I23" s="866"/>
      <c r="J23" s="88" t="s">
        <v>213</v>
      </c>
      <c r="K23" s="31"/>
      <c r="L23" s="32"/>
      <c r="M23" s="212" t="s">
        <v>44</v>
      </c>
      <c r="O23" s="159" t="s">
        <v>45</v>
      </c>
    </row>
    <row r="24" spans="1:17" x14ac:dyDescent="0.2">
      <c r="A24" s="791"/>
      <c r="B24" s="217" t="s">
        <v>614</v>
      </c>
      <c r="C24" s="60"/>
      <c r="D24" s="61">
        <v>14685.5</v>
      </c>
      <c r="E24" s="70"/>
      <c r="F24" s="108"/>
      <c r="G24" s="71"/>
      <c r="H24" s="308">
        <f t="shared" si="0"/>
        <v>12770.000000000002</v>
      </c>
      <c r="I24" s="866"/>
      <c r="J24" s="88" t="s">
        <v>213</v>
      </c>
      <c r="K24" s="31"/>
      <c r="L24" s="32"/>
      <c r="M24" s="212" t="s">
        <v>44</v>
      </c>
      <c r="O24" s="159" t="s">
        <v>45</v>
      </c>
    </row>
    <row r="25" spans="1:17" x14ac:dyDescent="0.2">
      <c r="A25" s="766"/>
      <c r="B25" s="217" t="s">
        <v>615</v>
      </c>
      <c r="C25" s="58"/>
      <c r="D25" s="59">
        <v>5244</v>
      </c>
      <c r="E25" s="281"/>
      <c r="F25" s="119"/>
      <c r="G25" s="282"/>
      <c r="H25" s="308">
        <f t="shared" si="0"/>
        <v>4560</v>
      </c>
      <c r="I25" s="867"/>
      <c r="J25" s="88" t="s">
        <v>62</v>
      </c>
      <c r="K25" s="31"/>
      <c r="L25" s="32"/>
      <c r="M25" s="212" t="s">
        <v>44</v>
      </c>
      <c r="O25" s="159" t="s">
        <v>45</v>
      </c>
    </row>
    <row r="26" spans="1:17" x14ac:dyDescent="0.2">
      <c r="A26" s="765" t="s">
        <v>106</v>
      </c>
      <c r="B26" s="217" t="s">
        <v>616</v>
      </c>
      <c r="C26" s="58"/>
      <c r="D26" s="59"/>
      <c r="E26" s="307">
        <v>4715</v>
      </c>
      <c r="F26" s="119"/>
      <c r="G26" s="282"/>
      <c r="H26" s="308">
        <f t="shared" si="0"/>
        <v>4100</v>
      </c>
      <c r="I26" s="865">
        <f>SUM(C26:G27)</f>
        <v>13915</v>
      </c>
      <c r="J26" s="88" t="s">
        <v>617</v>
      </c>
      <c r="K26" s="31"/>
      <c r="L26" s="32"/>
      <c r="M26" s="212" t="s">
        <v>104</v>
      </c>
      <c r="O26" s="159">
        <v>43423</v>
      </c>
    </row>
    <row r="27" spans="1:17" x14ac:dyDescent="0.2">
      <c r="A27" s="766"/>
      <c r="B27" s="217" t="s">
        <v>619</v>
      </c>
      <c r="C27" s="148">
        <v>9200</v>
      </c>
      <c r="D27" s="59"/>
      <c r="E27" s="281"/>
      <c r="F27" s="119"/>
      <c r="G27" s="282"/>
      <c r="H27" s="308">
        <f t="shared" si="0"/>
        <v>8000.0000000000009</v>
      </c>
      <c r="I27" s="867"/>
      <c r="J27" s="88" t="s">
        <v>618</v>
      </c>
      <c r="K27" s="31"/>
      <c r="L27" s="32"/>
      <c r="M27" s="212" t="s">
        <v>104</v>
      </c>
      <c r="O27" s="159">
        <v>43423</v>
      </c>
    </row>
    <row r="28" spans="1:17" x14ac:dyDescent="0.2">
      <c r="A28" s="765" t="s">
        <v>250</v>
      </c>
      <c r="B28" s="217" t="s">
        <v>620</v>
      </c>
      <c r="C28" s="58"/>
      <c r="D28" s="59"/>
      <c r="E28" s="281"/>
      <c r="F28" s="119">
        <v>7820</v>
      </c>
      <c r="G28" s="282"/>
      <c r="H28" s="308">
        <f t="shared" si="0"/>
        <v>6800.0000000000009</v>
      </c>
      <c r="I28" s="865">
        <f>SUM(C28:G30)</f>
        <v>26427</v>
      </c>
      <c r="J28" s="88" t="s">
        <v>603</v>
      </c>
      <c r="K28" s="31"/>
      <c r="L28" s="32"/>
      <c r="M28" s="212" t="s">
        <v>44</v>
      </c>
      <c r="O28" s="159" t="s">
        <v>45</v>
      </c>
    </row>
    <row r="29" spans="1:17" x14ac:dyDescent="0.2">
      <c r="A29" s="791"/>
      <c r="B29" s="217" t="s">
        <v>621</v>
      </c>
      <c r="C29" s="58"/>
      <c r="D29" s="59">
        <v>15732</v>
      </c>
      <c r="E29" s="281"/>
      <c r="F29" s="119"/>
      <c r="G29" s="282"/>
      <c r="H29" s="308">
        <f t="shared" si="0"/>
        <v>13680.000000000002</v>
      </c>
      <c r="I29" s="866"/>
      <c r="J29" s="88" t="s">
        <v>62</v>
      </c>
      <c r="K29" s="31"/>
      <c r="L29" s="32"/>
      <c r="M29" s="212" t="s">
        <v>44</v>
      </c>
      <c r="O29" s="159" t="s">
        <v>45</v>
      </c>
    </row>
    <row r="30" spans="1:17" x14ac:dyDescent="0.2">
      <c r="A30" s="766"/>
      <c r="B30" s="217" t="s">
        <v>623</v>
      </c>
      <c r="C30" s="58"/>
      <c r="D30" s="59"/>
      <c r="E30" s="307">
        <v>2875</v>
      </c>
      <c r="F30" s="119"/>
      <c r="G30" s="282"/>
      <c r="H30" s="308">
        <f t="shared" si="0"/>
        <v>2500</v>
      </c>
      <c r="I30" s="867"/>
      <c r="J30" s="88" t="s">
        <v>631</v>
      </c>
      <c r="K30" s="31"/>
      <c r="L30" s="32"/>
      <c r="M30" s="212" t="s">
        <v>104</v>
      </c>
      <c r="O30" s="159">
        <v>43472</v>
      </c>
    </row>
    <row r="31" spans="1:17" x14ac:dyDescent="0.2">
      <c r="A31" s="791" t="s">
        <v>215</v>
      </c>
      <c r="B31" s="217" t="s">
        <v>625</v>
      </c>
      <c r="C31" s="58"/>
      <c r="D31" s="59">
        <v>96.6</v>
      </c>
      <c r="E31" s="281"/>
      <c r="F31" s="119"/>
      <c r="G31" s="282"/>
      <c r="H31" s="308">
        <f t="shared" si="0"/>
        <v>84</v>
      </c>
      <c r="I31" s="866">
        <f>SUM(C31:G33)</f>
        <v>20451.599999999999</v>
      </c>
      <c r="J31" s="88" t="s">
        <v>146</v>
      </c>
      <c r="K31" s="31"/>
      <c r="L31" s="32"/>
      <c r="M31" s="212" t="s">
        <v>44</v>
      </c>
      <c r="O31" s="159" t="s">
        <v>45</v>
      </c>
    </row>
    <row r="32" spans="1:17" x14ac:dyDescent="0.2">
      <c r="A32" s="791"/>
      <c r="B32" s="217" t="s">
        <v>636</v>
      </c>
      <c r="C32" s="58"/>
      <c r="D32" s="59">
        <v>14835</v>
      </c>
      <c r="E32" s="281"/>
      <c r="F32" s="119"/>
      <c r="G32" s="282"/>
      <c r="H32" s="308">
        <f t="shared" si="0"/>
        <v>12900.000000000002</v>
      </c>
      <c r="I32" s="866"/>
      <c r="J32" s="88" t="s">
        <v>213</v>
      </c>
      <c r="K32" s="31"/>
      <c r="L32" s="32"/>
      <c r="M32" s="212" t="s">
        <v>44</v>
      </c>
      <c r="O32" s="159" t="s">
        <v>45</v>
      </c>
    </row>
    <row r="33" spans="1:18" x14ac:dyDescent="0.2">
      <c r="A33" s="766"/>
      <c r="B33" s="217" t="s">
        <v>637</v>
      </c>
      <c r="C33" s="148">
        <v>5520</v>
      </c>
      <c r="D33" s="59"/>
      <c r="E33" s="281"/>
      <c r="F33" s="119"/>
      <c r="G33" s="282"/>
      <c r="H33" s="308">
        <f t="shared" si="0"/>
        <v>4800</v>
      </c>
      <c r="I33" s="867"/>
      <c r="J33" s="88" t="s">
        <v>243</v>
      </c>
      <c r="K33" s="31"/>
      <c r="L33" s="32"/>
      <c r="M33" s="212" t="s">
        <v>104</v>
      </c>
      <c r="O33" s="159">
        <v>43433</v>
      </c>
    </row>
    <row r="34" spans="1:18" x14ac:dyDescent="0.2">
      <c r="A34" s="765" t="s">
        <v>152</v>
      </c>
      <c r="B34" s="217" t="s">
        <v>638</v>
      </c>
      <c r="C34" s="148">
        <v>1357</v>
      </c>
      <c r="D34" s="59"/>
      <c r="E34" s="281"/>
      <c r="F34" s="119"/>
      <c r="G34" s="282"/>
      <c r="H34" s="308">
        <f t="shared" si="0"/>
        <v>1180</v>
      </c>
      <c r="I34" s="865">
        <f>SUM(C34:G35)</f>
        <v>7061</v>
      </c>
      <c r="J34" s="88" t="s">
        <v>640</v>
      </c>
      <c r="K34" s="31"/>
      <c r="L34" s="32"/>
      <c r="M34" s="212" t="s">
        <v>104</v>
      </c>
      <c r="O34" s="159">
        <v>43430</v>
      </c>
    </row>
    <row r="35" spans="1:18" x14ac:dyDescent="0.2">
      <c r="A35" s="766"/>
      <c r="B35" s="217" t="s">
        <v>641</v>
      </c>
      <c r="C35" s="58"/>
      <c r="D35" s="59">
        <v>5704</v>
      </c>
      <c r="E35" s="281"/>
      <c r="F35" s="119"/>
      <c r="G35" s="282"/>
      <c r="H35" s="308">
        <f t="shared" si="0"/>
        <v>4960</v>
      </c>
      <c r="I35" s="867"/>
      <c r="J35" s="88" t="s">
        <v>213</v>
      </c>
      <c r="K35" s="31"/>
      <c r="L35" s="32"/>
      <c r="M35" s="212" t="s">
        <v>44</v>
      </c>
      <c r="O35" s="159" t="s">
        <v>45</v>
      </c>
    </row>
    <row r="36" spans="1:18" x14ac:dyDescent="0.2">
      <c r="A36" s="765" t="s">
        <v>155</v>
      </c>
      <c r="B36" s="217" t="s">
        <v>642</v>
      </c>
      <c r="C36" s="58"/>
      <c r="D36" s="59">
        <v>3450</v>
      </c>
      <c r="E36" s="281"/>
      <c r="F36" s="119"/>
      <c r="G36" s="282"/>
      <c r="H36" s="308">
        <f t="shared" si="0"/>
        <v>3000.0000000000005</v>
      </c>
      <c r="I36" s="865">
        <f>SUM(C36:G39)</f>
        <v>10889.800000000003</v>
      </c>
      <c r="J36" s="88" t="s">
        <v>62</v>
      </c>
      <c r="K36" s="31"/>
      <c r="L36" s="32"/>
      <c r="M36" s="212" t="s">
        <v>44</v>
      </c>
      <c r="O36" s="159" t="s">
        <v>45</v>
      </c>
    </row>
    <row r="37" spans="1:18" x14ac:dyDescent="0.2">
      <c r="A37" s="791"/>
      <c r="B37" s="217" t="s">
        <v>643</v>
      </c>
      <c r="C37" s="58"/>
      <c r="D37" s="59">
        <v>4719.6000000000004</v>
      </c>
      <c r="E37" s="281"/>
      <c r="F37" s="119"/>
      <c r="G37" s="282"/>
      <c r="H37" s="308">
        <f t="shared" si="0"/>
        <v>4104.0000000000009</v>
      </c>
      <c r="I37" s="866"/>
      <c r="J37" s="88" t="s">
        <v>62</v>
      </c>
      <c r="K37" s="31"/>
      <c r="L37" s="32"/>
      <c r="M37" s="212" t="s">
        <v>44</v>
      </c>
      <c r="O37" s="159" t="s">
        <v>45</v>
      </c>
    </row>
    <row r="38" spans="1:18" x14ac:dyDescent="0.2">
      <c r="A38" s="791"/>
      <c r="B38" s="217" t="s">
        <v>644</v>
      </c>
      <c r="C38" s="58"/>
      <c r="D38" s="59">
        <v>9439.2000000000007</v>
      </c>
      <c r="E38" s="281"/>
      <c r="F38" s="119"/>
      <c r="G38" s="282"/>
      <c r="H38" s="308">
        <f t="shared" si="0"/>
        <v>8208.0000000000018</v>
      </c>
      <c r="I38" s="866"/>
      <c r="J38" s="88" t="s">
        <v>62</v>
      </c>
      <c r="K38" s="31"/>
      <c r="L38" s="32"/>
      <c r="M38" s="212" t="s">
        <v>44</v>
      </c>
      <c r="O38" s="159" t="s">
        <v>45</v>
      </c>
    </row>
    <row r="39" spans="1:18" ht="13.5" thickBot="1" x14ac:dyDescent="0.25">
      <c r="A39" s="766"/>
      <c r="B39" s="217" t="s">
        <v>716</v>
      </c>
      <c r="C39" s="58">
        <v>-6719</v>
      </c>
      <c r="D39" s="59"/>
      <c r="E39" s="297"/>
      <c r="F39" s="119"/>
      <c r="G39" s="282"/>
      <c r="H39" s="308">
        <f t="shared" si="0"/>
        <v>-5842.608695652174</v>
      </c>
      <c r="I39" s="867"/>
      <c r="J39" s="88" t="s">
        <v>639</v>
      </c>
      <c r="K39" s="31"/>
      <c r="L39" s="32"/>
      <c r="M39" s="212" t="s">
        <v>717</v>
      </c>
      <c r="O39" s="159" t="s">
        <v>45</v>
      </c>
    </row>
    <row r="40" spans="1:18" s="12" customFormat="1" ht="14.25" thickTop="1" thickBot="1" x14ac:dyDescent="0.25">
      <c r="A40" s="762"/>
      <c r="B40" s="762"/>
      <c r="C40" s="56">
        <f>SUM(C5:C39)</f>
        <v>9358</v>
      </c>
      <c r="D40" s="57">
        <f>SUM(D5:D39)</f>
        <v>281116.10000000003</v>
      </c>
      <c r="E40" s="111">
        <f>SUM(E6:E39)</f>
        <v>53768</v>
      </c>
      <c r="F40" s="109">
        <f>SUM(F5:F39)</f>
        <v>47449</v>
      </c>
      <c r="G40" s="67">
        <f>SUM(G5:G39)</f>
        <v>0</v>
      </c>
      <c r="H40" s="451"/>
      <c r="I40" s="749">
        <f>SUM(I5:I39)</f>
        <v>391691.1</v>
      </c>
      <c r="J40" s="749"/>
      <c r="K40" s="749"/>
      <c r="L40" s="749"/>
      <c r="M40" s="751">
        <f>SUM(C5:G39)</f>
        <v>391691.1</v>
      </c>
      <c r="N40" s="751"/>
      <c r="O40" s="316"/>
      <c r="R40" s="218"/>
    </row>
    <row r="41" spans="1:18" s="12" customFormat="1" ht="15" customHeight="1" x14ac:dyDescent="0.2">
      <c r="A41" s="40"/>
      <c r="B41" s="86"/>
      <c r="C41" s="836">
        <f>SUM(C40:D40)</f>
        <v>290474.10000000003</v>
      </c>
      <c r="D41" s="837"/>
      <c r="E41" s="763">
        <f>SUM(E40:F40)</f>
        <v>101217</v>
      </c>
      <c r="F41" s="764"/>
      <c r="G41" s="68">
        <f>SUM(G40)</f>
        <v>0</v>
      </c>
      <c r="H41" s="452"/>
      <c r="I41" s="748"/>
      <c r="J41" s="748"/>
      <c r="K41" s="748"/>
      <c r="L41" s="748"/>
      <c r="M41" s="69"/>
      <c r="N41" s="69"/>
      <c r="O41" s="316"/>
      <c r="R41" s="219"/>
    </row>
    <row r="42" spans="1:18" s="12" customFormat="1" x14ac:dyDescent="0.2">
      <c r="A42" s="40"/>
      <c r="B42" s="86"/>
      <c r="C42" s="8"/>
      <c r="D42" s="8"/>
      <c r="E42" s="8"/>
      <c r="F42" s="8"/>
      <c r="G42" s="8"/>
      <c r="H42" s="8"/>
      <c r="I42" s="806"/>
      <c r="J42" s="807"/>
      <c r="M42" s="869">
        <f>SUM('OCTOBER ''18'!C27:G89,'OCTOBER ''18'!C5:G25,'NOVEMBER ''18'!C11:G39,'NOVEMBER ''18'!C5:G6)</f>
        <v>1026338.85</v>
      </c>
      <c r="N42" s="870"/>
      <c r="O42" s="316"/>
      <c r="R42" s="220"/>
    </row>
    <row r="43" spans="1:18" ht="15" x14ac:dyDescent="0.2">
      <c r="A43" s="65" t="s">
        <v>9</v>
      </c>
      <c r="I43" s="740"/>
      <c r="J43" s="741"/>
      <c r="K43" s="340"/>
      <c r="M43" s="741"/>
      <c r="N43" s="741"/>
    </row>
    <row r="44" spans="1:18" s="101" customFormat="1" ht="7.5" customHeight="1" x14ac:dyDescent="0.2">
      <c r="A44" s="4"/>
      <c r="B44" s="83"/>
      <c r="C44" s="1"/>
      <c r="D44" s="1"/>
      <c r="E44" s="1"/>
      <c r="F44" s="1"/>
      <c r="G44" s="1"/>
      <c r="H44" s="1"/>
      <c r="I44"/>
      <c r="J44"/>
      <c r="K44"/>
      <c r="L44"/>
      <c r="M44"/>
      <c r="N44"/>
      <c r="O44" s="162"/>
      <c r="P44"/>
    </row>
    <row r="45" spans="1:18" s="101" customFormat="1" ht="17.25" customHeight="1" thickBot="1" x14ac:dyDescent="0.25">
      <c r="A45" s="151"/>
      <c r="B45" s="152" t="s">
        <v>34</v>
      </c>
      <c r="C45" s="132"/>
      <c r="D45" s="1"/>
      <c r="E45" s="1"/>
      <c r="F45" s="1"/>
      <c r="G45" s="1"/>
      <c r="H45" s="1"/>
      <c r="I45" s="1"/>
      <c r="J45" s="1"/>
      <c r="K45"/>
      <c r="L45"/>
      <c r="M45"/>
      <c r="N45"/>
      <c r="O45"/>
      <c r="P45" s="162"/>
      <c r="Q45"/>
    </row>
    <row r="46" spans="1:18" s="101" customFormat="1" ht="13.5" thickBot="1" x14ac:dyDescent="0.25">
      <c r="A46" s="760"/>
      <c r="B46" s="761"/>
      <c r="C46" s="251" t="s">
        <v>90</v>
      </c>
      <c r="D46" s="33" t="s">
        <v>89</v>
      </c>
      <c r="E46" s="33" t="s">
        <v>149</v>
      </c>
      <c r="F46" s="33" t="s">
        <v>80</v>
      </c>
      <c r="G46" s="33" t="s">
        <v>58</v>
      </c>
      <c r="H46" s="33"/>
      <c r="I46" s="33" t="s">
        <v>310</v>
      </c>
      <c r="J46" s="33" t="s">
        <v>158</v>
      </c>
      <c r="K46" s="33" t="s">
        <v>123</v>
      </c>
      <c r="L46" s="97" t="s">
        <v>76</v>
      </c>
      <c r="M46" s="103"/>
      <c r="O46"/>
      <c r="Q46" s="162"/>
    </row>
    <row r="47" spans="1:18" s="572" customFormat="1" x14ac:dyDescent="0.2">
      <c r="A47" s="873" t="s">
        <v>576</v>
      </c>
      <c r="B47" s="874"/>
      <c r="C47" s="461">
        <v>172.5</v>
      </c>
      <c r="D47" s="113"/>
      <c r="E47" s="113"/>
      <c r="F47" s="113"/>
      <c r="G47" s="113"/>
      <c r="H47" s="113"/>
      <c r="I47" s="113"/>
      <c r="J47" s="113"/>
      <c r="K47" s="113"/>
      <c r="L47" s="114"/>
      <c r="M47" s="104"/>
      <c r="O47"/>
      <c r="Q47" s="162"/>
    </row>
    <row r="48" spans="1:18" s="101" customFormat="1" x14ac:dyDescent="0.2">
      <c r="A48" s="779" t="s">
        <v>575</v>
      </c>
      <c r="B48" s="780"/>
      <c r="C48" s="71">
        <v>1035</v>
      </c>
      <c r="D48" s="108"/>
      <c r="E48" s="108"/>
      <c r="F48" s="108"/>
      <c r="G48" s="108"/>
      <c r="H48" s="108"/>
      <c r="I48" s="108"/>
      <c r="J48" s="63"/>
      <c r="K48" s="108"/>
      <c r="L48" s="61"/>
      <c r="M48" s="104"/>
      <c r="O48"/>
      <c r="Q48" s="162"/>
    </row>
    <row r="49" spans="1:17" s="101" customFormat="1" x14ac:dyDescent="0.2">
      <c r="A49" s="779" t="s">
        <v>582</v>
      </c>
      <c r="B49" s="780"/>
      <c r="C49" s="71"/>
      <c r="D49" s="108"/>
      <c r="E49" s="108"/>
      <c r="F49" s="108"/>
      <c r="G49" s="108"/>
      <c r="H49" s="108"/>
      <c r="I49" s="108"/>
      <c r="J49" s="63">
        <v>23600</v>
      </c>
      <c r="K49" s="108"/>
      <c r="L49" s="61"/>
      <c r="M49" s="104"/>
      <c r="O49"/>
      <c r="Q49" s="162"/>
    </row>
    <row r="50" spans="1:17" s="101" customFormat="1" x14ac:dyDescent="0.2">
      <c r="A50" s="779" t="s">
        <v>583</v>
      </c>
      <c r="B50" s="780"/>
      <c r="C50" s="71"/>
      <c r="D50" s="108"/>
      <c r="E50" s="108"/>
      <c r="F50" s="108"/>
      <c r="G50" s="108"/>
      <c r="H50" s="140"/>
      <c r="I50" s="140"/>
      <c r="J50" s="375">
        <v>15380</v>
      </c>
      <c r="K50" s="108"/>
      <c r="L50" s="61"/>
      <c r="M50" s="104"/>
      <c r="O50"/>
      <c r="Q50" s="162"/>
    </row>
    <row r="51" spans="1:17" x14ac:dyDescent="0.2">
      <c r="A51" s="779" t="s">
        <v>584</v>
      </c>
      <c r="B51" s="780"/>
      <c r="C51" s="462"/>
      <c r="D51" s="76"/>
      <c r="E51" s="76"/>
      <c r="F51" s="76"/>
      <c r="G51" s="76"/>
      <c r="H51" s="76"/>
      <c r="I51" s="76"/>
      <c r="J51" s="63">
        <v>24120</v>
      </c>
      <c r="K51" s="140"/>
      <c r="L51" s="61"/>
      <c r="M51" s="104"/>
      <c r="N51" s="101"/>
      <c r="O51"/>
      <c r="Q51" s="147"/>
    </row>
    <row r="52" spans="1:17" x14ac:dyDescent="0.2">
      <c r="A52" s="779" t="s">
        <v>585</v>
      </c>
      <c r="B52" s="780"/>
      <c r="C52" s="462"/>
      <c r="D52" s="76"/>
      <c r="E52" s="76"/>
      <c r="F52" s="76"/>
      <c r="G52" s="76"/>
      <c r="H52" s="332"/>
      <c r="I52" s="332"/>
      <c r="J52" s="322">
        <v>82760</v>
      </c>
      <c r="K52" s="108"/>
      <c r="L52" s="61"/>
      <c r="M52" s="104"/>
      <c r="N52" s="101"/>
      <c r="O52"/>
      <c r="Q52" s="147"/>
    </row>
    <row r="53" spans="1:17" x14ac:dyDescent="0.2">
      <c r="A53" s="779" t="s">
        <v>587</v>
      </c>
      <c r="B53" s="780"/>
      <c r="C53" s="60"/>
      <c r="D53" s="63"/>
      <c r="E53" s="63"/>
      <c r="F53" s="63">
        <v>1932</v>
      </c>
      <c r="G53" s="63"/>
      <c r="H53" s="63"/>
      <c r="I53" s="63"/>
      <c r="J53" s="63"/>
      <c r="K53" s="140"/>
      <c r="L53" s="61"/>
      <c r="M53" s="104"/>
      <c r="N53" s="101"/>
      <c r="O53"/>
      <c r="Q53" s="147"/>
    </row>
    <row r="54" spans="1:17" x14ac:dyDescent="0.2">
      <c r="A54" s="779" t="s">
        <v>598</v>
      </c>
      <c r="B54" s="780"/>
      <c r="C54" s="463"/>
      <c r="D54" s="171"/>
      <c r="E54" s="171"/>
      <c r="F54" s="171"/>
      <c r="G54" s="171"/>
      <c r="H54" s="171"/>
      <c r="I54" s="171"/>
      <c r="J54" s="171"/>
      <c r="K54" s="108"/>
      <c r="L54" s="61">
        <v>1207.5</v>
      </c>
      <c r="M54" s="104"/>
      <c r="N54" s="101"/>
      <c r="O54"/>
      <c r="Q54" s="147"/>
    </row>
    <row r="55" spans="1:17" x14ac:dyDescent="0.2">
      <c r="A55" s="779" t="s">
        <v>599</v>
      </c>
      <c r="B55" s="780"/>
      <c r="C55" s="463"/>
      <c r="D55" s="171"/>
      <c r="E55" s="171"/>
      <c r="F55" s="171"/>
      <c r="G55" s="171"/>
      <c r="H55" s="171"/>
      <c r="I55" s="171"/>
      <c r="J55" s="171"/>
      <c r="K55" s="333"/>
      <c r="L55" s="174">
        <v>0</v>
      </c>
      <c r="M55" s="104"/>
      <c r="N55" s="457"/>
      <c r="O55"/>
      <c r="Q55" s="147"/>
    </row>
    <row r="56" spans="1:17" x14ac:dyDescent="0.2">
      <c r="A56" s="779" t="s">
        <v>605</v>
      </c>
      <c r="B56" s="780"/>
      <c r="C56" s="463"/>
      <c r="D56" s="171"/>
      <c r="E56" s="171"/>
      <c r="F56" s="171"/>
      <c r="G56" s="171"/>
      <c r="H56" s="171"/>
      <c r="I56" s="171"/>
      <c r="J56" s="171"/>
      <c r="K56" s="333"/>
      <c r="L56" s="174">
        <v>18745</v>
      </c>
      <c r="M56" s="104"/>
      <c r="N56" s="458"/>
      <c r="O56"/>
      <c r="Q56" s="147"/>
    </row>
    <row r="57" spans="1:17" x14ac:dyDescent="0.2">
      <c r="A57" s="779" t="s">
        <v>609</v>
      </c>
      <c r="B57" s="817"/>
      <c r="C57" s="463"/>
      <c r="D57" s="171"/>
      <c r="E57" s="171"/>
      <c r="F57" s="171"/>
      <c r="G57" s="171"/>
      <c r="H57" s="171"/>
      <c r="I57" s="171"/>
      <c r="J57" s="171"/>
      <c r="K57" s="333"/>
      <c r="L57" s="174">
        <v>11270</v>
      </c>
      <c r="M57" s="104"/>
      <c r="N57" s="458"/>
      <c r="O57"/>
      <c r="Q57" s="147"/>
    </row>
    <row r="58" spans="1:17" x14ac:dyDescent="0.2">
      <c r="A58" s="779" t="s">
        <v>610</v>
      </c>
      <c r="B58" s="817"/>
      <c r="C58" s="463"/>
      <c r="D58" s="171"/>
      <c r="E58" s="171"/>
      <c r="F58" s="171"/>
      <c r="G58" s="171"/>
      <c r="H58" s="171"/>
      <c r="I58" s="171"/>
      <c r="J58" s="171"/>
      <c r="K58" s="76"/>
      <c r="L58" s="174">
        <v>11270</v>
      </c>
      <c r="M58" s="104"/>
      <c r="N58" s="458"/>
      <c r="O58"/>
      <c r="Q58" s="147"/>
    </row>
    <row r="59" spans="1:17" x14ac:dyDescent="0.2">
      <c r="A59" s="779" t="s">
        <v>611</v>
      </c>
      <c r="B59" s="817"/>
      <c r="C59" s="463"/>
      <c r="D59" s="171">
        <v>9441.5</v>
      </c>
      <c r="E59" s="171"/>
      <c r="F59" s="171"/>
      <c r="G59" s="171"/>
      <c r="H59" s="171"/>
      <c r="I59" s="171"/>
      <c r="J59" s="171"/>
      <c r="K59" s="138"/>
      <c r="L59" s="141"/>
      <c r="M59" s="104"/>
      <c r="N59" s="458"/>
      <c r="O59"/>
      <c r="Q59" s="147"/>
    </row>
    <row r="60" spans="1:17" x14ac:dyDescent="0.2">
      <c r="A60" s="779" t="s">
        <v>612</v>
      </c>
      <c r="B60" s="817"/>
      <c r="C60" s="463"/>
      <c r="D60" s="171"/>
      <c r="E60" s="171"/>
      <c r="F60" s="171"/>
      <c r="G60" s="171"/>
      <c r="H60" s="171"/>
      <c r="I60" s="171">
        <v>31050</v>
      </c>
      <c r="J60" s="171"/>
      <c r="K60" s="138"/>
      <c r="L60" s="141"/>
      <c r="M60" s="104"/>
      <c r="N60" s="662"/>
      <c r="O60"/>
      <c r="Q60" s="147"/>
    </row>
    <row r="61" spans="1:17" x14ac:dyDescent="0.2">
      <c r="A61" s="779" t="s">
        <v>613</v>
      </c>
      <c r="B61" s="817"/>
      <c r="C61" s="463"/>
      <c r="D61" s="171"/>
      <c r="E61" s="171"/>
      <c r="F61" s="171"/>
      <c r="G61" s="171"/>
      <c r="H61" s="171"/>
      <c r="I61" s="171"/>
      <c r="J61" s="171"/>
      <c r="K61" s="138">
        <v>6276.7</v>
      </c>
      <c r="L61" s="141"/>
      <c r="M61" s="104"/>
      <c r="N61" s="459"/>
      <c r="O61"/>
      <c r="Q61" s="147"/>
    </row>
    <row r="62" spans="1:17" x14ac:dyDescent="0.2">
      <c r="A62" s="779" t="s">
        <v>614</v>
      </c>
      <c r="B62" s="817"/>
      <c r="C62" s="463"/>
      <c r="D62" s="171"/>
      <c r="E62" s="171"/>
      <c r="F62" s="171"/>
      <c r="G62" s="171"/>
      <c r="H62" s="171"/>
      <c r="I62" s="171"/>
      <c r="J62" s="171"/>
      <c r="K62" s="138">
        <v>14685.5</v>
      </c>
      <c r="L62" s="141"/>
      <c r="M62" s="104"/>
      <c r="N62" s="662"/>
      <c r="O62"/>
      <c r="Q62" s="147"/>
    </row>
    <row r="63" spans="1:17" x14ac:dyDescent="0.2">
      <c r="A63" s="779" t="s">
        <v>615</v>
      </c>
      <c r="B63" s="817"/>
      <c r="C63" s="463"/>
      <c r="D63" s="171"/>
      <c r="E63" s="171"/>
      <c r="F63" s="171"/>
      <c r="G63" s="171">
        <v>5244</v>
      </c>
      <c r="H63" s="171"/>
      <c r="I63" s="171"/>
      <c r="J63" s="171"/>
      <c r="K63" s="138"/>
      <c r="L63" s="141"/>
      <c r="M63" s="104"/>
      <c r="N63" s="662"/>
      <c r="O63"/>
      <c r="Q63" s="147"/>
    </row>
    <row r="64" spans="1:17" x14ac:dyDescent="0.2">
      <c r="A64" s="779" t="s">
        <v>621</v>
      </c>
      <c r="B64" s="817"/>
      <c r="C64" s="463"/>
      <c r="D64" s="171"/>
      <c r="E64" s="171"/>
      <c r="F64" s="171"/>
      <c r="G64" s="171">
        <v>15732</v>
      </c>
      <c r="H64" s="171"/>
      <c r="I64" s="171"/>
      <c r="J64" s="171"/>
      <c r="K64" s="138"/>
      <c r="L64" s="141"/>
      <c r="M64" s="104"/>
      <c r="N64" s="662"/>
      <c r="O64"/>
      <c r="Q64" s="147"/>
    </row>
    <row r="65" spans="1:17" x14ac:dyDescent="0.2">
      <c r="A65" s="779" t="s">
        <v>625</v>
      </c>
      <c r="B65" s="817"/>
      <c r="C65" s="463"/>
      <c r="D65" s="171"/>
      <c r="E65" s="171">
        <v>96.6</v>
      </c>
      <c r="F65" s="171"/>
      <c r="G65" s="171"/>
      <c r="H65" s="171"/>
      <c r="I65" s="171"/>
      <c r="J65" s="171"/>
      <c r="K65" s="138"/>
      <c r="L65" s="141"/>
      <c r="M65" s="104"/>
      <c r="N65" s="662"/>
      <c r="O65"/>
      <c r="Q65" s="147"/>
    </row>
    <row r="66" spans="1:17" x14ac:dyDescent="0.2">
      <c r="A66" s="779" t="s">
        <v>636</v>
      </c>
      <c r="B66" s="817"/>
      <c r="C66" s="463"/>
      <c r="D66" s="171"/>
      <c r="E66" s="171"/>
      <c r="F66" s="171"/>
      <c r="G66" s="171"/>
      <c r="H66" s="171"/>
      <c r="I66" s="171"/>
      <c r="J66" s="171"/>
      <c r="K66" s="138">
        <v>14835</v>
      </c>
      <c r="L66" s="141"/>
      <c r="M66" s="104"/>
      <c r="N66" s="662"/>
      <c r="O66"/>
      <c r="Q66" s="147"/>
    </row>
    <row r="67" spans="1:17" x14ac:dyDescent="0.2">
      <c r="A67" s="779" t="s">
        <v>641</v>
      </c>
      <c r="B67" s="817"/>
      <c r="C67" s="463"/>
      <c r="D67" s="171"/>
      <c r="E67" s="171"/>
      <c r="F67" s="171"/>
      <c r="G67" s="171"/>
      <c r="H67" s="171"/>
      <c r="I67" s="171"/>
      <c r="J67" s="171"/>
      <c r="K67" s="138">
        <v>5704</v>
      </c>
      <c r="L67" s="141"/>
      <c r="M67" s="104"/>
      <c r="N67" s="662"/>
      <c r="O67"/>
      <c r="Q67" s="147"/>
    </row>
    <row r="68" spans="1:17" x14ac:dyDescent="0.2">
      <c r="A68" s="779" t="s">
        <v>642</v>
      </c>
      <c r="B68" s="817"/>
      <c r="C68" s="463"/>
      <c r="D68" s="171"/>
      <c r="E68" s="171"/>
      <c r="F68" s="171"/>
      <c r="G68" s="171">
        <v>3450</v>
      </c>
      <c r="H68" s="171"/>
      <c r="I68" s="171"/>
      <c r="J68" s="171"/>
      <c r="K68" s="138"/>
      <c r="L68" s="141"/>
      <c r="M68" s="104"/>
      <c r="N68" s="662"/>
      <c r="O68"/>
      <c r="Q68" s="147"/>
    </row>
    <row r="69" spans="1:17" x14ac:dyDescent="0.2">
      <c r="A69" s="779" t="s">
        <v>643</v>
      </c>
      <c r="B69" s="817"/>
      <c r="C69" s="463"/>
      <c r="D69" s="171"/>
      <c r="E69" s="171"/>
      <c r="F69" s="171"/>
      <c r="G69" s="171">
        <v>4719.6000000000004</v>
      </c>
      <c r="H69" s="171"/>
      <c r="I69" s="171"/>
      <c r="J69" s="171"/>
      <c r="K69" s="138"/>
      <c r="L69" s="141"/>
      <c r="M69" s="104"/>
      <c r="N69" s="662"/>
      <c r="O69"/>
      <c r="Q69" s="147"/>
    </row>
    <row r="70" spans="1:17" ht="13.5" thickBot="1" x14ac:dyDescent="0.25">
      <c r="A70" s="783" t="s">
        <v>644</v>
      </c>
      <c r="B70" s="784"/>
      <c r="C70" s="464"/>
      <c r="D70" s="328"/>
      <c r="E70" s="328"/>
      <c r="F70" s="328"/>
      <c r="G70" s="328">
        <v>9439.2000000000007</v>
      </c>
      <c r="H70" s="328"/>
      <c r="I70" s="328"/>
      <c r="J70" s="328"/>
      <c r="K70" s="130"/>
      <c r="L70" s="98"/>
      <c r="M70" s="104"/>
      <c r="N70" s="875"/>
      <c r="O70" s="875"/>
      <c r="Q70" s="147"/>
    </row>
    <row r="71" spans="1:17" ht="13.5" thickBot="1" x14ac:dyDescent="0.25">
      <c r="C71" s="257">
        <f t="shared" ref="C71:L71" si="2">SUM(C47:C70)</f>
        <v>1207.5</v>
      </c>
      <c r="D71" s="258">
        <f t="shared" si="2"/>
        <v>9441.5</v>
      </c>
      <c r="E71" s="258">
        <f t="shared" si="2"/>
        <v>96.6</v>
      </c>
      <c r="F71" s="258">
        <f t="shared" si="2"/>
        <v>1932</v>
      </c>
      <c r="G71" s="258">
        <f t="shared" si="2"/>
        <v>38584.800000000003</v>
      </c>
      <c r="H71" s="258"/>
      <c r="I71" s="258">
        <f t="shared" si="2"/>
        <v>31050</v>
      </c>
      <c r="J71" s="258">
        <f t="shared" si="2"/>
        <v>145860</v>
      </c>
      <c r="K71" s="258">
        <f t="shared" si="2"/>
        <v>41501.199999999997</v>
      </c>
      <c r="L71" s="259">
        <f t="shared" si="2"/>
        <v>42492.5</v>
      </c>
      <c r="M71" s="104"/>
      <c r="N71" s="771">
        <f>SUM(C71:M71)</f>
        <v>312166.09999999998</v>
      </c>
      <c r="O71" s="772"/>
      <c r="Q71" s="147"/>
    </row>
    <row r="72" spans="1:17" x14ac:dyDescent="0.2">
      <c r="I72" s="1"/>
      <c r="J72" s="1"/>
      <c r="K72" s="1"/>
      <c r="O72"/>
      <c r="P72" s="147"/>
      <c r="Q72" s="101"/>
    </row>
    <row r="73" spans="1:17" s="382" customFormat="1" ht="11.25" x14ac:dyDescent="0.2">
      <c r="A73" s="380"/>
      <c r="B73" s="465"/>
      <c r="C73" s="455" t="s">
        <v>49</v>
      </c>
      <c r="D73" s="455" t="s">
        <v>49</v>
      </c>
      <c r="E73" s="455"/>
      <c r="F73" s="455" t="s">
        <v>49</v>
      </c>
      <c r="G73" s="455" t="s">
        <v>49</v>
      </c>
      <c r="H73" s="455"/>
      <c r="I73" s="455"/>
      <c r="J73" s="455" t="s">
        <v>49</v>
      </c>
      <c r="K73" s="455" t="s">
        <v>49</v>
      </c>
      <c r="L73" s="455" t="s">
        <v>49</v>
      </c>
      <c r="M73" s="792">
        <f>SUM(C73:L73)</f>
        <v>0</v>
      </c>
      <c r="N73" s="792"/>
      <c r="O73" s="383"/>
      <c r="P73" s="404"/>
    </row>
    <row r="74" spans="1:17" s="382" customFormat="1" ht="11.25" x14ac:dyDescent="0.2">
      <c r="A74" s="380"/>
      <c r="B74" s="465"/>
      <c r="C74" s="381"/>
      <c r="D74" s="381"/>
      <c r="E74" s="381"/>
      <c r="F74" s="381"/>
      <c r="G74" s="381"/>
      <c r="H74" s="381"/>
      <c r="I74" s="381"/>
      <c r="J74" s="381"/>
      <c r="K74" s="381"/>
      <c r="L74" s="381"/>
      <c r="M74" s="792">
        <f>SUM(C74:L74)</f>
        <v>0</v>
      </c>
      <c r="N74" s="792"/>
      <c r="P74" s="403"/>
    </row>
    <row r="75" spans="1:17" s="382" customFormat="1" ht="11.25" x14ac:dyDescent="0.2">
      <c r="A75" s="380"/>
      <c r="B75" s="465"/>
      <c r="C75" s="381"/>
      <c r="D75" s="381"/>
      <c r="E75" s="381"/>
      <c r="F75" s="381"/>
      <c r="G75" s="381"/>
      <c r="H75" s="381"/>
      <c r="I75" s="381"/>
      <c r="J75" s="455"/>
      <c r="K75" s="420"/>
      <c r="L75" s="420"/>
      <c r="M75" s="848">
        <f>SUM(C75:L75)</f>
        <v>0</v>
      </c>
      <c r="N75" s="848"/>
      <c r="P75" s="403"/>
    </row>
    <row r="76" spans="1:17" s="382" customFormat="1" ht="11.25" x14ac:dyDescent="0.2">
      <c r="A76" s="380"/>
      <c r="B76" s="465"/>
      <c r="C76" s="381"/>
      <c r="D76" s="381"/>
      <c r="E76" s="381"/>
      <c r="F76" s="381"/>
      <c r="G76" s="381"/>
      <c r="H76" s="381"/>
      <c r="I76" s="381"/>
      <c r="J76" s="381">
        <f>J71+'OCTOBER ''18'!L138</f>
        <v>163560</v>
      </c>
      <c r="M76" s="792">
        <f>SUM(M73:N75)</f>
        <v>0</v>
      </c>
      <c r="N76" s="792"/>
      <c r="P76" s="403"/>
    </row>
    <row r="77" spans="1:17" s="382" customFormat="1" ht="11.25" x14ac:dyDescent="0.2">
      <c r="A77" s="380"/>
      <c r="B77" s="465"/>
      <c r="C77" s="381"/>
      <c r="D77" s="381"/>
      <c r="E77" s="381"/>
      <c r="F77" s="381"/>
      <c r="G77" s="381"/>
      <c r="H77" s="381"/>
      <c r="I77" s="381"/>
      <c r="J77" s="381"/>
      <c r="N77" s="403"/>
    </row>
    <row r="78" spans="1:17" s="382" customFormat="1" ht="11.25" x14ac:dyDescent="0.2">
      <c r="A78" s="380"/>
      <c r="B78" s="465"/>
      <c r="C78" s="381"/>
      <c r="D78" s="381"/>
      <c r="E78" s="381"/>
      <c r="F78" s="381"/>
      <c r="G78" s="381"/>
      <c r="H78" s="381"/>
      <c r="I78" s="381"/>
      <c r="N78" s="403"/>
    </row>
    <row r="79" spans="1:17" x14ac:dyDescent="0.2">
      <c r="I79" s="1"/>
    </row>
    <row r="80" spans="1:17" x14ac:dyDescent="0.2">
      <c r="N80" s="162"/>
      <c r="O80"/>
    </row>
  </sheetData>
  <mergeCells count="64">
    <mergeCell ref="A67:B67"/>
    <mergeCell ref="A68:B68"/>
    <mergeCell ref="A69:B69"/>
    <mergeCell ref="A60:B60"/>
    <mergeCell ref="A62:B62"/>
    <mergeCell ref="A63:B63"/>
    <mergeCell ref="A64:B64"/>
    <mergeCell ref="A65:B65"/>
    <mergeCell ref="A66:B66"/>
    <mergeCell ref="A56:B56"/>
    <mergeCell ref="A57:B57"/>
    <mergeCell ref="A55:B55"/>
    <mergeCell ref="A54:B54"/>
    <mergeCell ref="A52:B52"/>
    <mergeCell ref="A51:B51"/>
    <mergeCell ref="A53:B53"/>
    <mergeCell ref="A47:B47"/>
    <mergeCell ref="M76:N76"/>
    <mergeCell ref="N71:O71"/>
    <mergeCell ref="A70:B70"/>
    <mergeCell ref="A58:B58"/>
    <mergeCell ref="A59:B59"/>
    <mergeCell ref="A61:B61"/>
    <mergeCell ref="M74:N74"/>
    <mergeCell ref="M73:N73"/>
    <mergeCell ref="M75:N75"/>
    <mergeCell ref="N70:O70"/>
    <mergeCell ref="A50:B50"/>
    <mergeCell ref="A48:B48"/>
    <mergeCell ref="A49:B49"/>
    <mergeCell ref="J4:L4"/>
    <mergeCell ref="M43:N43"/>
    <mergeCell ref="E41:F41"/>
    <mergeCell ref="G2:G4"/>
    <mergeCell ref="C3:D3"/>
    <mergeCell ref="E3:F3"/>
    <mergeCell ref="M40:N40"/>
    <mergeCell ref="I42:J42"/>
    <mergeCell ref="I5:I12"/>
    <mergeCell ref="I15:I16"/>
    <mergeCell ref="A5:A12"/>
    <mergeCell ref="A46:B46"/>
    <mergeCell ref="A40:B40"/>
    <mergeCell ref="I43:J43"/>
    <mergeCell ref="M42:N42"/>
    <mergeCell ref="I40:L41"/>
    <mergeCell ref="C41:D41"/>
    <mergeCell ref="A15:A16"/>
    <mergeCell ref="I17:I19"/>
    <mergeCell ref="A17:A19"/>
    <mergeCell ref="A20:A21"/>
    <mergeCell ref="I20:I21"/>
    <mergeCell ref="A22:A25"/>
    <mergeCell ref="I22:I25"/>
    <mergeCell ref="A31:A33"/>
    <mergeCell ref="I31:I33"/>
    <mergeCell ref="A28:A30"/>
    <mergeCell ref="I28:I30"/>
    <mergeCell ref="I26:I27"/>
    <mergeCell ref="A26:A27"/>
    <mergeCell ref="A36:A39"/>
    <mergeCell ref="I36:I39"/>
    <mergeCell ref="I34:I35"/>
    <mergeCell ref="A34:A35"/>
  </mergeCells>
  <printOptions horizontalCentered="1"/>
  <pageMargins left="0.15748031496062992" right="0.15748031496062992" top="0.35433070866141736" bottom="0.55118110236220474" header="0.31496062992125984" footer="0.31496062992125984"/>
  <pageSetup paperSize="9" scale="85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67"/>
  <sheetViews>
    <sheetView zoomScaleNormal="100" workbookViewId="0">
      <pane ySplit="4" topLeftCell="A5" activePane="bottomLeft" state="frozenSplit"/>
      <selection pane="bottomLeft" activeCell="M18" sqref="M18"/>
    </sheetView>
  </sheetViews>
  <sheetFormatPr defaultRowHeight="12.75" x14ac:dyDescent="0.2"/>
  <cols>
    <col min="1" max="1" width="3" style="176" customWidth="1"/>
    <col min="2" max="2" width="6.42578125" style="83" customWidth="1"/>
    <col min="3" max="4" width="10.7109375" style="186" customWidth="1"/>
    <col min="5" max="5" width="11.28515625" style="186" customWidth="1"/>
    <col min="6" max="6" width="10.85546875" style="186" customWidth="1"/>
    <col min="7" max="7" width="11.140625" style="1" customWidth="1"/>
    <col min="8" max="8" width="11" customWidth="1"/>
    <col min="9" max="10" width="10.42578125" customWidth="1"/>
    <col min="11" max="11" width="10.28515625" customWidth="1"/>
    <col min="12" max="13" width="10.7109375" customWidth="1"/>
    <col min="14" max="14" width="10.7109375" style="162" customWidth="1"/>
    <col min="15" max="15" width="14.855468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41" t="s">
        <v>72</v>
      </c>
      <c r="C1" s="185"/>
    </row>
    <row r="2" spans="1:16" ht="5.25" customHeight="1" thickBot="1" x14ac:dyDescent="0.25">
      <c r="A2" s="2"/>
      <c r="C2" s="187"/>
      <c r="D2" s="188"/>
      <c r="E2" s="188"/>
      <c r="F2" s="188"/>
      <c r="G2" s="738" t="s">
        <v>48</v>
      </c>
      <c r="H2" s="147"/>
    </row>
    <row r="3" spans="1:16" ht="17.25" customHeight="1" x14ac:dyDescent="0.2">
      <c r="A3" s="2"/>
      <c r="C3" s="800" t="s">
        <v>34</v>
      </c>
      <c r="D3" s="801"/>
      <c r="E3" s="800" t="s">
        <v>33</v>
      </c>
      <c r="F3" s="801"/>
      <c r="G3" s="738"/>
      <c r="H3" s="147"/>
    </row>
    <row r="4" spans="1:16" ht="13.5" thickBot="1" x14ac:dyDescent="0.25">
      <c r="A4" s="274" t="s">
        <v>6</v>
      </c>
      <c r="B4" s="112" t="s">
        <v>10</v>
      </c>
      <c r="C4" s="189" t="s">
        <v>7</v>
      </c>
      <c r="D4" s="190" t="s">
        <v>8</v>
      </c>
      <c r="E4" s="189" t="s">
        <v>37</v>
      </c>
      <c r="F4" s="191" t="s">
        <v>8</v>
      </c>
      <c r="G4" s="739"/>
      <c r="H4" s="175" t="s">
        <v>0</v>
      </c>
      <c r="I4" s="744" t="s">
        <v>11</v>
      </c>
      <c r="J4" s="744"/>
      <c r="K4" s="744"/>
    </row>
    <row r="5" spans="1:16" x14ac:dyDescent="0.2">
      <c r="A5" s="399" t="s">
        <v>269</v>
      </c>
      <c r="B5" s="585" t="s">
        <v>701</v>
      </c>
      <c r="C5" s="266"/>
      <c r="D5" s="171">
        <v>4025</v>
      </c>
      <c r="E5" s="126"/>
      <c r="F5" s="61"/>
      <c r="G5" s="234"/>
      <c r="H5" s="264">
        <f>SUM(D5:G5)</f>
        <v>4025</v>
      </c>
      <c r="I5" s="30" t="s">
        <v>88</v>
      </c>
      <c r="J5" s="31"/>
      <c r="K5" s="32"/>
      <c r="L5" s="212" t="s">
        <v>44</v>
      </c>
      <c r="N5" s="159" t="s">
        <v>45</v>
      </c>
      <c r="O5" s="35"/>
    </row>
    <row r="6" spans="1:16" x14ac:dyDescent="0.2">
      <c r="A6" s="809" t="s">
        <v>121</v>
      </c>
      <c r="B6" s="85" t="s">
        <v>700</v>
      </c>
      <c r="C6" s="127">
        <v>10292.5</v>
      </c>
      <c r="D6" s="108"/>
      <c r="E6" s="58"/>
      <c r="F6" s="59"/>
      <c r="G6" s="243"/>
      <c r="H6" s="752">
        <f>SUM(C6:G8)</f>
        <v>29675.75</v>
      </c>
      <c r="I6" s="263" t="s">
        <v>281</v>
      </c>
      <c r="J6" s="31"/>
      <c r="K6" s="32"/>
      <c r="L6" s="674" t="s">
        <v>135</v>
      </c>
      <c r="N6" s="663"/>
      <c r="O6" s="222"/>
    </row>
    <row r="7" spans="1:16" x14ac:dyDescent="0.2">
      <c r="A7" s="810"/>
      <c r="B7" s="291" t="s">
        <v>705</v>
      </c>
      <c r="C7" s="148"/>
      <c r="D7" s="348"/>
      <c r="E7" s="148">
        <v>11172.25</v>
      </c>
      <c r="F7" s="120"/>
      <c r="G7" s="348"/>
      <c r="H7" s="790"/>
      <c r="I7" s="30" t="s">
        <v>699</v>
      </c>
      <c r="J7" s="338"/>
      <c r="K7" s="373"/>
      <c r="L7" s="100" t="s">
        <v>104</v>
      </c>
      <c r="N7" s="629">
        <v>43525</v>
      </c>
      <c r="O7" s="100" t="s">
        <v>718</v>
      </c>
      <c r="P7" s="158">
        <f>E7+1094.4</f>
        <v>12266.65</v>
      </c>
    </row>
    <row r="8" spans="1:16" x14ac:dyDescent="0.2">
      <c r="A8" s="811"/>
      <c r="B8" s="217" t="s">
        <v>704</v>
      </c>
      <c r="C8" s="58"/>
      <c r="D8" s="348"/>
      <c r="E8" s="148">
        <v>8211</v>
      </c>
      <c r="F8" s="120"/>
      <c r="G8" s="348"/>
      <c r="H8" s="753"/>
      <c r="I8" s="30" t="s">
        <v>537</v>
      </c>
      <c r="J8" s="338"/>
      <c r="K8" s="373"/>
      <c r="L8" s="100" t="s">
        <v>104</v>
      </c>
      <c r="N8" s="159">
        <v>43564</v>
      </c>
    </row>
    <row r="9" spans="1:16" x14ac:dyDescent="0.2">
      <c r="A9" s="765" t="s">
        <v>75</v>
      </c>
      <c r="B9" s="392" t="s">
        <v>698</v>
      </c>
      <c r="C9" s="266"/>
      <c r="D9" s="238">
        <v>12937.5</v>
      </c>
      <c r="E9" s="290"/>
      <c r="F9" s="234"/>
      <c r="G9" s="238"/>
      <c r="H9" s="752">
        <f>SUM(C9:G12)</f>
        <v>58567.199999999997</v>
      </c>
      <c r="I9" s="30" t="s">
        <v>88</v>
      </c>
      <c r="J9" s="338"/>
      <c r="K9" s="373"/>
      <c r="L9" s="212" t="s">
        <v>44</v>
      </c>
      <c r="N9" s="159" t="s">
        <v>45</v>
      </c>
      <c r="O9" s="222"/>
    </row>
    <row r="10" spans="1:16" x14ac:dyDescent="0.2">
      <c r="A10" s="791"/>
      <c r="B10" s="85" t="s">
        <v>697</v>
      </c>
      <c r="C10" s="60"/>
      <c r="D10" s="243">
        <v>9439.2000000000007</v>
      </c>
      <c r="E10" s="60"/>
      <c r="F10" s="110"/>
      <c r="G10" s="243"/>
      <c r="H10" s="790"/>
      <c r="I10" s="30" t="s">
        <v>62</v>
      </c>
      <c r="J10" s="338"/>
      <c r="K10" s="373"/>
      <c r="L10" s="212" t="s">
        <v>44</v>
      </c>
      <c r="N10" s="159" t="s">
        <v>45</v>
      </c>
    </row>
    <row r="11" spans="1:16" x14ac:dyDescent="0.2">
      <c r="A11" s="791"/>
      <c r="B11" s="84" t="s">
        <v>696</v>
      </c>
      <c r="C11" s="148"/>
      <c r="D11" s="348">
        <v>29210</v>
      </c>
      <c r="E11" s="58"/>
      <c r="F11" s="120"/>
      <c r="G11" s="348"/>
      <c r="H11" s="790"/>
      <c r="I11" s="30" t="s">
        <v>73</v>
      </c>
      <c r="J11" s="338"/>
      <c r="K11" s="373"/>
      <c r="L11" s="212" t="s">
        <v>44</v>
      </c>
      <c r="N11" s="159" t="s">
        <v>45</v>
      </c>
    </row>
    <row r="12" spans="1:16" x14ac:dyDescent="0.2">
      <c r="A12" s="766"/>
      <c r="B12" s="84" t="s">
        <v>695</v>
      </c>
      <c r="C12" s="60"/>
      <c r="D12" s="108"/>
      <c r="E12" s="126">
        <v>6980.5</v>
      </c>
      <c r="F12" s="61"/>
      <c r="G12" s="110"/>
      <c r="H12" s="753"/>
      <c r="I12" s="30" t="s">
        <v>435</v>
      </c>
      <c r="J12" s="338"/>
      <c r="K12" s="373"/>
      <c r="L12" s="212" t="s">
        <v>104</v>
      </c>
      <c r="N12" s="159">
        <v>43465</v>
      </c>
      <c r="O12" s="35"/>
    </row>
    <row r="13" spans="1:16" x14ac:dyDescent="0.2">
      <c r="A13" s="765" t="s">
        <v>234</v>
      </c>
      <c r="B13" s="265" t="s">
        <v>694</v>
      </c>
      <c r="C13" s="304"/>
      <c r="D13" s="303">
        <v>6325</v>
      </c>
      <c r="E13" s="301"/>
      <c r="F13" s="302"/>
      <c r="G13" s="337"/>
      <c r="H13" s="752">
        <f>SUM(C13:G14)</f>
        <v>9039</v>
      </c>
      <c r="I13" s="570" t="s">
        <v>73</v>
      </c>
      <c r="J13" s="31"/>
      <c r="K13" s="32"/>
      <c r="L13" s="212" t="s">
        <v>44</v>
      </c>
      <c r="N13" s="159" t="s">
        <v>45</v>
      </c>
    </row>
    <row r="14" spans="1:16" x14ac:dyDescent="0.2">
      <c r="A14" s="766"/>
      <c r="B14" s="85" t="s">
        <v>694</v>
      </c>
      <c r="C14" s="192">
        <v>2714</v>
      </c>
      <c r="D14" s="182"/>
      <c r="E14" s="192"/>
      <c r="F14" s="180"/>
      <c r="G14" s="243"/>
      <c r="H14" s="753"/>
      <c r="I14" s="30" t="s">
        <v>640</v>
      </c>
      <c r="J14" s="31"/>
      <c r="K14" s="32"/>
      <c r="L14" s="212" t="s">
        <v>104</v>
      </c>
      <c r="N14" s="159">
        <v>43440</v>
      </c>
    </row>
    <row r="15" spans="1:16" x14ac:dyDescent="0.2">
      <c r="A15" s="765" t="s">
        <v>78</v>
      </c>
      <c r="B15" s="291" t="s">
        <v>693</v>
      </c>
      <c r="C15" s="304"/>
      <c r="D15" s="303">
        <v>26381</v>
      </c>
      <c r="E15" s="571"/>
      <c r="F15" s="180"/>
      <c r="G15" s="337"/>
      <c r="H15" s="752">
        <f>SUM(C15:G16)</f>
        <v>36156</v>
      </c>
      <c r="I15" s="30" t="s">
        <v>110</v>
      </c>
      <c r="J15" s="31"/>
      <c r="K15" s="32"/>
      <c r="L15" s="212" t="s">
        <v>44</v>
      </c>
      <c r="N15" s="159" t="s">
        <v>45</v>
      </c>
    </row>
    <row r="16" spans="1:16" x14ac:dyDescent="0.2">
      <c r="A16" s="766"/>
      <c r="B16" s="85" t="s">
        <v>692</v>
      </c>
      <c r="C16" s="192"/>
      <c r="D16" s="182">
        <v>9775</v>
      </c>
      <c r="E16" s="510"/>
      <c r="F16" s="180"/>
      <c r="G16" s="243"/>
      <c r="H16" s="753"/>
      <c r="I16" s="30" t="s">
        <v>111</v>
      </c>
      <c r="J16" s="31"/>
      <c r="K16" s="32"/>
      <c r="L16" s="212" t="s">
        <v>44</v>
      </c>
      <c r="N16" s="159" t="s">
        <v>45</v>
      </c>
    </row>
    <row r="17" spans="1:16" x14ac:dyDescent="0.2">
      <c r="A17" s="765" t="s">
        <v>197</v>
      </c>
      <c r="B17" s="84" t="s">
        <v>691</v>
      </c>
      <c r="C17" s="279"/>
      <c r="D17" s="232">
        <v>5980</v>
      </c>
      <c r="E17" s="279"/>
      <c r="F17" s="231"/>
      <c r="G17" s="348"/>
      <c r="H17" s="752">
        <f>SUM(C17:G21)</f>
        <v>27370</v>
      </c>
      <c r="I17" s="30" t="s">
        <v>290</v>
      </c>
      <c r="J17" s="31"/>
      <c r="K17" s="32"/>
      <c r="L17" s="212" t="s">
        <v>44</v>
      </c>
      <c r="N17" s="159" t="s">
        <v>45</v>
      </c>
    </row>
    <row r="18" spans="1:16" x14ac:dyDescent="0.2">
      <c r="A18" s="791"/>
      <c r="B18" s="291" t="s">
        <v>690</v>
      </c>
      <c r="C18" s="304"/>
      <c r="D18" s="303">
        <v>5175</v>
      </c>
      <c r="E18" s="304"/>
      <c r="F18" s="302"/>
      <c r="G18" s="337"/>
      <c r="H18" s="790"/>
      <c r="I18" s="30" t="s">
        <v>79</v>
      </c>
      <c r="J18" s="31"/>
      <c r="K18" s="32"/>
      <c r="L18" s="212" t="s">
        <v>44</v>
      </c>
      <c r="N18" s="159" t="s">
        <v>45</v>
      </c>
    </row>
    <row r="19" spans="1:16" x14ac:dyDescent="0.2">
      <c r="A19" s="791"/>
      <c r="B19" s="217" t="s">
        <v>689</v>
      </c>
      <c r="C19" s="249"/>
      <c r="D19" s="277">
        <v>3450</v>
      </c>
      <c r="E19" s="568"/>
      <c r="F19" s="275"/>
      <c r="G19" s="238"/>
      <c r="H19" s="790"/>
      <c r="I19" s="30" t="s">
        <v>79</v>
      </c>
      <c r="J19" s="31"/>
      <c r="K19" s="32"/>
      <c r="L19" s="212" t="s">
        <v>44</v>
      </c>
      <c r="N19" s="159" t="s">
        <v>45</v>
      </c>
    </row>
    <row r="20" spans="1:16" x14ac:dyDescent="0.2">
      <c r="A20" s="791"/>
      <c r="B20" s="291" t="s">
        <v>688</v>
      </c>
      <c r="C20" s="183"/>
      <c r="D20" s="182">
        <v>6382.5</v>
      </c>
      <c r="E20" s="183"/>
      <c r="F20" s="180"/>
      <c r="G20" s="243"/>
      <c r="H20" s="790"/>
      <c r="I20" s="30" t="s">
        <v>73</v>
      </c>
      <c r="J20" s="31"/>
      <c r="K20" s="32"/>
      <c r="L20" s="212" t="s">
        <v>44</v>
      </c>
      <c r="N20" s="159" t="s">
        <v>45</v>
      </c>
      <c r="O20" s="222"/>
    </row>
    <row r="21" spans="1:16" x14ac:dyDescent="0.2">
      <c r="A21" s="766"/>
      <c r="B21" s="217" t="s">
        <v>687</v>
      </c>
      <c r="C21" s="305"/>
      <c r="D21" s="303">
        <v>6382.5</v>
      </c>
      <c r="E21" s="301"/>
      <c r="F21" s="302"/>
      <c r="G21" s="337"/>
      <c r="H21" s="753"/>
      <c r="I21" s="30" t="s">
        <v>73</v>
      </c>
      <c r="J21" s="31"/>
      <c r="K21" s="32"/>
      <c r="L21" s="212" t="s">
        <v>44</v>
      </c>
      <c r="N21" s="159" t="s">
        <v>45</v>
      </c>
      <c r="O21" s="374"/>
    </row>
    <row r="22" spans="1:16" x14ac:dyDescent="0.2">
      <c r="A22" s="765" t="s">
        <v>87</v>
      </c>
      <c r="B22" s="217" t="s">
        <v>686</v>
      </c>
      <c r="C22" s="511">
        <v>2875</v>
      </c>
      <c r="D22" s="182"/>
      <c r="E22" s="568"/>
      <c r="F22" s="275"/>
      <c r="G22" s="238"/>
      <c r="H22" s="752">
        <f>SUM(C22:G23)</f>
        <v>5750</v>
      </c>
      <c r="I22" s="30" t="s">
        <v>244</v>
      </c>
      <c r="J22" s="31"/>
      <c r="K22" s="32"/>
      <c r="L22" s="212" t="s">
        <v>104</v>
      </c>
      <c r="N22" s="159">
        <v>43549</v>
      </c>
    </row>
    <row r="23" spans="1:16" x14ac:dyDescent="0.2">
      <c r="A23" s="766"/>
      <c r="B23" s="291" t="s">
        <v>684</v>
      </c>
      <c r="C23" s="511">
        <v>2875</v>
      </c>
      <c r="D23" s="303"/>
      <c r="E23" s="568"/>
      <c r="F23" s="275"/>
      <c r="G23" s="238"/>
      <c r="H23" s="753"/>
      <c r="I23" s="30" t="s">
        <v>244</v>
      </c>
      <c r="J23" s="31"/>
      <c r="K23" s="32"/>
      <c r="L23" s="212" t="s">
        <v>104</v>
      </c>
      <c r="N23" s="159">
        <v>43549</v>
      </c>
    </row>
    <row r="24" spans="1:16" x14ac:dyDescent="0.2">
      <c r="A24" s="765" t="s">
        <v>97</v>
      </c>
      <c r="B24" s="85" t="s">
        <v>685</v>
      </c>
      <c r="C24" s="192">
        <v>2415</v>
      </c>
      <c r="D24" s="182"/>
      <c r="E24" s="510"/>
      <c r="F24" s="180"/>
      <c r="G24" s="243"/>
      <c r="H24" s="752">
        <f>SUM(C24:G28)</f>
        <v>81865.899999999994</v>
      </c>
      <c r="I24" s="30" t="s">
        <v>703</v>
      </c>
      <c r="J24" s="31"/>
      <c r="K24" s="32"/>
      <c r="L24" s="212" t="s">
        <v>104</v>
      </c>
      <c r="N24" s="159">
        <v>43448</v>
      </c>
    </row>
    <row r="25" spans="1:16" x14ac:dyDescent="0.2">
      <c r="A25" s="791"/>
      <c r="B25" s="295" t="s">
        <v>682</v>
      </c>
      <c r="C25" s="304"/>
      <c r="D25" s="303">
        <v>22022.5</v>
      </c>
      <c r="E25" s="304"/>
      <c r="F25" s="302"/>
      <c r="G25" s="337"/>
      <c r="H25" s="790"/>
      <c r="I25" s="30" t="s">
        <v>110</v>
      </c>
      <c r="J25" s="31"/>
      <c r="K25" s="32"/>
      <c r="L25" s="212" t="s">
        <v>44</v>
      </c>
      <c r="N25" s="159" t="s">
        <v>45</v>
      </c>
    </row>
    <row r="26" spans="1:16" x14ac:dyDescent="0.2">
      <c r="A26" s="791"/>
      <c r="B26" s="217" t="s">
        <v>680</v>
      </c>
      <c r="C26" s="416"/>
      <c r="D26" s="182">
        <v>18878.400000000001</v>
      </c>
      <c r="E26" s="510"/>
      <c r="F26" s="180"/>
      <c r="G26" s="243"/>
      <c r="H26" s="790"/>
      <c r="I26" s="30" t="s">
        <v>62</v>
      </c>
      <c r="J26" s="31"/>
      <c r="K26" s="32"/>
      <c r="L26" s="212" t="s">
        <v>44</v>
      </c>
      <c r="N26" s="159" t="s">
        <v>45</v>
      </c>
      <c r="P26" s="158"/>
    </row>
    <row r="27" spans="1:16" x14ac:dyDescent="0.2">
      <c r="A27" s="791"/>
      <c r="B27" s="217" t="s">
        <v>678</v>
      </c>
      <c r="C27" s="416"/>
      <c r="D27" s="182"/>
      <c r="E27" s="510"/>
      <c r="F27" s="180">
        <v>14950</v>
      </c>
      <c r="G27" s="243"/>
      <c r="H27" s="790"/>
      <c r="I27" s="30" t="s">
        <v>679</v>
      </c>
      <c r="J27" s="31"/>
      <c r="K27" s="32"/>
      <c r="L27" s="212" t="s">
        <v>44</v>
      </c>
      <c r="N27" s="159" t="s">
        <v>45</v>
      </c>
    </row>
    <row r="28" spans="1:16" x14ac:dyDescent="0.2">
      <c r="A28" s="766"/>
      <c r="B28" s="268" t="s">
        <v>683</v>
      </c>
      <c r="C28" s="312"/>
      <c r="D28" s="232">
        <v>23600</v>
      </c>
      <c r="E28" s="406"/>
      <c r="F28" s="231"/>
      <c r="G28" s="348"/>
      <c r="H28" s="753"/>
      <c r="I28" s="30" t="s">
        <v>161</v>
      </c>
      <c r="J28" s="31"/>
      <c r="K28" s="32"/>
      <c r="L28" s="212" t="s">
        <v>44</v>
      </c>
      <c r="N28" s="159" t="s">
        <v>45</v>
      </c>
    </row>
    <row r="29" spans="1:16" ht="13.5" thickBot="1" x14ac:dyDescent="0.25">
      <c r="A29" s="488" t="s">
        <v>106</v>
      </c>
      <c r="B29" s="489" t="s">
        <v>676</v>
      </c>
      <c r="C29" s="312"/>
      <c r="D29" s="232"/>
      <c r="E29" s="237">
        <v>19228</v>
      </c>
      <c r="F29" s="231"/>
      <c r="G29" s="348"/>
      <c r="H29" s="358">
        <f>SUM(C29:G29)</f>
        <v>19228</v>
      </c>
      <c r="I29" s="30" t="s">
        <v>677</v>
      </c>
      <c r="J29" s="31"/>
      <c r="K29" s="32"/>
      <c r="L29" s="212" t="s">
        <v>104</v>
      </c>
      <c r="N29" s="159">
        <v>43453</v>
      </c>
    </row>
    <row r="30" spans="1:16" s="12" customFormat="1" ht="14.25" customHeight="1" thickTop="1" thickBot="1" x14ac:dyDescent="0.25">
      <c r="A30" s="878"/>
      <c r="B30" s="878"/>
      <c r="C30" s="193">
        <f t="shared" ref="C30:H30" si="0">SUM(C5:C29)</f>
        <v>21171.5</v>
      </c>
      <c r="D30" s="193">
        <f t="shared" si="0"/>
        <v>189963.6</v>
      </c>
      <c r="E30" s="193">
        <f t="shared" si="0"/>
        <v>45591.75</v>
      </c>
      <c r="F30" s="193">
        <f t="shared" si="0"/>
        <v>14950</v>
      </c>
      <c r="G30" s="193">
        <f t="shared" si="0"/>
        <v>0</v>
      </c>
      <c r="H30" s="748">
        <f t="shared" si="0"/>
        <v>271676.84999999998</v>
      </c>
      <c r="I30" s="748"/>
      <c r="J30" s="748"/>
      <c r="K30" s="748"/>
      <c r="L30" s="69">
        <f>SUM(C30:G30)</f>
        <v>271676.84999999998</v>
      </c>
      <c r="M30" s="69"/>
      <c r="N30" s="159"/>
    </row>
    <row r="31" spans="1:16" s="12" customFormat="1" ht="15" customHeight="1" x14ac:dyDescent="0.2">
      <c r="A31" s="40"/>
      <c r="B31" s="86"/>
      <c r="C31" s="802">
        <f>SUM(C30:D30)</f>
        <v>211135.1</v>
      </c>
      <c r="D31" s="803"/>
      <c r="E31" s="804">
        <f>SUM(E30:F30)</f>
        <v>60541.75</v>
      </c>
      <c r="F31" s="805"/>
      <c r="G31" s="68">
        <f>SUM(G30)</f>
        <v>0</v>
      </c>
      <c r="H31" s="748"/>
      <c r="I31" s="748"/>
      <c r="J31" s="748"/>
      <c r="K31" s="748"/>
      <c r="L31" s="69">
        <f>SUM(C31:G31)</f>
        <v>271676.84999999998</v>
      </c>
      <c r="M31" s="69"/>
      <c r="N31" s="316"/>
    </row>
    <row r="32" spans="1:16" s="12" customFormat="1" x14ac:dyDescent="0.2">
      <c r="A32" s="40"/>
      <c r="B32" s="86"/>
      <c r="C32" s="194"/>
      <c r="D32" s="194"/>
      <c r="E32" s="194"/>
      <c r="F32" s="194"/>
      <c r="G32" s="8"/>
      <c r="H32" s="13"/>
      <c r="I32" s="786"/>
      <c r="J32" s="786"/>
      <c r="L32" s="7"/>
      <c r="M32" s="7"/>
      <c r="N32" s="316"/>
    </row>
    <row r="33" spans="1:16" x14ac:dyDescent="0.2">
      <c r="I33" s="740"/>
      <c r="J33" s="740"/>
    </row>
    <row r="34" spans="1:16" ht="15" x14ac:dyDescent="0.2">
      <c r="A34" s="65" t="s">
        <v>9</v>
      </c>
      <c r="I34" s="786"/>
      <c r="J34" s="786"/>
    </row>
    <row r="35" spans="1:16" s="101" customFormat="1" ht="7.5" customHeight="1" x14ac:dyDescent="0.2">
      <c r="A35" s="4"/>
      <c r="B35" s="83"/>
      <c r="C35" s="186"/>
      <c r="D35" s="186"/>
      <c r="E35" s="186"/>
      <c r="F35" s="186"/>
      <c r="G35" s="1"/>
      <c r="H35"/>
      <c r="I35"/>
      <c r="J35"/>
      <c r="K35"/>
      <c r="L35"/>
      <c r="M35"/>
      <c r="N35" s="162"/>
      <c r="O35"/>
    </row>
    <row r="36" spans="1:16" s="101" customFormat="1" ht="17.25" customHeight="1" thickBot="1" x14ac:dyDescent="0.25">
      <c r="A36" s="151"/>
      <c r="B36" s="152" t="s">
        <v>34</v>
      </c>
      <c r="C36" s="195"/>
      <c r="D36" s="186"/>
      <c r="E36" s="186"/>
      <c r="F36" s="186"/>
      <c r="G36" s="1"/>
      <c r="H36"/>
      <c r="I36"/>
      <c r="J36"/>
      <c r="K36"/>
      <c r="L36"/>
      <c r="M36"/>
      <c r="N36" s="162"/>
      <c r="O36"/>
    </row>
    <row r="37" spans="1:16" s="101" customFormat="1" ht="13.5" thickBot="1" x14ac:dyDescent="0.25">
      <c r="A37" s="760"/>
      <c r="B37" s="761"/>
      <c r="C37" s="34" t="s">
        <v>90</v>
      </c>
      <c r="D37" s="213" t="s">
        <v>220</v>
      </c>
      <c r="E37" s="213" t="s">
        <v>89</v>
      </c>
      <c r="F37" s="213" t="s">
        <v>80</v>
      </c>
      <c r="G37" s="213" t="s">
        <v>58</v>
      </c>
      <c r="H37" s="213" t="s">
        <v>158</v>
      </c>
      <c r="I37" s="213" t="s">
        <v>681</v>
      </c>
      <c r="J37" s="250" t="s">
        <v>76</v>
      </c>
      <c r="K37" s="671" t="s">
        <v>103</v>
      </c>
      <c r="M37"/>
      <c r="P37" s="162"/>
    </row>
    <row r="38" spans="1:16" s="385" customFormat="1" ht="12" x14ac:dyDescent="0.2">
      <c r="A38" s="876" t="s">
        <v>701</v>
      </c>
      <c r="B38" s="877"/>
      <c r="C38" s="331"/>
      <c r="D38" s="387"/>
      <c r="E38" s="387">
        <v>4025</v>
      </c>
      <c r="F38" s="387"/>
      <c r="G38" s="387"/>
      <c r="H38" s="387"/>
      <c r="I38" s="387"/>
      <c r="J38" s="562"/>
      <c r="K38" s="569"/>
      <c r="M38" s="386"/>
      <c r="P38" s="402"/>
    </row>
    <row r="39" spans="1:16" s="385" customFormat="1" ht="12" x14ac:dyDescent="0.2">
      <c r="A39" s="881" t="s">
        <v>698</v>
      </c>
      <c r="B39" s="882"/>
      <c r="C39" s="388"/>
      <c r="D39" s="389"/>
      <c r="E39" s="389">
        <v>12937.5</v>
      </c>
      <c r="F39" s="389"/>
      <c r="G39" s="389"/>
      <c r="H39" s="389"/>
      <c r="I39" s="389"/>
      <c r="J39" s="563"/>
      <c r="K39" s="558"/>
      <c r="M39" s="386"/>
      <c r="P39" s="402"/>
    </row>
    <row r="40" spans="1:16" s="385" customFormat="1" ht="12" x14ac:dyDescent="0.2">
      <c r="A40" s="881" t="s">
        <v>697</v>
      </c>
      <c r="B40" s="882"/>
      <c r="C40" s="388"/>
      <c r="D40" s="389"/>
      <c r="E40" s="389"/>
      <c r="F40" s="389"/>
      <c r="G40" s="389">
        <v>9439.2000000000007</v>
      </c>
      <c r="H40" s="389"/>
      <c r="I40" s="389"/>
      <c r="J40" s="563"/>
      <c r="K40" s="558"/>
      <c r="M40" s="386"/>
      <c r="P40" s="402"/>
    </row>
    <row r="41" spans="1:16" s="385" customFormat="1" ht="12" x14ac:dyDescent="0.2">
      <c r="A41" s="881" t="s">
        <v>696</v>
      </c>
      <c r="B41" s="882"/>
      <c r="C41" s="388"/>
      <c r="D41" s="389"/>
      <c r="E41" s="389"/>
      <c r="F41" s="389"/>
      <c r="G41" s="389"/>
      <c r="H41" s="389"/>
      <c r="I41" s="389"/>
      <c r="J41" s="563">
        <v>29210</v>
      </c>
      <c r="K41" s="558"/>
      <c r="M41" s="386"/>
      <c r="P41" s="402"/>
    </row>
    <row r="42" spans="1:16" s="385" customFormat="1" ht="12" x14ac:dyDescent="0.2">
      <c r="A42" s="881" t="s">
        <v>694</v>
      </c>
      <c r="B42" s="882"/>
      <c r="C42" s="388"/>
      <c r="D42" s="389"/>
      <c r="E42" s="389"/>
      <c r="F42" s="389"/>
      <c r="G42" s="389"/>
      <c r="H42" s="389"/>
      <c r="I42" s="389"/>
      <c r="J42" s="563">
        <v>6325</v>
      </c>
      <c r="K42" s="558"/>
      <c r="M42" s="386"/>
      <c r="P42" s="402"/>
    </row>
    <row r="43" spans="1:16" s="385" customFormat="1" ht="12" x14ac:dyDescent="0.2">
      <c r="A43" s="881" t="s">
        <v>693</v>
      </c>
      <c r="B43" s="882"/>
      <c r="C43" s="390">
        <v>26381</v>
      </c>
      <c r="D43" s="391"/>
      <c r="E43" s="391"/>
      <c r="F43" s="391"/>
      <c r="G43" s="391"/>
      <c r="H43" s="391"/>
      <c r="I43" s="391"/>
      <c r="J43" s="564"/>
      <c r="K43" s="558"/>
      <c r="M43" s="386"/>
      <c r="P43" s="402"/>
    </row>
    <row r="44" spans="1:16" s="385" customFormat="1" ht="12" x14ac:dyDescent="0.2">
      <c r="A44" s="881" t="s">
        <v>692</v>
      </c>
      <c r="B44" s="882"/>
      <c r="C44" s="390"/>
      <c r="D44" s="391"/>
      <c r="E44" s="391"/>
      <c r="F44" s="391"/>
      <c r="G44" s="391"/>
      <c r="H44" s="391"/>
      <c r="I44" s="391"/>
      <c r="J44" s="206"/>
      <c r="K44" s="558">
        <v>9775</v>
      </c>
      <c r="M44" s="386"/>
      <c r="P44" s="402"/>
    </row>
    <row r="45" spans="1:16" s="385" customFormat="1" ht="12" x14ac:dyDescent="0.2">
      <c r="A45" s="881" t="s">
        <v>691</v>
      </c>
      <c r="B45" s="882"/>
      <c r="C45" s="390"/>
      <c r="D45" s="391">
        <v>5980</v>
      </c>
      <c r="E45" s="391"/>
      <c r="F45" s="391"/>
      <c r="G45" s="391"/>
      <c r="H45" s="391"/>
      <c r="I45" s="391"/>
      <c r="J45" s="206"/>
      <c r="K45" s="558"/>
      <c r="M45" s="386"/>
      <c r="P45" s="402"/>
    </row>
    <row r="46" spans="1:16" s="385" customFormat="1" ht="12" x14ac:dyDescent="0.2">
      <c r="A46" s="881" t="s">
        <v>690</v>
      </c>
      <c r="B46" s="882"/>
      <c r="C46" s="390"/>
      <c r="D46" s="391"/>
      <c r="E46" s="391"/>
      <c r="F46" s="391">
        <v>5175</v>
      </c>
      <c r="G46" s="391"/>
      <c r="H46" s="391"/>
      <c r="I46" s="391"/>
      <c r="J46" s="203"/>
      <c r="K46" s="558"/>
      <c r="M46" s="386"/>
      <c r="P46" s="402"/>
    </row>
    <row r="47" spans="1:16" s="385" customFormat="1" ht="12" x14ac:dyDescent="0.2">
      <c r="A47" s="881" t="s">
        <v>689</v>
      </c>
      <c r="B47" s="882"/>
      <c r="C47" s="466"/>
      <c r="D47" s="467"/>
      <c r="E47" s="467"/>
      <c r="F47" s="467">
        <v>3450</v>
      </c>
      <c r="G47" s="467"/>
      <c r="H47" s="467"/>
      <c r="I47" s="467"/>
      <c r="J47" s="206"/>
      <c r="K47" s="559"/>
      <c r="M47" s="386"/>
      <c r="P47" s="402"/>
    </row>
    <row r="48" spans="1:16" s="385" customFormat="1" ht="12" x14ac:dyDescent="0.2">
      <c r="A48" s="881" t="s">
        <v>688</v>
      </c>
      <c r="B48" s="882"/>
      <c r="C48" s="466"/>
      <c r="D48" s="467"/>
      <c r="E48" s="467"/>
      <c r="F48" s="467"/>
      <c r="G48" s="467"/>
      <c r="H48" s="467"/>
      <c r="I48" s="467"/>
      <c r="J48" s="203">
        <v>6385.5</v>
      </c>
      <c r="K48" s="559"/>
      <c r="M48" s="386"/>
      <c r="P48" s="402"/>
    </row>
    <row r="49" spans="1:16" s="385" customFormat="1" ht="12" x14ac:dyDescent="0.2">
      <c r="A49" s="881" t="s">
        <v>687</v>
      </c>
      <c r="B49" s="882"/>
      <c r="C49" s="466"/>
      <c r="D49" s="467"/>
      <c r="E49" s="467"/>
      <c r="F49" s="467"/>
      <c r="G49" s="467"/>
      <c r="H49" s="467"/>
      <c r="I49" s="467"/>
      <c r="J49" s="565">
        <v>6385.5</v>
      </c>
      <c r="K49" s="559"/>
      <c r="M49" s="386"/>
      <c r="P49" s="402"/>
    </row>
    <row r="50" spans="1:16" s="385" customFormat="1" ht="12" x14ac:dyDescent="0.2">
      <c r="A50" s="881" t="s">
        <v>682</v>
      </c>
      <c r="B50" s="882"/>
      <c r="C50" s="466">
        <v>22022.5</v>
      </c>
      <c r="D50" s="467"/>
      <c r="E50" s="467"/>
      <c r="F50" s="467"/>
      <c r="G50" s="467"/>
      <c r="H50" s="467"/>
      <c r="I50" s="467"/>
      <c r="J50" s="566"/>
      <c r="K50" s="559"/>
      <c r="M50" s="386"/>
      <c r="P50" s="402"/>
    </row>
    <row r="51" spans="1:16" s="385" customFormat="1" ht="12" x14ac:dyDescent="0.2">
      <c r="A51" s="881" t="s">
        <v>680</v>
      </c>
      <c r="B51" s="882"/>
      <c r="C51" s="466"/>
      <c r="D51" s="467"/>
      <c r="E51" s="467"/>
      <c r="F51" s="467"/>
      <c r="G51" s="467">
        <v>18878.400000000001</v>
      </c>
      <c r="H51" s="467"/>
      <c r="I51" s="467"/>
      <c r="J51" s="566"/>
      <c r="K51" s="559"/>
      <c r="M51" s="386"/>
      <c r="P51" s="402"/>
    </row>
    <row r="52" spans="1:16" s="664" customFormat="1" ht="12" x14ac:dyDescent="0.2">
      <c r="A52" s="881" t="s">
        <v>678</v>
      </c>
      <c r="B52" s="882"/>
      <c r="C52" s="466"/>
      <c r="D52" s="467"/>
      <c r="E52" s="467"/>
      <c r="F52" s="467"/>
      <c r="G52" s="467"/>
      <c r="H52" s="467"/>
      <c r="I52" s="467">
        <v>14950</v>
      </c>
      <c r="J52" s="566"/>
      <c r="K52" s="559"/>
      <c r="M52" s="386"/>
      <c r="P52" s="402"/>
    </row>
    <row r="53" spans="1:16" s="385" customFormat="1" thickBot="1" x14ac:dyDescent="0.25">
      <c r="A53" s="885" t="s">
        <v>683</v>
      </c>
      <c r="B53" s="886"/>
      <c r="C53" s="393"/>
      <c r="D53" s="394"/>
      <c r="E53" s="394"/>
      <c r="F53" s="394"/>
      <c r="G53" s="394"/>
      <c r="H53" s="394">
        <v>23600</v>
      </c>
      <c r="I53" s="394"/>
      <c r="J53" s="567"/>
      <c r="K53" s="561"/>
      <c r="L53" s="887">
        <f>D30</f>
        <v>189963.6</v>
      </c>
      <c r="M53" s="888"/>
      <c r="P53" s="402"/>
    </row>
    <row r="54" spans="1:16" ht="13.5" thickBot="1" x14ac:dyDescent="0.25">
      <c r="C54" s="210">
        <f t="shared" ref="C54:K54" si="1">SUM(C38:C53)</f>
        <v>48403.5</v>
      </c>
      <c r="D54" s="267">
        <f t="shared" si="1"/>
        <v>5980</v>
      </c>
      <c r="E54" s="267">
        <f t="shared" si="1"/>
        <v>16962.5</v>
      </c>
      <c r="F54" s="267">
        <f t="shared" si="1"/>
        <v>8625</v>
      </c>
      <c r="G54" s="267">
        <f t="shared" si="1"/>
        <v>28317.600000000002</v>
      </c>
      <c r="H54" s="267">
        <f t="shared" si="1"/>
        <v>23600</v>
      </c>
      <c r="I54" s="267">
        <f t="shared" si="1"/>
        <v>14950</v>
      </c>
      <c r="J54" s="267">
        <f t="shared" si="1"/>
        <v>48306</v>
      </c>
      <c r="K54" s="178">
        <f t="shared" si="1"/>
        <v>9775</v>
      </c>
      <c r="L54" s="771">
        <f>SUM(C54:K54)</f>
        <v>204919.6</v>
      </c>
      <c r="M54" s="772"/>
      <c r="N54"/>
      <c r="P54" s="147"/>
    </row>
    <row r="55" spans="1:16" x14ac:dyDescent="0.2">
      <c r="G55" s="186"/>
      <c r="H55" s="186"/>
      <c r="L55" s="147"/>
      <c r="M55" s="101"/>
      <c r="N55"/>
    </row>
    <row r="56" spans="1:16" s="382" customFormat="1" ht="11.25" x14ac:dyDescent="0.2">
      <c r="A56" s="380"/>
      <c r="B56" s="471" t="s">
        <v>52</v>
      </c>
      <c r="C56" s="455" t="s">
        <v>49</v>
      </c>
      <c r="D56" s="455" t="s">
        <v>49</v>
      </c>
      <c r="E56" s="455" t="s">
        <v>49</v>
      </c>
      <c r="F56" s="455" t="s">
        <v>49</v>
      </c>
      <c r="G56" s="455" t="s">
        <v>49</v>
      </c>
      <c r="H56" s="455"/>
      <c r="I56" s="455" t="s">
        <v>49</v>
      </c>
      <c r="J56" s="455" t="s">
        <v>49</v>
      </c>
      <c r="K56" s="455" t="s">
        <v>49</v>
      </c>
      <c r="L56" s="880">
        <f>SUM(C56:K56)</f>
        <v>0</v>
      </c>
      <c r="M56" s="879"/>
    </row>
    <row r="57" spans="1:16" s="382" customFormat="1" ht="11.25" x14ac:dyDescent="0.2">
      <c r="A57" s="380"/>
      <c r="B57" s="471" t="s">
        <v>54</v>
      </c>
      <c r="C57" s="396"/>
      <c r="D57" s="396"/>
      <c r="E57" s="396"/>
      <c r="F57" s="396"/>
      <c r="G57" s="396"/>
      <c r="H57" s="396"/>
      <c r="K57" s="455"/>
      <c r="L57" s="880">
        <f>SUM(C57:K57)</f>
        <v>0</v>
      </c>
      <c r="M57" s="879"/>
    </row>
    <row r="58" spans="1:16" s="382" customFormat="1" ht="11.25" x14ac:dyDescent="0.2">
      <c r="A58" s="380"/>
      <c r="B58" s="471" t="s">
        <v>53</v>
      </c>
      <c r="C58" s="396"/>
      <c r="D58" s="396"/>
      <c r="E58" s="396"/>
      <c r="F58" s="455"/>
      <c r="G58" s="396"/>
      <c r="H58" s="396"/>
      <c r="I58" s="455"/>
      <c r="J58" s="396"/>
      <c r="K58" s="455"/>
      <c r="L58" s="883">
        <f>SUM(C58:K58)</f>
        <v>0</v>
      </c>
      <c r="M58" s="884"/>
    </row>
    <row r="59" spans="1:16" s="382" customFormat="1" ht="11.25" x14ac:dyDescent="0.2">
      <c r="A59" s="380"/>
      <c r="B59" s="470"/>
      <c r="C59" s="396"/>
      <c r="D59" s="396"/>
      <c r="E59" s="396"/>
      <c r="F59" s="396"/>
      <c r="G59" s="396"/>
      <c r="H59" s="396"/>
      <c r="L59" s="842">
        <f>SUM(L56:M58)</f>
        <v>0</v>
      </c>
      <c r="M59" s="879"/>
    </row>
    <row r="60" spans="1:16" s="382" customFormat="1" ht="11.25" x14ac:dyDescent="0.2">
      <c r="A60" s="380"/>
      <c r="B60" s="470"/>
      <c r="C60" s="396"/>
      <c r="D60" s="396"/>
      <c r="E60" s="396"/>
      <c r="F60" s="396"/>
      <c r="G60" s="396"/>
      <c r="H60" s="396"/>
      <c r="I60" s="420"/>
      <c r="N60" s="403"/>
    </row>
    <row r="61" spans="1:16" s="382" customFormat="1" ht="11.25" x14ac:dyDescent="0.2">
      <c r="A61" s="380"/>
      <c r="B61" s="470"/>
      <c r="C61" s="396"/>
      <c r="D61" s="396"/>
      <c r="E61" s="396"/>
      <c r="F61" s="396"/>
      <c r="G61" s="396"/>
      <c r="H61" s="396"/>
      <c r="L61" s="403"/>
    </row>
    <row r="62" spans="1:16" s="382" customFormat="1" ht="11.25" x14ac:dyDescent="0.2">
      <c r="A62" s="380"/>
      <c r="B62" s="470"/>
      <c r="C62" s="396"/>
      <c r="D62" s="396"/>
      <c r="E62" s="396"/>
      <c r="F62" s="396"/>
      <c r="J62" s="403"/>
    </row>
    <row r="63" spans="1:16" s="382" customFormat="1" ht="11.25" x14ac:dyDescent="0.2">
      <c r="A63" s="380"/>
      <c r="B63" s="470"/>
      <c r="C63" s="396"/>
      <c r="D63" s="396"/>
      <c r="E63" s="396"/>
      <c r="F63" s="381"/>
      <c r="K63" s="403"/>
    </row>
    <row r="64" spans="1:16" x14ac:dyDescent="0.2">
      <c r="F64" s="1"/>
      <c r="G64"/>
      <c r="K64" s="162"/>
      <c r="N64"/>
    </row>
    <row r="65" spans="12:14" x14ac:dyDescent="0.2">
      <c r="L65" s="162"/>
      <c r="N65"/>
    </row>
    <row r="66" spans="12:14" x14ac:dyDescent="0.2">
      <c r="L66" s="162"/>
      <c r="N66"/>
    </row>
    <row r="67" spans="12:14" x14ac:dyDescent="0.2">
      <c r="L67" s="162"/>
      <c r="N67"/>
    </row>
  </sheetData>
  <mergeCells count="48">
    <mergeCell ref="A6:A8"/>
    <mergeCell ref="A17:A21"/>
    <mergeCell ref="H17:H21"/>
    <mergeCell ref="A15:A16"/>
    <mergeCell ref="H15:H16"/>
    <mergeCell ref="A13:A14"/>
    <mergeCell ref="H13:H14"/>
    <mergeCell ref="A50:B50"/>
    <mergeCell ref="A49:B49"/>
    <mergeCell ref="A48:B48"/>
    <mergeCell ref="A39:B39"/>
    <mergeCell ref="A41:B41"/>
    <mergeCell ref="A43:B43"/>
    <mergeCell ref="A45:B45"/>
    <mergeCell ref="A47:B47"/>
    <mergeCell ref="A40:B40"/>
    <mergeCell ref="A42:B42"/>
    <mergeCell ref="A46:B46"/>
    <mergeCell ref="A44:B44"/>
    <mergeCell ref="L59:M59"/>
    <mergeCell ref="L54:M54"/>
    <mergeCell ref="L56:M56"/>
    <mergeCell ref="L57:M57"/>
    <mergeCell ref="A51:B51"/>
    <mergeCell ref="L58:M58"/>
    <mergeCell ref="A53:B53"/>
    <mergeCell ref="L53:M53"/>
    <mergeCell ref="A52:B52"/>
    <mergeCell ref="A22:A23"/>
    <mergeCell ref="A9:A12"/>
    <mergeCell ref="H9:H12"/>
    <mergeCell ref="A38:B38"/>
    <mergeCell ref="A24:A28"/>
    <mergeCell ref="H24:H28"/>
    <mergeCell ref="A37:B37"/>
    <mergeCell ref="A30:B30"/>
    <mergeCell ref="I33:J33"/>
    <mergeCell ref="I34:J34"/>
    <mergeCell ref="H30:K31"/>
    <mergeCell ref="C31:D31"/>
    <mergeCell ref="E31:F31"/>
    <mergeCell ref="I4:K4"/>
    <mergeCell ref="G2:G4"/>
    <mergeCell ref="C3:D3"/>
    <mergeCell ref="E3:F3"/>
    <mergeCell ref="I32:J32"/>
    <mergeCell ref="H22:H23"/>
    <mergeCell ref="H6:H8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S57"/>
  <sheetViews>
    <sheetView zoomScaleNormal="100" workbookViewId="0">
      <pane ySplit="4" topLeftCell="A5" activePane="bottomLeft" state="frozenSplit"/>
      <selection pane="bottomLeft" activeCell="F8" sqref="F8"/>
    </sheetView>
  </sheetViews>
  <sheetFormatPr defaultRowHeight="12.75" x14ac:dyDescent="0.2"/>
  <cols>
    <col min="1" max="1" width="2.42578125" style="356" customWidth="1"/>
    <col min="2" max="2" width="6.42578125" style="83" customWidth="1"/>
    <col min="3" max="4" width="10.7109375" style="132" customWidth="1"/>
    <col min="5" max="5" width="11.28515625" style="132" customWidth="1"/>
    <col min="6" max="6" width="10.42578125" style="132" customWidth="1"/>
    <col min="7" max="7" width="10" style="132" customWidth="1"/>
    <col min="8" max="8" width="10.7109375" style="195" customWidth="1"/>
    <col min="9" max="9" width="11" style="100" customWidth="1"/>
    <col min="10" max="10" width="10.42578125" style="100" customWidth="1"/>
    <col min="11" max="11" width="10.28515625" style="100" customWidth="1"/>
    <col min="12" max="12" width="10.42578125" style="100" customWidth="1"/>
    <col min="13" max="14" width="10.7109375" style="100" customWidth="1"/>
    <col min="15" max="15" width="13.85546875" style="355" customWidth="1"/>
    <col min="16" max="16" width="10.7109375" style="100" customWidth="1"/>
    <col min="17" max="17" width="14.140625" style="100" customWidth="1"/>
    <col min="18" max="18" width="13.28515625" style="100" customWidth="1"/>
    <col min="19" max="19" width="13.7109375" style="100" customWidth="1"/>
    <col min="20" max="20" width="13.140625" style="100" customWidth="1"/>
    <col min="21" max="16384" width="9.140625" style="100"/>
  </cols>
  <sheetData>
    <row r="1" spans="1:16" ht="15" x14ac:dyDescent="0.25">
      <c r="A1" s="41" t="s">
        <v>56</v>
      </c>
      <c r="C1" s="350"/>
    </row>
    <row r="2" spans="1:16" ht="9.75" customHeight="1" thickBot="1" x14ac:dyDescent="0.25">
      <c r="A2" s="2"/>
      <c r="C2" s="351"/>
      <c r="D2" s="352"/>
      <c r="E2" s="352"/>
      <c r="F2" s="352"/>
      <c r="G2" s="395"/>
      <c r="H2" s="214"/>
      <c r="I2" s="353"/>
    </row>
    <row r="3" spans="1:16" ht="17.25" customHeight="1" x14ac:dyDescent="0.2">
      <c r="A3" s="2"/>
      <c r="C3" s="758" t="s">
        <v>34</v>
      </c>
      <c r="D3" s="759"/>
      <c r="E3" s="758" t="s">
        <v>33</v>
      </c>
      <c r="F3" s="759"/>
      <c r="G3" s="894" t="s">
        <v>48</v>
      </c>
      <c r="H3" s="892" t="s">
        <v>0</v>
      </c>
      <c r="I3" s="353"/>
    </row>
    <row r="4" spans="1:16" ht="13.5" thickBot="1" x14ac:dyDescent="0.25">
      <c r="A4" s="274" t="s">
        <v>6</v>
      </c>
      <c r="B4" s="112" t="s">
        <v>10</v>
      </c>
      <c r="C4" s="54" t="s">
        <v>7</v>
      </c>
      <c r="D4" s="146" t="s">
        <v>8</v>
      </c>
      <c r="E4" s="54" t="s">
        <v>37</v>
      </c>
      <c r="F4" s="55" t="s">
        <v>8</v>
      </c>
      <c r="G4" s="895"/>
      <c r="H4" s="893"/>
      <c r="I4" s="744" t="s">
        <v>11</v>
      </c>
      <c r="J4" s="744"/>
      <c r="K4" s="744"/>
      <c r="L4" s="300"/>
    </row>
    <row r="5" spans="1:16" x14ac:dyDescent="0.2">
      <c r="A5" s="902" t="s">
        <v>204</v>
      </c>
      <c r="B5" s="575" t="s">
        <v>674</v>
      </c>
      <c r="C5" s="60"/>
      <c r="D5" s="61">
        <v>1380</v>
      </c>
      <c r="E5" s="70"/>
      <c r="F5" s="108"/>
      <c r="G5" s="66"/>
      <c r="H5" s="820">
        <f>SUM(C5:G7)</f>
        <v>5888</v>
      </c>
      <c r="I5" s="30" t="s">
        <v>262</v>
      </c>
      <c r="J5" s="31"/>
      <c r="K5" s="32"/>
      <c r="L5" s="100" t="s">
        <v>44</v>
      </c>
      <c r="N5" s="159" t="s">
        <v>45</v>
      </c>
      <c r="O5" s="160"/>
    </row>
    <row r="6" spans="1:16" x14ac:dyDescent="0.2">
      <c r="A6" s="898"/>
      <c r="B6" s="295" t="s">
        <v>675</v>
      </c>
      <c r="C6" s="292"/>
      <c r="D6" s="150">
        <v>3128</v>
      </c>
      <c r="E6" s="299"/>
      <c r="F6" s="140"/>
      <c r="G6" s="294"/>
      <c r="H6" s="790"/>
      <c r="I6" s="30" t="s">
        <v>262</v>
      </c>
      <c r="J6" s="31"/>
      <c r="K6" s="32"/>
      <c r="L6" s="100" t="s">
        <v>44</v>
      </c>
      <c r="N6" s="159" t="s">
        <v>45</v>
      </c>
      <c r="O6" s="160"/>
    </row>
    <row r="7" spans="1:16" x14ac:dyDescent="0.2">
      <c r="A7" s="901"/>
      <c r="B7" s="217" t="s">
        <v>662</v>
      </c>
      <c r="C7" s="60"/>
      <c r="D7" s="61">
        <v>1380</v>
      </c>
      <c r="E7" s="70"/>
      <c r="F7" s="108"/>
      <c r="G7" s="66"/>
      <c r="H7" s="753"/>
      <c r="I7" s="30" t="s">
        <v>262</v>
      </c>
      <c r="J7" s="31"/>
      <c r="K7" s="32"/>
      <c r="L7" s="100" t="s">
        <v>44</v>
      </c>
      <c r="N7" s="159" t="s">
        <v>45</v>
      </c>
      <c r="O7" s="160"/>
    </row>
    <row r="8" spans="1:16" x14ac:dyDescent="0.2">
      <c r="A8" s="897" t="s">
        <v>212</v>
      </c>
      <c r="B8" s="295" t="s">
        <v>673</v>
      </c>
      <c r="C8" s="292"/>
      <c r="D8" s="150"/>
      <c r="E8" s="296">
        <v>4508</v>
      </c>
      <c r="F8" s="140"/>
      <c r="G8" s="294"/>
      <c r="H8" s="752">
        <f>SUM(C8:G10)</f>
        <v>11684</v>
      </c>
      <c r="I8" s="263" t="s">
        <v>672</v>
      </c>
      <c r="J8" s="31"/>
      <c r="K8" s="32"/>
      <c r="L8" s="212" t="s">
        <v>135</v>
      </c>
      <c r="M8"/>
      <c r="N8" s="721"/>
      <c r="O8" s="222"/>
      <c r="P8" s="420" t="e">
        <f>E8+'DECEMBER ''18'!#REF!</f>
        <v>#REF!</v>
      </c>
    </row>
    <row r="9" spans="1:16" x14ac:dyDescent="0.2">
      <c r="A9" s="898"/>
      <c r="B9" s="392" t="s">
        <v>671</v>
      </c>
      <c r="C9" s="266"/>
      <c r="D9" s="155"/>
      <c r="E9" s="723">
        <v>4933.5</v>
      </c>
      <c r="F9" s="171"/>
      <c r="G9" s="278"/>
      <c r="H9" s="790"/>
      <c r="I9" s="30" t="s">
        <v>538</v>
      </c>
      <c r="J9" s="31"/>
      <c r="K9" s="32"/>
      <c r="L9" s="100" t="s">
        <v>729</v>
      </c>
      <c r="N9" s="722" t="s">
        <v>45</v>
      </c>
      <c r="O9" s="160"/>
    </row>
    <row r="10" spans="1:16" x14ac:dyDescent="0.2">
      <c r="A10" s="901"/>
      <c r="B10" s="392" t="s">
        <v>670</v>
      </c>
      <c r="C10" s="266"/>
      <c r="D10" s="155"/>
      <c r="E10" s="675">
        <v>2242.5</v>
      </c>
      <c r="F10" s="171"/>
      <c r="G10" s="278"/>
      <c r="H10" s="753"/>
      <c r="I10" s="263" t="s">
        <v>181</v>
      </c>
      <c r="J10" s="31"/>
      <c r="K10" s="32"/>
      <c r="L10" s="100" t="s">
        <v>135</v>
      </c>
      <c r="N10" s="595"/>
      <c r="O10" s="160"/>
    </row>
    <row r="11" spans="1:16" x14ac:dyDescent="0.2">
      <c r="A11" s="897" t="s">
        <v>216</v>
      </c>
      <c r="B11" s="217" t="s">
        <v>669</v>
      </c>
      <c r="C11" s="60"/>
      <c r="D11" s="61">
        <v>5175</v>
      </c>
      <c r="E11" s="70"/>
      <c r="F11" s="108"/>
      <c r="G11" s="66"/>
      <c r="H11" s="752">
        <f>SUM(C11:G12)</f>
        <v>48127.5</v>
      </c>
      <c r="I11" s="30" t="s">
        <v>73</v>
      </c>
      <c r="J11" s="31"/>
      <c r="K11" s="32"/>
      <c r="L11" s="212" t="s">
        <v>44</v>
      </c>
      <c r="N11" s="159" t="s">
        <v>45</v>
      </c>
      <c r="O11" s="160"/>
    </row>
    <row r="12" spans="1:16" x14ac:dyDescent="0.2">
      <c r="A12" s="901"/>
      <c r="B12" s="268" t="s">
        <v>668</v>
      </c>
      <c r="C12" s="293">
        <v>42952.5</v>
      </c>
      <c r="D12" s="150"/>
      <c r="E12" s="299"/>
      <c r="F12" s="140"/>
      <c r="G12" s="294"/>
      <c r="H12" s="753"/>
      <c r="I12" s="30" t="s">
        <v>102</v>
      </c>
      <c r="J12" s="31"/>
      <c r="K12" s="32"/>
      <c r="L12" s="212" t="s">
        <v>104</v>
      </c>
      <c r="N12" s="159">
        <v>43489</v>
      </c>
      <c r="O12" s="160"/>
    </row>
    <row r="13" spans="1:16" x14ac:dyDescent="0.2">
      <c r="A13" s="897" t="s">
        <v>145</v>
      </c>
      <c r="B13" s="217" t="s">
        <v>667</v>
      </c>
      <c r="C13" s="60"/>
      <c r="D13" s="61">
        <v>4781.7</v>
      </c>
      <c r="E13" s="70"/>
      <c r="F13" s="108"/>
      <c r="G13" s="66"/>
      <c r="H13" s="752">
        <f>SUM(C13:G25)</f>
        <v>111664.65000000001</v>
      </c>
      <c r="I13" s="30" t="s">
        <v>62</v>
      </c>
      <c r="J13" s="31"/>
      <c r="K13" s="32"/>
      <c r="L13" s="100" t="s">
        <v>44</v>
      </c>
      <c r="N13" s="159" t="s">
        <v>45</v>
      </c>
      <c r="O13" s="222"/>
    </row>
    <row r="14" spans="1:16" x14ac:dyDescent="0.2">
      <c r="A14" s="898"/>
      <c r="B14" s="392" t="s">
        <v>666</v>
      </c>
      <c r="C14" s="292"/>
      <c r="D14" s="150">
        <v>4042.25</v>
      </c>
      <c r="E14" s="299"/>
      <c r="F14" s="140"/>
      <c r="G14" s="294"/>
      <c r="H14" s="790"/>
      <c r="I14" s="30" t="s">
        <v>62</v>
      </c>
      <c r="J14" s="31"/>
      <c r="K14" s="32"/>
      <c r="L14" s="100" t="s">
        <v>44</v>
      </c>
      <c r="N14" s="159" t="s">
        <v>45</v>
      </c>
      <c r="O14" s="222"/>
    </row>
    <row r="15" spans="1:16" x14ac:dyDescent="0.2">
      <c r="A15" s="898"/>
      <c r="B15" s="217" t="s">
        <v>663</v>
      </c>
      <c r="C15" s="60"/>
      <c r="D15" s="61">
        <v>14812</v>
      </c>
      <c r="E15" s="70"/>
      <c r="F15" s="108"/>
      <c r="G15" s="66"/>
      <c r="H15" s="790"/>
      <c r="I15" s="30" t="s">
        <v>665</v>
      </c>
      <c r="J15" s="31"/>
      <c r="K15" s="32"/>
      <c r="L15" s="100" t="s">
        <v>44</v>
      </c>
      <c r="N15" s="159" t="s">
        <v>45</v>
      </c>
      <c r="O15" s="222"/>
    </row>
    <row r="16" spans="1:16" x14ac:dyDescent="0.2">
      <c r="A16" s="898"/>
      <c r="B16" s="217" t="s">
        <v>664</v>
      </c>
      <c r="C16" s="126">
        <v>966</v>
      </c>
      <c r="D16" s="59"/>
      <c r="E16" s="70"/>
      <c r="F16" s="108"/>
      <c r="G16" s="66"/>
      <c r="H16" s="790"/>
      <c r="I16" s="30" t="s">
        <v>702</v>
      </c>
      <c r="J16" s="31"/>
      <c r="K16" s="32"/>
      <c r="L16" s="100" t="s">
        <v>104</v>
      </c>
      <c r="N16" s="159">
        <v>43573</v>
      </c>
      <c r="O16" s="222"/>
    </row>
    <row r="17" spans="1:16" x14ac:dyDescent="0.2">
      <c r="A17" s="898"/>
      <c r="B17" s="268" t="s">
        <v>661</v>
      </c>
      <c r="C17" s="293">
        <v>6095</v>
      </c>
      <c r="D17" s="150"/>
      <c r="E17" s="299"/>
      <c r="F17" s="140"/>
      <c r="G17" s="294"/>
      <c r="H17" s="790"/>
      <c r="I17" s="30" t="s">
        <v>281</v>
      </c>
      <c r="J17" s="31"/>
      <c r="K17" s="32"/>
      <c r="L17" s="100" t="s">
        <v>104</v>
      </c>
      <c r="N17" s="159">
        <v>43490</v>
      </c>
      <c r="O17" s="222"/>
    </row>
    <row r="18" spans="1:16" x14ac:dyDescent="0.2">
      <c r="A18" s="898"/>
      <c r="B18" s="392" t="s">
        <v>660</v>
      </c>
      <c r="C18" s="266"/>
      <c r="D18" s="155">
        <v>4814.68</v>
      </c>
      <c r="E18" s="480"/>
      <c r="F18" s="171"/>
      <c r="G18" s="278"/>
      <c r="H18" s="790"/>
      <c r="I18" s="30" t="s">
        <v>659</v>
      </c>
      <c r="J18" s="31"/>
      <c r="K18" s="32"/>
      <c r="L18" s="100" t="s">
        <v>44</v>
      </c>
      <c r="N18" s="159" t="s">
        <v>45</v>
      </c>
      <c r="O18" s="222"/>
    </row>
    <row r="19" spans="1:16" x14ac:dyDescent="0.2">
      <c r="A19" s="898"/>
      <c r="B19" s="217" t="s">
        <v>658</v>
      </c>
      <c r="C19" s="60"/>
      <c r="D19" s="61">
        <v>7222.02</v>
      </c>
      <c r="E19" s="70"/>
      <c r="F19" s="108"/>
      <c r="G19" s="66"/>
      <c r="H19" s="790"/>
      <c r="I19" s="30" t="s">
        <v>659</v>
      </c>
      <c r="J19" s="31"/>
      <c r="K19" s="32"/>
      <c r="L19" s="100" t="s">
        <v>44</v>
      </c>
      <c r="N19" s="159" t="s">
        <v>45</v>
      </c>
      <c r="O19" s="222"/>
    </row>
    <row r="20" spans="1:16" x14ac:dyDescent="0.2">
      <c r="A20" s="898"/>
      <c r="B20" s="268" t="s">
        <v>657</v>
      </c>
      <c r="C20" s="58"/>
      <c r="D20" s="59">
        <v>21217.5</v>
      </c>
      <c r="E20" s="281"/>
      <c r="F20" s="119"/>
      <c r="G20" s="99"/>
      <c r="H20" s="790"/>
      <c r="I20" s="30" t="s">
        <v>73</v>
      </c>
      <c r="J20" s="31"/>
      <c r="K20" s="32"/>
      <c r="L20" s="100" t="s">
        <v>44</v>
      </c>
      <c r="N20" s="159" t="s">
        <v>45</v>
      </c>
      <c r="O20" s="222"/>
    </row>
    <row r="21" spans="1:16" x14ac:dyDescent="0.2">
      <c r="A21" s="898"/>
      <c r="B21" s="268" t="s">
        <v>656</v>
      </c>
      <c r="C21" s="58"/>
      <c r="D21" s="59">
        <v>16341.5</v>
      </c>
      <c r="E21" s="281"/>
      <c r="F21" s="119"/>
      <c r="G21" s="99"/>
      <c r="H21" s="790"/>
      <c r="I21" s="30" t="s">
        <v>88</v>
      </c>
      <c r="J21" s="31"/>
      <c r="K21" s="32"/>
      <c r="L21" s="100" t="s">
        <v>44</v>
      </c>
      <c r="N21" s="159" t="s">
        <v>45</v>
      </c>
      <c r="O21" s="222"/>
    </row>
    <row r="22" spans="1:16" x14ac:dyDescent="0.2">
      <c r="A22" s="898"/>
      <c r="B22" s="295" t="s">
        <v>655</v>
      </c>
      <c r="C22" s="293">
        <v>5428</v>
      </c>
      <c r="D22" s="150"/>
      <c r="E22" s="299"/>
      <c r="F22" s="140"/>
      <c r="G22" s="294"/>
      <c r="H22" s="790"/>
      <c r="I22" s="30" t="s">
        <v>654</v>
      </c>
      <c r="J22" s="31"/>
      <c r="K22" s="32"/>
      <c r="L22" s="100" t="s">
        <v>104</v>
      </c>
      <c r="N22" s="159">
        <v>43496</v>
      </c>
      <c r="O22" s="374"/>
    </row>
    <row r="23" spans="1:16" x14ac:dyDescent="0.2">
      <c r="A23" s="898"/>
      <c r="B23" s="217" t="s">
        <v>652</v>
      </c>
      <c r="C23" s="126">
        <v>11500</v>
      </c>
      <c r="D23" s="61"/>
      <c r="E23" s="70"/>
      <c r="F23" s="108"/>
      <c r="G23" s="66"/>
      <c r="H23" s="790"/>
      <c r="I23" s="30" t="s">
        <v>653</v>
      </c>
      <c r="J23" s="31"/>
      <c r="K23" s="32"/>
      <c r="L23" s="100" t="s">
        <v>104</v>
      </c>
      <c r="N23" s="159">
        <v>43496</v>
      </c>
      <c r="O23" s="374"/>
    </row>
    <row r="24" spans="1:16" x14ac:dyDescent="0.2">
      <c r="A24" s="898"/>
      <c r="B24" s="295" t="s">
        <v>651</v>
      </c>
      <c r="C24" s="292"/>
      <c r="D24" s="150">
        <v>7544</v>
      </c>
      <c r="E24" s="299"/>
      <c r="F24" s="140"/>
      <c r="G24" s="294"/>
      <c r="H24" s="790"/>
      <c r="I24" s="30" t="s">
        <v>290</v>
      </c>
      <c r="J24" s="31"/>
      <c r="K24" s="32"/>
      <c r="L24" s="100" t="s">
        <v>44</v>
      </c>
      <c r="N24" s="159" t="s">
        <v>45</v>
      </c>
      <c r="O24" s="374"/>
    </row>
    <row r="25" spans="1:16" ht="13.5" thickBot="1" x14ac:dyDescent="0.25">
      <c r="A25" s="899"/>
      <c r="B25" s="576" t="s">
        <v>650</v>
      </c>
      <c r="C25" s="60"/>
      <c r="D25" s="61">
        <v>6900</v>
      </c>
      <c r="E25" s="70"/>
      <c r="F25" s="108"/>
      <c r="G25" s="66"/>
      <c r="H25" s="753"/>
      <c r="I25" s="30" t="s">
        <v>706</v>
      </c>
      <c r="J25" s="31"/>
      <c r="K25" s="32"/>
      <c r="L25" s="100" t="s">
        <v>44</v>
      </c>
      <c r="N25" s="159" t="s">
        <v>45</v>
      </c>
      <c r="O25" s="374"/>
    </row>
    <row r="26" spans="1:16" ht="14.25" thickTop="1" thickBot="1" x14ac:dyDescent="0.25">
      <c r="A26" s="878"/>
      <c r="B26" s="878"/>
      <c r="C26" s="56">
        <f t="shared" ref="C26:H26" si="0">SUM(C5:C25)</f>
        <v>66941.5</v>
      </c>
      <c r="D26" s="57">
        <f t="shared" si="0"/>
        <v>98738.65</v>
      </c>
      <c r="E26" s="156">
        <f t="shared" si="0"/>
        <v>11684</v>
      </c>
      <c r="F26" s="109">
        <f t="shared" si="0"/>
        <v>0</v>
      </c>
      <c r="G26" s="67">
        <f t="shared" si="0"/>
        <v>0</v>
      </c>
      <c r="H26" s="748">
        <f t="shared" si="0"/>
        <v>177364.15000000002</v>
      </c>
      <c r="I26" s="749"/>
      <c r="J26" s="749"/>
      <c r="K26" s="749"/>
      <c r="L26" s="69">
        <f>SUM(C26:G26)</f>
        <v>177364.15</v>
      </c>
      <c r="M26" s="69"/>
      <c r="N26" s="116"/>
      <c r="O26" s="160"/>
    </row>
    <row r="27" spans="1:16" ht="15" customHeight="1" x14ac:dyDescent="0.2">
      <c r="A27" s="349"/>
      <c r="B27" s="86"/>
      <c r="C27" s="836">
        <f>SUM(C26:D26)</f>
        <v>165680.15</v>
      </c>
      <c r="D27" s="837"/>
      <c r="E27" s="763">
        <f>SUM(E26:F26)</f>
        <v>11684</v>
      </c>
      <c r="F27" s="764"/>
      <c r="G27" s="68">
        <f>SUM(G26)</f>
        <v>0</v>
      </c>
      <c r="H27" s="748"/>
      <c r="I27" s="748"/>
      <c r="J27" s="748"/>
      <c r="K27" s="748"/>
      <c r="L27" s="69">
        <f>SUM(C27:G27)</f>
        <v>177364.15</v>
      </c>
      <c r="M27" s="69"/>
      <c r="N27" s="116"/>
      <c r="O27" s="160"/>
    </row>
    <row r="28" spans="1:16" x14ac:dyDescent="0.2">
      <c r="A28" s="349"/>
      <c r="B28" s="86"/>
      <c r="C28" s="8"/>
      <c r="D28" s="8"/>
      <c r="E28" s="8"/>
      <c r="F28" s="8"/>
      <c r="G28" s="8"/>
      <c r="H28" s="13"/>
      <c r="I28" s="891"/>
      <c r="J28" s="891"/>
      <c r="L28" s="870">
        <f>SUM('DECEMBER ''18'!C5:G27,'DECEMBER ''18'!C29:G29,'JANUARY ''19'!C5:G25)</f>
        <v>425441</v>
      </c>
      <c r="M28" s="870"/>
      <c r="N28" s="116"/>
      <c r="O28" s="160"/>
    </row>
    <row r="29" spans="1:16" x14ac:dyDescent="0.2">
      <c r="I29" s="283"/>
      <c r="J29" s="357"/>
    </row>
    <row r="30" spans="1:16" ht="15" x14ac:dyDescent="0.2">
      <c r="A30" s="65" t="s">
        <v>9</v>
      </c>
    </row>
    <row r="31" spans="1:16" s="116" customFormat="1" ht="7.5" customHeight="1" x14ac:dyDescent="0.2">
      <c r="A31" s="341"/>
      <c r="B31" s="83"/>
      <c r="C31" s="132"/>
      <c r="D31" s="132"/>
      <c r="E31" s="132"/>
      <c r="F31" s="132"/>
      <c r="G31" s="132"/>
      <c r="H31" s="195"/>
      <c r="I31" s="100"/>
      <c r="J31" s="100"/>
      <c r="K31" s="100"/>
      <c r="L31" s="100"/>
      <c r="M31" s="100"/>
      <c r="N31" s="100"/>
      <c r="O31" s="355"/>
      <c r="P31" s="100"/>
    </row>
    <row r="32" spans="1:16" s="116" customFormat="1" ht="17.25" customHeight="1" thickBot="1" x14ac:dyDescent="0.25">
      <c r="A32" s="342"/>
      <c r="B32" s="152" t="s">
        <v>34</v>
      </c>
      <c r="C32" s="132"/>
      <c r="D32" s="132"/>
      <c r="E32" s="132"/>
      <c r="F32" s="132"/>
      <c r="G32" s="132"/>
      <c r="H32" s="195"/>
      <c r="I32" s="100"/>
      <c r="J32" s="100"/>
      <c r="K32" s="100"/>
      <c r="L32" s="100"/>
      <c r="M32" s="100"/>
      <c r="N32" s="100"/>
      <c r="O32" s="355"/>
      <c r="P32" s="100"/>
    </row>
    <row r="33" spans="1:19" s="116" customFormat="1" ht="13.5" thickBot="1" x14ac:dyDescent="0.25">
      <c r="A33" s="889"/>
      <c r="B33" s="890"/>
      <c r="C33" s="665" t="s">
        <v>220</v>
      </c>
      <c r="D33" s="177" t="s">
        <v>89</v>
      </c>
      <c r="E33" s="177" t="s">
        <v>80</v>
      </c>
      <c r="F33" s="177" t="s">
        <v>58</v>
      </c>
      <c r="G33" s="177" t="s">
        <v>254</v>
      </c>
      <c r="H33" s="177" t="s">
        <v>230</v>
      </c>
      <c r="I33" s="197" t="s">
        <v>123</v>
      </c>
      <c r="J33" s="269" t="s">
        <v>76</v>
      </c>
      <c r="L33" s="100"/>
      <c r="Q33" s="355"/>
    </row>
    <row r="34" spans="1:19" s="116" customFormat="1" x14ac:dyDescent="0.2">
      <c r="A34" s="777" t="s">
        <v>674</v>
      </c>
      <c r="B34" s="896"/>
      <c r="C34" s="345"/>
      <c r="D34" s="64"/>
      <c r="E34" s="64"/>
      <c r="F34" s="64"/>
      <c r="G34" s="64"/>
      <c r="H34" s="64">
        <v>1380</v>
      </c>
      <c r="I34" s="272"/>
      <c r="J34" s="270"/>
      <c r="L34" s="100"/>
      <c r="Q34" s="355"/>
    </row>
    <row r="35" spans="1:19" s="116" customFormat="1" x14ac:dyDescent="0.2">
      <c r="A35" s="779" t="s">
        <v>675</v>
      </c>
      <c r="B35" s="817"/>
      <c r="C35" s="60"/>
      <c r="D35" s="63"/>
      <c r="E35" s="63"/>
      <c r="F35" s="63"/>
      <c r="G35" s="63"/>
      <c r="H35" s="63">
        <v>3128</v>
      </c>
      <c r="I35" s="273"/>
      <c r="J35" s="215"/>
      <c r="L35" s="100"/>
      <c r="Q35" s="355"/>
    </row>
    <row r="36" spans="1:19" s="116" customFormat="1" x14ac:dyDescent="0.2">
      <c r="A36" s="779" t="s">
        <v>662</v>
      </c>
      <c r="B36" s="817"/>
      <c r="C36" s="60"/>
      <c r="D36" s="63"/>
      <c r="E36" s="63"/>
      <c r="F36" s="63"/>
      <c r="G36" s="63"/>
      <c r="H36" s="63">
        <v>1380</v>
      </c>
      <c r="I36" s="273"/>
      <c r="J36" s="215"/>
      <c r="L36" s="100"/>
      <c r="Q36" s="355"/>
    </row>
    <row r="37" spans="1:19" s="116" customFormat="1" x14ac:dyDescent="0.2">
      <c r="A37" s="779" t="s">
        <v>669</v>
      </c>
      <c r="B37" s="817"/>
      <c r="C37" s="266"/>
      <c r="D37" s="179"/>
      <c r="E37" s="179"/>
      <c r="F37" s="179"/>
      <c r="G37" s="179"/>
      <c r="H37" s="179"/>
      <c r="I37" s="343"/>
      <c r="J37" s="344">
        <v>5175</v>
      </c>
      <c r="L37" s="100"/>
      <c r="Q37" s="355"/>
    </row>
    <row r="38" spans="1:19" s="116" customFormat="1" x14ac:dyDescent="0.2">
      <c r="A38" s="779" t="s">
        <v>667</v>
      </c>
      <c r="B38" s="817"/>
      <c r="C38" s="266"/>
      <c r="D38" s="179"/>
      <c r="E38" s="179"/>
      <c r="F38" s="179">
        <v>4781.7</v>
      </c>
      <c r="G38" s="179"/>
      <c r="H38" s="179"/>
      <c r="I38" s="343"/>
      <c r="J38" s="344"/>
      <c r="L38" s="100"/>
      <c r="Q38" s="355"/>
    </row>
    <row r="39" spans="1:19" s="116" customFormat="1" x14ac:dyDescent="0.2">
      <c r="A39" s="779" t="s">
        <v>666</v>
      </c>
      <c r="B39" s="817"/>
      <c r="C39" s="266"/>
      <c r="D39" s="179"/>
      <c r="E39" s="179"/>
      <c r="F39" s="179">
        <v>4042.25</v>
      </c>
      <c r="G39" s="179"/>
      <c r="H39" s="179"/>
      <c r="I39" s="343"/>
      <c r="J39" s="344"/>
      <c r="L39" s="100"/>
      <c r="Q39" s="355"/>
    </row>
    <row r="40" spans="1:19" s="116" customFormat="1" x14ac:dyDescent="0.2">
      <c r="A40" s="779" t="s">
        <v>663</v>
      </c>
      <c r="B40" s="817"/>
      <c r="C40" s="266"/>
      <c r="D40" s="179"/>
      <c r="E40" s="179"/>
      <c r="F40" s="179"/>
      <c r="G40" s="179"/>
      <c r="H40" s="179"/>
      <c r="I40" s="343">
        <v>14812</v>
      </c>
      <c r="J40" s="344"/>
      <c r="L40" s="100"/>
      <c r="Q40" s="355"/>
    </row>
    <row r="41" spans="1:19" s="116" customFormat="1" x14ac:dyDescent="0.2">
      <c r="A41" s="779" t="s">
        <v>660</v>
      </c>
      <c r="B41" s="817"/>
      <c r="C41" s="266"/>
      <c r="D41" s="179"/>
      <c r="E41" s="179"/>
      <c r="F41" s="179"/>
      <c r="G41" s="179">
        <v>4814.68</v>
      </c>
      <c r="H41" s="179"/>
      <c r="I41" s="343"/>
      <c r="J41" s="344"/>
      <c r="L41" s="100"/>
      <c r="Q41" s="355"/>
    </row>
    <row r="42" spans="1:19" s="116" customFormat="1" x14ac:dyDescent="0.2">
      <c r="A42" s="779" t="s">
        <v>658</v>
      </c>
      <c r="B42" s="817"/>
      <c r="C42" s="266"/>
      <c r="D42" s="179"/>
      <c r="E42" s="179"/>
      <c r="F42" s="179"/>
      <c r="G42" s="179">
        <v>7222.02</v>
      </c>
      <c r="H42" s="179"/>
      <c r="I42" s="343"/>
      <c r="J42" s="344"/>
      <c r="L42" s="100"/>
      <c r="Q42" s="355"/>
    </row>
    <row r="43" spans="1:19" s="116" customFormat="1" x14ac:dyDescent="0.2">
      <c r="A43" s="779" t="s">
        <v>657</v>
      </c>
      <c r="B43" s="817"/>
      <c r="C43" s="266"/>
      <c r="D43" s="179"/>
      <c r="E43" s="179"/>
      <c r="F43" s="179"/>
      <c r="G43" s="179"/>
      <c r="H43" s="179"/>
      <c r="I43" s="343"/>
      <c r="J43" s="344">
        <v>21217.5</v>
      </c>
      <c r="L43" s="100"/>
      <c r="Q43" s="355"/>
    </row>
    <row r="44" spans="1:19" s="116" customFormat="1" x14ac:dyDescent="0.2">
      <c r="A44" s="779" t="s">
        <v>656</v>
      </c>
      <c r="B44" s="817"/>
      <c r="C44" s="266"/>
      <c r="D44" s="179">
        <v>16341.5</v>
      </c>
      <c r="E44" s="179"/>
      <c r="F44" s="179"/>
      <c r="G44" s="179"/>
      <c r="H44" s="179"/>
      <c r="I44" s="343"/>
      <c r="J44" s="344"/>
      <c r="L44" s="100"/>
      <c r="Q44" s="355"/>
    </row>
    <row r="45" spans="1:19" s="116" customFormat="1" x14ac:dyDescent="0.2">
      <c r="A45" s="779" t="s">
        <v>651</v>
      </c>
      <c r="B45" s="817"/>
      <c r="C45" s="266">
        <v>7544</v>
      </c>
      <c r="D45" s="179"/>
      <c r="E45" s="179"/>
      <c r="F45" s="179"/>
      <c r="G45" s="179"/>
      <c r="H45" s="179"/>
      <c r="I45" s="343"/>
      <c r="J45" s="344"/>
      <c r="L45" s="100"/>
      <c r="Q45" s="355"/>
    </row>
    <row r="46" spans="1:19" s="116" customFormat="1" ht="13.5" thickBot="1" x14ac:dyDescent="0.25">
      <c r="A46" s="783" t="s">
        <v>650</v>
      </c>
      <c r="B46" s="818"/>
      <c r="C46" s="474"/>
      <c r="D46" s="289"/>
      <c r="E46" s="289">
        <v>6900</v>
      </c>
      <c r="F46" s="289"/>
      <c r="G46" s="289"/>
      <c r="H46" s="289"/>
      <c r="I46" s="209"/>
      <c r="J46" s="216"/>
      <c r="L46" s="100"/>
      <c r="Q46" s="355"/>
    </row>
    <row r="47" spans="1:19" ht="13.5" thickBot="1" x14ac:dyDescent="0.25">
      <c r="A47" s="100"/>
      <c r="B47" s="100"/>
      <c r="C47" s="79">
        <f t="shared" ref="C47:J47" si="1">SUM(C34:C46)</f>
        <v>7544</v>
      </c>
      <c r="D47" s="123">
        <f t="shared" si="1"/>
        <v>16341.5</v>
      </c>
      <c r="E47" s="123">
        <f t="shared" si="1"/>
        <v>6900</v>
      </c>
      <c r="F47" s="123">
        <f t="shared" si="1"/>
        <v>8823.9500000000007</v>
      </c>
      <c r="G47" s="123">
        <f t="shared" si="1"/>
        <v>12036.7</v>
      </c>
      <c r="H47" s="123">
        <f t="shared" si="1"/>
        <v>5888</v>
      </c>
      <c r="I47" s="211">
        <f t="shared" si="1"/>
        <v>14812</v>
      </c>
      <c r="J47" s="271">
        <f t="shared" si="1"/>
        <v>26392.5</v>
      </c>
      <c r="K47" s="771">
        <f>SUM(C47:J47)</f>
        <v>98738.65</v>
      </c>
      <c r="L47" s="772"/>
      <c r="O47" s="100"/>
      <c r="Q47" s="160"/>
    </row>
    <row r="48" spans="1:19" x14ac:dyDescent="0.2">
      <c r="A48" s="100"/>
      <c r="B48" s="100"/>
      <c r="H48" s="132"/>
      <c r="I48" s="132"/>
      <c r="J48" s="195"/>
      <c r="K48" s="195"/>
      <c r="L48" s="132"/>
      <c r="O48" s="100"/>
      <c r="R48" s="160"/>
      <c r="S48" s="116"/>
    </row>
    <row r="49" spans="1:18" s="382" customFormat="1" ht="11.25" x14ac:dyDescent="0.2">
      <c r="A49" s="380"/>
      <c r="B49" s="472"/>
      <c r="C49" s="455" t="s">
        <v>49</v>
      </c>
      <c r="D49" s="670"/>
      <c r="E49" s="455" t="s">
        <v>49</v>
      </c>
      <c r="F49" s="455" t="s">
        <v>49</v>
      </c>
      <c r="G49" s="455" t="s">
        <v>49</v>
      </c>
      <c r="H49" s="455" t="s">
        <v>49</v>
      </c>
      <c r="I49" s="455" t="s">
        <v>49</v>
      </c>
      <c r="J49" s="670"/>
      <c r="K49" s="796">
        <f>SUM(C49:J49)</f>
        <v>0</v>
      </c>
      <c r="L49" s="796"/>
      <c r="Q49" s="398"/>
    </row>
    <row r="50" spans="1:18" s="382" customFormat="1" ht="11.25" x14ac:dyDescent="0.2">
      <c r="A50" s="380"/>
      <c r="B50" s="472"/>
      <c r="C50" s="667"/>
      <c r="D50" s="666"/>
      <c r="E50" s="667"/>
      <c r="F50" s="666"/>
      <c r="G50" s="667"/>
      <c r="H50" s="666"/>
      <c r="I50" s="666"/>
      <c r="J50" s="668"/>
      <c r="K50" s="796">
        <f>SUM(C50:J50)</f>
        <v>0</v>
      </c>
      <c r="L50" s="796"/>
      <c r="Q50" s="398"/>
    </row>
    <row r="51" spans="1:18" s="382" customFormat="1" ht="11.25" x14ac:dyDescent="0.2">
      <c r="A51" s="380"/>
      <c r="B51" s="472"/>
      <c r="C51" s="666"/>
      <c r="D51" s="455" t="s">
        <v>49</v>
      </c>
      <c r="E51" s="666"/>
      <c r="F51" s="666">
        <f>F39</f>
        <v>4042.25</v>
      </c>
      <c r="G51" s="666"/>
      <c r="H51" s="666"/>
      <c r="I51" s="669"/>
      <c r="J51" s="455" t="s">
        <v>49</v>
      </c>
      <c r="K51" s="821">
        <f>SUM(C51:J51)</f>
        <v>4042.25</v>
      </c>
      <c r="L51" s="821"/>
      <c r="Q51" s="398"/>
    </row>
    <row r="52" spans="1:18" x14ac:dyDescent="0.2">
      <c r="H52" s="132"/>
      <c r="I52" s="132"/>
      <c r="J52" s="132"/>
      <c r="K52" s="900">
        <f>SUM(K49:L51)</f>
        <v>4042.25</v>
      </c>
      <c r="L52" s="900"/>
      <c r="O52" s="100"/>
      <c r="R52" s="355"/>
    </row>
    <row r="53" spans="1:18" x14ac:dyDescent="0.2">
      <c r="H53" s="132"/>
      <c r="I53" s="132"/>
      <c r="J53" s="195"/>
      <c r="O53" s="100"/>
      <c r="Q53" s="355"/>
    </row>
    <row r="54" spans="1:18" x14ac:dyDescent="0.2">
      <c r="G54" s="195"/>
      <c r="H54" s="100"/>
      <c r="N54" s="355"/>
      <c r="O54" s="100"/>
    </row>
    <row r="55" spans="1:18" x14ac:dyDescent="0.2">
      <c r="G55" s="195"/>
      <c r="H55" s="100"/>
      <c r="N55" s="355"/>
      <c r="O55" s="100"/>
    </row>
    <row r="56" spans="1:18" x14ac:dyDescent="0.2">
      <c r="G56" s="195"/>
      <c r="H56" s="100"/>
      <c r="N56" s="355"/>
      <c r="O56" s="100"/>
    </row>
    <row r="57" spans="1:18" x14ac:dyDescent="0.2">
      <c r="G57" s="195"/>
      <c r="H57" s="100"/>
      <c r="N57" s="355"/>
      <c r="O57" s="100"/>
    </row>
  </sheetData>
  <mergeCells count="38">
    <mergeCell ref="A8:A10"/>
    <mergeCell ref="H8:H10"/>
    <mergeCell ref="H5:H7"/>
    <mergeCell ref="A5:A7"/>
    <mergeCell ref="A11:A12"/>
    <mergeCell ref="H11:H12"/>
    <mergeCell ref="H13:H25"/>
    <mergeCell ref="K52:L52"/>
    <mergeCell ref="A46:B46"/>
    <mergeCell ref="K47:L47"/>
    <mergeCell ref="K49:L49"/>
    <mergeCell ref="K50:L50"/>
    <mergeCell ref="K51:L51"/>
    <mergeCell ref="A45:B45"/>
    <mergeCell ref="A43:B43"/>
    <mergeCell ref="A37:B37"/>
    <mergeCell ref="A41:B41"/>
    <mergeCell ref="A42:B42"/>
    <mergeCell ref="A44:B44"/>
    <mergeCell ref="A38:B38"/>
    <mergeCell ref="A39:B39"/>
    <mergeCell ref="A40:B40"/>
    <mergeCell ref="L28:M28"/>
    <mergeCell ref="A33:B33"/>
    <mergeCell ref="A36:B36"/>
    <mergeCell ref="A35:B35"/>
    <mergeCell ref="I4:K4"/>
    <mergeCell ref="I28:J28"/>
    <mergeCell ref="H3:H4"/>
    <mergeCell ref="G3:G4"/>
    <mergeCell ref="A26:B26"/>
    <mergeCell ref="H26:K27"/>
    <mergeCell ref="C27:D27"/>
    <mergeCell ref="E27:F27"/>
    <mergeCell ref="C3:D3"/>
    <mergeCell ref="E3:F3"/>
    <mergeCell ref="A34:B34"/>
    <mergeCell ref="A13:A25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71"/>
  <sheetViews>
    <sheetView zoomScaleNormal="100" workbookViewId="0">
      <pane ySplit="4" topLeftCell="A5" activePane="bottomLeft" state="frozenSplit"/>
      <selection pane="bottomLeft" activeCell="J6" sqref="J6"/>
    </sheetView>
  </sheetViews>
  <sheetFormatPr defaultRowHeight="12.75" x14ac:dyDescent="0.2"/>
  <cols>
    <col min="1" max="1" width="2.42578125" style="356" customWidth="1"/>
    <col min="2" max="2" width="6.42578125" style="83" customWidth="1"/>
    <col min="3" max="4" width="10.7109375" style="132" customWidth="1"/>
    <col min="5" max="5" width="11.28515625" style="132" customWidth="1"/>
    <col min="6" max="6" width="10.42578125" style="132" customWidth="1"/>
    <col min="7" max="7" width="10" style="132" customWidth="1"/>
    <col min="8" max="8" width="10" style="132" hidden="1" customWidth="1"/>
    <col min="9" max="9" width="11" style="100" customWidth="1"/>
    <col min="10" max="11" width="10.42578125" style="100" customWidth="1"/>
    <col min="12" max="12" width="10.85546875" style="100" customWidth="1"/>
    <col min="13" max="14" width="10.7109375" style="100" customWidth="1"/>
    <col min="15" max="15" width="10.7109375" style="116" customWidth="1"/>
    <col min="16" max="16" width="10.7109375" style="160" customWidth="1"/>
    <col min="17" max="17" width="14.140625" style="100" customWidth="1"/>
    <col min="18" max="18" width="13.28515625" style="100" customWidth="1"/>
    <col min="19" max="19" width="13.7109375" style="100" customWidth="1"/>
    <col min="20" max="20" width="13.140625" style="100" customWidth="1"/>
    <col min="21" max="16384" width="9.140625" style="100"/>
  </cols>
  <sheetData>
    <row r="1" spans="1:18" ht="15" x14ac:dyDescent="0.25">
      <c r="A1" s="41" t="s">
        <v>55</v>
      </c>
      <c r="C1" s="350"/>
    </row>
    <row r="2" spans="1:18" ht="9.75" customHeight="1" thickBot="1" x14ac:dyDescent="0.25">
      <c r="A2" s="2"/>
      <c r="B2" s="233"/>
      <c r="C2" s="351"/>
      <c r="D2" s="352"/>
      <c r="E2" s="352"/>
      <c r="F2" s="352"/>
      <c r="G2" s="738" t="s">
        <v>38</v>
      </c>
      <c r="H2" s="713"/>
      <c r="I2" s="353"/>
    </row>
    <row r="3" spans="1:18" ht="17.25" customHeight="1" x14ac:dyDescent="0.2">
      <c r="A3" s="2"/>
      <c r="B3" s="233"/>
      <c r="C3" s="758" t="s">
        <v>34</v>
      </c>
      <c r="D3" s="759"/>
      <c r="E3" s="758" t="s">
        <v>33</v>
      </c>
      <c r="F3" s="759"/>
      <c r="G3" s="738"/>
      <c r="H3" s="713"/>
      <c r="I3" s="353"/>
    </row>
    <row r="4" spans="1:18" ht="13.5" thickBot="1" x14ac:dyDescent="0.25">
      <c r="A4" s="288" t="s">
        <v>6</v>
      </c>
      <c r="B4" s="691" t="s">
        <v>10</v>
      </c>
      <c r="C4" s="54" t="s">
        <v>7</v>
      </c>
      <c r="D4" s="55" t="s">
        <v>8</v>
      </c>
      <c r="E4" s="54" t="s">
        <v>37</v>
      </c>
      <c r="F4" s="55" t="s">
        <v>8</v>
      </c>
      <c r="G4" s="739"/>
      <c r="H4" s="713"/>
      <c r="I4" s="692" t="s">
        <v>0</v>
      </c>
      <c r="J4" s="862" t="s">
        <v>11</v>
      </c>
      <c r="K4" s="862"/>
      <c r="L4" s="862"/>
    </row>
    <row r="5" spans="1:18" customFormat="1" x14ac:dyDescent="0.2">
      <c r="A5" s="904" t="s">
        <v>46</v>
      </c>
      <c r="B5" s="697" t="s">
        <v>492</v>
      </c>
      <c r="C5" s="345"/>
      <c r="D5" s="113"/>
      <c r="E5" s="702">
        <v>2898</v>
      </c>
      <c r="F5" s="114"/>
      <c r="G5" s="315"/>
      <c r="H5" s="717">
        <f>SUM(C5:G5)/1.15</f>
        <v>2520</v>
      </c>
      <c r="I5" s="907">
        <f>SUM(C5:G9)</f>
        <v>23667</v>
      </c>
      <c r="J5" s="698" t="s">
        <v>490</v>
      </c>
      <c r="K5" s="699"/>
      <c r="L5" s="700"/>
      <c r="M5" s="313" t="s">
        <v>135</v>
      </c>
      <c r="O5" s="597"/>
      <c r="P5" s="35"/>
    </row>
    <row r="6" spans="1:18" customFormat="1" x14ac:dyDescent="0.2">
      <c r="A6" s="905"/>
      <c r="B6" s="84" t="s">
        <v>513</v>
      </c>
      <c r="C6" s="252"/>
      <c r="D6" s="119"/>
      <c r="E6" s="148">
        <v>4554</v>
      </c>
      <c r="F6" s="59"/>
      <c r="G6" s="120"/>
      <c r="H6" s="717">
        <f t="shared" ref="H6:H39" si="0">SUM(C6:G6)/1.15</f>
        <v>3960.0000000000005</v>
      </c>
      <c r="I6" s="908"/>
      <c r="J6" s="30" t="s">
        <v>515</v>
      </c>
      <c r="K6" s="31"/>
      <c r="L6" s="490"/>
      <c r="M6" s="212" t="s">
        <v>104</v>
      </c>
      <c r="O6" s="629">
        <v>43774</v>
      </c>
      <c r="P6" s="35"/>
    </row>
    <row r="7" spans="1:18" customFormat="1" x14ac:dyDescent="0.2">
      <c r="A7" s="905"/>
      <c r="B7" s="84" t="s">
        <v>524</v>
      </c>
      <c r="C7" s="252"/>
      <c r="D7" s="119"/>
      <c r="E7" s="148">
        <v>6831</v>
      </c>
      <c r="F7" s="59"/>
      <c r="G7" s="120"/>
      <c r="H7" s="717">
        <f t="shared" si="0"/>
        <v>5940.0000000000009</v>
      </c>
      <c r="I7" s="908"/>
      <c r="J7" s="30" t="s">
        <v>537</v>
      </c>
      <c r="K7" s="31"/>
      <c r="L7" s="490"/>
      <c r="M7" s="212" t="s">
        <v>104</v>
      </c>
      <c r="O7" s="159">
        <v>43564</v>
      </c>
      <c r="P7" s="35"/>
    </row>
    <row r="8" spans="1:18" customFormat="1" x14ac:dyDescent="0.2">
      <c r="A8" s="905"/>
      <c r="B8" s="84" t="s">
        <v>527</v>
      </c>
      <c r="C8" s="252"/>
      <c r="D8" s="119"/>
      <c r="E8" s="148">
        <v>4554</v>
      </c>
      <c r="F8" s="59"/>
      <c r="G8" s="120"/>
      <c r="H8" s="717">
        <f t="shared" si="0"/>
        <v>3960.0000000000005</v>
      </c>
      <c r="I8" s="908"/>
      <c r="J8" s="30" t="s">
        <v>534</v>
      </c>
      <c r="K8" s="31"/>
      <c r="L8" s="490"/>
      <c r="M8" s="212" t="s">
        <v>325</v>
      </c>
      <c r="O8" s="159" t="s">
        <v>45</v>
      </c>
      <c r="P8" s="35"/>
    </row>
    <row r="9" spans="1:18" customFormat="1" ht="13.5" thickBot="1" x14ac:dyDescent="0.25">
      <c r="A9" s="906"/>
      <c r="B9" s="703" t="s">
        <v>566</v>
      </c>
      <c r="C9" s="704"/>
      <c r="D9" s="705"/>
      <c r="E9" s="720">
        <v>4830</v>
      </c>
      <c r="F9" s="706"/>
      <c r="G9" s="707"/>
      <c r="H9" s="717">
        <f t="shared" si="0"/>
        <v>4200</v>
      </c>
      <c r="I9" s="909"/>
      <c r="J9" s="701" t="s">
        <v>538</v>
      </c>
      <c r="K9" s="493"/>
      <c r="L9" s="494"/>
      <c r="M9" s="212" t="s">
        <v>325</v>
      </c>
      <c r="O9" s="159" t="s">
        <v>45</v>
      </c>
      <c r="P9" s="35"/>
    </row>
    <row r="10" spans="1:18" customFormat="1" x14ac:dyDescent="0.2">
      <c r="A10" s="902" t="s">
        <v>46</v>
      </c>
      <c r="B10" s="697" t="s">
        <v>590</v>
      </c>
      <c r="C10" s="345"/>
      <c r="D10" s="114"/>
      <c r="E10" s="719">
        <v>8487</v>
      </c>
      <c r="F10" s="113"/>
      <c r="G10" s="715"/>
      <c r="H10" s="717">
        <f t="shared" si="0"/>
        <v>7380.0000000000009</v>
      </c>
      <c r="I10" s="820">
        <f>SUM(C10:G23)</f>
        <v>109163.75</v>
      </c>
      <c r="J10" s="718" t="s">
        <v>593</v>
      </c>
      <c r="K10" s="699"/>
      <c r="L10" s="700"/>
      <c r="M10" s="212" t="s">
        <v>104</v>
      </c>
      <c r="O10" s="625">
        <v>43770</v>
      </c>
      <c r="R10" s="35" t="s">
        <v>594</v>
      </c>
    </row>
    <row r="11" spans="1:18" customFormat="1" x14ac:dyDescent="0.2">
      <c r="A11" s="898"/>
      <c r="B11" s="85" t="s">
        <v>597</v>
      </c>
      <c r="C11" s="127">
        <v>9200</v>
      </c>
      <c r="D11" s="61"/>
      <c r="E11" s="708"/>
      <c r="F11" s="108"/>
      <c r="G11" s="66"/>
      <c r="H11" s="717">
        <f t="shared" si="0"/>
        <v>8000.0000000000009</v>
      </c>
      <c r="I11" s="790"/>
      <c r="J11" s="263" t="s">
        <v>243</v>
      </c>
      <c r="K11" s="31"/>
      <c r="L11" s="490"/>
      <c r="M11" s="313" t="s">
        <v>135</v>
      </c>
      <c r="O11" s="595"/>
      <c r="Q11" s="35"/>
    </row>
    <row r="12" spans="1:18" customFormat="1" x14ac:dyDescent="0.2">
      <c r="A12" s="898"/>
      <c r="B12" s="291" t="s">
        <v>600</v>
      </c>
      <c r="C12" s="298">
        <v>14099</v>
      </c>
      <c r="D12" s="150"/>
      <c r="E12" s="299"/>
      <c r="F12" s="140"/>
      <c r="G12" s="294"/>
      <c r="H12" s="717">
        <f t="shared" si="0"/>
        <v>12260.000000000002</v>
      </c>
      <c r="I12" s="790"/>
      <c r="J12" s="263" t="s">
        <v>281</v>
      </c>
      <c r="K12" s="31"/>
      <c r="L12" s="490"/>
      <c r="M12" s="313" t="s">
        <v>135</v>
      </c>
      <c r="O12" s="595"/>
    </row>
    <row r="13" spans="1:18" customFormat="1" x14ac:dyDescent="0.2">
      <c r="A13" s="898"/>
      <c r="B13" s="85" t="s">
        <v>606</v>
      </c>
      <c r="C13" s="127">
        <v>5934</v>
      </c>
      <c r="D13" s="61"/>
      <c r="E13" s="70"/>
      <c r="F13" s="108"/>
      <c r="G13" s="66"/>
      <c r="H13" s="717">
        <f t="shared" si="0"/>
        <v>5160</v>
      </c>
      <c r="I13" s="790"/>
      <c r="J13" s="263" t="s">
        <v>607</v>
      </c>
      <c r="K13" s="31"/>
      <c r="L13" s="490"/>
      <c r="M13" s="313" t="s">
        <v>135</v>
      </c>
      <c r="O13" s="589"/>
      <c r="Q13" s="100"/>
    </row>
    <row r="14" spans="1:18" customFormat="1" x14ac:dyDescent="0.2">
      <c r="A14" s="898"/>
      <c r="B14" s="217" t="s">
        <v>622</v>
      </c>
      <c r="C14" s="406">
        <v>3806.5</v>
      </c>
      <c r="D14" s="672"/>
      <c r="E14" s="280"/>
      <c r="F14" s="673"/>
      <c r="G14" s="99"/>
      <c r="H14" s="717">
        <f t="shared" si="0"/>
        <v>3310.0000000000005</v>
      </c>
      <c r="I14" s="790"/>
      <c r="J14" s="693" t="s">
        <v>654</v>
      </c>
      <c r="K14" s="31"/>
      <c r="L14" s="490"/>
      <c r="M14" s="212"/>
      <c r="O14" s="159"/>
    </row>
    <row r="15" spans="1:18" customFormat="1" x14ac:dyDescent="0.2">
      <c r="A15" s="898"/>
      <c r="B15" s="217" t="s">
        <v>624</v>
      </c>
      <c r="C15" s="58"/>
      <c r="D15" s="59"/>
      <c r="E15" s="297">
        <v>4600</v>
      </c>
      <c r="F15" s="119"/>
      <c r="G15" s="99"/>
      <c r="H15" s="717">
        <f t="shared" si="0"/>
        <v>4000.0000000000005</v>
      </c>
      <c r="I15" s="790"/>
      <c r="J15" s="263" t="s">
        <v>577</v>
      </c>
      <c r="K15" s="31"/>
      <c r="L15" s="490"/>
      <c r="M15" s="313" t="s">
        <v>135</v>
      </c>
      <c r="O15" s="589"/>
    </row>
    <row r="16" spans="1:18" customFormat="1" x14ac:dyDescent="0.2">
      <c r="A16" s="898"/>
      <c r="B16" s="217" t="s">
        <v>626</v>
      </c>
      <c r="C16" s="58"/>
      <c r="D16" s="59"/>
      <c r="E16" s="297">
        <v>1081</v>
      </c>
      <c r="F16" s="119"/>
      <c r="G16" s="99"/>
      <c r="H16" s="717">
        <f t="shared" si="0"/>
        <v>940.00000000000011</v>
      </c>
      <c r="I16" s="790"/>
      <c r="J16" s="263" t="s">
        <v>413</v>
      </c>
      <c r="K16" s="31"/>
      <c r="L16" s="490"/>
      <c r="M16" s="313" t="s">
        <v>135</v>
      </c>
      <c r="O16" s="589"/>
    </row>
    <row r="17" spans="1:17" customFormat="1" x14ac:dyDescent="0.2">
      <c r="A17" s="898"/>
      <c r="B17" s="217" t="s">
        <v>627</v>
      </c>
      <c r="C17" s="58"/>
      <c r="D17" s="59"/>
      <c r="E17" s="297">
        <v>1006.25</v>
      </c>
      <c r="F17" s="119"/>
      <c r="G17" s="99"/>
      <c r="H17" s="717">
        <f t="shared" si="0"/>
        <v>875.00000000000011</v>
      </c>
      <c r="I17" s="790"/>
      <c r="J17" s="263" t="s">
        <v>632</v>
      </c>
      <c r="K17" s="31"/>
      <c r="L17" s="490"/>
      <c r="M17" s="313" t="s">
        <v>135</v>
      </c>
      <c r="O17" s="589"/>
    </row>
    <row r="18" spans="1:17" customFormat="1" x14ac:dyDescent="0.2">
      <c r="A18" s="898"/>
      <c r="B18" s="217" t="s">
        <v>628</v>
      </c>
      <c r="C18" s="58"/>
      <c r="D18" s="59"/>
      <c r="E18" s="307">
        <v>15525</v>
      </c>
      <c r="F18" s="119"/>
      <c r="G18" s="99"/>
      <c r="H18" s="717">
        <f t="shared" si="0"/>
        <v>13500.000000000002</v>
      </c>
      <c r="I18" s="790"/>
      <c r="J18" s="30" t="s">
        <v>633</v>
      </c>
      <c r="K18" s="31"/>
      <c r="L18" s="490"/>
      <c r="M18" s="212" t="s">
        <v>104</v>
      </c>
      <c r="O18" s="159">
        <v>43151</v>
      </c>
    </row>
    <row r="19" spans="1:17" customFormat="1" x14ac:dyDescent="0.2">
      <c r="A19" s="898"/>
      <c r="B19" s="217" t="s">
        <v>629</v>
      </c>
      <c r="C19" s="148">
        <v>2875</v>
      </c>
      <c r="D19" s="59"/>
      <c r="E19" s="297"/>
      <c r="F19" s="119"/>
      <c r="G19" s="99"/>
      <c r="H19" s="717">
        <f t="shared" si="0"/>
        <v>2500</v>
      </c>
      <c r="I19" s="790"/>
      <c r="J19" s="30" t="s">
        <v>639</v>
      </c>
      <c r="K19" s="31"/>
      <c r="L19" s="490"/>
      <c r="M19" s="212" t="s">
        <v>104</v>
      </c>
      <c r="O19" s="159">
        <v>43549</v>
      </c>
    </row>
    <row r="20" spans="1:17" customFormat="1" x14ac:dyDescent="0.2">
      <c r="A20" s="898"/>
      <c r="B20" s="217" t="s">
        <v>630</v>
      </c>
      <c r="C20" s="148">
        <v>2875</v>
      </c>
      <c r="D20" s="59"/>
      <c r="E20" s="281"/>
      <c r="F20" s="119"/>
      <c r="G20" s="99"/>
      <c r="H20" s="717">
        <f t="shared" si="0"/>
        <v>2500</v>
      </c>
      <c r="I20" s="790"/>
      <c r="J20" s="30" t="s">
        <v>639</v>
      </c>
      <c r="K20" s="31"/>
      <c r="L20" s="490"/>
      <c r="M20" s="212" t="s">
        <v>104</v>
      </c>
      <c r="O20" s="159">
        <v>43549</v>
      </c>
    </row>
    <row r="21" spans="1:17" customFormat="1" x14ac:dyDescent="0.2">
      <c r="A21" s="898"/>
      <c r="B21" s="217" t="s">
        <v>634</v>
      </c>
      <c r="C21" s="148">
        <v>5750</v>
      </c>
      <c r="D21" s="59"/>
      <c r="E21" s="281"/>
      <c r="F21" s="119"/>
      <c r="G21" s="99"/>
      <c r="H21" s="717">
        <f t="shared" si="0"/>
        <v>5000</v>
      </c>
      <c r="I21" s="790"/>
      <c r="J21" s="30" t="s">
        <v>639</v>
      </c>
      <c r="K21" s="31"/>
      <c r="L21" s="490"/>
      <c r="M21" s="212" t="s">
        <v>104</v>
      </c>
      <c r="O21" s="159">
        <v>43549</v>
      </c>
    </row>
    <row r="22" spans="1:17" customFormat="1" x14ac:dyDescent="0.2">
      <c r="A22" s="898"/>
      <c r="B22" s="217" t="s">
        <v>635</v>
      </c>
      <c r="C22" s="148">
        <v>2875</v>
      </c>
      <c r="D22" s="59"/>
      <c r="E22" s="281"/>
      <c r="F22" s="119"/>
      <c r="G22" s="99"/>
      <c r="H22" s="717">
        <f t="shared" si="0"/>
        <v>2500</v>
      </c>
      <c r="I22" s="790"/>
      <c r="J22" s="30" t="s">
        <v>639</v>
      </c>
      <c r="K22" s="31"/>
      <c r="L22" s="490"/>
      <c r="M22" s="212" t="s">
        <v>104</v>
      </c>
      <c r="O22" s="159">
        <v>43549</v>
      </c>
      <c r="Q22" s="158">
        <f>SUM(C19:C22)</f>
        <v>14375</v>
      </c>
    </row>
    <row r="23" spans="1:17" customFormat="1" ht="13.5" thickBot="1" x14ac:dyDescent="0.25">
      <c r="A23" s="899"/>
      <c r="B23" s="576" t="s">
        <v>612</v>
      </c>
      <c r="C23" s="474"/>
      <c r="D23" s="364">
        <v>31050</v>
      </c>
      <c r="E23" s="587"/>
      <c r="F23" s="328"/>
      <c r="G23" s="716"/>
      <c r="H23" s="717">
        <f t="shared" si="0"/>
        <v>27000.000000000004</v>
      </c>
      <c r="I23" s="754"/>
      <c r="J23" s="701" t="s">
        <v>190</v>
      </c>
      <c r="K23" s="493"/>
      <c r="L23" s="494"/>
      <c r="M23" s="212" t="s">
        <v>44</v>
      </c>
      <c r="O23" s="159" t="s">
        <v>45</v>
      </c>
    </row>
    <row r="24" spans="1:17" x14ac:dyDescent="0.2">
      <c r="A24" s="810" t="s">
        <v>121</v>
      </c>
      <c r="B24" s="84" t="s">
        <v>649</v>
      </c>
      <c r="C24" s="58"/>
      <c r="D24" s="59">
        <v>10396</v>
      </c>
      <c r="E24" s="148"/>
      <c r="F24" s="59"/>
      <c r="G24" s="99"/>
      <c r="H24" s="243">
        <f t="shared" si="0"/>
        <v>9040</v>
      </c>
      <c r="I24" s="790">
        <f>SUM(C24:G25)</f>
        <v>11431</v>
      </c>
      <c r="J24" s="694" t="s">
        <v>455</v>
      </c>
      <c r="K24" s="695"/>
      <c r="L24" s="696"/>
      <c r="M24" s="212" t="s">
        <v>44</v>
      </c>
      <c r="O24" s="159" t="s">
        <v>45</v>
      </c>
      <c r="P24" s="222"/>
    </row>
    <row r="25" spans="1:17" x14ac:dyDescent="0.2">
      <c r="A25" s="811"/>
      <c r="B25" s="291" t="s">
        <v>647</v>
      </c>
      <c r="C25" s="293"/>
      <c r="D25" s="150"/>
      <c r="E25" s="293">
        <v>1035</v>
      </c>
      <c r="F25" s="150"/>
      <c r="G25" s="294"/>
      <c r="H25" s="243">
        <f t="shared" si="0"/>
        <v>900.00000000000011</v>
      </c>
      <c r="I25" s="753"/>
      <c r="J25" s="30" t="s">
        <v>648</v>
      </c>
      <c r="K25" s="31"/>
      <c r="L25" s="32"/>
      <c r="M25" s="212" t="s">
        <v>95</v>
      </c>
      <c r="O25" s="159">
        <v>43156</v>
      </c>
      <c r="P25" s="222"/>
    </row>
    <row r="26" spans="1:17" x14ac:dyDescent="0.2">
      <c r="A26" s="711" t="s">
        <v>75</v>
      </c>
      <c r="B26" s="85" t="s">
        <v>649</v>
      </c>
      <c r="C26" s="126"/>
      <c r="D26" s="61">
        <v>3668.5</v>
      </c>
      <c r="E26" s="60"/>
      <c r="F26" s="61"/>
      <c r="G26" s="66"/>
      <c r="H26" s="243">
        <f t="shared" si="0"/>
        <v>3190.0000000000005</v>
      </c>
      <c r="I26" s="714">
        <f>SUM(C26:G26)</f>
        <v>3668.5</v>
      </c>
      <c r="J26" s="30" t="s">
        <v>146</v>
      </c>
      <c r="K26" s="31"/>
      <c r="L26" s="32"/>
      <c r="M26" s="212" t="s">
        <v>44</v>
      </c>
      <c r="O26" s="159" t="s">
        <v>45</v>
      </c>
      <c r="P26" s="222"/>
    </row>
    <row r="27" spans="1:17" x14ac:dyDescent="0.2">
      <c r="A27" s="765" t="s">
        <v>234</v>
      </c>
      <c r="B27" s="265" t="s">
        <v>707</v>
      </c>
      <c r="C27" s="266"/>
      <c r="D27" s="155">
        <v>2932.5</v>
      </c>
      <c r="E27" s="266"/>
      <c r="F27" s="155"/>
      <c r="G27" s="278"/>
      <c r="H27" s="243">
        <f t="shared" si="0"/>
        <v>2550</v>
      </c>
      <c r="I27" s="752">
        <f>SUM(C27:G28)</f>
        <v>41745</v>
      </c>
      <c r="J27" s="30" t="s">
        <v>290</v>
      </c>
      <c r="K27" s="31"/>
      <c r="L27" s="32"/>
      <c r="M27" s="212" t="s">
        <v>44</v>
      </c>
      <c r="O27" s="159" t="s">
        <v>45</v>
      </c>
      <c r="P27" s="222"/>
    </row>
    <row r="28" spans="1:17" x14ac:dyDescent="0.2">
      <c r="A28" s="766"/>
      <c r="B28" s="85" t="s">
        <v>709</v>
      </c>
      <c r="C28" s="60">
        <v>38812.5</v>
      </c>
      <c r="D28" s="61"/>
      <c r="E28" s="60"/>
      <c r="F28" s="61"/>
      <c r="G28" s="66"/>
      <c r="H28" s="243">
        <f t="shared" si="0"/>
        <v>33750</v>
      </c>
      <c r="I28" s="753"/>
      <c r="J28" s="30" t="s">
        <v>708</v>
      </c>
      <c r="K28" s="31"/>
      <c r="L28" s="32"/>
      <c r="M28" s="212" t="s">
        <v>44</v>
      </c>
      <c r="O28" s="159" t="s">
        <v>45</v>
      </c>
    </row>
    <row r="29" spans="1:17" x14ac:dyDescent="0.2">
      <c r="A29" s="765" t="s">
        <v>85</v>
      </c>
      <c r="B29" s="84" t="s">
        <v>722</v>
      </c>
      <c r="C29" s="148"/>
      <c r="D29" s="59">
        <v>2760</v>
      </c>
      <c r="E29" s="58"/>
      <c r="F29" s="59"/>
      <c r="G29" s="99"/>
      <c r="H29" s="243">
        <f t="shared" si="0"/>
        <v>2400</v>
      </c>
      <c r="I29" s="752">
        <f>SUM(C29:G30)</f>
        <v>12190</v>
      </c>
      <c r="J29" s="30" t="s">
        <v>290</v>
      </c>
      <c r="K29" s="31"/>
      <c r="L29" s="32"/>
      <c r="M29" s="212" t="s">
        <v>44</v>
      </c>
      <c r="O29" s="159" t="s">
        <v>45</v>
      </c>
      <c r="P29" s="327"/>
    </row>
    <row r="30" spans="1:17" x14ac:dyDescent="0.2">
      <c r="A30" s="766"/>
      <c r="B30" s="291" t="s">
        <v>719</v>
      </c>
      <c r="C30" s="293">
        <v>9430</v>
      </c>
      <c r="D30" s="150"/>
      <c r="E30" s="292"/>
      <c r="F30" s="150"/>
      <c r="G30" s="294"/>
      <c r="H30" s="243">
        <f t="shared" si="0"/>
        <v>8200</v>
      </c>
      <c r="I30" s="753"/>
      <c r="J30" s="30" t="s">
        <v>720</v>
      </c>
      <c r="K30" s="31"/>
      <c r="L30" s="32"/>
      <c r="M30" s="212" t="s">
        <v>104</v>
      </c>
      <c r="O30" s="159"/>
      <c r="P30" s="581"/>
    </row>
    <row r="31" spans="1:17" x14ac:dyDescent="0.2">
      <c r="A31" s="226" t="s">
        <v>97</v>
      </c>
      <c r="B31" s="265" t="s">
        <v>723</v>
      </c>
      <c r="C31" s="290">
        <v>43182.5</v>
      </c>
      <c r="D31" s="155"/>
      <c r="E31" s="266"/>
      <c r="F31" s="155"/>
      <c r="G31" s="278"/>
      <c r="H31" s="243">
        <f t="shared" si="0"/>
        <v>37550</v>
      </c>
      <c r="I31" s="478">
        <f>SUM(C31:G31)</f>
        <v>43182.5</v>
      </c>
      <c r="J31" s="30" t="s">
        <v>724</v>
      </c>
      <c r="K31" s="31"/>
      <c r="L31" s="32"/>
      <c r="M31" s="212" t="s">
        <v>104</v>
      </c>
      <c r="O31" s="159">
        <v>43530</v>
      </c>
      <c r="P31" s="581"/>
    </row>
    <row r="32" spans="1:17" x14ac:dyDescent="0.2">
      <c r="A32" s="765" t="s">
        <v>204</v>
      </c>
      <c r="B32" s="265" t="s">
        <v>713</v>
      </c>
      <c r="C32" s="479"/>
      <c r="D32" s="155">
        <v>29500</v>
      </c>
      <c r="E32" s="266"/>
      <c r="F32" s="155"/>
      <c r="G32" s="278"/>
      <c r="H32" s="243">
        <f t="shared" si="0"/>
        <v>25652.17391304348</v>
      </c>
      <c r="I32" s="752">
        <f>SUM(C32:G34)</f>
        <v>46431.7</v>
      </c>
      <c r="J32" s="30" t="s">
        <v>161</v>
      </c>
      <c r="K32" s="31"/>
      <c r="L32" s="32"/>
      <c r="M32" s="212" t="s">
        <v>44</v>
      </c>
      <c r="O32" s="159" t="s">
        <v>45</v>
      </c>
      <c r="P32" s="581"/>
    </row>
    <row r="33" spans="1:19" x14ac:dyDescent="0.2">
      <c r="A33" s="791"/>
      <c r="B33" s="217" t="s">
        <v>714</v>
      </c>
      <c r="C33" s="60"/>
      <c r="D33" s="61">
        <v>12150</v>
      </c>
      <c r="E33" s="60"/>
      <c r="F33" s="61"/>
      <c r="G33" s="66"/>
      <c r="H33" s="243">
        <f t="shared" si="0"/>
        <v>10565.217391304348</v>
      </c>
      <c r="I33" s="790"/>
      <c r="J33" s="30" t="s">
        <v>161</v>
      </c>
      <c r="K33" s="31"/>
      <c r="L33" s="32"/>
      <c r="M33" s="212" t="s">
        <v>44</v>
      </c>
      <c r="O33" s="159" t="s">
        <v>45</v>
      </c>
      <c r="P33" s="581"/>
    </row>
    <row r="34" spans="1:19" x14ac:dyDescent="0.2">
      <c r="A34" s="766"/>
      <c r="B34" s="291" t="s">
        <v>715</v>
      </c>
      <c r="C34" s="292"/>
      <c r="D34" s="150">
        <v>4781.7</v>
      </c>
      <c r="E34" s="292"/>
      <c r="F34" s="150"/>
      <c r="G34" s="294"/>
      <c r="H34" s="243">
        <f t="shared" si="0"/>
        <v>4158</v>
      </c>
      <c r="I34" s="753"/>
      <c r="J34" s="30" t="s">
        <v>62</v>
      </c>
      <c r="K34" s="31"/>
      <c r="L34" s="32"/>
      <c r="M34" s="212" t="s">
        <v>44</v>
      </c>
      <c r="O34" s="159" t="s">
        <v>45</v>
      </c>
      <c r="P34" s="581"/>
    </row>
    <row r="35" spans="1:19" x14ac:dyDescent="0.2">
      <c r="A35" s="121" t="s">
        <v>250</v>
      </c>
      <c r="B35" s="85" t="s">
        <v>725</v>
      </c>
      <c r="C35" s="127">
        <v>6095</v>
      </c>
      <c r="D35" s="61"/>
      <c r="E35" s="60"/>
      <c r="F35" s="61"/>
      <c r="G35" s="66"/>
      <c r="H35" s="243">
        <f t="shared" si="0"/>
        <v>5300</v>
      </c>
      <c r="I35" s="264">
        <f>SUM(C35:G35)</f>
        <v>6095</v>
      </c>
      <c r="J35" s="263" t="s">
        <v>281</v>
      </c>
      <c r="K35" s="31"/>
      <c r="L35" s="32"/>
      <c r="M35" s="313" t="s">
        <v>135</v>
      </c>
      <c r="O35" s="159"/>
      <c r="P35" s="581"/>
    </row>
    <row r="36" spans="1:19" x14ac:dyDescent="0.2">
      <c r="A36" s="121" t="s">
        <v>215</v>
      </c>
      <c r="B36" s="84" t="s">
        <v>721</v>
      </c>
      <c r="C36" s="58"/>
      <c r="D36" s="59"/>
      <c r="E36" s="148">
        <v>6831</v>
      </c>
      <c r="F36" s="59"/>
      <c r="G36" s="99"/>
      <c r="H36" s="243">
        <f t="shared" si="0"/>
        <v>5940.0000000000009</v>
      </c>
      <c r="I36" s="264">
        <f>SUM(C36:G36)</f>
        <v>6831</v>
      </c>
      <c r="J36" s="30" t="s">
        <v>592</v>
      </c>
      <c r="K36" s="31"/>
      <c r="L36" s="32"/>
      <c r="M36" s="212" t="s">
        <v>104</v>
      </c>
      <c r="O36" s="159">
        <v>43522</v>
      </c>
      <c r="P36" s="581"/>
    </row>
    <row r="37" spans="1:19" x14ac:dyDescent="0.2">
      <c r="A37" s="765" t="s">
        <v>216</v>
      </c>
      <c r="B37" s="84" t="s">
        <v>726</v>
      </c>
      <c r="C37" s="58"/>
      <c r="D37" s="59">
        <v>6900</v>
      </c>
      <c r="E37" s="58"/>
      <c r="F37" s="59"/>
      <c r="G37" s="99"/>
      <c r="H37" s="243">
        <f t="shared" si="0"/>
        <v>6000.0000000000009</v>
      </c>
      <c r="I37" s="752">
        <f>SUM(C37:G39)</f>
        <v>24897.5</v>
      </c>
      <c r="J37" s="30" t="s">
        <v>330</v>
      </c>
      <c r="K37" s="31"/>
      <c r="L37" s="32"/>
      <c r="M37" s="212" t="s">
        <v>44</v>
      </c>
      <c r="O37" s="159" t="s">
        <v>45</v>
      </c>
      <c r="P37" s="581"/>
    </row>
    <row r="38" spans="1:19" x14ac:dyDescent="0.2">
      <c r="A38" s="791"/>
      <c r="B38" s="84" t="s">
        <v>727</v>
      </c>
      <c r="C38" s="58"/>
      <c r="D38" s="59">
        <v>3450</v>
      </c>
      <c r="E38" s="58"/>
      <c r="F38" s="59"/>
      <c r="G38" s="99"/>
      <c r="H38" s="243">
        <f t="shared" si="0"/>
        <v>3000.0000000000005</v>
      </c>
      <c r="I38" s="790"/>
      <c r="J38" s="30" t="s">
        <v>110</v>
      </c>
      <c r="K38" s="31"/>
      <c r="L38" s="32"/>
      <c r="M38" s="212" t="s">
        <v>44</v>
      </c>
      <c r="O38" s="159" t="s">
        <v>45</v>
      </c>
    </row>
    <row r="39" spans="1:19" ht="13.5" thickBot="1" x14ac:dyDescent="0.25">
      <c r="A39" s="766"/>
      <c r="B39" s="84" t="s">
        <v>728</v>
      </c>
      <c r="C39" s="58"/>
      <c r="D39" s="59">
        <v>14547.5</v>
      </c>
      <c r="E39" s="58"/>
      <c r="F39" s="59"/>
      <c r="G39" s="99"/>
      <c r="H39" s="243">
        <f t="shared" si="0"/>
        <v>12650.000000000002</v>
      </c>
      <c r="I39" s="754"/>
      <c r="J39" s="30" t="s">
        <v>213</v>
      </c>
      <c r="K39" s="31"/>
      <c r="L39" s="32"/>
      <c r="M39" s="212" t="s">
        <v>44</v>
      </c>
      <c r="O39" s="159" t="s">
        <v>45</v>
      </c>
    </row>
    <row r="40" spans="1:19" ht="14.25" customHeight="1" thickTop="1" thickBot="1" x14ac:dyDescent="0.25">
      <c r="A40" s="762"/>
      <c r="B40" s="762"/>
      <c r="C40" s="56">
        <f t="shared" ref="C40:I40" si="1">SUM(C5:C39)</f>
        <v>144934.5</v>
      </c>
      <c r="D40" s="56">
        <f t="shared" si="1"/>
        <v>122136.2</v>
      </c>
      <c r="E40" s="56">
        <f t="shared" si="1"/>
        <v>62232.25</v>
      </c>
      <c r="F40" s="56">
        <f t="shared" si="1"/>
        <v>0</v>
      </c>
      <c r="G40" s="67">
        <f t="shared" si="1"/>
        <v>0</v>
      </c>
      <c r="H40" s="451"/>
      <c r="I40" s="748">
        <f t="shared" si="1"/>
        <v>329302.95</v>
      </c>
      <c r="J40" s="749"/>
      <c r="K40" s="749"/>
      <c r="L40" s="749"/>
      <c r="M40" s="69"/>
      <c r="N40" s="69"/>
    </row>
    <row r="41" spans="1:19" ht="15" customHeight="1" x14ac:dyDescent="0.2">
      <c r="A41" s="349"/>
      <c r="B41" s="86"/>
      <c r="C41" s="763">
        <f>SUM(C40:D40)</f>
        <v>267070.7</v>
      </c>
      <c r="D41" s="764"/>
      <c r="E41" s="763">
        <f>SUM(E40:F40)</f>
        <v>62232.25</v>
      </c>
      <c r="F41" s="764"/>
      <c r="G41" s="68">
        <f>SUM(G40)</f>
        <v>0</v>
      </c>
      <c r="H41" s="519"/>
      <c r="I41" s="750"/>
      <c r="J41" s="748"/>
      <c r="K41" s="748"/>
      <c r="L41" s="748"/>
      <c r="M41" s="69">
        <f>SUM(C5:G31,C34:G39)</f>
        <v>287652.95</v>
      </c>
      <c r="N41" s="69">
        <f>SUM(D32:D33)</f>
        <v>41650</v>
      </c>
      <c r="Q41" s="354"/>
    </row>
    <row r="42" spans="1:19" x14ac:dyDescent="0.2">
      <c r="A42" s="349"/>
      <c r="B42" s="86"/>
      <c r="C42" s="8"/>
      <c r="D42" s="8"/>
      <c r="E42" s="8"/>
      <c r="F42" s="8"/>
      <c r="G42" s="8"/>
      <c r="H42" s="8"/>
      <c r="I42" s="13"/>
      <c r="L42" s="354"/>
      <c r="M42" s="7"/>
      <c r="N42" s="7"/>
    </row>
    <row r="43" spans="1:19" ht="15" x14ac:dyDescent="0.2">
      <c r="A43" s="65" t="s">
        <v>9</v>
      </c>
    </row>
    <row r="44" spans="1:19" s="116" customFormat="1" ht="7.5" customHeight="1" x14ac:dyDescent="0.2">
      <c r="A44" s="4"/>
      <c r="B44" s="83"/>
      <c r="C44" s="132"/>
      <c r="D44" s="132"/>
      <c r="E44" s="132"/>
      <c r="F44" s="132"/>
      <c r="G44" s="132"/>
      <c r="H44" s="132"/>
      <c r="I44" s="100"/>
      <c r="J44" s="100"/>
      <c r="K44" s="100"/>
      <c r="L44" s="100"/>
      <c r="M44" s="100"/>
      <c r="N44" s="100"/>
      <c r="P44" s="160"/>
    </row>
    <row r="45" spans="1:19" s="116" customFormat="1" ht="17.25" customHeight="1" thickBot="1" x14ac:dyDescent="0.25">
      <c r="A45" s="151"/>
      <c r="B45" s="152" t="s">
        <v>34</v>
      </c>
      <c r="C45" s="132"/>
      <c r="D45" s="132"/>
      <c r="E45" s="132"/>
      <c r="F45" s="132"/>
      <c r="G45" s="132"/>
      <c r="H45" s="132"/>
      <c r="I45" s="100"/>
      <c r="J45" s="100"/>
      <c r="K45" s="100"/>
      <c r="L45" s="100"/>
      <c r="M45" s="100"/>
    </row>
    <row r="46" spans="1:19" s="116" customFormat="1" ht="13.5" thickBot="1" x14ac:dyDescent="0.25">
      <c r="A46" s="889"/>
      <c r="B46" s="890"/>
      <c r="C46" s="709" t="s">
        <v>331</v>
      </c>
      <c r="D46" s="710" t="s">
        <v>90</v>
      </c>
      <c r="E46" s="128" t="s">
        <v>220</v>
      </c>
      <c r="F46" s="526" t="s">
        <v>149</v>
      </c>
      <c r="G46" s="526" t="s">
        <v>58</v>
      </c>
      <c r="H46" s="526"/>
      <c r="I46" s="526" t="s">
        <v>710</v>
      </c>
      <c r="J46" s="526" t="s">
        <v>158</v>
      </c>
      <c r="K46" s="526" t="s">
        <v>123</v>
      </c>
      <c r="L46" s="412" t="s">
        <v>456</v>
      </c>
      <c r="N46" s="100"/>
      <c r="S46" s="355"/>
    </row>
    <row r="47" spans="1:19" s="116" customFormat="1" x14ac:dyDescent="0.2">
      <c r="A47" s="798" t="s">
        <v>649</v>
      </c>
      <c r="B47" s="838"/>
      <c r="C47" s="72"/>
      <c r="D47" s="73"/>
      <c r="E47" s="64"/>
      <c r="F47" s="64"/>
      <c r="G47" s="64"/>
      <c r="H47" s="64"/>
      <c r="I47" s="64"/>
      <c r="J47" s="64"/>
      <c r="K47" s="64"/>
      <c r="L47" s="315">
        <v>10396</v>
      </c>
      <c r="N47" s="100"/>
      <c r="S47" s="355"/>
    </row>
    <row r="48" spans="1:19" s="116" customFormat="1" x14ac:dyDescent="0.2">
      <c r="A48" s="788" t="s">
        <v>646</v>
      </c>
      <c r="B48" s="903"/>
      <c r="C48" s="74"/>
      <c r="D48" s="75"/>
      <c r="E48" s="63"/>
      <c r="F48" s="63">
        <v>3668.5</v>
      </c>
      <c r="G48" s="63"/>
      <c r="H48" s="63"/>
      <c r="I48" s="63"/>
      <c r="J48" s="63"/>
      <c r="K48" s="63"/>
      <c r="L48" s="110"/>
      <c r="N48" s="100"/>
      <c r="S48" s="355"/>
    </row>
    <row r="49" spans="1:19" s="116" customFormat="1" x14ac:dyDescent="0.2">
      <c r="A49" s="788" t="s">
        <v>707</v>
      </c>
      <c r="B49" s="903"/>
      <c r="C49" s="284"/>
      <c r="D49" s="137"/>
      <c r="E49" s="179">
        <v>2932.5</v>
      </c>
      <c r="F49" s="179"/>
      <c r="G49" s="179"/>
      <c r="H49" s="179"/>
      <c r="I49" s="179"/>
      <c r="J49" s="179"/>
      <c r="K49" s="179"/>
      <c r="L49" s="234"/>
      <c r="N49" s="100"/>
      <c r="S49" s="355"/>
    </row>
    <row r="50" spans="1:19" s="116" customFormat="1" x14ac:dyDescent="0.2">
      <c r="A50" s="788" t="s">
        <v>709</v>
      </c>
      <c r="B50" s="903"/>
      <c r="C50" s="284"/>
      <c r="D50" s="137"/>
      <c r="E50" s="179"/>
      <c r="F50" s="179"/>
      <c r="G50" s="179"/>
      <c r="H50" s="179"/>
      <c r="I50" s="179">
        <v>38812.5</v>
      </c>
      <c r="J50" s="179"/>
      <c r="K50" s="179"/>
      <c r="L50" s="234"/>
      <c r="N50" s="100"/>
      <c r="S50" s="355"/>
    </row>
    <row r="51" spans="1:19" s="116" customFormat="1" x14ac:dyDescent="0.2">
      <c r="A51" s="788" t="s">
        <v>722</v>
      </c>
      <c r="B51" s="903"/>
      <c r="C51" s="284"/>
      <c r="D51" s="137"/>
      <c r="E51" s="179">
        <v>2760</v>
      </c>
      <c r="F51" s="179"/>
      <c r="G51" s="179"/>
      <c r="H51" s="179"/>
      <c r="I51" s="179"/>
      <c r="J51" s="179"/>
      <c r="K51" s="179"/>
      <c r="L51" s="234"/>
      <c r="N51" s="100"/>
      <c r="S51" s="355"/>
    </row>
    <row r="52" spans="1:19" s="116" customFormat="1" x14ac:dyDescent="0.2">
      <c r="A52" s="779" t="s">
        <v>713</v>
      </c>
      <c r="B52" s="817"/>
      <c r="C52" s="284"/>
      <c r="D52" s="137"/>
      <c r="E52" s="179"/>
      <c r="F52" s="179"/>
      <c r="G52" s="179"/>
      <c r="H52" s="179"/>
      <c r="I52" s="179"/>
      <c r="J52" s="179">
        <v>29500</v>
      </c>
      <c r="K52" s="179"/>
      <c r="L52" s="234"/>
      <c r="N52" s="100"/>
      <c r="S52" s="355"/>
    </row>
    <row r="53" spans="1:19" s="116" customFormat="1" x14ac:dyDescent="0.2">
      <c r="A53" s="779" t="s">
        <v>714</v>
      </c>
      <c r="B53" s="817"/>
      <c r="C53" s="284"/>
      <c r="D53" s="137"/>
      <c r="E53" s="179"/>
      <c r="F53" s="179"/>
      <c r="G53" s="179"/>
      <c r="H53" s="179"/>
      <c r="I53" s="179"/>
      <c r="J53" s="179">
        <v>12150</v>
      </c>
      <c r="K53" s="179"/>
      <c r="L53" s="234"/>
      <c r="N53" s="100"/>
      <c r="S53" s="355"/>
    </row>
    <row r="54" spans="1:19" s="116" customFormat="1" x14ac:dyDescent="0.2">
      <c r="A54" s="779" t="s">
        <v>715</v>
      </c>
      <c r="B54" s="817"/>
      <c r="C54" s="284"/>
      <c r="D54" s="137"/>
      <c r="E54" s="179"/>
      <c r="F54" s="179"/>
      <c r="G54" s="179">
        <v>4781.7</v>
      </c>
      <c r="H54" s="179"/>
      <c r="I54" s="179"/>
      <c r="J54" s="179"/>
      <c r="K54" s="179"/>
      <c r="L54" s="61"/>
      <c r="N54" s="100"/>
      <c r="S54" s="355"/>
    </row>
    <row r="55" spans="1:19" s="116" customFormat="1" x14ac:dyDescent="0.2">
      <c r="A55" s="779" t="s">
        <v>726</v>
      </c>
      <c r="B55" s="817"/>
      <c r="C55" s="284">
        <v>6900</v>
      </c>
      <c r="D55" s="137"/>
      <c r="E55" s="179"/>
      <c r="F55" s="179"/>
      <c r="G55" s="179"/>
      <c r="H55" s="179"/>
      <c r="I55" s="179"/>
      <c r="J55" s="179"/>
      <c r="K55" s="179"/>
      <c r="L55" s="61"/>
      <c r="N55" s="100"/>
      <c r="S55" s="355"/>
    </row>
    <row r="56" spans="1:19" s="116" customFormat="1" x14ac:dyDescent="0.2">
      <c r="A56" s="779" t="s">
        <v>727</v>
      </c>
      <c r="B56" s="817"/>
      <c r="C56" s="284"/>
      <c r="D56" s="137">
        <v>3450</v>
      </c>
      <c r="E56" s="179"/>
      <c r="F56" s="179"/>
      <c r="G56" s="179"/>
      <c r="H56" s="179"/>
      <c r="I56" s="179"/>
      <c r="J56" s="179"/>
      <c r="K56" s="179"/>
      <c r="L56" s="61"/>
      <c r="N56" s="100"/>
      <c r="S56" s="355"/>
    </row>
    <row r="57" spans="1:19" s="116" customFormat="1" ht="13.5" thickBot="1" x14ac:dyDescent="0.25">
      <c r="A57" s="783" t="s">
        <v>728</v>
      </c>
      <c r="B57" s="818"/>
      <c r="C57" s="94"/>
      <c r="D57" s="95"/>
      <c r="E57" s="289"/>
      <c r="F57" s="289"/>
      <c r="G57" s="289"/>
      <c r="H57" s="289"/>
      <c r="I57" s="289"/>
      <c r="J57" s="289"/>
      <c r="K57" s="289">
        <v>14547.5</v>
      </c>
      <c r="L57" s="706"/>
      <c r="N57" s="100"/>
      <c r="S57" s="355"/>
    </row>
    <row r="58" spans="1:19" ht="13.5" thickBot="1" x14ac:dyDescent="0.25">
      <c r="C58" s="79">
        <f t="shared" ref="C58:L58" si="2">SUM(C47:C57)</f>
        <v>6900</v>
      </c>
      <c r="D58" s="123">
        <f t="shared" si="2"/>
        <v>3450</v>
      </c>
      <c r="E58" s="123">
        <f t="shared" si="2"/>
        <v>5692.5</v>
      </c>
      <c r="F58" s="123">
        <f t="shared" si="2"/>
        <v>3668.5</v>
      </c>
      <c r="G58" s="123">
        <f t="shared" si="2"/>
        <v>4781.7</v>
      </c>
      <c r="H58" s="123"/>
      <c r="I58" s="123">
        <f t="shared" si="2"/>
        <v>38812.5</v>
      </c>
      <c r="J58" s="123">
        <f t="shared" si="2"/>
        <v>41650</v>
      </c>
      <c r="K58" s="123">
        <f t="shared" si="2"/>
        <v>14547.5</v>
      </c>
      <c r="L58" s="178">
        <f t="shared" si="2"/>
        <v>10396</v>
      </c>
      <c r="M58" s="771">
        <f>SUM(C58:L58)</f>
        <v>129898.7</v>
      </c>
      <c r="N58" s="772"/>
      <c r="O58" s="100"/>
      <c r="P58" s="100"/>
      <c r="S58" s="160"/>
    </row>
    <row r="59" spans="1:19" x14ac:dyDescent="0.2">
      <c r="I59" s="132"/>
      <c r="J59" s="132"/>
      <c r="K59" s="132"/>
      <c r="L59" s="132"/>
      <c r="O59" s="100"/>
      <c r="P59" s="100"/>
      <c r="R59" s="355"/>
    </row>
    <row r="60" spans="1:19" s="382" customFormat="1" ht="11.25" x14ac:dyDescent="0.2">
      <c r="A60" s="380"/>
      <c r="B60" s="475"/>
      <c r="C60" s="381"/>
      <c r="D60" s="455" t="s">
        <v>49</v>
      </c>
      <c r="E60" s="381"/>
      <c r="F60" s="381"/>
      <c r="G60" s="455" t="s">
        <v>49</v>
      </c>
      <c r="H60" s="455"/>
      <c r="I60" s="397">
        <v>15000</v>
      </c>
      <c r="J60" s="455" t="s">
        <v>49</v>
      </c>
      <c r="K60" s="455" t="s">
        <v>49</v>
      </c>
      <c r="L60" s="381"/>
      <c r="M60" s="792">
        <f>SUM(C60:L60)</f>
        <v>15000</v>
      </c>
      <c r="N60" s="793"/>
      <c r="O60" s="607"/>
      <c r="P60" s="712"/>
      <c r="Q60" s="477"/>
    </row>
    <row r="61" spans="1:19" s="382" customFormat="1" ht="11.25" x14ac:dyDescent="0.2">
      <c r="A61" s="380"/>
      <c r="B61" s="475"/>
      <c r="C61" s="420"/>
      <c r="D61" s="607"/>
      <c r="E61" s="420"/>
      <c r="F61" s="381"/>
      <c r="G61" s="381"/>
      <c r="H61" s="381"/>
      <c r="I61" s="381"/>
      <c r="J61" s="420"/>
      <c r="K61" s="381"/>
      <c r="L61" s="420"/>
      <c r="M61" s="792">
        <f>SUM(C61:L61)</f>
        <v>0</v>
      </c>
      <c r="N61" s="793"/>
      <c r="P61" s="383" t="s">
        <v>23</v>
      </c>
      <c r="Q61" s="477"/>
    </row>
    <row r="62" spans="1:19" s="382" customFormat="1" ht="11.25" x14ac:dyDescent="0.2">
      <c r="A62" s="380"/>
      <c r="B62" s="475"/>
      <c r="C62" s="455" t="s">
        <v>49</v>
      </c>
      <c r="D62" s="381"/>
      <c r="E62" s="381">
        <f>E51</f>
        <v>2760</v>
      </c>
      <c r="F62" s="455" t="s">
        <v>49</v>
      </c>
      <c r="G62" s="381"/>
      <c r="H62" s="381"/>
      <c r="I62" s="381">
        <f>I58-I60</f>
        <v>23812.5</v>
      </c>
      <c r="J62" s="381"/>
      <c r="K62" s="381"/>
      <c r="L62" s="455" t="s">
        <v>49</v>
      </c>
      <c r="M62" s="848">
        <f>SUM(C62:L62)</f>
        <v>26572.5</v>
      </c>
      <c r="N62" s="849"/>
      <c r="P62" s="383"/>
      <c r="Q62" s="477"/>
    </row>
    <row r="63" spans="1:19" s="382" customFormat="1" ht="11.25" x14ac:dyDescent="0.2">
      <c r="A63" s="380"/>
      <c r="B63" s="475"/>
      <c r="C63" s="381"/>
      <c r="D63" s="381"/>
      <c r="E63" s="381"/>
      <c r="F63" s="381"/>
      <c r="G63" s="381"/>
      <c r="H63" s="381"/>
      <c r="I63" s="381"/>
      <c r="J63" s="381"/>
      <c r="K63" s="381"/>
      <c r="M63" s="792">
        <f>SUM(M60:N62)</f>
        <v>41572.5</v>
      </c>
      <c r="N63" s="793"/>
      <c r="P63" s="383"/>
      <c r="Q63" s="477"/>
    </row>
    <row r="64" spans="1:19" s="382" customFormat="1" ht="11.25" x14ac:dyDescent="0.2">
      <c r="A64" s="380"/>
      <c r="B64" s="475"/>
      <c r="C64" s="381"/>
      <c r="D64" s="381"/>
      <c r="E64" s="381"/>
      <c r="F64" s="381"/>
      <c r="G64" s="381"/>
      <c r="H64" s="381"/>
      <c r="I64" s="381"/>
      <c r="J64" s="381"/>
      <c r="K64" s="381"/>
      <c r="P64" s="383"/>
      <c r="Q64" s="477"/>
    </row>
    <row r="65" spans="1:16" s="382" customFormat="1" ht="11.25" x14ac:dyDescent="0.2">
      <c r="A65" s="380"/>
      <c r="B65" s="475"/>
      <c r="C65" s="381"/>
      <c r="D65" s="381"/>
      <c r="E65" s="381"/>
      <c r="F65" s="381"/>
      <c r="G65" s="381"/>
      <c r="H65" s="381"/>
      <c r="I65" s="381"/>
      <c r="J65" s="381"/>
      <c r="O65" s="383"/>
      <c r="P65" s="477"/>
    </row>
    <row r="66" spans="1:16" s="382" customFormat="1" ht="11.25" x14ac:dyDescent="0.2">
      <c r="A66" s="380"/>
      <c r="B66" s="475"/>
      <c r="C66" s="381"/>
      <c r="D66" s="381"/>
      <c r="E66" s="381"/>
      <c r="F66" s="381"/>
      <c r="G66" s="381"/>
      <c r="H66" s="381"/>
      <c r="I66" s="381"/>
      <c r="N66" s="383"/>
      <c r="O66" s="477"/>
    </row>
    <row r="67" spans="1:16" x14ac:dyDescent="0.2">
      <c r="I67" s="132"/>
      <c r="N67" s="116"/>
      <c r="O67" s="160"/>
      <c r="P67" s="100"/>
    </row>
    <row r="68" spans="1:16" x14ac:dyDescent="0.2">
      <c r="N68" s="116"/>
      <c r="O68" s="160"/>
      <c r="P68" s="100"/>
    </row>
    <row r="69" spans="1:16" x14ac:dyDescent="0.2">
      <c r="N69" s="116"/>
      <c r="O69" s="160"/>
      <c r="P69" s="100"/>
    </row>
    <row r="70" spans="1:16" x14ac:dyDescent="0.2">
      <c r="N70" s="116"/>
      <c r="O70" s="160"/>
      <c r="P70" s="100"/>
    </row>
    <row r="71" spans="1:16" x14ac:dyDescent="0.2">
      <c r="N71" s="116"/>
      <c r="O71" s="160"/>
      <c r="P71" s="100"/>
    </row>
  </sheetData>
  <mergeCells count="39">
    <mergeCell ref="M63:N63"/>
    <mergeCell ref="A24:A25"/>
    <mergeCell ref="I24:I25"/>
    <mergeCell ref="A27:A28"/>
    <mergeCell ref="M60:N60"/>
    <mergeCell ref="M61:N61"/>
    <mergeCell ref="M62:N62"/>
    <mergeCell ref="A56:B56"/>
    <mergeCell ref="C41:D41"/>
    <mergeCell ref="A46:B46"/>
    <mergeCell ref="A47:B47"/>
    <mergeCell ref="A51:B51"/>
    <mergeCell ref="A49:B49"/>
    <mergeCell ref="A53:B53"/>
    <mergeCell ref="A52:B52"/>
    <mergeCell ref="A48:B48"/>
    <mergeCell ref="A10:A23"/>
    <mergeCell ref="A5:A9"/>
    <mergeCell ref="I5:I9"/>
    <mergeCell ref="A29:A30"/>
    <mergeCell ref="I29:I30"/>
    <mergeCell ref="J4:L4"/>
    <mergeCell ref="G2:G4"/>
    <mergeCell ref="C3:D3"/>
    <mergeCell ref="E3:F3"/>
    <mergeCell ref="I27:I28"/>
    <mergeCell ref="I10:I23"/>
    <mergeCell ref="M58:N58"/>
    <mergeCell ref="A32:A34"/>
    <mergeCell ref="I32:I34"/>
    <mergeCell ref="E41:F41"/>
    <mergeCell ref="I40:L41"/>
    <mergeCell ref="A50:B50"/>
    <mergeCell ref="A55:B55"/>
    <mergeCell ref="A54:B54"/>
    <mergeCell ref="A40:B40"/>
    <mergeCell ref="A57:B57"/>
    <mergeCell ref="A37:A39"/>
    <mergeCell ref="I37:I3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59"/>
  <sheetViews>
    <sheetView zoomScaleNormal="100" workbookViewId="0">
      <pane ySplit="4" topLeftCell="A5" activePane="bottomLeft" state="frozenSplit"/>
      <selection pane="bottomLeft" activeCell="J8" sqref="J8"/>
    </sheetView>
  </sheetViews>
  <sheetFormatPr defaultRowHeight="12.75" x14ac:dyDescent="0.2"/>
  <cols>
    <col min="1" max="1" width="2.42578125" style="225" customWidth="1"/>
    <col min="2" max="2" width="6.42578125" style="83" customWidth="1"/>
    <col min="3" max="4" width="10.7109375" style="186" customWidth="1"/>
    <col min="5" max="5" width="11.28515625" style="186" customWidth="1"/>
    <col min="6" max="6" width="10.85546875" style="186" customWidth="1"/>
    <col min="7" max="7" width="11" style="1" customWidth="1"/>
    <col min="8" max="8" width="11" style="1" hidden="1" customWidth="1"/>
    <col min="9" max="9" width="11" customWidth="1"/>
    <col min="10" max="10" width="11.28515625" customWidth="1"/>
    <col min="11" max="11" width="10.42578125" customWidth="1"/>
    <col min="12" max="12" width="10" customWidth="1"/>
    <col min="13" max="14" width="10.7109375" customWidth="1"/>
    <col min="15" max="15" width="10.7109375" style="101" customWidth="1"/>
    <col min="16" max="16" width="10.7109375" customWidth="1"/>
    <col min="17" max="17" width="10.140625" customWidth="1"/>
    <col min="18" max="18" width="13.28515625" customWidth="1"/>
    <col min="19" max="19" width="13.7109375" customWidth="1"/>
    <col min="20" max="20" width="13.140625" customWidth="1"/>
  </cols>
  <sheetData>
    <row r="1" spans="1:18" ht="15" x14ac:dyDescent="0.25">
      <c r="A1" s="41" t="s">
        <v>63</v>
      </c>
      <c r="C1" s="3"/>
      <c r="D1" s="1"/>
      <c r="E1" s="1"/>
      <c r="F1" s="1"/>
      <c r="P1" s="221"/>
    </row>
    <row r="2" spans="1:18" ht="5.25" customHeight="1" thickBot="1" x14ac:dyDescent="0.25">
      <c r="A2" s="2"/>
      <c r="C2" s="351"/>
      <c r="D2" s="352"/>
      <c r="E2" s="352"/>
      <c r="F2" s="352"/>
      <c r="G2" s="738" t="s">
        <v>38</v>
      </c>
      <c r="H2" s="518"/>
      <c r="I2" s="147"/>
      <c r="P2" s="221"/>
    </row>
    <row r="3" spans="1:18" ht="17.25" customHeight="1" x14ac:dyDescent="0.2">
      <c r="A3" s="2"/>
      <c r="C3" s="758" t="s">
        <v>34</v>
      </c>
      <c r="D3" s="759"/>
      <c r="E3" s="758" t="s">
        <v>33</v>
      </c>
      <c r="F3" s="759"/>
      <c r="G3" s="738"/>
      <c r="H3" s="518"/>
      <c r="I3" s="147"/>
      <c r="P3" s="221"/>
    </row>
    <row r="4" spans="1:18" ht="13.5" thickBot="1" x14ac:dyDescent="0.25">
      <c r="A4" s="274" t="s">
        <v>6</v>
      </c>
      <c r="B4" s="112" t="s">
        <v>10</v>
      </c>
      <c r="C4" s="54" t="s">
        <v>7</v>
      </c>
      <c r="D4" s="55" t="s">
        <v>8</v>
      </c>
      <c r="E4" s="54" t="s">
        <v>37</v>
      </c>
      <c r="F4" s="55" t="s">
        <v>8</v>
      </c>
      <c r="G4" s="739"/>
      <c r="H4" s="518"/>
      <c r="I4" s="285" t="s">
        <v>0</v>
      </c>
      <c r="J4" s="744" t="s">
        <v>11</v>
      </c>
      <c r="K4" s="744"/>
      <c r="L4" s="744"/>
      <c r="P4" s="221"/>
    </row>
    <row r="5" spans="1:18" x14ac:dyDescent="0.2">
      <c r="A5" s="767" t="s">
        <v>46</v>
      </c>
      <c r="B5" s="136" t="s">
        <v>167</v>
      </c>
      <c r="C5" s="58"/>
      <c r="D5" s="119"/>
      <c r="E5" s="252">
        <v>22572</v>
      </c>
      <c r="F5" s="59"/>
      <c r="G5" s="282"/>
      <c r="H5" s="282"/>
      <c r="I5" s="755">
        <f>SUM(C5:G15)</f>
        <v>118696.79999999999</v>
      </c>
      <c r="J5" s="263" t="s">
        <v>168</v>
      </c>
      <c r="K5" s="31"/>
      <c r="L5" s="32"/>
      <c r="M5" s="313" t="s">
        <v>135</v>
      </c>
      <c r="O5" s="589"/>
      <c r="P5" s="222"/>
      <c r="Q5" s="255" t="s">
        <v>169</v>
      </c>
      <c r="R5" s="170"/>
    </row>
    <row r="6" spans="1:18" x14ac:dyDescent="0.2">
      <c r="A6" s="768"/>
      <c r="B6" s="594" t="s">
        <v>170</v>
      </c>
      <c r="C6" s="58"/>
      <c r="D6" s="119"/>
      <c r="E6" s="252">
        <v>3009.6</v>
      </c>
      <c r="F6" s="59"/>
      <c r="G6" s="120"/>
      <c r="H6" s="678"/>
      <c r="I6" s="756"/>
      <c r="J6" s="263" t="s">
        <v>171</v>
      </c>
      <c r="K6" s="31"/>
      <c r="L6" s="32"/>
      <c r="M6" s="313" t="s">
        <v>135</v>
      </c>
      <c r="O6" s="595"/>
      <c r="P6" s="35"/>
      <c r="Q6" s="35" t="s">
        <v>172</v>
      </c>
    </row>
    <row r="7" spans="1:18" x14ac:dyDescent="0.2">
      <c r="A7" s="768"/>
      <c r="B7" s="598" t="s">
        <v>186</v>
      </c>
      <c r="C7" s="60"/>
      <c r="D7" s="108"/>
      <c r="E7" s="126">
        <v>12038.4</v>
      </c>
      <c r="F7" s="61"/>
      <c r="G7" s="110"/>
      <c r="H7" s="678">
        <f t="shared" ref="H7" si="0">SUM(C7:G7)/1.14</f>
        <v>10560</v>
      </c>
      <c r="I7" s="756"/>
      <c r="J7" s="30" t="s">
        <v>187</v>
      </c>
      <c r="K7" s="31"/>
      <c r="L7" s="32"/>
      <c r="M7" s="212" t="s">
        <v>95</v>
      </c>
      <c r="O7" s="159">
        <v>43150</v>
      </c>
      <c r="P7" s="35"/>
      <c r="Q7" s="35" t="s">
        <v>188</v>
      </c>
    </row>
    <row r="8" spans="1:18" x14ac:dyDescent="0.2">
      <c r="A8" s="768"/>
      <c r="B8" s="596" t="s">
        <v>173</v>
      </c>
      <c r="C8" s="266"/>
      <c r="D8" s="171"/>
      <c r="E8" s="479">
        <v>4514.3999999999996</v>
      </c>
      <c r="F8" s="155"/>
      <c r="G8" s="234"/>
      <c r="H8" s="678"/>
      <c r="I8" s="756"/>
      <c r="J8" s="263" t="s">
        <v>174</v>
      </c>
      <c r="K8" s="31"/>
      <c r="L8" s="32"/>
      <c r="M8" s="313" t="s">
        <v>135</v>
      </c>
      <c r="O8" s="589"/>
      <c r="P8" s="35"/>
      <c r="Q8" s="35"/>
    </row>
    <row r="9" spans="1:18" x14ac:dyDescent="0.2">
      <c r="A9" s="768"/>
      <c r="B9" s="596" t="s">
        <v>175</v>
      </c>
      <c r="C9" s="266"/>
      <c r="D9" s="171"/>
      <c r="E9" s="479">
        <v>1083</v>
      </c>
      <c r="F9" s="155"/>
      <c r="G9" s="234"/>
      <c r="H9" s="678"/>
      <c r="I9" s="756"/>
      <c r="J9" s="263" t="s">
        <v>176</v>
      </c>
      <c r="K9" s="31"/>
      <c r="L9" s="32"/>
      <c r="M9" s="313" t="s">
        <v>135</v>
      </c>
      <c r="O9" s="595"/>
      <c r="P9" s="35"/>
      <c r="Q9" s="35"/>
    </row>
    <row r="10" spans="1:18" x14ac:dyDescent="0.2">
      <c r="A10" s="768"/>
      <c r="B10" s="596" t="s">
        <v>177</v>
      </c>
      <c r="C10" s="60"/>
      <c r="D10" s="108"/>
      <c r="E10" s="127">
        <v>9028.7999999999993</v>
      </c>
      <c r="F10" s="61"/>
      <c r="G10" s="110"/>
      <c r="H10" s="337"/>
      <c r="I10" s="756"/>
      <c r="J10" s="263" t="s">
        <v>178</v>
      </c>
      <c r="K10" s="31"/>
      <c r="L10" s="32"/>
      <c r="M10" s="313" t="s">
        <v>135</v>
      </c>
      <c r="O10" s="597"/>
      <c r="P10" s="35"/>
      <c r="Q10" s="35" t="s">
        <v>179</v>
      </c>
    </row>
    <row r="11" spans="1:18" x14ac:dyDescent="0.2">
      <c r="A11" s="768"/>
      <c r="B11" s="679" t="s">
        <v>180</v>
      </c>
      <c r="C11" s="58"/>
      <c r="D11" s="119"/>
      <c r="E11" s="252">
        <v>24441.599999999999</v>
      </c>
      <c r="F11" s="59"/>
      <c r="G11" s="120"/>
      <c r="H11" s="337"/>
      <c r="I11" s="756"/>
      <c r="J11" s="263" t="s">
        <v>181</v>
      </c>
      <c r="K11" s="31"/>
      <c r="L11" s="32"/>
      <c r="M11" s="313" t="s">
        <v>135</v>
      </c>
      <c r="O11" s="595"/>
      <c r="P11" s="35"/>
      <c r="Q11" s="35" t="s">
        <v>179</v>
      </c>
    </row>
    <row r="12" spans="1:18" x14ac:dyDescent="0.2">
      <c r="A12" s="768"/>
      <c r="B12" s="291" t="s">
        <v>182</v>
      </c>
      <c r="C12" s="292"/>
      <c r="D12" s="140"/>
      <c r="E12" s="298">
        <v>1539</v>
      </c>
      <c r="F12" s="150"/>
      <c r="G12" s="337"/>
      <c r="H12" s="678">
        <f t="shared" ref="H12:H13" si="1">SUM(C12:G12)/1.14</f>
        <v>1350.0000000000002</v>
      </c>
      <c r="I12" s="756"/>
      <c r="J12" s="263" t="s">
        <v>183</v>
      </c>
      <c r="K12" s="31"/>
      <c r="L12" s="32"/>
      <c r="M12" s="313" t="s">
        <v>184</v>
      </c>
      <c r="O12" s="589"/>
      <c r="Q12" s="35" t="s">
        <v>185</v>
      </c>
    </row>
    <row r="13" spans="1:18" x14ac:dyDescent="0.2">
      <c r="A13" s="768"/>
      <c r="B13" s="217" t="s">
        <v>191</v>
      </c>
      <c r="C13" s="416"/>
      <c r="D13" s="182">
        <v>23940</v>
      </c>
      <c r="E13" s="510"/>
      <c r="F13" s="180"/>
      <c r="G13" s="243"/>
      <c r="H13" s="678">
        <f t="shared" si="1"/>
        <v>21000</v>
      </c>
      <c r="I13" s="756"/>
      <c r="J13" s="30" t="s">
        <v>192</v>
      </c>
      <c r="K13" s="31"/>
      <c r="L13" s="32"/>
      <c r="M13" s="212" t="s">
        <v>44</v>
      </c>
      <c r="O13" s="162" t="s">
        <v>45</v>
      </c>
      <c r="Q13" s="158"/>
    </row>
    <row r="14" spans="1:18" s="100" customFormat="1" x14ac:dyDescent="0.2">
      <c r="A14" s="768"/>
      <c r="B14" s="217" t="s">
        <v>189</v>
      </c>
      <c r="C14" s="60"/>
      <c r="D14" s="61">
        <v>11400</v>
      </c>
      <c r="E14" s="70"/>
      <c r="F14" s="108"/>
      <c r="G14" s="66"/>
      <c r="H14" s="593"/>
      <c r="I14" s="756"/>
      <c r="J14" s="30" t="s">
        <v>190</v>
      </c>
      <c r="K14" s="31"/>
      <c r="L14" s="32"/>
      <c r="M14" s="100" t="s">
        <v>44</v>
      </c>
      <c r="O14" s="159" t="s">
        <v>45</v>
      </c>
      <c r="P14" s="222"/>
    </row>
    <row r="15" spans="1:18" s="100" customFormat="1" x14ac:dyDescent="0.2">
      <c r="A15" s="769"/>
      <c r="B15" s="291" t="s">
        <v>64</v>
      </c>
      <c r="C15" s="292"/>
      <c r="D15" s="150">
        <v>5130</v>
      </c>
      <c r="E15" s="292"/>
      <c r="F15" s="150"/>
      <c r="G15" s="308"/>
      <c r="H15" s="680">
        <f>SUM(C15:G15)/1.14</f>
        <v>4500</v>
      </c>
      <c r="I15" s="757"/>
      <c r="J15" s="30" t="s">
        <v>62</v>
      </c>
      <c r="K15" s="31"/>
      <c r="L15" s="32"/>
      <c r="M15" s="212" t="s">
        <v>44</v>
      </c>
      <c r="O15" s="159" t="s">
        <v>45</v>
      </c>
      <c r="P15" s="160"/>
    </row>
    <row r="16" spans="1:18" s="100" customFormat="1" x14ac:dyDescent="0.2">
      <c r="A16" s="586" t="s">
        <v>75</v>
      </c>
      <c r="B16" s="85" t="s">
        <v>74</v>
      </c>
      <c r="C16" s="126"/>
      <c r="D16" s="61">
        <v>10248.6</v>
      </c>
      <c r="E16" s="60"/>
      <c r="F16" s="61"/>
      <c r="G16" s="71"/>
      <c r="H16" s="681">
        <f t="shared" ref="H16:H29" si="2">SUM(C16:G16)/1.14</f>
        <v>8990.0000000000018</v>
      </c>
      <c r="I16" s="582">
        <f>SUM(C16:G16)</f>
        <v>10248.6</v>
      </c>
      <c r="J16" s="30" t="s">
        <v>73</v>
      </c>
      <c r="K16" s="31"/>
      <c r="L16" s="32"/>
      <c r="M16" s="212" t="s">
        <v>44</v>
      </c>
      <c r="O16" s="159" t="s">
        <v>45</v>
      </c>
      <c r="P16" s="160"/>
    </row>
    <row r="17" spans="1:18" x14ac:dyDescent="0.2">
      <c r="A17" s="765" t="s">
        <v>78</v>
      </c>
      <c r="B17" s="84" t="s">
        <v>77</v>
      </c>
      <c r="C17" s="148"/>
      <c r="D17" s="59">
        <v>16940.400000000001</v>
      </c>
      <c r="E17" s="281"/>
      <c r="F17" s="59"/>
      <c r="G17" s="282"/>
      <c r="H17" s="682">
        <f t="shared" si="2"/>
        <v>14860.000000000002</v>
      </c>
      <c r="I17" s="752">
        <f>SUM(C17:G18)</f>
        <v>22207.200000000001</v>
      </c>
      <c r="J17" s="30" t="s">
        <v>79</v>
      </c>
      <c r="K17" s="31"/>
      <c r="L17" s="32"/>
      <c r="M17" s="212" t="s">
        <v>44</v>
      </c>
      <c r="N17" s="100"/>
      <c r="O17" s="159" t="s">
        <v>45</v>
      </c>
      <c r="P17" s="222"/>
    </row>
    <row r="18" spans="1:18" s="100" customFormat="1" x14ac:dyDescent="0.2">
      <c r="A18" s="766"/>
      <c r="B18" s="84" t="s">
        <v>81</v>
      </c>
      <c r="C18" s="58"/>
      <c r="D18" s="59"/>
      <c r="E18" s="307">
        <v>5266.8</v>
      </c>
      <c r="F18" s="119"/>
      <c r="G18" s="282"/>
      <c r="H18" s="680">
        <f t="shared" si="2"/>
        <v>4620.0000000000009</v>
      </c>
      <c r="I18" s="753"/>
      <c r="J18" s="30" t="s">
        <v>82</v>
      </c>
      <c r="K18" s="31"/>
      <c r="L18" s="32"/>
      <c r="M18" s="212" t="s">
        <v>95</v>
      </c>
      <c r="O18" s="159">
        <v>43178</v>
      </c>
      <c r="P18" s="222"/>
    </row>
    <row r="19" spans="1:18" s="100" customFormat="1" x14ac:dyDescent="0.2">
      <c r="A19" s="226" t="s">
        <v>85</v>
      </c>
      <c r="B19" s="291" t="s">
        <v>84</v>
      </c>
      <c r="C19" s="293">
        <v>1938</v>
      </c>
      <c r="D19" s="150"/>
      <c r="E19" s="292"/>
      <c r="F19" s="150"/>
      <c r="G19" s="308"/>
      <c r="H19" s="680">
        <f t="shared" si="2"/>
        <v>1700.0000000000002</v>
      </c>
      <c r="I19" s="264">
        <f>SUM(C19:G19)</f>
        <v>1938</v>
      </c>
      <c r="J19" s="30" t="s">
        <v>83</v>
      </c>
      <c r="K19" s="31"/>
      <c r="L19" s="32"/>
      <c r="M19" s="212" t="s">
        <v>95</v>
      </c>
      <c r="O19" s="159">
        <v>43171</v>
      </c>
      <c r="P19" s="222" t="s">
        <v>91</v>
      </c>
    </row>
    <row r="20" spans="1:18" x14ac:dyDescent="0.2">
      <c r="A20" s="765" t="s">
        <v>87</v>
      </c>
      <c r="B20" s="217" t="s">
        <v>86</v>
      </c>
      <c r="C20" s="60"/>
      <c r="D20" s="61">
        <v>7980</v>
      </c>
      <c r="E20" s="70"/>
      <c r="F20" s="61"/>
      <c r="G20" s="71"/>
      <c r="H20" s="681">
        <f t="shared" si="2"/>
        <v>7000.0000000000009</v>
      </c>
      <c r="I20" s="752">
        <f>SUM(C20:G21)</f>
        <v>17681.400000000001</v>
      </c>
      <c r="J20" s="30" t="s">
        <v>88</v>
      </c>
      <c r="K20" s="31"/>
      <c r="L20" s="32"/>
      <c r="M20" s="212" t="s">
        <v>44</v>
      </c>
      <c r="N20" s="100"/>
      <c r="O20" s="159" t="s">
        <v>45</v>
      </c>
      <c r="P20" s="221"/>
    </row>
    <row r="21" spans="1:18" x14ac:dyDescent="0.2">
      <c r="A21" s="766"/>
      <c r="B21" s="84" t="s">
        <v>93</v>
      </c>
      <c r="C21" s="252"/>
      <c r="D21" s="59">
        <v>9701.4</v>
      </c>
      <c r="E21" s="281"/>
      <c r="F21" s="59"/>
      <c r="G21" s="282"/>
      <c r="H21" s="682">
        <f t="shared" si="2"/>
        <v>8510</v>
      </c>
      <c r="I21" s="753"/>
      <c r="J21" s="30" t="s">
        <v>92</v>
      </c>
      <c r="K21" s="31"/>
      <c r="L21" s="32"/>
      <c r="M21" s="212" t="s">
        <v>44</v>
      </c>
      <c r="N21" s="100"/>
      <c r="O21" s="159" t="s">
        <v>45</v>
      </c>
      <c r="P21" s="221"/>
    </row>
    <row r="22" spans="1:18" x14ac:dyDescent="0.2">
      <c r="A22" s="765" t="s">
        <v>97</v>
      </c>
      <c r="B22" s="291" t="s">
        <v>96</v>
      </c>
      <c r="C22" s="293"/>
      <c r="D22" s="150">
        <v>21090</v>
      </c>
      <c r="E22" s="299"/>
      <c r="F22" s="150"/>
      <c r="G22" s="308"/>
      <c r="H22" s="680">
        <f t="shared" si="2"/>
        <v>18500</v>
      </c>
      <c r="I22" s="752">
        <f>SUM(C22:G23)</f>
        <v>23187.599999999999</v>
      </c>
      <c r="J22" s="30" t="s">
        <v>62</v>
      </c>
      <c r="K22" s="31"/>
      <c r="L22" s="32"/>
      <c r="M22" s="212" t="s">
        <v>44</v>
      </c>
      <c r="N22" s="100"/>
      <c r="O22" s="159" t="s">
        <v>45</v>
      </c>
      <c r="P22" s="221"/>
    </row>
    <row r="23" spans="1:18" x14ac:dyDescent="0.2">
      <c r="A23" s="766"/>
      <c r="B23" s="217" t="s">
        <v>99</v>
      </c>
      <c r="C23" s="126">
        <v>2097.6</v>
      </c>
      <c r="D23" s="61"/>
      <c r="E23" s="70"/>
      <c r="F23" s="61"/>
      <c r="G23" s="71"/>
      <c r="H23" s="680">
        <f t="shared" si="2"/>
        <v>1840</v>
      </c>
      <c r="I23" s="753"/>
      <c r="J23" s="30" t="s">
        <v>98</v>
      </c>
      <c r="K23" s="31"/>
      <c r="L23" s="32"/>
      <c r="M23" s="212" t="s">
        <v>95</v>
      </c>
      <c r="N23" s="100"/>
      <c r="O23" s="159">
        <v>43172</v>
      </c>
      <c r="P23" s="222"/>
    </row>
    <row r="24" spans="1:18" x14ac:dyDescent="0.2">
      <c r="A24" s="227" t="s">
        <v>101</v>
      </c>
      <c r="B24" s="291" t="s">
        <v>100</v>
      </c>
      <c r="C24" s="293">
        <v>82399.199999999997</v>
      </c>
      <c r="D24" s="150"/>
      <c r="E24" s="299"/>
      <c r="F24" s="150"/>
      <c r="G24" s="308"/>
      <c r="H24" s="680">
        <f t="shared" si="2"/>
        <v>72280</v>
      </c>
      <c r="I24" s="264">
        <f>SUM(C24:G24)</f>
        <v>82399.199999999997</v>
      </c>
      <c r="J24" s="30" t="s">
        <v>102</v>
      </c>
      <c r="K24" s="31"/>
      <c r="L24" s="32"/>
      <c r="M24" s="212" t="s">
        <v>104</v>
      </c>
      <c r="N24" s="100"/>
      <c r="O24" s="162">
        <v>43175</v>
      </c>
      <c r="P24" s="222"/>
    </row>
    <row r="25" spans="1:18" x14ac:dyDescent="0.2">
      <c r="A25" s="765" t="s">
        <v>106</v>
      </c>
      <c r="B25" s="85" t="s">
        <v>105</v>
      </c>
      <c r="C25" s="60"/>
      <c r="D25" s="61">
        <v>14649</v>
      </c>
      <c r="E25" s="70"/>
      <c r="F25" s="61"/>
      <c r="G25" s="71"/>
      <c r="H25" s="680">
        <f t="shared" si="2"/>
        <v>12850.000000000002</v>
      </c>
      <c r="I25" s="752">
        <f>SUM(C25:G26)</f>
        <v>16746.599999999999</v>
      </c>
      <c r="J25" s="30" t="s">
        <v>73</v>
      </c>
      <c r="K25" s="31"/>
      <c r="L25" s="32"/>
      <c r="M25" s="212" t="s">
        <v>44</v>
      </c>
      <c r="N25" s="100"/>
      <c r="O25" s="159" t="s">
        <v>45</v>
      </c>
      <c r="P25" s="221"/>
    </row>
    <row r="26" spans="1:18" x14ac:dyDescent="0.2">
      <c r="A26" s="766"/>
      <c r="B26" s="85" t="s">
        <v>107</v>
      </c>
      <c r="C26" s="290">
        <v>2097.6</v>
      </c>
      <c r="D26" s="155"/>
      <c r="E26" s="480"/>
      <c r="F26" s="155"/>
      <c r="G26" s="463"/>
      <c r="H26" s="680">
        <f t="shared" si="2"/>
        <v>1840</v>
      </c>
      <c r="I26" s="753"/>
      <c r="J26" s="30" t="s">
        <v>98</v>
      </c>
      <c r="K26" s="31"/>
      <c r="L26" s="32"/>
      <c r="M26" s="212" t="s">
        <v>104</v>
      </c>
      <c r="N26" s="100"/>
      <c r="O26" s="159">
        <v>43182</v>
      </c>
      <c r="P26" s="221"/>
    </row>
    <row r="27" spans="1:18" x14ac:dyDescent="0.2">
      <c r="A27" s="765" t="s">
        <v>109</v>
      </c>
      <c r="B27" s="265" t="s">
        <v>108</v>
      </c>
      <c r="C27" s="266"/>
      <c r="D27" s="155">
        <v>6720.3</v>
      </c>
      <c r="E27" s="480"/>
      <c r="F27" s="155"/>
      <c r="G27" s="463"/>
      <c r="H27" s="681">
        <f t="shared" si="2"/>
        <v>5895.0000000000009</v>
      </c>
      <c r="I27" s="752">
        <f>SUM(C27:G28)</f>
        <v>14700.3</v>
      </c>
      <c r="J27" s="30" t="s">
        <v>110</v>
      </c>
      <c r="K27" s="31"/>
      <c r="L27" s="32"/>
      <c r="M27" s="212" t="s">
        <v>44</v>
      </c>
      <c r="N27" s="100"/>
      <c r="O27" s="159" t="s">
        <v>45</v>
      </c>
      <c r="P27" s="221"/>
    </row>
    <row r="28" spans="1:18" x14ac:dyDescent="0.2">
      <c r="A28" s="766"/>
      <c r="B28" s="85" t="s">
        <v>112</v>
      </c>
      <c r="C28" s="60"/>
      <c r="D28" s="61">
        <v>7980</v>
      </c>
      <c r="E28" s="70"/>
      <c r="F28" s="61"/>
      <c r="G28" s="71"/>
      <c r="H28" s="682">
        <f t="shared" si="2"/>
        <v>7000.0000000000009</v>
      </c>
      <c r="I28" s="753"/>
      <c r="J28" s="30" t="s">
        <v>111</v>
      </c>
      <c r="K28" s="31"/>
      <c r="L28" s="32"/>
      <c r="M28" s="212" t="s">
        <v>44</v>
      </c>
      <c r="N28" s="100"/>
      <c r="O28" s="159" t="s">
        <v>45</v>
      </c>
      <c r="P28" s="221"/>
    </row>
    <row r="29" spans="1:18" x14ac:dyDescent="0.2">
      <c r="A29" s="765" t="s">
        <v>114</v>
      </c>
      <c r="B29" s="84" t="s">
        <v>115</v>
      </c>
      <c r="C29" s="58"/>
      <c r="D29" s="59">
        <v>1322.4</v>
      </c>
      <c r="E29" s="281"/>
      <c r="F29" s="59"/>
      <c r="G29" s="282"/>
      <c r="H29" s="680">
        <f t="shared" si="2"/>
        <v>1160.0000000000002</v>
      </c>
      <c r="I29" s="752">
        <f>SUM(C29:G30)</f>
        <v>28853.4</v>
      </c>
      <c r="J29" s="30" t="s">
        <v>113</v>
      </c>
      <c r="K29" s="31"/>
      <c r="L29" s="32"/>
      <c r="M29" s="212" t="s">
        <v>44</v>
      </c>
      <c r="N29" s="100"/>
      <c r="O29" s="159" t="s">
        <v>45</v>
      </c>
      <c r="P29" s="221"/>
    </row>
    <row r="30" spans="1:18" ht="13.5" thickBot="1" x14ac:dyDescent="0.25">
      <c r="A30" s="766"/>
      <c r="B30" s="265" t="s">
        <v>116</v>
      </c>
      <c r="C30" s="308"/>
      <c r="D30" s="155">
        <v>27531</v>
      </c>
      <c r="E30" s="299"/>
      <c r="F30" s="150"/>
      <c r="G30" s="308"/>
      <c r="H30" s="308"/>
      <c r="I30" s="754"/>
      <c r="J30" s="30" t="s">
        <v>73</v>
      </c>
      <c r="K30" s="31"/>
      <c r="L30" s="32"/>
      <c r="M30" s="212" t="s">
        <v>44</v>
      </c>
      <c r="N30" s="100"/>
      <c r="O30" s="159" t="s">
        <v>45</v>
      </c>
      <c r="P30" s="160"/>
    </row>
    <row r="31" spans="1:18" ht="14.25" thickTop="1" thickBot="1" x14ac:dyDescent="0.25">
      <c r="A31" s="762"/>
      <c r="B31" s="762"/>
      <c r="C31" s="56">
        <f>SUM(C15:C30)</f>
        <v>88532.400000000009</v>
      </c>
      <c r="D31" s="56">
        <f>SUM(D15:D30)</f>
        <v>129293.09999999999</v>
      </c>
      <c r="E31" s="56">
        <f>SUM(E15:E30)</f>
        <v>5266.8</v>
      </c>
      <c r="F31" s="56">
        <f>SUM(F15:F30)</f>
        <v>0</v>
      </c>
      <c r="G31" s="67">
        <f>SUM(G15:G30)</f>
        <v>0</v>
      </c>
      <c r="H31" s="451"/>
      <c r="I31" s="748">
        <f>SUM(I15:I30)</f>
        <v>217962.3</v>
      </c>
      <c r="J31" s="749"/>
      <c r="K31" s="749"/>
      <c r="L31" s="749"/>
      <c r="M31" s="69"/>
      <c r="N31" s="69"/>
      <c r="O31" s="102"/>
      <c r="P31" s="223"/>
    </row>
    <row r="32" spans="1:18" x14ac:dyDescent="0.2">
      <c r="A32" s="287"/>
      <c r="B32" s="86"/>
      <c r="C32" s="763">
        <f>SUM(C31:D31)</f>
        <v>217825.5</v>
      </c>
      <c r="D32" s="764"/>
      <c r="E32" s="763">
        <f>SUM(E31:F31)</f>
        <v>5266.8</v>
      </c>
      <c r="F32" s="764"/>
      <c r="G32" s="68"/>
      <c r="H32" s="519"/>
      <c r="I32" s="750"/>
      <c r="J32" s="748"/>
      <c r="K32" s="748"/>
      <c r="L32" s="748"/>
      <c r="M32" s="751">
        <f>SUM(C31:G31)</f>
        <v>223092.3</v>
      </c>
      <c r="N32" s="751"/>
      <c r="O32" s="102"/>
      <c r="P32" s="223"/>
      <c r="Q32" s="100"/>
      <c r="R32" s="158"/>
    </row>
    <row r="33" spans="1:19" x14ac:dyDescent="0.2">
      <c r="A33" s="287"/>
      <c r="B33" s="86"/>
      <c r="C33" s="8"/>
      <c r="D33" s="8"/>
      <c r="E33" s="8"/>
      <c r="F33" s="8"/>
      <c r="G33" s="8"/>
      <c r="H33" s="8"/>
      <c r="I33" s="13"/>
      <c r="J33" s="742"/>
      <c r="K33" s="743"/>
      <c r="L33" s="745">
        <f>SUM(C5:G30,'[1]FEBRUARY ''18'!$C$22:$G$40,'[1]FEBRUARY ''18'!$C$5:$G$19)</f>
        <v>627062.12</v>
      </c>
      <c r="M33" s="742"/>
      <c r="N33" s="737"/>
      <c r="O33" s="737"/>
      <c r="P33" s="223"/>
      <c r="Q33" s="100"/>
      <c r="R33" s="149"/>
      <c r="S33" s="165"/>
    </row>
    <row r="34" spans="1:19" ht="15" x14ac:dyDescent="0.2">
      <c r="A34" s="65" t="s">
        <v>9</v>
      </c>
      <c r="C34" s="1"/>
      <c r="D34" s="1"/>
      <c r="E34" s="1"/>
      <c r="F34" s="1"/>
      <c r="L34" s="746"/>
      <c r="M34" s="747"/>
      <c r="P34" s="221"/>
    </row>
    <row r="35" spans="1:19" x14ac:dyDescent="0.2">
      <c r="A35" s="4"/>
      <c r="C35" s="1"/>
      <c r="D35" s="1"/>
      <c r="E35" s="1"/>
      <c r="F35" s="1"/>
      <c r="L35" s="740"/>
      <c r="M35" s="741"/>
      <c r="P35" s="221"/>
      <c r="R35" s="165"/>
    </row>
    <row r="36" spans="1:19" ht="19.5" thickBot="1" x14ac:dyDescent="0.25">
      <c r="A36" s="151"/>
      <c r="B36" s="152" t="s">
        <v>34</v>
      </c>
      <c r="C36" s="132"/>
      <c r="D36" s="1"/>
      <c r="E36" s="1"/>
      <c r="F36" s="1"/>
      <c r="J36" s="221"/>
      <c r="O36"/>
    </row>
    <row r="37" spans="1:19" ht="13.5" thickBot="1" x14ac:dyDescent="0.25">
      <c r="A37" s="760"/>
      <c r="B37" s="761"/>
      <c r="C37" s="34" t="s">
        <v>90</v>
      </c>
      <c r="D37" s="213" t="s">
        <v>89</v>
      </c>
      <c r="E37" s="213" t="s">
        <v>80</v>
      </c>
      <c r="F37" s="213" t="s">
        <v>58</v>
      </c>
      <c r="G37" s="213" t="s">
        <v>94</v>
      </c>
      <c r="H37" s="213"/>
      <c r="I37" s="213" t="s">
        <v>117</v>
      </c>
      <c r="J37" s="177" t="s">
        <v>76</v>
      </c>
      <c r="K37" s="314" t="s">
        <v>103</v>
      </c>
      <c r="L37" s="101"/>
      <c r="N37" s="101"/>
      <c r="P37" s="101"/>
    </row>
    <row r="38" spans="1:19" x14ac:dyDescent="0.2">
      <c r="A38" s="777" t="s">
        <v>64</v>
      </c>
      <c r="B38" s="778"/>
      <c r="C38" s="72"/>
      <c r="D38" s="73"/>
      <c r="E38" s="73"/>
      <c r="F38" s="73">
        <v>5130</v>
      </c>
      <c r="G38" s="73"/>
      <c r="H38" s="73"/>
      <c r="I38" s="73"/>
      <c r="J38" s="64"/>
      <c r="K38" s="315"/>
      <c r="L38" s="101"/>
      <c r="N38" s="101"/>
      <c r="P38" s="101"/>
    </row>
    <row r="39" spans="1:19" x14ac:dyDescent="0.2">
      <c r="A39" s="781" t="s">
        <v>74</v>
      </c>
      <c r="B39" s="782"/>
      <c r="C39" s="74"/>
      <c r="D39" s="75"/>
      <c r="E39" s="75"/>
      <c r="F39" s="75"/>
      <c r="G39" s="75"/>
      <c r="H39" s="75"/>
      <c r="I39" s="75"/>
      <c r="J39" s="63">
        <v>10248.6</v>
      </c>
      <c r="K39" s="110"/>
      <c r="L39" s="101"/>
      <c r="N39" s="101"/>
      <c r="P39" s="101"/>
      <c r="Q39" s="158"/>
    </row>
    <row r="40" spans="1:19" x14ac:dyDescent="0.2">
      <c r="A40" s="781" t="s">
        <v>77</v>
      </c>
      <c r="B40" s="782"/>
      <c r="C40" s="74"/>
      <c r="D40" s="75"/>
      <c r="E40" s="75">
        <v>16940.400000000001</v>
      </c>
      <c r="F40" s="75"/>
      <c r="G40" s="75"/>
      <c r="H40" s="75"/>
      <c r="I40" s="75"/>
      <c r="J40" s="63"/>
      <c r="K40" s="110"/>
      <c r="L40" s="101"/>
      <c r="N40" s="101"/>
      <c r="P40" s="101"/>
    </row>
    <row r="41" spans="1:19" x14ac:dyDescent="0.2">
      <c r="A41" s="781" t="s">
        <v>86</v>
      </c>
      <c r="B41" s="782"/>
      <c r="C41" s="74"/>
      <c r="D41" s="75">
        <v>7980</v>
      </c>
      <c r="E41" s="75"/>
      <c r="F41" s="75"/>
      <c r="G41" s="75"/>
      <c r="H41" s="75"/>
      <c r="I41" s="75"/>
      <c r="J41" s="63"/>
      <c r="K41" s="110"/>
      <c r="L41" s="101"/>
      <c r="N41" s="101"/>
      <c r="P41" s="101"/>
    </row>
    <row r="42" spans="1:19" x14ac:dyDescent="0.2">
      <c r="A42" s="781" t="s">
        <v>93</v>
      </c>
      <c r="B42" s="782"/>
      <c r="C42" s="74"/>
      <c r="D42" s="75"/>
      <c r="E42" s="75"/>
      <c r="F42" s="75"/>
      <c r="G42" s="75">
        <v>9701.4</v>
      </c>
      <c r="H42" s="75"/>
      <c r="I42" s="75"/>
      <c r="J42" s="63"/>
      <c r="K42" s="110"/>
      <c r="L42" s="101"/>
      <c r="N42" s="101"/>
      <c r="P42" s="101"/>
    </row>
    <row r="43" spans="1:19" x14ac:dyDescent="0.2">
      <c r="A43" s="779" t="s">
        <v>96</v>
      </c>
      <c r="B43" s="780"/>
      <c r="C43" s="74"/>
      <c r="D43" s="75"/>
      <c r="E43" s="75"/>
      <c r="F43" s="75">
        <v>21090</v>
      </c>
      <c r="G43" s="75"/>
      <c r="H43" s="75"/>
      <c r="I43" s="75"/>
      <c r="J43" s="63"/>
      <c r="K43" s="110"/>
      <c r="L43" s="101"/>
      <c r="N43" s="101"/>
      <c r="P43" s="101"/>
    </row>
    <row r="44" spans="1:19" x14ac:dyDescent="0.2">
      <c r="A44" s="779" t="s">
        <v>105</v>
      </c>
      <c r="B44" s="780"/>
      <c r="C44" s="74"/>
      <c r="D44" s="75"/>
      <c r="E44" s="75"/>
      <c r="F44" s="75"/>
      <c r="G44" s="75"/>
      <c r="H44" s="75"/>
      <c r="I44" s="75"/>
      <c r="J44" s="63">
        <v>14649</v>
      </c>
      <c r="K44" s="110"/>
      <c r="L44" s="495"/>
      <c r="N44" s="495"/>
      <c r="O44" s="495"/>
      <c r="P44" s="495"/>
    </row>
    <row r="45" spans="1:19" x14ac:dyDescent="0.2">
      <c r="A45" s="779" t="s">
        <v>108</v>
      </c>
      <c r="B45" s="780"/>
      <c r="C45" s="74">
        <v>6720.3</v>
      </c>
      <c r="D45" s="75"/>
      <c r="E45" s="75"/>
      <c r="F45" s="75"/>
      <c r="G45" s="70"/>
      <c r="H45" s="75"/>
      <c r="I45" s="75"/>
      <c r="J45" s="63"/>
      <c r="K45" s="110"/>
      <c r="L45" s="101"/>
      <c r="N45" s="101"/>
      <c r="P45" s="101"/>
    </row>
    <row r="46" spans="1:19" x14ac:dyDescent="0.2">
      <c r="A46" s="779" t="s">
        <v>112</v>
      </c>
      <c r="B46" s="780"/>
      <c r="C46" s="284"/>
      <c r="D46" s="137"/>
      <c r="E46" s="137"/>
      <c r="F46" s="137"/>
      <c r="G46" s="137"/>
      <c r="H46" s="137"/>
      <c r="I46" s="137"/>
      <c r="J46" s="179"/>
      <c r="K46" s="234">
        <v>7980</v>
      </c>
      <c r="L46" s="101"/>
      <c r="N46" s="101"/>
      <c r="P46" s="101"/>
    </row>
    <row r="47" spans="1:19" x14ac:dyDescent="0.2">
      <c r="A47" s="779" t="s">
        <v>115</v>
      </c>
      <c r="B47" s="780"/>
      <c r="C47" s="284"/>
      <c r="D47" s="137"/>
      <c r="E47" s="137"/>
      <c r="F47" s="137"/>
      <c r="G47" s="480"/>
      <c r="H47" s="137"/>
      <c r="I47" s="137">
        <v>1322.4</v>
      </c>
      <c r="J47" s="179"/>
      <c r="K47" s="234"/>
      <c r="L47" s="101"/>
      <c r="N47" s="101"/>
      <c r="P47" s="101"/>
    </row>
    <row r="48" spans="1:19" ht="13.5" thickBot="1" x14ac:dyDescent="0.25">
      <c r="A48" s="783" t="s">
        <v>116</v>
      </c>
      <c r="B48" s="784"/>
      <c r="C48" s="94"/>
      <c r="D48" s="95"/>
      <c r="E48" s="95"/>
      <c r="F48" s="95"/>
      <c r="G48" s="587"/>
      <c r="H48" s="95"/>
      <c r="I48" s="95"/>
      <c r="J48" s="289">
        <v>27531</v>
      </c>
      <c r="K48" s="319"/>
      <c r="L48" s="101"/>
      <c r="N48" s="101"/>
      <c r="P48" s="101"/>
    </row>
    <row r="49" spans="1:19" s="12" customFormat="1" ht="14.25" customHeight="1" thickBot="1" x14ac:dyDescent="0.25">
      <c r="A49" s="286"/>
      <c r="B49" s="83"/>
      <c r="C49" s="79">
        <f t="shared" ref="C49:K49" si="3">SUM(C38:C48)</f>
        <v>6720.3</v>
      </c>
      <c r="D49" s="123">
        <f t="shared" si="3"/>
        <v>7980</v>
      </c>
      <c r="E49" s="123">
        <f t="shared" si="3"/>
        <v>16940.400000000001</v>
      </c>
      <c r="F49" s="123">
        <f t="shared" si="3"/>
        <v>26220</v>
      </c>
      <c r="G49" s="123">
        <f t="shared" si="3"/>
        <v>9701.4</v>
      </c>
      <c r="H49" s="123">
        <f t="shared" si="3"/>
        <v>0</v>
      </c>
      <c r="I49" s="123">
        <f t="shared" si="3"/>
        <v>1322.4</v>
      </c>
      <c r="J49" s="123">
        <f t="shared" si="3"/>
        <v>52428.6</v>
      </c>
      <c r="K49" s="81">
        <f t="shared" si="3"/>
        <v>7980</v>
      </c>
      <c r="L49" s="771">
        <f>SUM(C49:K49)</f>
        <v>129293.09999999998</v>
      </c>
      <c r="M49" s="772"/>
      <c r="N49"/>
      <c r="O49"/>
      <c r="P49"/>
    </row>
    <row r="50" spans="1:19" s="12" customFormat="1" ht="15" customHeight="1" x14ac:dyDescent="0.2">
      <c r="A50" s="286"/>
      <c r="B50" s="83"/>
      <c r="C50" s="381"/>
      <c r="D50" s="1"/>
      <c r="E50" s="1"/>
      <c r="F50" s="1"/>
      <c r="G50" s="363"/>
      <c r="H50"/>
      <c r="I50"/>
      <c r="J50"/>
      <c r="K50"/>
      <c r="L50" s="740"/>
      <c r="M50" s="770"/>
    </row>
    <row r="51" spans="1:19" s="382" customFormat="1" ht="11.25" x14ac:dyDescent="0.2">
      <c r="A51" s="407"/>
      <c r="B51" s="498" t="s">
        <v>59</v>
      </c>
      <c r="C51" s="455" t="s">
        <v>49</v>
      </c>
      <c r="D51" s="455"/>
      <c r="E51" s="455" t="s">
        <v>49</v>
      </c>
      <c r="F51" s="455" t="s">
        <v>49</v>
      </c>
      <c r="G51" s="455" t="s">
        <v>49</v>
      </c>
      <c r="H51" s="455"/>
      <c r="I51" s="455" t="s">
        <v>49</v>
      </c>
      <c r="J51" s="408"/>
      <c r="K51" s="455" t="s">
        <v>49</v>
      </c>
      <c r="L51" s="775">
        <f>SUM(C51:K51)</f>
        <v>0</v>
      </c>
      <c r="M51" s="776"/>
      <c r="O51" s="179">
        <v>6201.6</v>
      </c>
      <c r="P51" s="382" t="s">
        <v>118</v>
      </c>
      <c r="Q51" s="382" t="s">
        <v>119</v>
      </c>
    </row>
    <row r="52" spans="1:19" s="382" customFormat="1" ht="11.25" x14ac:dyDescent="0.2">
      <c r="A52" s="380"/>
      <c r="B52" s="471" t="s">
        <v>61</v>
      </c>
      <c r="C52" s="396"/>
      <c r="D52" s="396"/>
      <c r="E52" s="396"/>
      <c r="F52" s="420"/>
      <c r="G52" s="497"/>
      <c r="K52" s="420"/>
      <c r="L52" s="775">
        <f>SUM(C52:K52)</f>
        <v>0</v>
      </c>
      <c r="M52" s="776"/>
      <c r="O52" s="420">
        <f>O51+L51</f>
        <v>6201.6</v>
      </c>
    </row>
    <row r="53" spans="1:19" s="382" customFormat="1" ht="11.25" x14ac:dyDescent="0.2">
      <c r="A53" s="380"/>
      <c r="B53" s="499" t="s">
        <v>60</v>
      </c>
      <c r="C53" s="396"/>
      <c r="D53" s="455" t="s">
        <v>49</v>
      </c>
      <c r="E53" s="396"/>
      <c r="F53" s="420"/>
      <c r="H53" s="420"/>
      <c r="I53" s="420"/>
      <c r="J53" s="420"/>
      <c r="L53" s="773">
        <f>SUM(C53:K53)</f>
        <v>0</v>
      </c>
      <c r="M53" s="774"/>
    </row>
    <row r="54" spans="1:19" s="382" customFormat="1" ht="11.25" x14ac:dyDescent="0.2">
      <c r="A54" s="380"/>
      <c r="B54" s="496"/>
      <c r="C54" s="396"/>
      <c r="D54" s="396"/>
      <c r="E54" s="396"/>
      <c r="F54" s="396"/>
      <c r="K54" s="383"/>
      <c r="L54" s="751">
        <f>SUM(L51:M53)</f>
        <v>0</v>
      </c>
      <c r="M54" s="751"/>
    </row>
    <row r="55" spans="1:19" s="382" customFormat="1" ht="11.25" x14ac:dyDescent="0.2">
      <c r="A55" s="380"/>
      <c r="B55" s="496"/>
      <c r="C55" s="396"/>
      <c r="D55" s="396"/>
      <c r="E55" s="396"/>
      <c r="F55" s="396"/>
      <c r="G55" s="396"/>
      <c r="H55" s="396"/>
      <c r="I55" s="381"/>
      <c r="N55" s="383"/>
      <c r="O55" s="592" t="e">
        <f>E53+C51</f>
        <v>#VALUE!</v>
      </c>
    </row>
    <row r="56" spans="1:19" s="382" customFormat="1" ht="11.25" x14ac:dyDescent="0.2">
      <c r="A56" s="380"/>
      <c r="B56" s="496"/>
      <c r="C56" s="396"/>
      <c r="D56" s="396"/>
      <c r="E56" s="396"/>
      <c r="F56" s="396"/>
      <c r="G56" s="381"/>
      <c r="H56" s="381"/>
      <c r="N56" s="383"/>
    </row>
    <row r="57" spans="1:19" s="382" customFormat="1" ht="11.25" x14ac:dyDescent="0.2">
      <c r="A57" s="380"/>
      <c r="B57" s="496"/>
      <c r="C57" s="396"/>
      <c r="D57" s="396"/>
      <c r="E57" s="396"/>
      <c r="F57" s="396"/>
      <c r="G57" s="381"/>
      <c r="H57" s="381"/>
      <c r="N57" s="383"/>
    </row>
    <row r="58" spans="1:19" s="382" customFormat="1" ht="11.25" x14ac:dyDescent="0.2">
      <c r="A58" s="380"/>
      <c r="B58" s="496"/>
      <c r="C58" s="396"/>
      <c r="D58" s="396"/>
      <c r="E58" s="396"/>
      <c r="F58" s="396"/>
      <c r="G58" s="381"/>
      <c r="H58" s="381"/>
      <c r="O58" s="383"/>
    </row>
    <row r="59" spans="1:19" x14ac:dyDescent="0.2">
      <c r="R59" s="382"/>
      <c r="S59" s="382"/>
    </row>
  </sheetData>
  <mergeCells count="46">
    <mergeCell ref="A38:B38"/>
    <mergeCell ref="A43:B43"/>
    <mergeCell ref="L51:M51"/>
    <mergeCell ref="A39:B39"/>
    <mergeCell ref="A40:B40"/>
    <mergeCell ref="A48:B48"/>
    <mergeCell ref="A44:B44"/>
    <mergeCell ref="A41:B41"/>
    <mergeCell ref="A42:B42"/>
    <mergeCell ref="A47:B47"/>
    <mergeCell ref="A45:B45"/>
    <mergeCell ref="A46:B46"/>
    <mergeCell ref="L54:M54"/>
    <mergeCell ref="L50:M50"/>
    <mergeCell ref="L49:M49"/>
    <mergeCell ref="L53:M53"/>
    <mergeCell ref="L52:M52"/>
    <mergeCell ref="C3:D3"/>
    <mergeCell ref="A37:B37"/>
    <mergeCell ref="E3:F3"/>
    <mergeCell ref="A31:B31"/>
    <mergeCell ref="C32:D32"/>
    <mergeCell ref="E32:F32"/>
    <mergeCell ref="A17:A18"/>
    <mergeCell ref="A20:A21"/>
    <mergeCell ref="A22:A23"/>
    <mergeCell ref="A25:A26"/>
    <mergeCell ref="A27:A28"/>
    <mergeCell ref="A29:A30"/>
    <mergeCell ref="A5:A15"/>
    <mergeCell ref="N33:O33"/>
    <mergeCell ref="G2:G4"/>
    <mergeCell ref="L35:M35"/>
    <mergeCell ref="J33:K33"/>
    <mergeCell ref="J4:L4"/>
    <mergeCell ref="L33:M33"/>
    <mergeCell ref="L34:M34"/>
    <mergeCell ref="I31:L32"/>
    <mergeCell ref="M32:N32"/>
    <mergeCell ref="I17:I18"/>
    <mergeCell ref="I20:I21"/>
    <mergeCell ref="I22:I23"/>
    <mergeCell ref="I25:I26"/>
    <mergeCell ref="I27:I28"/>
    <mergeCell ref="I29:I30"/>
    <mergeCell ref="I5:I15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48"/>
  <sheetViews>
    <sheetView zoomScaleNormal="100" workbookViewId="0">
      <pane ySplit="4" topLeftCell="A5" activePane="bottomLeft" state="frozenSplit"/>
      <selection pane="bottomLeft" activeCell="E47" sqref="E47:E49"/>
    </sheetView>
  </sheetViews>
  <sheetFormatPr defaultRowHeight="12.75" x14ac:dyDescent="0.2"/>
  <cols>
    <col min="1" max="1" width="2.42578125" style="229" customWidth="1"/>
    <col min="2" max="2" width="6.42578125" style="83" customWidth="1"/>
    <col min="3" max="6" width="10.7109375" style="186" customWidth="1"/>
    <col min="7" max="9" width="10.7109375" style="1" customWidth="1"/>
    <col min="10" max="12" width="10.7109375" customWidth="1"/>
    <col min="13" max="13" width="10.28515625" customWidth="1"/>
    <col min="14" max="15" width="10.7109375" customWidth="1"/>
    <col min="16" max="16" width="13.5703125" style="101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7" ht="15" x14ac:dyDescent="0.25">
      <c r="A1" s="41" t="s">
        <v>65</v>
      </c>
      <c r="C1" s="185"/>
    </row>
    <row r="2" spans="1:17" ht="5.25" customHeight="1" thickBot="1" x14ac:dyDescent="0.25">
      <c r="A2" s="230"/>
      <c r="B2" s="233"/>
      <c r="C2" s="187"/>
      <c r="D2" s="188"/>
      <c r="E2" s="188"/>
      <c r="F2" s="188"/>
      <c r="G2" s="738" t="s">
        <v>41</v>
      </c>
      <c r="H2" s="525"/>
      <c r="I2" s="329"/>
      <c r="J2" s="147"/>
    </row>
    <row r="3" spans="1:17" ht="17.25" customHeight="1" x14ac:dyDescent="0.2">
      <c r="A3" s="230"/>
      <c r="B3" s="233"/>
      <c r="C3" s="800" t="s">
        <v>34</v>
      </c>
      <c r="D3" s="801"/>
      <c r="E3" s="800" t="s">
        <v>33</v>
      </c>
      <c r="F3" s="801"/>
      <c r="G3" s="738"/>
      <c r="H3" s="329"/>
      <c r="I3" s="147"/>
      <c r="O3" s="101"/>
      <c r="P3"/>
    </row>
    <row r="4" spans="1:17" ht="13.5" thickBot="1" x14ac:dyDescent="0.25">
      <c r="A4" s="82" t="s">
        <v>6</v>
      </c>
      <c r="B4" s="112" t="s">
        <v>10</v>
      </c>
      <c r="C4" s="189" t="s">
        <v>7</v>
      </c>
      <c r="D4" s="190" t="s">
        <v>8</v>
      </c>
      <c r="E4" s="189" t="s">
        <v>37</v>
      </c>
      <c r="F4" s="191" t="s">
        <v>8</v>
      </c>
      <c r="G4" s="739"/>
      <c r="H4" s="228" t="s">
        <v>0</v>
      </c>
      <c r="I4" s="744" t="s">
        <v>11</v>
      </c>
      <c r="J4" s="744"/>
      <c r="K4" s="744"/>
      <c r="N4" s="101"/>
      <c r="P4"/>
    </row>
    <row r="5" spans="1:17" x14ac:dyDescent="0.2">
      <c r="A5" s="400" t="s">
        <v>121</v>
      </c>
      <c r="B5" s="265" t="s">
        <v>120</v>
      </c>
      <c r="C5" s="588">
        <v>25990</v>
      </c>
      <c r="D5" s="275"/>
      <c r="E5" s="276"/>
      <c r="F5" s="277"/>
      <c r="G5" s="278"/>
      <c r="H5" s="478">
        <f>SUM(C5:G5)</f>
        <v>25990</v>
      </c>
      <c r="I5" s="491" t="s">
        <v>122</v>
      </c>
      <c r="J5" s="31"/>
      <c r="K5" s="490"/>
      <c r="L5" s="212" t="s">
        <v>124</v>
      </c>
      <c r="N5" s="159">
        <v>43195</v>
      </c>
      <c r="O5" s="222"/>
      <c r="P5"/>
    </row>
    <row r="6" spans="1:17" x14ac:dyDescent="0.2">
      <c r="A6" s="360" t="s">
        <v>126</v>
      </c>
      <c r="B6" s="85" t="s">
        <v>125</v>
      </c>
      <c r="C6" s="183"/>
      <c r="D6" s="180">
        <v>2702.5</v>
      </c>
      <c r="E6" s="184"/>
      <c r="F6" s="182"/>
      <c r="G6" s="66"/>
      <c r="H6" s="478">
        <f>SUM(C6:G6)</f>
        <v>2702.5</v>
      </c>
      <c r="I6" s="491" t="s">
        <v>113</v>
      </c>
      <c r="J6" s="31"/>
      <c r="K6" s="490"/>
      <c r="L6" s="212" t="s">
        <v>44</v>
      </c>
      <c r="N6" s="159" t="s">
        <v>45</v>
      </c>
      <c r="O6" s="222"/>
      <c r="P6"/>
    </row>
    <row r="7" spans="1:17" x14ac:dyDescent="0.2">
      <c r="A7" s="809" t="s">
        <v>131</v>
      </c>
      <c r="B7" s="291" t="s">
        <v>127</v>
      </c>
      <c r="C7" s="304"/>
      <c r="D7" s="302">
        <v>14168</v>
      </c>
      <c r="E7" s="311"/>
      <c r="F7" s="303"/>
      <c r="G7" s="294"/>
      <c r="H7" s="752">
        <f>SUM(C7:G11)</f>
        <v>58701.75</v>
      </c>
      <c r="I7" s="491" t="s">
        <v>133</v>
      </c>
      <c r="J7" s="31"/>
      <c r="K7" s="490"/>
      <c r="L7" s="212" t="s">
        <v>44</v>
      </c>
      <c r="N7" s="159" t="s">
        <v>45</v>
      </c>
      <c r="O7" s="222"/>
      <c r="P7"/>
    </row>
    <row r="8" spans="1:17" x14ac:dyDescent="0.2">
      <c r="A8" s="810"/>
      <c r="B8" s="217" t="s">
        <v>128</v>
      </c>
      <c r="C8" s="183"/>
      <c r="D8" s="180">
        <v>11764.5</v>
      </c>
      <c r="E8" s="181"/>
      <c r="F8" s="182"/>
      <c r="G8" s="66"/>
      <c r="H8" s="790"/>
      <c r="I8" s="491" t="s">
        <v>133</v>
      </c>
      <c r="J8" s="31"/>
      <c r="K8" s="490"/>
      <c r="L8" s="212" t="s">
        <v>44</v>
      </c>
      <c r="N8" s="159" t="s">
        <v>45</v>
      </c>
      <c r="P8"/>
    </row>
    <row r="9" spans="1:17" x14ac:dyDescent="0.2">
      <c r="A9" s="810"/>
      <c r="B9" s="291" t="s">
        <v>130</v>
      </c>
      <c r="C9" s="304"/>
      <c r="D9" s="180">
        <v>6204.25</v>
      </c>
      <c r="E9" s="306"/>
      <c r="F9" s="303"/>
      <c r="G9" s="294"/>
      <c r="H9" s="790"/>
      <c r="I9" s="491" t="s">
        <v>132</v>
      </c>
      <c r="J9" s="31"/>
      <c r="K9" s="490"/>
      <c r="L9" s="212" t="s">
        <v>44</v>
      </c>
      <c r="N9" s="159" t="s">
        <v>45</v>
      </c>
      <c r="O9" s="222"/>
      <c r="P9"/>
    </row>
    <row r="10" spans="1:17" x14ac:dyDescent="0.2">
      <c r="A10" s="810"/>
      <c r="B10" s="217" t="s">
        <v>129</v>
      </c>
      <c r="C10" s="511">
        <v>690</v>
      </c>
      <c r="D10" s="302"/>
      <c r="E10" s="276"/>
      <c r="F10" s="277"/>
      <c r="G10" s="278"/>
      <c r="H10" s="790"/>
      <c r="I10" s="491" t="s">
        <v>134</v>
      </c>
      <c r="J10" s="31"/>
      <c r="K10" s="490"/>
      <c r="L10" s="212" t="s">
        <v>104</v>
      </c>
      <c r="N10" s="159">
        <v>43250</v>
      </c>
      <c r="O10" s="362"/>
      <c r="P10" s="147"/>
      <c r="Q10" s="147"/>
    </row>
    <row r="11" spans="1:17" x14ac:dyDescent="0.2">
      <c r="A11" s="811"/>
      <c r="B11" s="84" t="s">
        <v>136</v>
      </c>
      <c r="C11" s="183"/>
      <c r="D11" s="180">
        <v>25875</v>
      </c>
      <c r="E11" s="181"/>
      <c r="F11" s="182"/>
      <c r="G11" s="66"/>
      <c r="H11" s="753"/>
      <c r="I11" s="491" t="s">
        <v>73</v>
      </c>
      <c r="J11" s="31"/>
      <c r="K11" s="490"/>
      <c r="L11" s="212" t="s">
        <v>44</v>
      </c>
      <c r="N11" s="159" t="s">
        <v>45</v>
      </c>
      <c r="O11" s="411"/>
      <c r="P11" s="147"/>
      <c r="Q11" s="147"/>
    </row>
    <row r="12" spans="1:17" x14ac:dyDescent="0.2">
      <c r="A12" s="765" t="s">
        <v>139</v>
      </c>
      <c r="B12" s="291" t="s">
        <v>138</v>
      </c>
      <c r="C12" s="301">
        <v>9338</v>
      </c>
      <c r="D12" s="302"/>
      <c r="E12" s="311"/>
      <c r="F12" s="303"/>
      <c r="G12" s="294"/>
      <c r="H12" s="752">
        <f>SUM(C12:G13)</f>
        <v>13133</v>
      </c>
      <c r="I12" s="491" t="s">
        <v>137</v>
      </c>
      <c r="J12" s="31"/>
      <c r="K12" s="490"/>
      <c r="L12" s="212" t="s">
        <v>124</v>
      </c>
      <c r="N12" s="159">
        <v>43208</v>
      </c>
      <c r="O12" s="362"/>
      <c r="P12" s="147"/>
      <c r="Q12" s="147"/>
    </row>
    <row r="13" spans="1:17" x14ac:dyDescent="0.2">
      <c r="A13" s="766"/>
      <c r="B13" s="85" t="s">
        <v>141</v>
      </c>
      <c r="C13" s="192">
        <v>3795</v>
      </c>
      <c r="D13" s="180"/>
      <c r="E13" s="181"/>
      <c r="F13" s="182"/>
      <c r="G13" s="66"/>
      <c r="H13" s="753"/>
      <c r="I13" s="491" t="s">
        <v>140</v>
      </c>
      <c r="J13" s="31"/>
      <c r="K13" s="490"/>
      <c r="L13" s="212" t="s">
        <v>124</v>
      </c>
      <c r="N13" s="159">
        <v>43208</v>
      </c>
      <c r="O13" s="147"/>
      <c r="P13" s="147"/>
      <c r="Q13" s="147"/>
    </row>
    <row r="14" spans="1:17" x14ac:dyDescent="0.2">
      <c r="A14" s="765" t="s">
        <v>145</v>
      </c>
      <c r="B14" s="85" t="s">
        <v>142</v>
      </c>
      <c r="C14" s="279"/>
      <c r="D14" s="231">
        <v>14685.5</v>
      </c>
      <c r="E14" s="280"/>
      <c r="F14" s="232"/>
      <c r="G14" s="99"/>
      <c r="H14" s="752">
        <f>SUM(C14:G16)</f>
        <v>23540.5</v>
      </c>
      <c r="I14" s="491" t="s">
        <v>133</v>
      </c>
      <c r="J14" s="31"/>
      <c r="K14" s="490"/>
      <c r="L14" s="212" t="s">
        <v>44</v>
      </c>
      <c r="N14" s="159" t="s">
        <v>45</v>
      </c>
      <c r="O14" s="147"/>
      <c r="P14" s="147"/>
      <c r="Q14" s="147"/>
    </row>
    <row r="15" spans="1:17" x14ac:dyDescent="0.2">
      <c r="A15" s="791"/>
      <c r="B15" s="85" t="s">
        <v>143</v>
      </c>
      <c r="C15" s="406"/>
      <c r="D15" s="231">
        <v>1380</v>
      </c>
      <c r="E15" s="280"/>
      <c r="F15" s="232"/>
      <c r="G15" s="99"/>
      <c r="H15" s="790"/>
      <c r="I15" s="491" t="s">
        <v>110</v>
      </c>
      <c r="J15" s="31"/>
      <c r="K15" s="490"/>
      <c r="L15" s="212" t="s">
        <v>44</v>
      </c>
      <c r="N15" s="159" t="s">
        <v>45</v>
      </c>
      <c r="O15" s="147"/>
      <c r="P15" s="147"/>
      <c r="Q15" s="147"/>
    </row>
    <row r="16" spans="1:17" x14ac:dyDescent="0.2">
      <c r="A16" s="766"/>
      <c r="B16" s="291" t="s">
        <v>144</v>
      </c>
      <c r="C16" s="304"/>
      <c r="D16" s="302">
        <v>7475</v>
      </c>
      <c r="E16" s="306"/>
      <c r="F16" s="303"/>
      <c r="G16" s="294"/>
      <c r="H16" s="753"/>
      <c r="I16" s="491" t="s">
        <v>110</v>
      </c>
      <c r="J16" s="31"/>
      <c r="K16" s="490"/>
      <c r="L16" s="212" t="s">
        <v>44</v>
      </c>
      <c r="N16" s="159" t="s">
        <v>45</v>
      </c>
      <c r="O16" s="147"/>
      <c r="P16" s="147"/>
      <c r="Q16" s="147"/>
    </row>
    <row r="17" spans="1:19" x14ac:dyDescent="0.2">
      <c r="A17" s="121" t="s">
        <v>148</v>
      </c>
      <c r="B17" s="265" t="s">
        <v>147</v>
      </c>
      <c r="C17" s="249"/>
      <c r="D17" s="275">
        <v>7498</v>
      </c>
      <c r="E17" s="276"/>
      <c r="F17" s="277"/>
      <c r="G17" s="278"/>
      <c r="H17" s="478">
        <f t="shared" ref="H17:H20" si="0">SUM(C17:G17)</f>
        <v>7498</v>
      </c>
      <c r="I17" s="491" t="s">
        <v>146</v>
      </c>
      <c r="J17" s="31"/>
      <c r="K17" s="490"/>
      <c r="L17" s="212" t="s">
        <v>44</v>
      </c>
      <c r="N17" s="159" t="s">
        <v>45</v>
      </c>
      <c r="O17" s="147"/>
      <c r="P17" s="147"/>
      <c r="Q17" s="147"/>
    </row>
    <row r="18" spans="1:19" x14ac:dyDescent="0.2">
      <c r="A18" s="765" t="s">
        <v>152</v>
      </c>
      <c r="B18" s="85" t="s">
        <v>151</v>
      </c>
      <c r="C18" s="183"/>
      <c r="D18" s="180"/>
      <c r="E18" s="655">
        <v>7590</v>
      </c>
      <c r="F18" s="182"/>
      <c r="G18" s="66"/>
      <c r="H18" s="752">
        <f>SUM(C18:G19)</f>
        <v>22310</v>
      </c>
      <c r="I18" s="491" t="s">
        <v>150</v>
      </c>
      <c r="J18" s="31"/>
      <c r="K18" s="490"/>
      <c r="L18" s="212" t="s">
        <v>104</v>
      </c>
      <c r="N18" s="159">
        <v>43376</v>
      </c>
      <c r="O18" s="147"/>
      <c r="P18" s="147"/>
      <c r="Q18" s="147"/>
    </row>
    <row r="19" spans="1:19" x14ac:dyDescent="0.2">
      <c r="A19" s="766"/>
      <c r="B19" s="84" t="s">
        <v>153</v>
      </c>
      <c r="C19" s="279"/>
      <c r="D19" s="231">
        <v>14720</v>
      </c>
      <c r="E19" s="280"/>
      <c r="F19" s="232"/>
      <c r="G19" s="99"/>
      <c r="H19" s="753"/>
      <c r="I19" s="491" t="s">
        <v>133</v>
      </c>
      <c r="J19" s="31"/>
      <c r="K19" s="490"/>
      <c r="L19" s="212" t="s">
        <v>44</v>
      </c>
      <c r="N19" s="159" t="s">
        <v>45</v>
      </c>
      <c r="O19" s="147"/>
      <c r="P19" s="147"/>
      <c r="Q19" s="147"/>
    </row>
    <row r="20" spans="1:19" ht="13.5" thickBot="1" x14ac:dyDescent="0.25">
      <c r="A20" s="121" t="s">
        <v>155</v>
      </c>
      <c r="B20" s="85" t="s">
        <v>154</v>
      </c>
      <c r="C20" s="279"/>
      <c r="D20" s="231">
        <v>16100</v>
      </c>
      <c r="E20" s="280"/>
      <c r="F20" s="232"/>
      <c r="G20" s="99"/>
      <c r="H20" s="574">
        <f t="shared" si="0"/>
        <v>16100</v>
      </c>
      <c r="I20" s="492" t="s">
        <v>73</v>
      </c>
      <c r="J20" s="493"/>
      <c r="K20" s="494"/>
      <c r="L20" s="212" t="s">
        <v>44</v>
      </c>
      <c r="N20" s="159" t="s">
        <v>45</v>
      </c>
      <c r="O20" s="147"/>
      <c r="P20" s="147"/>
      <c r="Q20" s="147"/>
    </row>
    <row r="21" spans="1:19" s="12" customFormat="1" ht="14.25" thickTop="1" thickBot="1" x14ac:dyDescent="0.25">
      <c r="A21" s="762"/>
      <c r="B21" s="762"/>
      <c r="C21" s="193">
        <f t="shared" ref="C21:H21" si="1">SUM(C5:C20)</f>
        <v>39813</v>
      </c>
      <c r="D21" s="193">
        <f t="shared" si="1"/>
        <v>122572.75</v>
      </c>
      <c r="E21" s="193">
        <f t="shared" si="1"/>
        <v>7590</v>
      </c>
      <c r="F21" s="193">
        <f t="shared" si="1"/>
        <v>0</v>
      </c>
      <c r="G21" s="193">
        <f t="shared" si="1"/>
        <v>0</v>
      </c>
      <c r="H21" s="748">
        <f t="shared" si="1"/>
        <v>169975.75</v>
      </c>
      <c r="I21" s="748"/>
      <c r="J21" s="748"/>
      <c r="K21" s="748"/>
      <c r="L21" s="69"/>
      <c r="M21" s="785">
        <f>SUM(C5:G20)</f>
        <v>169975.75</v>
      </c>
      <c r="N21" s="785"/>
      <c r="O21" s="218" t="e">
        <f>#REF!+#REF!+#REF!</f>
        <v>#REF!</v>
      </c>
      <c r="P21" s="317"/>
      <c r="Q21" s="220"/>
    </row>
    <row r="22" spans="1:19" s="12" customFormat="1" ht="15" customHeight="1" x14ac:dyDescent="0.2">
      <c r="A22" s="230"/>
      <c r="B22" s="86"/>
      <c r="C22" s="802">
        <f>SUM(C21:D21)</f>
        <v>162385.75</v>
      </c>
      <c r="D22" s="803"/>
      <c r="E22" s="804">
        <f>SUM(E21:F21)</f>
        <v>7590</v>
      </c>
      <c r="F22" s="805"/>
      <c r="G22" s="68">
        <f>SUM(G21)</f>
        <v>0</v>
      </c>
      <c r="H22" s="748"/>
      <c r="I22" s="748"/>
      <c r="J22" s="748"/>
      <c r="K22" s="748"/>
      <c r="L22" s="69"/>
      <c r="M22" s="69"/>
      <c r="N22" s="316"/>
      <c r="O22" s="220"/>
      <c r="P22" s="317"/>
      <c r="Q22" s="220"/>
    </row>
    <row r="23" spans="1:19" s="12" customFormat="1" x14ac:dyDescent="0.2">
      <c r="A23" s="230"/>
      <c r="B23" s="86"/>
      <c r="C23" s="194"/>
      <c r="D23" s="194"/>
      <c r="E23" s="194"/>
      <c r="F23" s="194"/>
      <c r="G23" s="8"/>
      <c r="H23" s="8"/>
      <c r="I23" s="806"/>
      <c r="J23" s="807"/>
      <c r="K23" s="808">
        <f>SUM(C22:G22)</f>
        <v>169975.75</v>
      </c>
      <c r="L23" s="743"/>
      <c r="M23" s="7"/>
      <c r="N23" s="7"/>
      <c r="O23" s="316"/>
      <c r="P23" s="220"/>
      <c r="Q23" s="318"/>
      <c r="R23" s="220"/>
    </row>
    <row r="24" spans="1:19" x14ac:dyDescent="0.2">
      <c r="I24" s="787"/>
      <c r="J24" s="787"/>
      <c r="K24" s="786"/>
      <c r="L24" s="786"/>
      <c r="P24" s="162"/>
      <c r="Q24" s="147"/>
      <c r="R24" s="244"/>
      <c r="S24" s="147"/>
    </row>
    <row r="25" spans="1:19" ht="15" x14ac:dyDescent="0.2">
      <c r="A25" s="65" t="s">
        <v>9</v>
      </c>
      <c r="P25" s="162"/>
      <c r="Q25" s="147"/>
      <c r="R25" s="147"/>
      <c r="S25" s="147"/>
    </row>
    <row r="26" spans="1:19" s="101" customFormat="1" ht="7.5" customHeight="1" x14ac:dyDescent="0.2">
      <c r="A26" s="4"/>
      <c r="B26" s="83"/>
      <c r="C26" s="186"/>
      <c r="D26" s="186"/>
      <c r="E26" s="186"/>
      <c r="F26" s="186"/>
      <c r="G26" s="1"/>
      <c r="H26" s="1"/>
      <c r="I26" s="1"/>
      <c r="J26"/>
      <c r="K26"/>
      <c r="L26"/>
      <c r="M26"/>
      <c r="N26"/>
      <c r="O26"/>
      <c r="Q26"/>
    </row>
    <row r="27" spans="1:19" s="101" customFormat="1" ht="17.25" customHeight="1" thickBot="1" x14ac:dyDescent="0.25">
      <c r="A27" s="151"/>
      <c r="B27" s="152" t="s">
        <v>34</v>
      </c>
      <c r="C27" s="195"/>
      <c r="D27" s="186"/>
      <c r="E27" s="186"/>
      <c r="F27" s="186"/>
      <c r="G27" s="1"/>
      <c r="H27" s="1"/>
      <c r="I27" s="1"/>
      <c r="J27"/>
      <c r="K27"/>
      <c r="L27"/>
      <c r="M27"/>
      <c r="N27"/>
      <c r="P27"/>
    </row>
    <row r="28" spans="1:19" s="101" customFormat="1" ht="13.5" thickBot="1" x14ac:dyDescent="0.25">
      <c r="A28" s="760"/>
      <c r="B28" s="761"/>
      <c r="C28" s="196" t="s">
        <v>90</v>
      </c>
      <c r="D28" s="590" t="s">
        <v>149</v>
      </c>
      <c r="E28" s="405" t="s">
        <v>80</v>
      </c>
      <c r="F28" s="339" t="s">
        <v>117</v>
      </c>
      <c r="G28" s="128" t="s">
        <v>123</v>
      </c>
      <c r="H28" s="412" t="s">
        <v>76</v>
      </c>
      <c r="J28"/>
    </row>
    <row r="29" spans="1:19" s="101" customFormat="1" x14ac:dyDescent="0.2">
      <c r="A29" s="798" t="s">
        <v>125</v>
      </c>
      <c r="B29" s="799"/>
      <c r="C29" s="198"/>
      <c r="D29" s="323"/>
      <c r="E29" s="323"/>
      <c r="F29" s="199">
        <v>2702.5</v>
      </c>
      <c r="G29" s="113"/>
      <c r="H29" s="114"/>
      <c r="J29"/>
    </row>
    <row r="30" spans="1:19" s="101" customFormat="1" x14ac:dyDescent="0.2">
      <c r="A30" s="788" t="s">
        <v>127</v>
      </c>
      <c r="B30" s="789"/>
      <c r="C30" s="320"/>
      <c r="D30" s="591"/>
      <c r="E30" s="324">
        <v>6204.25</v>
      </c>
      <c r="F30" s="321"/>
      <c r="G30" s="119"/>
      <c r="H30" s="59"/>
      <c r="J30"/>
    </row>
    <row r="31" spans="1:19" s="101" customFormat="1" x14ac:dyDescent="0.2">
      <c r="A31" s="788" t="s">
        <v>128</v>
      </c>
      <c r="B31" s="789"/>
      <c r="C31" s="201"/>
      <c r="D31" s="324"/>
      <c r="E31" s="324"/>
      <c r="F31" s="202"/>
      <c r="G31" s="119">
        <v>14168</v>
      </c>
      <c r="H31" s="59"/>
      <c r="J31"/>
    </row>
    <row r="32" spans="1:19" s="101" customFormat="1" x14ac:dyDescent="0.2">
      <c r="A32" s="788" t="s">
        <v>130</v>
      </c>
      <c r="B32" s="789"/>
      <c r="C32" s="201"/>
      <c r="D32" s="324"/>
      <c r="E32" s="324"/>
      <c r="F32" s="202"/>
      <c r="G32" s="108">
        <v>11764.5</v>
      </c>
      <c r="H32" s="61"/>
      <c r="J32"/>
    </row>
    <row r="33" spans="1:17" s="101" customFormat="1" x14ac:dyDescent="0.2">
      <c r="A33" s="779" t="s">
        <v>136</v>
      </c>
      <c r="B33" s="780"/>
      <c r="C33" s="201"/>
      <c r="D33" s="324"/>
      <c r="E33" s="324"/>
      <c r="F33" s="202"/>
      <c r="G33" s="108"/>
      <c r="H33" s="61">
        <v>25875</v>
      </c>
      <c r="J33"/>
    </row>
    <row r="34" spans="1:17" s="101" customFormat="1" x14ac:dyDescent="0.2">
      <c r="A34" s="779" t="s">
        <v>142</v>
      </c>
      <c r="B34" s="780"/>
      <c r="C34" s="201"/>
      <c r="D34" s="324"/>
      <c r="E34" s="324"/>
      <c r="F34" s="203"/>
      <c r="G34" s="108">
        <v>14685.5</v>
      </c>
      <c r="H34" s="61"/>
      <c r="J34"/>
    </row>
    <row r="35" spans="1:17" s="101" customFormat="1" x14ac:dyDescent="0.2">
      <c r="A35" s="779" t="s">
        <v>143</v>
      </c>
      <c r="B35" s="780"/>
      <c r="C35" s="201">
        <v>1380</v>
      </c>
      <c r="D35" s="324"/>
      <c r="E35" s="324"/>
      <c r="F35" s="203"/>
      <c r="G35" s="108"/>
      <c r="H35" s="61"/>
      <c r="J35"/>
    </row>
    <row r="36" spans="1:17" s="101" customFormat="1" x14ac:dyDescent="0.2">
      <c r="A36" s="779" t="s">
        <v>144</v>
      </c>
      <c r="B36" s="780"/>
      <c r="C36" s="201">
        <v>7475</v>
      </c>
      <c r="D36" s="324"/>
      <c r="E36" s="324"/>
      <c r="F36" s="202"/>
      <c r="G36" s="108"/>
      <c r="H36" s="61"/>
      <c r="J36"/>
    </row>
    <row r="37" spans="1:17" s="101" customFormat="1" x14ac:dyDescent="0.2">
      <c r="A37" s="779" t="s">
        <v>147</v>
      </c>
      <c r="B37" s="780"/>
      <c r="C37" s="204"/>
      <c r="D37" s="325">
        <v>7498</v>
      </c>
      <c r="E37" s="325"/>
      <c r="F37" s="205"/>
      <c r="G37" s="171"/>
      <c r="H37" s="155"/>
      <c r="J37"/>
    </row>
    <row r="38" spans="1:17" s="101" customFormat="1" x14ac:dyDescent="0.2">
      <c r="A38" s="779" t="s">
        <v>153</v>
      </c>
      <c r="B38" s="780"/>
      <c r="C38" s="204"/>
      <c r="D38" s="325"/>
      <c r="E38" s="325"/>
      <c r="F38" s="205"/>
      <c r="G38" s="171">
        <v>14720</v>
      </c>
      <c r="H38" s="155"/>
      <c r="J38"/>
    </row>
    <row r="39" spans="1:17" s="410" customFormat="1" ht="13.5" thickBot="1" x14ac:dyDescent="0.25">
      <c r="A39" s="783" t="s">
        <v>154</v>
      </c>
      <c r="B39" s="784"/>
      <c r="C39" s="207"/>
      <c r="D39" s="326"/>
      <c r="E39" s="326"/>
      <c r="F39" s="208"/>
      <c r="G39" s="289"/>
      <c r="H39" s="364">
        <v>16100</v>
      </c>
      <c r="J39"/>
    </row>
    <row r="40" spans="1:17" ht="13.5" thickBot="1" x14ac:dyDescent="0.25">
      <c r="C40" s="210">
        <f t="shared" ref="C40:H40" si="2">SUM(C29:C39)</f>
        <v>8855</v>
      </c>
      <c r="D40" s="211">
        <f t="shared" si="2"/>
        <v>7498</v>
      </c>
      <c r="E40" s="211">
        <f t="shared" si="2"/>
        <v>6204.25</v>
      </c>
      <c r="F40" s="211">
        <f t="shared" si="2"/>
        <v>2702.5</v>
      </c>
      <c r="G40" s="123">
        <f t="shared" si="2"/>
        <v>55338</v>
      </c>
      <c r="H40" s="365">
        <f t="shared" si="2"/>
        <v>41975</v>
      </c>
      <c r="I40" s="771">
        <f>SUM(C40:H40)</f>
        <v>122572.75</v>
      </c>
      <c r="J40" s="772"/>
      <c r="P40"/>
    </row>
    <row r="41" spans="1:17" x14ac:dyDescent="0.2">
      <c r="C41" s="455"/>
      <c r="E41" s="455"/>
      <c r="F41" s="363"/>
      <c r="G41" s="363"/>
      <c r="H41" s="363"/>
      <c r="I41"/>
      <c r="M41" s="101"/>
      <c r="P41"/>
    </row>
    <row r="42" spans="1:17" s="381" customFormat="1" ht="11.25" x14ac:dyDescent="0.2">
      <c r="A42" s="455"/>
      <c r="B42" s="455"/>
      <c r="C42" s="455" t="s">
        <v>49</v>
      </c>
      <c r="D42" s="455" t="s">
        <v>49</v>
      </c>
      <c r="E42" s="455" t="s">
        <v>49</v>
      </c>
      <c r="F42" s="455" t="s">
        <v>49</v>
      </c>
      <c r="G42" s="455" t="s">
        <v>49</v>
      </c>
      <c r="H42" s="455" t="s">
        <v>49</v>
      </c>
      <c r="I42" s="796">
        <f>SUM(C42:H42)</f>
        <v>0</v>
      </c>
      <c r="J42" s="796"/>
      <c r="L42" s="502"/>
    </row>
    <row r="43" spans="1:17" s="382" customFormat="1" ht="11.25" x14ac:dyDescent="0.2">
      <c r="A43" s="380"/>
      <c r="B43" s="501"/>
      <c r="C43" s="503"/>
      <c r="D43" s="503"/>
      <c r="E43" s="396"/>
      <c r="F43" s="381"/>
      <c r="G43" s="381"/>
      <c r="H43" s="381"/>
      <c r="I43" s="797">
        <f>SUM(C43:H43)</f>
        <v>0</v>
      </c>
      <c r="J43" s="797"/>
      <c r="L43" s="383"/>
    </row>
    <row r="44" spans="1:17" s="382" customFormat="1" ht="12" thickBot="1" x14ac:dyDescent="0.25">
      <c r="A44" s="380"/>
      <c r="B44" s="501"/>
      <c r="C44" s="396"/>
      <c r="D44" s="396"/>
      <c r="E44" s="396"/>
      <c r="F44" s="396"/>
      <c r="G44" s="381"/>
      <c r="H44" s="592"/>
      <c r="I44" s="794">
        <f>SUM(C44:H44)</f>
        <v>0</v>
      </c>
      <c r="J44" s="795"/>
      <c r="K44" s="420"/>
      <c r="L44" s="500"/>
    </row>
    <row r="45" spans="1:17" s="382" customFormat="1" ht="12" thickTop="1" x14ac:dyDescent="0.2">
      <c r="A45" s="380"/>
      <c r="B45" s="501"/>
      <c r="C45" s="396"/>
      <c r="D45" s="396"/>
      <c r="E45" s="396"/>
      <c r="F45" s="396"/>
      <c r="G45" s="381"/>
      <c r="I45" s="792">
        <f>SUM(I42:J44)</f>
        <v>0</v>
      </c>
      <c r="J45" s="793"/>
      <c r="M45" s="383"/>
    </row>
    <row r="46" spans="1:17" x14ac:dyDescent="0.2">
      <c r="O46" s="101"/>
      <c r="P46"/>
    </row>
    <row r="47" spans="1:17" x14ac:dyDescent="0.2">
      <c r="E47" s="396"/>
      <c r="G47" s="186"/>
      <c r="J47" s="1"/>
      <c r="P47"/>
      <c r="Q47" s="101"/>
    </row>
    <row r="48" spans="1:17" x14ac:dyDescent="0.2">
      <c r="G48" s="186"/>
      <c r="J48" s="1"/>
      <c r="P48"/>
      <c r="Q48" s="101"/>
    </row>
  </sheetData>
  <mergeCells count="38">
    <mergeCell ref="I4:K4"/>
    <mergeCell ref="A29:B29"/>
    <mergeCell ref="G2:G4"/>
    <mergeCell ref="C3:D3"/>
    <mergeCell ref="E3:F3"/>
    <mergeCell ref="A21:B21"/>
    <mergeCell ref="H21:K22"/>
    <mergeCell ref="C22:D22"/>
    <mergeCell ref="E22:F22"/>
    <mergeCell ref="A28:B28"/>
    <mergeCell ref="I23:J23"/>
    <mergeCell ref="K23:L23"/>
    <mergeCell ref="H7:H11"/>
    <mergeCell ref="A7:A11"/>
    <mergeCell ref="A12:A13"/>
    <mergeCell ref="H12:H13"/>
    <mergeCell ref="I45:J45"/>
    <mergeCell ref="I44:J44"/>
    <mergeCell ref="I42:J42"/>
    <mergeCell ref="I43:J43"/>
    <mergeCell ref="H18:H19"/>
    <mergeCell ref="H14:H16"/>
    <mergeCell ref="I40:J40"/>
    <mergeCell ref="A39:B39"/>
    <mergeCell ref="A38:B38"/>
    <mergeCell ref="A34:B34"/>
    <mergeCell ref="A36:B36"/>
    <mergeCell ref="A37:B37"/>
    <mergeCell ref="A18:A19"/>
    <mergeCell ref="A14:A16"/>
    <mergeCell ref="M21:N21"/>
    <mergeCell ref="K24:L24"/>
    <mergeCell ref="A35:B35"/>
    <mergeCell ref="I24:J24"/>
    <mergeCell ref="A30:B30"/>
    <mergeCell ref="A31:B31"/>
    <mergeCell ref="A33:B33"/>
    <mergeCell ref="A32:B3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68"/>
  <sheetViews>
    <sheetView zoomScaleNormal="100" workbookViewId="0">
      <pane ySplit="4" topLeftCell="A5" activePane="bottomLeft" state="frozenSplit"/>
      <selection pane="bottomLeft" activeCell="N35" sqref="N35:O35"/>
    </sheetView>
  </sheetViews>
  <sheetFormatPr defaultRowHeight="12.75" x14ac:dyDescent="0.2"/>
  <cols>
    <col min="1" max="1" width="2.42578125" style="241" customWidth="1"/>
    <col min="2" max="2" width="6.42578125" style="83" customWidth="1"/>
    <col min="3" max="6" width="10.7109375" style="186" customWidth="1"/>
    <col min="7" max="7" width="10.7109375" style="1" customWidth="1"/>
    <col min="8" max="8" width="10.7109375" style="132" customWidth="1"/>
    <col min="9" max="9" width="10.7109375" style="1" customWidth="1"/>
    <col min="10" max="15" width="10.7109375" customWidth="1"/>
    <col min="16" max="16" width="13.140625" style="101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41" t="s">
        <v>66</v>
      </c>
      <c r="C1" s="185"/>
    </row>
    <row r="2" spans="1:16" ht="5.25" customHeight="1" thickBot="1" x14ac:dyDescent="0.25">
      <c r="A2" s="242"/>
      <c r="B2" s="233"/>
      <c r="C2" s="187"/>
      <c r="D2" s="188"/>
      <c r="E2" s="188"/>
      <c r="F2" s="188"/>
      <c r="G2" s="738" t="s">
        <v>38</v>
      </c>
      <c r="H2" s="450"/>
      <c r="I2" s="329"/>
      <c r="J2" s="147"/>
    </row>
    <row r="3" spans="1:16" ht="17.25" customHeight="1" x14ac:dyDescent="0.2">
      <c r="A3" s="242"/>
      <c r="B3" s="233"/>
      <c r="C3" s="800" t="s">
        <v>34</v>
      </c>
      <c r="D3" s="801"/>
      <c r="E3" s="800" t="s">
        <v>33</v>
      </c>
      <c r="F3" s="801"/>
      <c r="G3" s="738"/>
      <c r="H3" s="147"/>
      <c r="I3"/>
      <c r="N3" s="101"/>
      <c r="P3"/>
    </row>
    <row r="4" spans="1:16" ht="13.5" thickBot="1" x14ac:dyDescent="0.25">
      <c r="A4" s="82" t="s">
        <v>6</v>
      </c>
      <c r="B4" s="112" t="s">
        <v>10</v>
      </c>
      <c r="C4" s="189" t="s">
        <v>7</v>
      </c>
      <c r="D4" s="190" t="s">
        <v>8</v>
      </c>
      <c r="E4" s="189" t="s">
        <v>37</v>
      </c>
      <c r="F4" s="191" t="s">
        <v>8</v>
      </c>
      <c r="G4" s="739"/>
      <c r="H4" s="240" t="s">
        <v>0</v>
      </c>
      <c r="I4" s="744" t="s">
        <v>11</v>
      </c>
      <c r="J4" s="744"/>
      <c r="K4" s="744"/>
      <c r="N4" s="101"/>
      <c r="P4"/>
    </row>
    <row r="5" spans="1:16" x14ac:dyDescent="0.2">
      <c r="A5" s="812" t="s">
        <v>157</v>
      </c>
      <c r="B5" s="265" t="s">
        <v>156</v>
      </c>
      <c r="C5" s="249"/>
      <c r="D5" s="277">
        <v>448.5</v>
      </c>
      <c r="E5" s="511"/>
      <c r="F5" s="275"/>
      <c r="G5" s="234"/>
      <c r="H5" s="820">
        <f>SUM(C5:G6)</f>
        <v>33039.5</v>
      </c>
      <c r="I5" s="491" t="s">
        <v>73</v>
      </c>
      <c r="J5" s="31"/>
      <c r="K5" s="490"/>
      <c r="L5" s="212" t="s">
        <v>44</v>
      </c>
      <c r="N5" s="159" t="s">
        <v>45</v>
      </c>
      <c r="O5" s="327"/>
      <c r="P5" s="158"/>
    </row>
    <row r="6" spans="1:16" x14ac:dyDescent="0.2">
      <c r="A6" s="811"/>
      <c r="B6" s="217" t="s">
        <v>159</v>
      </c>
      <c r="C6" s="599">
        <v>32591</v>
      </c>
      <c r="D6" s="182"/>
      <c r="E6" s="183"/>
      <c r="F6" s="180"/>
      <c r="G6" s="110"/>
      <c r="H6" s="753"/>
      <c r="I6" s="491" t="s">
        <v>102</v>
      </c>
      <c r="J6" s="31"/>
      <c r="K6" s="490"/>
      <c r="L6" s="212" t="s">
        <v>104</v>
      </c>
      <c r="N6" s="159">
        <v>43223</v>
      </c>
      <c r="O6" s="327"/>
      <c r="P6"/>
    </row>
    <row r="7" spans="1:16" x14ac:dyDescent="0.2">
      <c r="A7" s="809" t="s">
        <v>78</v>
      </c>
      <c r="B7" s="217" t="s">
        <v>160</v>
      </c>
      <c r="C7" s="312"/>
      <c r="D7" s="232">
        <v>5175</v>
      </c>
      <c r="E7" s="279"/>
      <c r="F7" s="231"/>
      <c r="G7" s="120"/>
      <c r="H7" s="752">
        <f>SUM(C7:G11)</f>
        <v>90024</v>
      </c>
      <c r="I7" s="491" t="s">
        <v>73</v>
      </c>
      <c r="J7" s="31"/>
      <c r="K7" s="490"/>
      <c r="L7" s="212" t="s">
        <v>44</v>
      </c>
      <c r="N7" s="159" t="s">
        <v>45</v>
      </c>
      <c r="O7" s="327"/>
      <c r="P7"/>
    </row>
    <row r="8" spans="1:16" x14ac:dyDescent="0.2">
      <c r="A8" s="810"/>
      <c r="B8" s="268" t="s">
        <v>162</v>
      </c>
      <c r="C8" s="504"/>
      <c r="D8" s="232">
        <v>11800</v>
      </c>
      <c r="E8" s="406"/>
      <c r="F8" s="231"/>
      <c r="G8" s="120"/>
      <c r="H8" s="790"/>
      <c r="I8" s="491" t="s">
        <v>161</v>
      </c>
      <c r="J8" s="31"/>
      <c r="K8" s="490"/>
      <c r="L8" s="212" t="s">
        <v>44</v>
      </c>
      <c r="N8" s="159" t="s">
        <v>45</v>
      </c>
      <c r="O8" s="327"/>
      <c r="P8"/>
    </row>
    <row r="9" spans="1:16" x14ac:dyDescent="0.2">
      <c r="A9" s="810"/>
      <c r="B9" s="268" t="s">
        <v>164</v>
      </c>
      <c r="C9" s="304"/>
      <c r="D9" s="303">
        <v>28740</v>
      </c>
      <c r="E9" s="305"/>
      <c r="F9" s="302"/>
      <c r="G9" s="310"/>
      <c r="H9" s="790"/>
      <c r="I9" s="491" t="s">
        <v>161</v>
      </c>
      <c r="J9" s="31"/>
      <c r="K9" s="490"/>
      <c r="L9" s="212" t="s">
        <v>44</v>
      </c>
      <c r="N9" s="159" t="s">
        <v>45</v>
      </c>
      <c r="P9"/>
    </row>
    <row r="10" spans="1:16" x14ac:dyDescent="0.2">
      <c r="A10" s="810"/>
      <c r="B10" s="268" t="s">
        <v>163</v>
      </c>
      <c r="C10" s="249"/>
      <c r="D10" s="277">
        <v>41595</v>
      </c>
      <c r="E10" s="249"/>
      <c r="F10" s="275"/>
      <c r="G10" s="234"/>
      <c r="H10" s="790"/>
      <c r="I10" s="491" t="s">
        <v>161</v>
      </c>
      <c r="J10" s="31"/>
      <c r="K10" s="490"/>
      <c r="L10" s="212" t="s">
        <v>44</v>
      </c>
      <c r="N10" s="159" t="s">
        <v>45</v>
      </c>
      <c r="P10"/>
    </row>
    <row r="11" spans="1:16" x14ac:dyDescent="0.2">
      <c r="A11" s="811"/>
      <c r="B11" s="85" t="s">
        <v>166</v>
      </c>
      <c r="C11" s="126">
        <v>2714</v>
      </c>
      <c r="D11" s="108"/>
      <c r="E11" s="60"/>
      <c r="F11" s="110"/>
      <c r="G11" s="110"/>
      <c r="H11" s="753"/>
      <c r="I11" s="506" t="s">
        <v>165</v>
      </c>
      <c r="J11" s="338"/>
      <c r="K11" s="507"/>
      <c r="L11" s="212" t="s">
        <v>95</v>
      </c>
      <c r="N11" s="159">
        <v>43227</v>
      </c>
      <c r="O11" s="222"/>
      <c r="P11"/>
    </row>
    <row r="12" spans="1:16" x14ac:dyDescent="0.2">
      <c r="A12" s="578" t="s">
        <v>193</v>
      </c>
      <c r="B12" s="85" t="s">
        <v>194</v>
      </c>
      <c r="C12" s="126">
        <v>10775.5</v>
      </c>
      <c r="D12" s="108"/>
      <c r="E12" s="60"/>
      <c r="F12" s="110"/>
      <c r="G12" s="110"/>
      <c r="H12" s="264">
        <f>SUM(C12:G12)</f>
        <v>10775.5</v>
      </c>
      <c r="I12" s="506" t="s">
        <v>137</v>
      </c>
      <c r="J12" s="338"/>
      <c r="K12" s="507"/>
      <c r="L12" s="212" t="s">
        <v>95</v>
      </c>
      <c r="N12" s="159">
        <v>43231</v>
      </c>
      <c r="P12"/>
    </row>
    <row r="13" spans="1:16" x14ac:dyDescent="0.2">
      <c r="A13" s="765" t="s">
        <v>197</v>
      </c>
      <c r="B13" s="85" t="s">
        <v>196</v>
      </c>
      <c r="C13" s="126">
        <v>5152.8</v>
      </c>
      <c r="D13" s="108"/>
      <c r="E13" s="60"/>
      <c r="F13" s="110"/>
      <c r="G13" s="110"/>
      <c r="H13" s="752">
        <f>SUM(C13:G16)</f>
        <v>34173.050000000003</v>
      </c>
      <c r="I13" s="506" t="s">
        <v>195</v>
      </c>
      <c r="J13" s="338"/>
      <c r="K13" s="507"/>
      <c r="L13" s="212" t="s">
        <v>104</v>
      </c>
      <c r="N13" s="159">
        <v>43256</v>
      </c>
      <c r="P13"/>
    </row>
    <row r="14" spans="1:16" x14ac:dyDescent="0.2">
      <c r="A14" s="791"/>
      <c r="B14" s="84" t="s">
        <v>198</v>
      </c>
      <c r="C14" s="58"/>
      <c r="D14" s="119">
        <v>8895.25</v>
      </c>
      <c r="E14" s="58"/>
      <c r="F14" s="120"/>
      <c r="G14" s="120"/>
      <c r="H14" s="790"/>
      <c r="I14" s="506" t="s">
        <v>110</v>
      </c>
      <c r="J14" s="338"/>
      <c r="K14" s="507"/>
      <c r="L14" s="212" t="s">
        <v>44</v>
      </c>
      <c r="N14" s="159" t="s">
        <v>45</v>
      </c>
      <c r="P14"/>
    </row>
    <row r="15" spans="1:16" x14ac:dyDescent="0.2">
      <c r="A15" s="791"/>
      <c r="B15" s="84" t="s">
        <v>199</v>
      </c>
      <c r="C15" s="60"/>
      <c r="D15" s="108">
        <v>11500</v>
      </c>
      <c r="E15" s="60"/>
      <c r="F15" s="110"/>
      <c r="G15" s="110"/>
      <c r="H15" s="790"/>
      <c r="I15" s="506" t="s">
        <v>110</v>
      </c>
      <c r="J15" s="338"/>
      <c r="K15" s="507"/>
      <c r="L15" s="212" t="s">
        <v>44</v>
      </c>
      <c r="N15" s="159" t="s">
        <v>45</v>
      </c>
      <c r="P15"/>
    </row>
    <row r="16" spans="1:16" x14ac:dyDescent="0.2">
      <c r="A16" s="766"/>
      <c r="B16" s="84" t="s">
        <v>200</v>
      </c>
      <c r="C16" s="60"/>
      <c r="D16" s="108">
        <v>8625</v>
      </c>
      <c r="E16" s="60"/>
      <c r="F16" s="110"/>
      <c r="G16" s="110"/>
      <c r="H16" s="753"/>
      <c r="I16" s="506" t="s">
        <v>62</v>
      </c>
      <c r="J16" s="338"/>
      <c r="K16" s="507"/>
      <c r="L16" s="212" t="s">
        <v>44</v>
      </c>
      <c r="N16" s="159" t="s">
        <v>45</v>
      </c>
      <c r="P16"/>
    </row>
    <row r="17" spans="1:16" x14ac:dyDescent="0.2">
      <c r="A17" s="765" t="s">
        <v>126</v>
      </c>
      <c r="B17" s="265" t="s">
        <v>201</v>
      </c>
      <c r="C17" s="266"/>
      <c r="D17" s="171">
        <v>4761</v>
      </c>
      <c r="E17" s="266"/>
      <c r="F17" s="234"/>
      <c r="G17" s="234"/>
      <c r="H17" s="752">
        <f>SUM(C17:G18)</f>
        <v>27117</v>
      </c>
      <c r="I17" s="506" t="s">
        <v>62</v>
      </c>
      <c r="J17" s="338"/>
      <c r="K17" s="507"/>
      <c r="L17" s="212" t="s">
        <v>44</v>
      </c>
      <c r="N17" s="159" t="s">
        <v>45</v>
      </c>
      <c r="O17" s="222"/>
      <c r="P17"/>
    </row>
    <row r="18" spans="1:16" x14ac:dyDescent="0.2">
      <c r="A18" s="766"/>
      <c r="B18" s="85" t="s">
        <v>202</v>
      </c>
      <c r="C18" s="127"/>
      <c r="D18" s="108">
        <v>22356</v>
      </c>
      <c r="E18" s="60"/>
      <c r="F18" s="110"/>
      <c r="G18" s="110"/>
      <c r="H18" s="753"/>
      <c r="I18" s="506" t="s">
        <v>192</v>
      </c>
      <c r="J18" s="338"/>
      <c r="K18" s="507"/>
      <c r="L18" s="212" t="s">
        <v>44</v>
      </c>
      <c r="N18" s="159" t="s">
        <v>45</v>
      </c>
      <c r="O18" s="35" t="s">
        <v>208</v>
      </c>
      <c r="P18"/>
    </row>
    <row r="19" spans="1:16" x14ac:dyDescent="0.2">
      <c r="A19" s="121" t="s">
        <v>204</v>
      </c>
      <c r="B19" s="85" t="s">
        <v>205</v>
      </c>
      <c r="C19" s="60"/>
      <c r="D19" s="108">
        <v>4025</v>
      </c>
      <c r="E19" s="60"/>
      <c r="F19" s="110"/>
      <c r="G19" s="110"/>
      <c r="H19" s="264">
        <f t="shared" ref="H19:H32" si="0">SUM(C19:G19)</f>
        <v>4025</v>
      </c>
      <c r="I19" s="506" t="s">
        <v>111</v>
      </c>
      <c r="J19" s="338"/>
      <c r="K19" s="507"/>
      <c r="L19" s="212" t="s">
        <v>44</v>
      </c>
      <c r="N19" s="159" t="s">
        <v>45</v>
      </c>
      <c r="P19"/>
    </row>
    <row r="20" spans="1:16" x14ac:dyDescent="0.2">
      <c r="A20" s="115" t="s">
        <v>131</v>
      </c>
      <c r="B20" s="84" t="s">
        <v>207</v>
      </c>
      <c r="C20" s="148">
        <v>1955</v>
      </c>
      <c r="D20" s="119"/>
      <c r="E20" s="58"/>
      <c r="F20" s="120"/>
      <c r="G20" s="120"/>
      <c r="H20" s="264">
        <f t="shared" si="0"/>
        <v>1955</v>
      </c>
      <c r="I20" s="506" t="s">
        <v>206</v>
      </c>
      <c r="J20" s="338"/>
      <c r="K20" s="507"/>
      <c r="L20" s="212" t="s">
        <v>209</v>
      </c>
      <c r="N20" s="159">
        <v>43236</v>
      </c>
      <c r="O20" s="35"/>
      <c r="P20"/>
    </row>
    <row r="21" spans="1:16" x14ac:dyDescent="0.2">
      <c r="A21" s="115" t="s">
        <v>212</v>
      </c>
      <c r="B21" s="84" t="s">
        <v>211</v>
      </c>
      <c r="C21" s="148">
        <v>207</v>
      </c>
      <c r="D21" s="119"/>
      <c r="E21" s="58"/>
      <c r="F21" s="120"/>
      <c r="G21" s="120"/>
      <c r="H21" s="264">
        <f t="shared" si="0"/>
        <v>207</v>
      </c>
      <c r="I21" s="506" t="s">
        <v>210</v>
      </c>
      <c r="J21" s="338"/>
      <c r="K21" s="507"/>
      <c r="L21" s="212" t="s">
        <v>95</v>
      </c>
      <c r="N21" s="159">
        <v>43237</v>
      </c>
      <c r="P21"/>
    </row>
    <row r="22" spans="1:16" x14ac:dyDescent="0.2">
      <c r="A22" s="115" t="s">
        <v>215</v>
      </c>
      <c r="B22" s="84" t="s">
        <v>214</v>
      </c>
      <c r="C22" s="58"/>
      <c r="D22" s="119">
        <v>4554</v>
      </c>
      <c r="E22" s="58"/>
      <c r="F22" s="120"/>
      <c r="G22" s="120"/>
      <c r="H22" s="264">
        <f t="shared" si="0"/>
        <v>4554</v>
      </c>
      <c r="I22" s="506" t="s">
        <v>213</v>
      </c>
      <c r="J22" s="338"/>
      <c r="K22" s="507"/>
      <c r="L22" s="212" t="s">
        <v>44</v>
      </c>
      <c r="N22" s="159" t="s">
        <v>45</v>
      </c>
      <c r="P22"/>
    </row>
    <row r="23" spans="1:16" x14ac:dyDescent="0.2">
      <c r="A23" s="765" t="s">
        <v>216</v>
      </c>
      <c r="B23" s="85" t="s">
        <v>217</v>
      </c>
      <c r="C23" s="126">
        <v>53084</v>
      </c>
      <c r="D23" s="108"/>
      <c r="E23" s="60"/>
      <c r="F23" s="110"/>
      <c r="G23" s="110"/>
      <c r="H23" s="752">
        <f>SUM(C23:G24)</f>
        <v>63434</v>
      </c>
      <c r="I23" s="506" t="s">
        <v>102</v>
      </c>
      <c r="J23" s="338"/>
      <c r="K23" s="507"/>
      <c r="L23" s="212" t="s">
        <v>104</v>
      </c>
      <c r="N23" s="159">
        <v>43242</v>
      </c>
      <c r="P23"/>
    </row>
    <row r="24" spans="1:16" x14ac:dyDescent="0.2">
      <c r="A24" s="766"/>
      <c r="B24" s="85" t="s">
        <v>218</v>
      </c>
      <c r="C24" s="60"/>
      <c r="D24" s="108">
        <v>10350</v>
      </c>
      <c r="E24" s="60"/>
      <c r="F24" s="110"/>
      <c r="G24" s="110"/>
      <c r="H24" s="753"/>
      <c r="I24" s="506" t="s">
        <v>73</v>
      </c>
      <c r="J24" s="338"/>
      <c r="K24" s="507"/>
      <c r="L24" s="212" t="s">
        <v>44</v>
      </c>
      <c r="N24" s="159" t="s">
        <v>45</v>
      </c>
      <c r="P24"/>
    </row>
    <row r="25" spans="1:16" x14ac:dyDescent="0.2">
      <c r="A25" s="227" t="s">
        <v>145</v>
      </c>
      <c r="B25" s="265" t="s">
        <v>219</v>
      </c>
      <c r="C25" s="266"/>
      <c r="D25" s="171">
        <v>14685.5</v>
      </c>
      <c r="E25" s="266"/>
      <c r="F25" s="234"/>
      <c r="G25" s="234"/>
      <c r="H25" s="264">
        <f t="shared" si="0"/>
        <v>14685.5</v>
      </c>
      <c r="I25" s="506" t="s">
        <v>213</v>
      </c>
      <c r="J25" s="338"/>
      <c r="K25" s="507"/>
      <c r="L25" s="212" t="s">
        <v>44</v>
      </c>
      <c r="N25" s="159" t="s">
        <v>45</v>
      </c>
      <c r="P25"/>
    </row>
    <row r="26" spans="1:16" x14ac:dyDescent="0.2">
      <c r="A26" s="765" t="s">
        <v>148</v>
      </c>
      <c r="B26" s="265" t="s">
        <v>221</v>
      </c>
      <c r="C26" s="266"/>
      <c r="D26" s="171">
        <v>3795</v>
      </c>
      <c r="E26" s="266"/>
      <c r="F26" s="234"/>
      <c r="G26" s="234"/>
      <c r="H26" s="752">
        <f>SUM(C26:G27)</f>
        <v>15065</v>
      </c>
      <c r="I26" s="506" t="s">
        <v>222</v>
      </c>
      <c r="J26" s="338"/>
      <c r="K26" s="507"/>
      <c r="L26" s="212" t="s">
        <v>44</v>
      </c>
      <c r="N26" s="159" t="s">
        <v>45</v>
      </c>
      <c r="P26"/>
    </row>
    <row r="27" spans="1:16" x14ac:dyDescent="0.2">
      <c r="A27" s="766"/>
      <c r="B27" s="265" t="s">
        <v>223</v>
      </c>
      <c r="C27" s="266"/>
      <c r="D27" s="171">
        <v>11270</v>
      </c>
      <c r="E27" s="266"/>
      <c r="F27" s="234"/>
      <c r="G27" s="234"/>
      <c r="H27" s="753"/>
      <c r="I27" s="506" t="s">
        <v>73</v>
      </c>
      <c r="J27" s="338"/>
      <c r="K27" s="507"/>
      <c r="L27" s="212" t="s">
        <v>44</v>
      </c>
      <c r="N27" s="159" t="s">
        <v>45</v>
      </c>
      <c r="P27"/>
    </row>
    <row r="28" spans="1:16" x14ac:dyDescent="0.2">
      <c r="A28" s="765" t="s">
        <v>224</v>
      </c>
      <c r="B28" s="85" t="s">
        <v>225</v>
      </c>
      <c r="C28" s="60"/>
      <c r="D28" s="108">
        <v>11385</v>
      </c>
      <c r="E28" s="60"/>
      <c r="F28" s="110"/>
      <c r="G28" s="110"/>
      <c r="H28" s="752">
        <f>SUM(C28:G29)</f>
        <v>13340</v>
      </c>
      <c r="I28" s="506" t="s">
        <v>213</v>
      </c>
      <c r="J28" s="338"/>
      <c r="K28" s="507"/>
      <c r="L28" s="212" t="s">
        <v>44</v>
      </c>
      <c r="N28" s="159" t="s">
        <v>45</v>
      </c>
      <c r="P28"/>
    </row>
    <row r="29" spans="1:16" x14ac:dyDescent="0.2">
      <c r="A29" s="766"/>
      <c r="B29" s="84" t="s">
        <v>226</v>
      </c>
      <c r="C29" s="58"/>
      <c r="D29" s="119">
        <v>1955</v>
      </c>
      <c r="E29" s="58"/>
      <c r="F29" s="120"/>
      <c r="G29" s="120"/>
      <c r="H29" s="753"/>
      <c r="I29" s="506" t="s">
        <v>113</v>
      </c>
      <c r="J29" s="338"/>
      <c r="K29" s="507"/>
      <c r="L29" s="212" t="s">
        <v>44</v>
      </c>
      <c r="N29" s="159" t="s">
        <v>45</v>
      </c>
      <c r="P29"/>
    </row>
    <row r="30" spans="1:16" x14ac:dyDescent="0.2">
      <c r="A30" s="809" t="s">
        <v>114</v>
      </c>
      <c r="B30" s="84" t="s">
        <v>227</v>
      </c>
      <c r="C30" s="58"/>
      <c r="D30" s="119">
        <v>14777.5</v>
      </c>
      <c r="E30" s="58"/>
      <c r="F30" s="120"/>
      <c r="G30" s="120"/>
      <c r="H30" s="752">
        <f>SUM(C30:G31)</f>
        <v>29440</v>
      </c>
      <c r="I30" s="506" t="s">
        <v>213</v>
      </c>
      <c r="J30" s="338"/>
      <c r="K30" s="507"/>
      <c r="L30" s="212" t="s">
        <v>44</v>
      </c>
      <c r="N30" s="159" t="s">
        <v>45</v>
      </c>
      <c r="P30"/>
    </row>
    <row r="31" spans="1:16" x14ac:dyDescent="0.2">
      <c r="A31" s="811"/>
      <c r="B31" s="84" t="s">
        <v>228</v>
      </c>
      <c r="C31" s="58"/>
      <c r="D31" s="119">
        <v>14662.5</v>
      </c>
      <c r="E31" s="58"/>
      <c r="F31" s="120"/>
      <c r="G31" s="120"/>
      <c r="H31" s="753"/>
      <c r="I31" s="506" t="s">
        <v>213</v>
      </c>
      <c r="J31" s="338"/>
      <c r="K31" s="507"/>
      <c r="L31" s="212" t="s">
        <v>44</v>
      </c>
      <c r="N31" s="159" t="s">
        <v>45</v>
      </c>
      <c r="P31"/>
    </row>
    <row r="32" spans="1:16" ht="13.5" thickBot="1" x14ac:dyDescent="0.25">
      <c r="A32" s="115" t="s">
        <v>155</v>
      </c>
      <c r="B32" s="84" t="s">
        <v>229</v>
      </c>
      <c r="C32" s="279"/>
      <c r="D32" s="232">
        <v>28030</v>
      </c>
      <c r="E32" s="279"/>
      <c r="F32" s="512"/>
      <c r="G32" s="120"/>
      <c r="H32" s="574">
        <f t="shared" si="0"/>
        <v>28030</v>
      </c>
      <c r="I32" s="492" t="s">
        <v>161</v>
      </c>
      <c r="J32" s="493"/>
      <c r="K32" s="494"/>
      <c r="L32" s="212" t="s">
        <v>44</v>
      </c>
      <c r="N32" s="159" t="s">
        <v>45</v>
      </c>
      <c r="P32"/>
    </row>
    <row r="33" spans="1:17" s="12" customFormat="1" ht="14.25" customHeight="1" thickTop="1" thickBot="1" x14ac:dyDescent="0.25">
      <c r="A33" s="762"/>
      <c r="B33" s="813"/>
      <c r="C33" s="193">
        <f t="shared" ref="C33:H33" si="1">SUM(C5:C32)</f>
        <v>106479.3</v>
      </c>
      <c r="D33" s="508">
        <f t="shared" si="1"/>
        <v>263385.25</v>
      </c>
      <c r="E33" s="193">
        <f t="shared" si="1"/>
        <v>0</v>
      </c>
      <c r="F33" s="193">
        <f t="shared" si="1"/>
        <v>0</v>
      </c>
      <c r="G33" s="509">
        <f t="shared" si="1"/>
        <v>0</v>
      </c>
      <c r="H33" s="748">
        <f t="shared" si="1"/>
        <v>369864.55</v>
      </c>
      <c r="I33" s="748"/>
      <c r="J33" s="748"/>
      <c r="K33" s="748"/>
      <c r="L33" s="69">
        <f>SUM(C33:G33)</f>
        <v>369864.55</v>
      </c>
      <c r="M33" s="69"/>
      <c r="N33" s="102"/>
      <c r="P33" s="239"/>
    </row>
    <row r="34" spans="1:17" s="12" customFormat="1" ht="15" customHeight="1" x14ac:dyDescent="0.2">
      <c r="A34" s="349"/>
      <c r="B34" s="86"/>
      <c r="C34" s="804">
        <f>SUM(C33:D33)</f>
        <v>369864.55</v>
      </c>
      <c r="D34" s="805"/>
      <c r="E34" s="804">
        <f>SUM(E33:F33)</f>
        <v>0</v>
      </c>
      <c r="F34" s="805"/>
      <c r="G34" s="68">
        <f>SUM(G33)</f>
        <v>0</v>
      </c>
      <c r="H34" s="748"/>
      <c r="I34" s="748"/>
      <c r="J34" s="748"/>
      <c r="K34" s="748"/>
      <c r="L34" s="69">
        <f>SUM(C5:G32)</f>
        <v>369864.55</v>
      </c>
      <c r="M34" s="69"/>
      <c r="N34" s="742">
        <f>SUM('APRIL ''18'!C5:G20,'MAY ''18'!C11:G31,'MAY ''18'!C5:G7)</f>
        <v>429675.3</v>
      </c>
      <c r="O34" s="816"/>
      <c r="P34" s="239"/>
    </row>
    <row r="35" spans="1:17" x14ac:dyDescent="0.2">
      <c r="H35" s="330"/>
      <c r="I35" s="819"/>
      <c r="J35" s="819"/>
      <c r="N35" s="740"/>
      <c r="O35" s="741"/>
      <c r="P35"/>
    </row>
    <row r="36" spans="1:17" ht="15" x14ac:dyDescent="0.2">
      <c r="A36" s="65" t="s">
        <v>9</v>
      </c>
      <c r="J36" s="740"/>
      <c r="K36" s="741"/>
    </row>
    <row r="37" spans="1:17" s="101" customFormat="1" ht="7.5" customHeight="1" x14ac:dyDescent="0.2">
      <c r="A37" s="4"/>
      <c r="B37" s="83"/>
      <c r="C37" s="186"/>
      <c r="D37" s="186"/>
      <c r="E37" s="186"/>
      <c r="F37" s="186"/>
      <c r="G37" s="1"/>
      <c r="H37" s="132"/>
      <c r="I37" s="1"/>
      <c r="J37"/>
      <c r="K37"/>
      <c r="L37"/>
      <c r="M37"/>
      <c r="N37"/>
      <c r="O37"/>
      <c r="Q37"/>
    </row>
    <row r="38" spans="1:17" s="101" customFormat="1" ht="17.25" customHeight="1" thickBot="1" x14ac:dyDescent="0.25">
      <c r="A38" s="151"/>
      <c r="B38" s="152" t="s">
        <v>34</v>
      </c>
      <c r="C38" s="195"/>
      <c r="D38" s="186"/>
      <c r="E38" s="186"/>
      <c r="F38" s="132"/>
      <c r="G38"/>
      <c r="H38"/>
      <c r="I38"/>
      <c r="J38"/>
      <c r="K38"/>
      <c r="L38"/>
      <c r="N38"/>
    </row>
    <row r="39" spans="1:17" s="101" customFormat="1" ht="13.5" thickBot="1" x14ac:dyDescent="0.25">
      <c r="A39" s="760"/>
      <c r="B39" s="761"/>
      <c r="C39" s="247" t="s">
        <v>90</v>
      </c>
      <c r="D39" s="245" t="s">
        <v>220</v>
      </c>
      <c r="E39" s="245" t="s">
        <v>58</v>
      </c>
      <c r="F39" s="245" t="s">
        <v>117</v>
      </c>
      <c r="G39" s="245" t="s">
        <v>158</v>
      </c>
      <c r="H39" s="245" t="s">
        <v>123</v>
      </c>
      <c r="I39" s="245" t="s">
        <v>203</v>
      </c>
      <c r="J39" s="245" t="s">
        <v>76</v>
      </c>
      <c r="K39" s="412" t="s">
        <v>103</v>
      </c>
      <c r="M39"/>
    </row>
    <row r="40" spans="1:17" s="101" customFormat="1" x14ac:dyDescent="0.2">
      <c r="A40" s="777" t="s">
        <v>156</v>
      </c>
      <c r="B40" s="778"/>
      <c r="C40" s="248"/>
      <c r="D40" s="200"/>
      <c r="E40" s="200"/>
      <c r="F40" s="200"/>
      <c r="G40" s="200"/>
      <c r="H40" s="200"/>
      <c r="I40" s="200"/>
      <c r="J40" s="200">
        <v>448.5</v>
      </c>
      <c r="K40" s="415"/>
      <c r="M40"/>
    </row>
    <row r="41" spans="1:17" s="101" customFormat="1" x14ac:dyDescent="0.2">
      <c r="A41" s="814" t="s">
        <v>160</v>
      </c>
      <c r="B41" s="815"/>
      <c r="C41" s="183"/>
      <c r="D41" s="203"/>
      <c r="E41" s="203"/>
      <c r="F41" s="203"/>
      <c r="G41" s="203"/>
      <c r="H41" s="203"/>
      <c r="I41" s="203"/>
      <c r="J41" s="203">
        <v>5175</v>
      </c>
      <c r="K41" s="180"/>
      <c r="M41"/>
    </row>
    <row r="42" spans="1:17" s="101" customFormat="1" x14ac:dyDescent="0.2">
      <c r="A42" s="788" t="s">
        <v>162</v>
      </c>
      <c r="B42" s="789"/>
      <c r="C42" s="183"/>
      <c r="D42" s="203"/>
      <c r="E42" s="203"/>
      <c r="F42" s="203"/>
      <c r="G42" s="203">
        <v>11800</v>
      </c>
      <c r="H42" s="203"/>
      <c r="I42" s="203"/>
      <c r="J42" s="203"/>
      <c r="K42" s="180"/>
      <c r="M42"/>
    </row>
    <row r="43" spans="1:17" s="101" customFormat="1" x14ac:dyDescent="0.2">
      <c r="A43" s="788" t="s">
        <v>164</v>
      </c>
      <c r="B43" s="789"/>
      <c r="C43" s="183"/>
      <c r="D43" s="203"/>
      <c r="E43" s="203"/>
      <c r="F43" s="203"/>
      <c r="G43" s="203">
        <v>28740</v>
      </c>
      <c r="H43" s="203"/>
      <c r="I43" s="203"/>
      <c r="J43" s="203"/>
      <c r="K43" s="61"/>
      <c r="M43"/>
    </row>
    <row r="44" spans="1:17" s="101" customFormat="1" x14ac:dyDescent="0.2">
      <c r="A44" s="788" t="s">
        <v>163</v>
      </c>
      <c r="B44" s="789"/>
      <c r="C44" s="183"/>
      <c r="D44" s="203"/>
      <c r="E44" s="203"/>
      <c r="F44" s="203"/>
      <c r="G44" s="203">
        <v>41595</v>
      </c>
      <c r="H44" s="203"/>
      <c r="I44" s="203"/>
      <c r="J44" s="203"/>
      <c r="K44" s="61"/>
      <c r="M44"/>
    </row>
    <row r="45" spans="1:17" s="101" customFormat="1" x14ac:dyDescent="0.2">
      <c r="A45" s="788" t="s">
        <v>198</v>
      </c>
      <c r="B45" s="789"/>
      <c r="C45" s="183">
        <v>8895.25</v>
      </c>
      <c r="D45" s="203"/>
      <c r="E45" s="203"/>
      <c r="F45" s="203"/>
      <c r="G45" s="203"/>
      <c r="H45" s="203"/>
      <c r="I45" s="203"/>
      <c r="J45" s="203"/>
      <c r="K45" s="61"/>
      <c r="M45"/>
    </row>
    <row r="46" spans="1:17" s="101" customFormat="1" x14ac:dyDescent="0.2">
      <c r="A46" s="788" t="s">
        <v>199</v>
      </c>
      <c r="B46" s="789"/>
      <c r="C46" s="183">
        <v>11500</v>
      </c>
      <c r="D46" s="203"/>
      <c r="E46" s="203"/>
      <c r="F46" s="203"/>
      <c r="G46" s="203"/>
      <c r="H46" s="203"/>
      <c r="I46" s="203"/>
      <c r="J46" s="203"/>
      <c r="K46" s="61"/>
      <c r="M46"/>
    </row>
    <row r="47" spans="1:17" s="101" customFormat="1" x14ac:dyDescent="0.2">
      <c r="A47" s="788" t="s">
        <v>200</v>
      </c>
      <c r="B47" s="789"/>
      <c r="C47" s="249"/>
      <c r="D47" s="206"/>
      <c r="E47" s="206">
        <v>8625</v>
      </c>
      <c r="F47" s="206"/>
      <c r="G47" s="206"/>
      <c r="H47" s="206"/>
      <c r="I47" s="206"/>
      <c r="J47" s="206"/>
      <c r="K47" s="155"/>
      <c r="M47"/>
    </row>
    <row r="48" spans="1:17" s="101" customFormat="1" x14ac:dyDescent="0.2">
      <c r="A48" s="788" t="s">
        <v>201</v>
      </c>
      <c r="B48" s="789"/>
      <c r="C48" s="249"/>
      <c r="D48" s="206"/>
      <c r="E48" s="206">
        <v>4761</v>
      </c>
      <c r="F48" s="206"/>
      <c r="G48" s="206"/>
      <c r="H48" s="206"/>
      <c r="I48" s="206"/>
      <c r="J48" s="206"/>
      <c r="K48" s="155"/>
      <c r="M48"/>
    </row>
    <row r="49" spans="1:16" s="101" customFormat="1" x14ac:dyDescent="0.2">
      <c r="A49" s="788" t="s">
        <v>202</v>
      </c>
      <c r="B49" s="789"/>
      <c r="C49" s="249"/>
      <c r="D49" s="206"/>
      <c r="E49" s="206"/>
      <c r="F49" s="206"/>
      <c r="G49" s="206"/>
      <c r="H49" s="206"/>
      <c r="I49" s="206">
        <v>22356</v>
      </c>
      <c r="J49" s="206"/>
      <c r="K49" s="180"/>
      <c r="M49"/>
    </row>
    <row r="50" spans="1:16" s="505" customFormat="1" x14ac:dyDescent="0.2">
      <c r="A50" s="788" t="s">
        <v>205</v>
      </c>
      <c r="B50" s="789"/>
      <c r="C50" s="249"/>
      <c r="D50" s="206"/>
      <c r="E50" s="206"/>
      <c r="F50" s="206"/>
      <c r="G50" s="206"/>
      <c r="H50" s="206"/>
      <c r="I50" s="206"/>
      <c r="J50" s="206"/>
      <c r="K50" s="275">
        <v>4025</v>
      </c>
      <c r="M50"/>
    </row>
    <row r="51" spans="1:16" s="505" customFormat="1" x14ac:dyDescent="0.2">
      <c r="A51" s="788" t="s">
        <v>214</v>
      </c>
      <c r="B51" s="789"/>
      <c r="C51" s="249"/>
      <c r="D51" s="206"/>
      <c r="E51" s="206"/>
      <c r="F51" s="206"/>
      <c r="G51" s="206"/>
      <c r="H51" s="206">
        <v>4554</v>
      </c>
      <c r="I51" s="206"/>
      <c r="J51" s="206"/>
      <c r="K51" s="275"/>
      <c r="M51"/>
    </row>
    <row r="52" spans="1:16" s="513" customFormat="1" x14ac:dyDescent="0.2">
      <c r="A52" s="779" t="s">
        <v>218</v>
      </c>
      <c r="B52" s="817"/>
      <c r="C52" s="249"/>
      <c r="D52" s="206"/>
      <c r="E52" s="206"/>
      <c r="F52" s="206"/>
      <c r="G52" s="206"/>
      <c r="H52" s="206"/>
      <c r="I52" s="206"/>
      <c r="J52" s="206">
        <v>10350</v>
      </c>
      <c r="K52" s="155"/>
      <c r="M52"/>
    </row>
    <row r="53" spans="1:16" s="514" customFormat="1" x14ac:dyDescent="0.2">
      <c r="A53" s="779" t="s">
        <v>221</v>
      </c>
      <c r="B53" s="817"/>
      <c r="C53" s="249"/>
      <c r="D53" s="206"/>
      <c r="E53" s="206"/>
      <c r="F53" s="206"/>
      <c r="G53" s="206"/>
      <c r="H53" s="206">
        <v>14685.5</v>
      </c>
      <c r="I53" s="206"/>
      <c r="J53" s="206"/>
      <c r="K53" s="155"/>
      <c r="M53"/>
    </row>
    <row r="54" spans="1:16" s="514" customFormat="1" x14ac:dyDescent="0.2">
      <c r="A54" s="779" t="s">
        <v>223</v>
      </c>
      <c r="B54" s="817"/>
      <c r="C54" s="249"/>
      <c r="D54" s="206">
        <v>3795</v>
      </c>
      <c r="E54" s="206"/>
      <c r="F54" s="206"/>
      <c r="G54" s="206"/>
      <c r="H54" s="206"/>
      <c r="I54" s="206"/>
      <c r="J54" s="206">
        <v>11270</v>
      </c>
      <c r="K54" s="155"/>
      <c r="M54"/>
    </row>
    <row r="55" spans="1:16" s="600" customFormat="1" x14ac:dyDescent="0.2">
      <c r="A55" s="779" t="s">
        <v>225</v>
      </c>
      <c r="B55" s="817"/>
      <c r="C55" s="249"/>
      <c r="D55" s="206"/>
      <c r="E55" s="206"/>
      <c r="F55" s="206"/>
      <c r="G55" s="206"/>
      <c r="H55" s="206">
        <v>11385</v>
      </c>
      <c r="I55" s="206"/>
      <c r="J55" s="206"/>
      <c r="K55" s="155"/>
      <c r="M55"/>
    </row>
    <row r="56" spans="1:16" s="600" customFormat="1" x14ac:dyDescent="0.2">
      <c r="A56" s="779" t="s">
        <v>226</v>
      </c>
      <c r="B56" s="817"/>
      <c r="C56" s="249"/>
      <c r="D56" s="206"/>
      <c r="E56" s="206"/>
      <c r="F56" s="206">
        <v>1955</v>
      </c>
      <c r="G56" s="206"/>
      <c r="H56" s="206"/>
      <c r="I56" s="206"/>
      <c r="J56" s="206"/>
      <c r="K56" s="155"/>
      <c r="M56"/>
    </row>
    <row r="57" spans="1:16" s="601" customFormat="1" x14ac:dyDescent="0.2">
      <c r="A57" s="779" t="s">
        <v>227</v>
      </c>
      <c r="B57" s="817"/>
      <c r="C57" s="249"/>
      <c r="D57" s="206"/>
      <c r="E57" s="206"/>
      <c r="F57" s="206"/>
      <c r="G57" s="206"/>
      <c r="H57" s="206">
        <v>14777.5</v>
      </c>
      <c r="I57" s="206"/>
      <c r="J57" s="206"/>
      <c r="K57" s="155"/>
      <c r="M57"/>
    </row>
    <row r="58" spans="1:16" s="600" customFormat="1" x14ac:dyDescent="0.2">
      <c r="A58" s="779" t="s">
        <v>228</v>
      </c>
      <c r="B58" s="817"/>
      <c r="C58" s="249"/>
      <c r="D58" s="206"/>
      <c r="E58" s="206"/>
      <c r="F58" s="206"/>
      <c r="G58" s="206"/>
      <c r="H58" s="206">
        <v>14662.5</v>
      </c>
      <c r="I58" s="206"/>
      <c r="J58" s="206"/>
      <c r="K58" s="155"/>
      <c r="M58"/>
    </row>
    <row r="59" spans="1:16" s="514" customFormat="1" ht="13.5" thickBot="1" x14ac:dyDescent="0.25">
      <c r="A59" s="783" t="s">
        <v>229</v>
      </c>
      <c r="B59" s="818"/>
      <c r="C59" s="516"/>
      <c r="D59" s="517"/>
      <c r="E59" s="517"/>
      <c r="F59" s="517"/>
      <c r="G59" s="517">
        <v>28030</v>
      </c>
      <c r="H59" s="517"/>
      <c r="I59" s="517"/>
      <c r="J59" s="517"/>
      <c r="K59" s="364"/>
      <c r="M59"/>
    </row>
    <row r="60" spans="1:16" ht="13.5" thickBot="1" x14ac:dyDescent="0.25">
      <c r="C60" s="210">
        <f>SUM(C40:C59)</f>
        <v>20395.25</v>
      </c>
      <c r="D60" s="211">
        <f>SUM(D40:D59)</f>
        <v>3795</v>
      </c>
      <c r="E60" s="211">
        <f>SUM(E40:E59)</f>
        <v>13386</v>
      </c>
      <c r="F60" s="211">
        <f>SUM(F40:F59)</f>
        <v>1955</v>
      </c>
      <c r="G60" s="211">
        <f t="shared" ref="G60:K60" si="2">SUM(G40:G59)</f>
        <v>110165</v>
      </c>
      <c r="H60" s="211">
        <f t="shared" si="2"/>
        <v>60064.5</v>
      </c>
      <c r="I60" s="211">
        <f t="shared" si="2"/>
        <v>22356</v>
      </c>
      <c r="J60" s="211">
        <f t="shared" si="2"/>
        <v>27243.5</v>
      </c>
      <c r="K60" s="178">
        <f t="shared" si="2"/>
        <v>4025</v>
      </c>
      <c r="L60" s="771">
        <f>SUM(C60:K60)</f>
        <v>263385.25</v>
      </c>
      <c r="M60" s="772"/>
      <c r="P60"/>
    </row>
    <row r="61" spans="1:16" x14ac:dyDescent="0.2">
      <c r="C61" s="363"/>
      <c r="D61" s="363"/>
      <c r="E61" s="363"/>
      <c r="F61" s="363"/>
      <c r="G61" s="363"/>
      <c r="H61" s="363"/>
      <c r="I61" s="363"/>
      <c r="J61" s="1"/>
      <c r="K61" s="771"/>
      <c r="L61" s="772"/>
    </row>
    <row r="62" spans="1:16" s="381" customFormat="1" ht="11.25" x14ac:dyDescent="0.2">
      <c r="A62" s="413"/>
      <c r="B62" s="413"/>
      <c r="C62" s="455" t="s">
        <v>49</v>
      </c>
      <c r="D62" s="455" t="s">
        <v>49</v>
      </c>
      <c r="E62" s="455" t="s">
        <v>49</v>
      </c>
      <c r="F62" s="455" t="s">
        <v>49</v>
      </c>
      <c r="G62" s="455" t="s">
        <v>49</v>
      </c>
      <c r="H62" s="455" t="s">
        <v>49</v>
      </c>
      <c r="I62" s="396"/>
      <c r="J62" s="396"/>
      <c r="K62" s="455" t="s">
        <v>49</v>
      </c>
      <c r="L62" s="796">
        <f>SUM(C62:K62)</f>
        <v>0</v>
      </c>
      <c r="M62" s="796"/>
      <c r="P62" s="413"/>
    </row>
    <row r="63" spans="1:16" s="381" customFormat="1" x14ac:dyDescent="0.2">
      <c r="A63" s="413"/>
      <c r="B63" s="413"/>
      <c r="C63" s="409"/>
      <c r="D63" s="409"/>
      <c r="G63" s="396"/>
      <c r="I63" s="409"/>
      <c r="J63" s="396"/>
      <c r="L63" s="796">
        <f>SUM(C63:K63)</f>
        <v>0</v>
      </c>
      <c r="M63" s="796"/>
      <c r="O63" s="413"/>
    </row>
    <row r="64" spans="1:16" s="381" customFormat="1" ht="11.25" x14ac:dyDescent="0.2">
      <c r="A64" s="413"/>
      <c r="B64" s="413"/>
      <c r="C64" s="455"/>
      <c r="D64" s="455"/>
      <c r="F64" s="455"/>
      <c r="H64" s="397"/>
      <c r="I64" s="455" t="s">
        <v>49</v>
      </c>
      <c r="J64" s="455" t="s">
        <v>49</v>
      </c>
      <c r="K64" s="455"/>
      <c r="L64" s="821">
        <f>SUM(C64:K64)</f>
        <v>0</v>
      </c>
      <c r="M64" s="821"/>
      <c r="O64" s="413"/>
    </row>
    <row r="65" spans="1:16" s="381" customFormat="1" ht="11.25" x14ac:dyDescent="0.2">
      <c r="A65" s="413"/>
      <c r="B65" s="413"/>
      <c r="C65" s="396"/>
      <c r="D65" s="396"/>
      <c r="H65" s="577"/>
      <c r="L65" s="796">
        <f>SUM(L62:M64)</f>
        <v>0</v>
      </c>
      <c r="M65" s="796"/>
      <c r="N65" s="413"/>
    </row>
    <row r="66" spans="1:16" x14ac:dyDescent="0.2">
      <c r="E66" s="1"/>
      <c r="F66"/>
      <c r="G66"/>
      <c r="H66" s="381"/>
      <c r="I66"/>
      <c r="K66" s="101"/>
      <c r="P66"/>
    </row>
    <row r="67" spans="1:16" x14ac:dyDescent="0.2">
      <c r="E67" s="1"/>
      <c r="F67"/>
      <c r="G67"/>
      <c r="H67"/>
      <c r="I67"/>
      <c r="J67" s="420"/>
      <c r="L67" s="101"/>
      <c r="P67"/>
    </row>
    <row r="68" spans="1:16" x14ac:dyDescent="0.2">
      <c r="G68" s="132"/>
      <c r="H68" s="1"/>
      <c r="I68"/>
      <c r="O68" s="101"/>
      <c r="P68"/>
    </row>
  </sheetData>
  <mergeCells count="55">
    <mergeCell ref="L65:M65"/>
    <mergeCell ref="L60:M60"/>
    <mergeCell ref="L63:M63"/>
    <mergeCell ref="L64:M64"/>
    <mergeCell ref="L62:M62"/>
    <mergeCell ref="K61:L61"/>
    <mergeCell ref="I4:K4"/>
    <mergeCell ref="G2:G4"/>
    <mergeCell ref="C3:D3"/>
    <mergeCell ref="E3:F3"/>
    <mergeCell ref="J36:K36"/>
    <mergeCell ref="H33:K34"/>
    <mergeCell ref="C34:D34"/>
    <mergeCell ref="E34:F34"/>
    <mergeCell ref="I35:J35"/>
    <mergeCell ref="H5:H6"/>
    <mergeCell ref="H7:H11"/>
    <mergeCell ref="H13:H16"/>
    <mergeCell ref="H28:H29"/>
    <mergeCell ref="H30:H31"/>
    <mergeCell ref="A45:B45"/>
    <mergeCell ref="A53:B53"/>
    <mergeCell ref="A54:B54"/>
    <mergeCell ref="A59:B59"/>
    <mergeCell ref="A52:B52"/>
    <mergeCell ref="A46:B46"/>
    <mergeCell ref="A47:B47"/>
    <mergeCell ref="A48:B48"/>
    <mergeCell ref="A51:B51"/>
    <mergeCell ref="A49:B49"/>
    <mergeCell ref="A50:B50"/>
    <mergeCell ref="A55:B55"/>
    <mergeCell ref="A56:B56"/>
    <mergeCell ref="A58:B58"/>
    <mergeCell ref="A57:B57"/>
    <mergeCell ref="A44:B44"/>
    <mergeCell ref="A43:B43"/>
    <mergeCell ref="A42:B42"/>
    <mergeCell ref="A40:B40"/>
    <mergeCell ref="A39:B39"/>
    <mergeCell ref="A5:A6"/>
    <mergeCell ref="A33:B33"/>
    <mergeCell ref="A41:B41"/>
    <mergeCell ref="N34:O34"/>
    <mergeCell ref="N35:O35"/>
    <mergeCell ref="A7:A11"/>
    <mergeCell ref="A13:A16"/>
    <mergeCell ref="H17:H18"/>
    <mergeCell ref="A17:A18"/>
    <mergeCell ref="A23:A24"/>
    <mergeCell ref="H23:H24"/>
    <mergeCell ref="H26:H27"/>
    <mergeCell ref="A26:A27"/>
    <mergeCell ref="A28:A29"/>
    <mergeCell ref="A30:A31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74"/>
  <sheetViews>
    <sheetView zoomScaleNormal="100" workbookViewId="0">
      <selection activeCell="G63" sqref="G63"/>
    </sheetView>
  </sheetViews>
  <sheetFormatPr defaultRowHeight="12.75" x14ac:dyDescent="0.2"/>
  <cols>
    <col min="1" max="1" width="2.7109375" style="118" customWidth="1"/>
    <col min="2" max="2" width="6.5703125" style="87" customWidth="1"/>
    <col min="3" max="7" width="10.7109375" style="1" customWidth="1"/>
    <col min="8" max="13" width="10.7109375" customWidth="1"/>
    <col min="14" max="14" width="10.7109375" style="101" customWidth="1"/>
    <col min="15" max="15" width="10.7109375" customWidth="1"/>
    <col min="16" max="17" width="13.28515625" customWidth="1"/>
    <col min="18" max="18" width="13.7109375" customWidth="1"/>
    <col min="19" max="19" width="13.140625" customWidth="1"/>
  </cols>
  <sheetData>
    <row r="1" spans="1:17" ht="15" x14ac:dyDescent="0.25">
      <c r="A1" s="41" t="s">
        <v>67</v>
      </c>
      <c r="B1" s="83"/>
      <c r="C1" s="3"/>
    </row>
    <row r="2" spans="1:17" ht="9.75" customHeight="1" thickBot="1" x14ac:dyDescent="0.25">
      <c r="A2" s="2"/>
      <c r="B2" s="83"/>
      <c r="C2" s="144"/>
      <c r="D2" s="145"/>
      <c r="E2" s="145"/>
      <c r="F2" s="145"/>
      <c r="G2" s="738" t="s">
        <v>42</v>
      </c>
    </row>
    <row r="3" spans="1:17" ht="17.25" customHeight="1" x14ac:dyDescent="0.2">
      <c r="A3" s="2"/>
      <c r="B3" s="83"/>
      <c r="C3" s="758" t="s">
        <v>34</v>
      </c>
      <c r="D3" s="759"/>
      <c r="E3" s="758" t="s">
        <v>33</v>
      </c>
      <c r="F3" s="759"/>
      <c r="G3" s="738"/>
    </row>
    <row r="4" spans="1:17" ht="13.5" thickBot="1" x14ac:dyDescent="0.25">
      <c r="A4" s="82" t="s">
        <v>6</v>
      </c>
      <c r="B4" s="112" t="s">
        <v>10</v>
      </c>
      <c r="C4" s="54" t="s">
        <v>7</v>
      </c>
      <c r="D4" s="146" t="s">
        <v>8</v>
      </c>
      <c r="E4" s="54" t="s">
        <v>37</v>
      </c>
      <c r="F4" s="55" t="s">
        <v>8</v>
      </c>
      <c r="G4" s="739"/>
      <c r="H4" s="117" t="s">
        <v>0</v>
      </c>
      <c r="I4" s="744" t="s">
        <v>11</v>
      </c>
      <c r="J4" s="744"/>
      <c r="K4" s="744"/>
    </row>
    <row r="5" spans="1:17" x14ac:dyDescent="0.2">
      <c r="A5" s="580" t="s">
        <v>46</v>
      </c>
      <c r="B5" s="85" t="s">
        <v>231</v>
      </c>
      <c r="C5" s="183"/>
      <c r="D5" s="182">
        <v>30590</v>
      </c>
      <c r="E5" s="510"/>
      <c r="F5" s="180"/>
      <c r="G5" s="110"/>
      <c r="H5" s="521">
        <f t="shared" ref="H5:H30" si="0">SUM(C5:G5)</f>
        <v>30590</v>
      </c>
      <c r="I5" s="491" t="s">
        <v>235</v>
      </c>
      <c r="J5" s="31"/>
      <c r="K5" s="490"/>
      <c r="L5" s="212" t="s">
        <v>44</v>
      </c>
      <c r="N5" s="159" t="s">
        <v>45</v>
      </c>
      <c r="O5" s="327"/>
      <c r="P5" s="147"/>
      <c r="Q5" s="147"/>
    </row>
    <row r="6" spans="1:17" x14ac:dyDescent="0.2">
      <c r="A6" s="580" t="s">
        <v>75</v>
      </c>
      <c r="B6" s="85" t="s">
        <v>232</v>
      </c>
      <c r="C6" s="126"/>
      <c r="D6" s="108">
        <v>23517.5</v>
      </c>
      <c r="E6" s="60"/>
      <c r="F6" s="110"/>
      <c r="G6" s="110"/>
      <c r="H6" s="515">
        <f t="shared" si="0"/>
        <v>23517.5</v>
      </c>
      <c r="I6" s="506" t="s">
        <v>235</v>
      </c>
      <c r="J6" s="338"/>
      <c r="K6" s="507"/>
      <c r="L6" s="212" t="s">
        <v>44</v>
      </c>
      <c r="N6" s="159" t="s">
        <v>45</v>
      </c>
    </row>
    <row r="7" spans="1:17" x14ac:dyDescent="0.2">
      <c r="A7" s="121" t="s">
        <v>234</v>
      </c>
      <c r="B7" s="85" t="s">
        <v>233</v>
      </c>
      <c r="C7" s="192"/>
      <c r="D7" s="180">
        <v>5520</v>
      </c>
      <c r="E7" s="184"/>
      <c r="F7" s="361"/>
      <c r="G7" s="66"/>
      <c r="H7" s="515">
        <f t="shared" si="0"/>
        <v>5520</v>
      </c>
      <c r="I7" s="491" t="s">
        <v>88</v>
      </c>
      <c r="J7" s="31"/>
      <c r="K7" s="490"/>
      <c r="L7" s="212" t="s">
        <v>44</v>
      </c>
      <c r="N7" s="159" t="s">
        <v>45</v>
      </c>
      <c r="O7" s="222"/>
    </row>
    <row r="8" spans="1:17" x14ac:dyDescent="0.2">
      <c r="A8" s="227" t="s">
        <v>78</v>
      </c>
      <c r="B8" s="291" t="s">
        <v>236</v>
      </c>
      <c r="C8" s="304"/>
      <c r="D8" s="302">
        <v>5175</v>
      </c>
      <c r="E8" s="311"/>
      <c r="F8" s="359"/>
      <c r="G8" s="294"/>
      <c r="H8" s="515">
        <f t="shared" si="0"/>
        <v>5175</v>
      </c>
      <c r="I8" s="491" t="s">
        <v>235</v>
      </c>
      <c r="J8" s="31"/>
      <c r="K8" s="490"/>
      <c r="L8" s="212" t="s">
        <v>44</v>
      </c>
      <c r="N8" s="159" t="s">
        <v>45</v>
      </c>
      <c r="O8" s="222"/>
    </row>
    <row r="9" spans="1:17" x14ac:dyDescent="0.2">
      <c r="A9" s="765" t="s">
        <v>126</v>
      </c>
      <c r="B9" s="85" t="s">
        <v>237</v>
      </c>
      <c r="C9" s="60"/>
      <c r="D9" s="108">
        <v>12765</v>
      </c>
      <c r="E9" s="60"/>
      <c r="F9" s="61"/>
      <c r="G9" s="110"/>
      <c r="H9" s="752">
        <f>SUM(C9:G10)</f>
        <v>17940</v>
      </c>
      <c r="I9" s="491" t="s">
        <v>235</v>
      </c>
      <c r="J9" s="31"/>
      <c r="K9" s="490"/>
      <c r="L9" s="212" t="s">
        <v>44</v>
      </c>
      <c r="N9" s="159" t="s">
        <v>45</v>
      </c>
    </row>
    <row r="10" spans="1:17" x14ac:dyDescent="0.2">
      <c r="A10" s="766"/>
      <c r="B10" s="291" t="s">
        <v>238</v>
      </c>
      <c r="C10" s="292"/>
      <c r="D10" s="140">
        <v>5175</v>
      </c>
      <c r="E10" s="292"/>
      <c r="F10" s="150"/>
      <c r="G10" s="310"/>
      <c r="H10" s="753"/>
      <c r="I10" s="491" t="s">
        <v>235</v>
      </c>
      <c r="J10" s="31"/>
      <c r="K10" s="490"/>
      <c r="L10" s="212" t="s">
        <v>44</v>
      </c>
      <c r="N10" s="159" t="s">
        <v>45</v>
      </c>
    </row>
    <row r="11" spans="1:17" x14ac:dyDescent="0.2">
      <c r="A11" s="121" t="s">
        <v>87</v>
      </c>
      <c r="B11" s="85" t="s">
        <v>239</v>
      </c>
      <c r="C11" s="60"/>
      <c r="D11" s="108">
        <v>3116.5</v>
      </c>
      <c r="E11" s="60"/>
      <c r="F11" s="61"/>
      <c r="G11" s="110"/>
      <c r="H11" s="515">
        <f t="shared" si="0"/>
        <v>3116.5</v>
      </c>
      <c r="I11" s="491" t="s">
        <v>62</v>
      </c>
      <c r="J11" s="31"/>
      <c r="K11" s="490"/>
      <c r="L11" s="212" t="s">
        <v>44</v>
      </c>
      <c r="N11" s="159" t="s">
        <v>45</v>
      </c>
      <c r="O11" s="35"/>
      <c r="P11" s="158"/>
    </row>
    <row r="12" spans="1:17" x14ac:dyDescent="0.2">
      <c r="A12" s="226" t="s">
        <v>97</v>
      </c>
      <c r="B12" s="291" t="s">
        <v>240</v>
      </c>
      <c r="C12" s="292"/>
      <c r="D12" s="140">
        <v>2127.5</v>
      </c>
      <c r="E12" s="292"/>
      <c r="F12" s="150"/>
      <c r="G12" s="310"/>
      <c r="H12" s="515">
        <f t="shared" si="0"/>
        <v>2127.5</v>
      </c>
      <c r="I12" s="491" t="s">
        <v>62</v>
      </c>
      <c r="J12" s="31"/>
      <c r="K12" s="490"/>
      <c r="L12" s="212" t="s">
        <v>44</v>
      </c>
      <c r="N12" s="159" t="s">
        <v>45</v>
      </c>
    </row>
    <row r="13" spans="1:17" x14ac:dyDescent="0.2">
      <c r="A13" s="765" t="s">
        <v>101</v>
      </c>
      <c r="B13" s="85" t="s">
        <v>241</v>
      </c>
      <c r="C13" s="60"/>
      <c r="D13" s="108">
        <v>7360</v>
      </c>
      <c r="E13" s="60"/>
      <c r="F13" s="61"/>
      <c r="G13" s="110"/>
      <c r="H13" s="752">
        <f>SUM(C13:G14)</f>
        <v>25748.5</v>
      </c>
      <c r="I13" s="491" t="s">
        <v>88</v>
      </c>
      <c r="J13" s="31"/>
      <c r="K13" s="490"/>
      <c r="L13" s="212" t="s">
        <v>44</v>
      </c>
      <c r="N13" s="159" t="s">
        <v>45</v>
      </c>
    </row>
    <row r="14" spans="1:17" x14ac:dyDescent="0.2">
      <c r="A14" s="766"/>
      <c r="B14" s="85" t="s">
        <v>242</v>
      </c>
      <c r="C14" s="60"/>
      <c r="D14" s="108">
        <v>18388.5</v>
      </c>
      <c r="E14" s="60"/>
      <c r="F14" s="61"/>
      <c r="G14" s="110"/>
      <c r="H14" s="753"/>
      <c r="I14" s="491" t="s">
        <v>235</v>
      </c>
      <c r="J14" s="31"/>
      <c r="K14" s="490"/>
      <c r="L14" s="212" t="s">
        <v>44</v>
      </c>
      <c r="N14" s="159" t="s">
        <v>45</v>
      </c>
    </row>
    <row r="15" spans="1:17" x14ac:dyDescent="0.2">
      <c r="A15" s="765" t="s">
        <v>139</v>
      </c>
      <c r="B15" s="291" t="s">
        <v>245</v>
      </c>
      <c r="C15" s="293">
        <v>4945</v>
      </c>
      <c r="D15" s="140"/>
      <c r="E15" s="292"/>
      <c r="F15" s="150"/>
      <c r="G15" s="310"/>
      <c r="H15" s="752">
        <f>SUM(C15:G17)</f>
        <v>21646</v>
      </c>
      <c r="I15" s="491" t="s">
        <v>243</v>
      </c>
      <c r="J15" s="31"/>
      <c r="K15" s="490"/>
      <c r="L15" s="212" t="s">
        <v>95</v>
      </c>
      <c r="N15" s="159">
        <v>43273</v>
      </c>
    </row>
    <row r="16" spans="1:17" x14ac:dyDescent="0.2">
      <c r="A16" s="791"/>
      <c r="B16" s="85" t="s">
        <v>246</v>
      </c>
      <c r="C16" s="60"/>
      <c r="D16" s="108">
        <v>15732</v>
      </c>
      <c r="E16" s="60"/>
      <c r="F16" s="61"/>
      <c r="G16" s="110"/>
      <c r="H16" s="790"/>
      <c r="I16" s="491" t="s">
        <v>62</v>
      </c>
      <c r="J16" s="31"/>
      <c r="K16" s="490"/>
      <c r="L16" s="212" t="s">
        <v>44</v>
      </c>
      <c r="N16" s="159" t="s">
        <v>45</v>
      </c>
    </row>
    <row r="17" spans="1:16" x14ac:dyDescent="0.2">
      <c r="A17" s="766"/>
      <c r="B17" s="217" t="s">
        <v>247</v>
      </c>
      <c r="C17" s="126">
        <v>969</v>
      </c>
      <c r="D17" s="108"/>
      <c r="E17" s="60"/>
      <c r="F17" s="61"/>
      <c r="G17" s="110"/>
      <c r="H17" s="753"/>
      <c r="I17" s="491" t="s">
        <v>244</v>
      </c>
      <c r="J17" s="31"/>
      <c r="K17" s="490"/>
      <c r="L17" s="212" t="s">
        <v>95</v>
      </c>
      <c r="N17" s="162">
        <v>43273</v>
      </c>
    </row>
    <row r="18" spans="1:16" x14ac:dyDescent="0.2">
      <c r="A18" s="227" t="s">
        <v>106</v>
      </c>
      <c r="B18" s="295" t="s">
        <v>248</v>
      </c>
      <c r="C18" s="292"/>
      <c r="D18" s="140">
        <v>7475</v>
      </c>
      <c r="E18" s="292"/>
      <c r="F18" s="150"/>
      <c r="G18" s="310"/>
      <c r="H18" s="515">
        <f t="shared" si="0"/>
        <v>7475</v>
      </c>
      <c r="I18" s="491" t="s">
        <v>79</v>
      </c>
      <c r="J18" s="31"/>
      <c r="K18" s="490"/>
      <c r="L18" s="212" t="s">
        <v>44</v>
      </c>
      <c r="N18" s="162" t="s">
        <v>45</v>
      </c>
      <c r="P18" s="158"/>
    </row>
    <row r="19" spans="1:16" x14ac:dyDescent="0.2">
      <c r="A19" s="765" t="s">
        <v>250</v>
      </c>
      <c r="B19" s="85" t="s">
        <v>249</v>
      </c>
      <c r="C19" s="126">
        <v>5750</v>
      </c>
      <c r="D19" s="108"/>
      <c r="E19" s="60"/>
      <c r="F19" s="61"/>
      <c r="G19" s="110"/>
      <c r="H19" s="752">
        <f>SUM(C19:G20)</f>
        <v>11500</v>
      </c>
      <c r="I19" s="491" t="s">
        <v>244</v>
      </c>
      <c r="J19" s="31"/>
      <c r="K19" s="490"/>
      <c r="L19" s="212" t="s">
        <v>95</v>
      </c>
      <c r="N19" s="162">
        <v>43273</v>
      </c>
    </row>
    <row r="20" spans="1:16" x14ac:dyDescent="0.2">
      <c r="A20" s="766"/>
      <c r="B20" s="84" t="s">
        <v>251</v>
      </c>
      <c r="C20" s="126">
        <v>5750</v>
      </c>
      <c r="D20" s="119"/>
      <c r="E20" s="58"/>
      <c r="F20" s="59"/>
      <c r="G20" s="120"/>
      <c r="H20" s="753"/>
      <c r="I20" s="491" t="s">
        <v>244</v>
      </c>
      <c r="J20" s="31"/>
      <c r="K20" s="490"/>
      <c r="L20" s="212" t="s">
        <v>95</v>
      </c>
      <c r="N20" s="162">
        <v>43273</v>
      </c>
    </row>
    <row r="21" spans="1:16" x14ac:dyDescent="0.2">
      <c r="A21" s="765" t="s">
        <v>215</v>
      </c>
      <c r="B21" s="84" t="s">
        <v>252</v>
      </c>
      <c r="C21" s="292"/>
      <c r="D21" s="140">
        <v>54930</v>
      </c>
      <c r="E21" s="292"/>
      <c r="F21" s="150"/>
      <c r="G21" s="310"/>
      <c r="H21" s="752">
        <f>SUM(C21:G25)</f>
        <v>126349</v>
      </c>
      <c r="I21" s="491" t="s">
        <v>161</v>
      </c>
      <c r="J21" s="31"/>
      <c r="K21" s="490"/>
      <c r="L21" s="212" t="s">
        <v>44</v>
      </c>
      <c r="N21" s="159" t="s">
        <v>45</v>
      </c>
      <c r="O21" s="327"/>
    </row>
    <row r="22" spans="1:16" x14ac:dyDescent="0.2">
      <c r="A22" s="791"/>
      <c r="B22" s="84" t="s">
        <v>253</v>
      </c>
      <c r="C22" s="60"/>
      <c r="D22" s="108">
        <v>17800</v>
      </c>
      <c r="E22" s="60"/>
      <c r="F22" s="61"/>
      <c r="G22" s="110"/>
      <c r="H22" s="790"/>
      <c r="I22" s="491" t="s">
        <v>161</v>
      </c>
      <c r="J22" s="31"/>
      <c r="K22" s="490"/>
      <c r="L22" s="212" t="s">
        <v>44</v>
      </c>
      <c r="N22" s="159" t="s">
        <v>45</v>
      </c>
    </row>
    <row r="23" spans="1:16" x14ac:dyDescent="0.2">
      <c r="A23" s="791"/>
      <c r="B23" s="84" t="s">
        <v>255</v>
      </c>
      <c r="C23" s="58"/>
      <c r="D23" s="119">
        <v>13300</v>
      </c>
      <c r="E23" s="58"/>
      <c r="F23" s="59"/>
      <c r="G23" s="120"/>
      <c r="H23" s="790"/>
      <c r="I23" s="491" t="s">
        <v>161</v>
      </c>
      <c r="J23" s="31"/>
      <c r="K23" s="490"/>
      <c r="L23" s="212" t="s">
        <v>44</v>
      </c>
      <c r="N23" s="159" t="s">
        <v>45</v>
      </c>
    </row>
    <row r="24" spans="1:16" x14ac:dyDescent="0.2">
      <c r="A24" s="791"/>
      <c r="B24" s="85" t="s">
        <v>256</v>
      </c>
      <c r="C24" s="60"/>
      <c r="D24" s="108">
        <v>30015</v>
      </c>
      <c r="E24" s="60"/>
      <c r="F24" s="61"/>
      <c r="G24" s="110"/>
      <c r="H24" s="790"/>
      <c r="I24" s="491" t="s">
        <v>235</v>
      </c>
      <c r="J24" s="31"/>
      <c r="K24" s="490"/>
      <c r="L24" s="212" t="s">
        <v>44</v>
      </c>
      <c r="N24" s="159" t="s">
        <v>45</v>
      </c>
    </row>
    <row r="25" spans="1:16" x14ac:dyDescent="0.2">
      <c r="A25" s="766"/>
      <c r="B25" s="291" t="s">
        <v>257</v>
      </c>
      <c r="C25" s="292"/>
      <c r="D25" s="140">
        <v>10304</v>
      </c>
      <c r="E25" s="292"/>
      <c r="F25" s="150"/>
      <c r="G25" s="310"/>
      <c r="H25" s="753"/>
      <c r="I25" s="491" t="s">
        <v>235</v>
      </c>
      <c r="J25" s="31"/>
      <c r="K25" s="490"/>
      <c r="L25" s="212" t="s">
        <v>44</v>
      </c>
      <c r="N25" s="159" t="s">
        <v>45</v>
      </c>
      <c r="O25" s="420"/>
    </row>
    <row r="26" spans="1:16" x14ac:dyDescent="0.2">
      <c r="A26" s="765" t="s">
        <v>152</v>
      </c>
      <c r="B26" s="85" t="s">
        <v>258</v>
      </c>
      <c r="C26" s="60"/>
      <c r="D26" s="108">
        <v>2760</v>
      </c>
      <c r="E26" s="60"/>
      <c r="F26" s="61"/>
      <c r="G26" s="110"/>
      <c r="H26" s="752">
        <f>SUM(C26:G28)</f>
        <v>8728.5</v>
      </c>
      <c r="I26" s="506" t="s">
        <v>262</v>
      </c>
      <c r="J26" s="338"/>
      <c r="K26" s="507"/>
      <c r="L26" s="212" t="s">
        <v>44</v>
      </c>
      <c r="N26" s="159" t="s">
        <v>45</v>
      </c>
    </row>
    <row r="27" spans="1:16" x14ac:dyDescent="0.2">
      <c r="A27" s="791"/>
      <c r="B27" s="85" t="s">
        <v>259</v>
      </c>
      <c r="C27" s="292"/>
      <c r="D27" s="140">
        <v>2070</v>
      </c>
      <c r="E27" s="292"/>
      <c r="F27" s="150"/>
      <c r="G27" s="310"/>
      <c r="H27" s="790"/>
      <c r="I27" s="506" t="s">
        <v>110</v>
      </c>
      <c r="J27" s="338"/>
      <c r="K27" s="507"/>
      <c r="L27" s="212" t="s">
        <v>44</v>
      </c>
      <c r="N27" s="159" t="s">
        <v>45</v>
      </c>
    </row>
    <row r="28" spans="1:16" x14ac:dyDescent="0.2">
      <c r="A28" s="766"/>
      <c r="B28" s="85" t="s">
        <v>260</v>
      </c>
      <c r="C28" s="60"/>
      <c r="D28" s="108">
        <v>3898.5</v>
      </c>
      <c r="E28" s="60"/>
      <c r="F28" s="61"/>
      <c r="G28" s="110"/>
      <c r="H28" s="753"/>
      <c r="I28" s="506" t="s">
        <v>261</v>
      </c>
      <c r="J28" s="338"/>
      <c r="K28" s="507"/>
      <c r="L28" s="212" t="s">
        <v>44</v>
      </c>
      <c r="N28" s="159" t="s">
        <v>45</v>
      </c>
    </row>
    <row r="29" spans="1:16" x14ac:dyDescent="0.2">
      <c r="A29" s="121" t="s">
        <v>109</v>
      </c>
      <c r="B29" s="217" t="s">
        <v>263</v>
      </c>
      <c r="C29" s="60"/>
      <c r="D29" s="108">
        <v>4945</v>
      </c>
      <c r="E29" s="60"/>
      <c r="F29" s="61"/>
      <c r="G29" s="110"/>
      <c r="H29" s="515">
        <f t="shared" si="0"/>
        <v>4945</v>
      </c>
      <c r="I29" s="506" t="s">
        <v>235</v>
      </c>
      <c r="J29" s="338"/>
      <c r="K29" s="507"/>
      <c r="L29" s="212" t="s">
        <v>44</v>
      </c>
      <c r="N29" s="159" t="s">
        <v>45</v>
      </c>
    </row>
    <row r="30" spans="1:16" ht="13.5" thickBot="1" x14ac:dyDescent="0.25">
      <c r="A30" s="121" t="s">
        <v>114</v>
      </c>
      <c r="B30" s="85" t="s">
        <v>264</v>
      </c>
      <c r="C30" s="58"/>
      <c r="D30" s="119">
        <v>1725</v>
      </c>
      <c r="E30" s="58"/>
      <c r="F30" s="59"/>
      <c r="G30" s="120"/>
      <c r="H30" s="515">
        <f t="shared" si="0"/>
        <v>1725</v>
      </c>
      <c r="I30" s="491" t="s">
        <v>88</v>
      </c>
      <c r="J30" s="31"/>
      <c r="K30" s="490"/>
      <c r="L30" s="212" t="s">
        <v>44</v>
      </c>
      <c r="N30" s="159" t="s">
        <v>45</v>
      </c>
    </row>
    <row r="31" spans="1:16" s="12" customFormat="1" ht="14.25" thickTop="1" thickBot="1" x14ac:dyDescent="0.25">
      <c r="A31" s="762"/>
      <c r="B31" s="762"/>
      <c r="C31" s="56">
        <f t="shared" ref="C31:H31" si="1">SUM(C5:C30)</f>
        <v>17414</v>
      </c>
      <c r="D31" s="109">
        <f t="shared" si="1"/>
        <v>278689.5</v>
      </c>
      <c r="E31" s="56">
        <f t="shared" si="1"/>
        <v>0</v>
      </c>
      <c r="F31" s="57">
        <f t="shared" si="1"/>
        <v>0</v>
      </c>
      <c r="G31" s="111">
        <f t="shared" si="1"/>
        <v>0</v>
      </c>
      <c r="H31" s="748">
        <f t="shared" si="1"/>
        <v>296103.5</v>
      </c>
      <c r="I31" s="748"/>
      <c r="J31" s="748"/>
      <c r="K31" s="748"/>
      <c r="L31" s="751">
        <f>SUM(C5:G30)</f>
        <v>296103.5</v>
      </c>
      <c r="M31" s="751"/>
      <c r="N31" s="102"/>
    </row>
    <row r="32" spans="1:16" s="12" customFormat="1" ht="15" customHeight="1" x14ac:dyDescent="0.2">
      <c r="A32" s="40"/>
      <c r="B32" s="86"/>
      <c r="C32" s="836">
        <f>SUM(C31:D31)</f>
        <v>296103.5</v>
      </c>
      <c r="D32" s="837"/>
      <c r="E32" s="763">
        <f>SUM(E31:F31)</f>
        <v>0</v>
      </c>
      <c r="F32" s="764"/>
      <c r="G32" s="68">
        <f>SUM(G31)</f>
        <v>0</v>
      </c>
      <c r="H32" s="748"/>
      <c r="I32" s="748"/>
      <c r="J32" s="748"/>
      <c r="K32" s="748"/>
      <c r="L32" s="69"/>
      <c r="M32" s="69"/>
      <c r="N32" s="102"/>
    </row>
    <row r="33" spans="1:14" s="12" customFormat="1" x14ac:dyDescent="0.2">
      <c r="A33" s="40"/>
      <c r="B33" s="86"/>
      <c r="C33" s="8"/>
      <c r="D33" s="8"/>
      <c r="E33" s="8"/>
      <c r="F33" s="8"/>
      <c r="G33" s="8"/>
      <c r="H33" s="13"/>
      <c r="L33" s="7"/>
      <c r="M33" s="7"/>
      <c r="N33" s="102"/>
    </row>
    <row r="35" spans="1:14" ht="15" x14ac:dyDescent="0.2">
      <c r="A35" s="65" t="s">
        <v>9</v>
      </c>
    </row>
    <row r="36" spans="1:14" ht="7.5" customHeight="1" x14ac:dyDescent="0.2">
      <c r="A36" s="4"/>
    </row>
    <row r="37" spans="1:14" ht="18" customHeight="1" thickBot="1" x14ac:dyDescent="0.25">
      <c r="A37" s="62"/>
      <c r="B37" s="89" t="s">
        <v>34</v>
      </c>
      <c r="M37" s="101"/>
      <c r="N37"/>
    </row>
    <row r="38" spans="1:14" ht="13.5" thickBot="1" x14ac:dyDescent="0.25">
      <c r="A38"/>
      <c r="B38"/>
      <c r="C38" s="335" t="s">
        <v>90</v>
      </c>
      <c r="D38" s="122" t="s">
        <v>89</v>
      </c>
      <c r="E38" s="250" t="s">
        <v>80</v>
      </c>
      <c r="F38" s="250" t="s">
        <v>58</v>
      </c>
      <c r="G38" s="250" t="s">
        <v>254</v>
      </c>
      <c r="H38" s="33" t="s">
        <v>230</v>
      </c>
      <c r="I38" s="177" t="s">
        <v>158</v>
      </c>
      <c r="J38" s="97" t="s">
        <v>76</v>
      </c>
      <c r="K38" s="101"/>
      <c r="N38"/>
    </row>
    <row r="39" spans="1:14" x14ac:dyDescent="0.2">
      <c r="A39" s="798" t="s">
        <v>231</v>
      </c>
      <c r="B39" s="838"/>
      <c r="C39" s="72"/>
      <c r="D39" s="106"/>
      <c r="E39" s="528"/>
      <c r="F39" s="528"/>
      <c r="G39" s="528"/>
      <c r="H39" s="113"/>
      <c r="I39" s="64"/>
      <c r="J39" s="346">
        <v>30590</v>
      </c>
      <c r="K39" s="101"/>
      <c r="N39"/>
    </row>
    <row r="40" spans="1:14" x14ac:dyDescent="0.2">
      <c r="A40" s="788" t="s">
        <v>232</v>
      </c>
      <c r="B40" s="822"/>
      <c r="C40" s="347"/>
      <c r="D40" s="334"/>
      <c r="E40" s="602"/>
      <c r="F40" s="602"/>
      <c r="G40" s="602"/>
      <c r="H40" s="119"/>
      <c r="I40" s="322"/>
      <c r="J40" s="253">
        <v>23517.5</v>
      </c>
      <c r="K40" s="414"/>
      <c r="N40"/>
    </row>
    <row r="41" spans="1:14" x14ac:dyDescent="0.2">
      <c r="A41" s="788" t="s">
        <v>233</v>
      </c>
      <c r="B41" s="822"/>
      <c r="C41" s="74"/>
      <c r="D41" s="78">
        <v>5520</v>
      </c>
      <c r="E41" s="602"/>
      <c r="F41" s="602"/>
      <c r="G41" s="602"/>
      <c r="H41" s="119"/>
      <c r="I41" s="322"/>
      <c r="J41" s="77"/>
      <c r="K41" s="101"/>
      <c r="N41"/>
    </row>
    <row r="42" spans="1:14" x14ac:dyDescent="0.2">
      <c r="A42" s="781" t="s">
        <v>236</v>
      </c>
      <c r="B42" s="823"/>
      <c r="C42" s="74"/>
      <c r="D42" s="78"/>
      <c r="E42" s="260"/>
      <c r="F42" s="260"/>
      <c r="G42" s="260"/>
      <c r="H42" s="108"/>
      <c r="I42" s="63"/>
      <c r="J42" s="77">
        <v>5175</v>
      </c>
      <c r="K42" s="101"/>
      <c r="N42"/>
    </row>
    <row r="43" spans="1:14" x14ac:dyDescent="0.2">
      <c r="A43" s="781" t="s">
        <v>237</v>
      </c>
      <c r="B43" s="823"/>
      <c r="C43" s="74"/>
      <c r="D43" s="78"/>
      <c r="E43" s="260"/>
      <c r="F43" s="260"/>
      <c r="G43" s="260"/>
      <c r="H43" s="108"/>
      <c r="I43" s="63"/>
      <c r="J43" s="77">
        <v>12765</v>
      </c>
      <c r="K43" s="101"/>
      <c r="N43"/>
    </row>
    <row r="44" spans="1:14" x14ac:dyDescent="0.2">
      <c r="A44" s="781" t="s">
        <v>238</v>
      </c>
      <c r="B44" s="823"/>
      <c r="C44" s="74"/>
      <c r="D44" s="78"/>
      <c r="E44" s="260"/>
      <c r="F44" s="260"/>
      <c r="G44" s="260"/>
      <c r="H44" s="108"/>
      <c r="I44" s="63"/>
      <c r="J44" s="77">
        <f>4500+(4500*0.15)</f>
        <v>5175</v>
      </c>
      <c r="K44" s="101"/>
      <c r="N44"/>
    </row>
    <row r="45" spans="1:14" x14ac:dyDescent="0.2">
      <c r="A45" s="781" t="s">
        <v>239</v>
      </c>
      <c r="B45" s="823"/>
      <c r="C45" s="74"/>
      <c r="D45" s="260"/>
      <c r="E45" s="602"/>
      <c r="F45" s="602">
        <v>3116.5</v>
      </c>
      <c r="G45" s="602"/>
      <c r="H45" s="119"/>
      <c r="I45" s="322"/>
      <c r="J45" s="77"/>
      <c r="K45" s="366"/>
      <c r="N45"/>
    </row>
    <row r="46" spans="1:14" x14ac:dyDescent="0.2">
      <c r="A46" s="781" t="s">
        <v>240</v>
      </c>
      <c r="B46" s="823"/>
      <c r="C46" s="74"/>
      <c r="D46" s="260"/>
      <c r="E46" s="602"/>
      <c r="F46" s="602">
        <v>2127.5</v>
      </c>
      <c r="G46" s="602"/>
      <c r="H46" s="119"/>
      <c r="I46" s="322"/>
      <c r="J46" s="77"/>
      <c r="K46" s="366"/>
      <c r="N46"/>
    </row>
    <row r="47" spans="1:14" x14ac:dyDescent="0.2">
      <c r="A47" s="788" t="s">
        <v>241</v>
      </c>
      <c r="B47" s="822"/>
      <c r="C47" s="74"/>
      <c r="D47" s="108">
        <v>7360</v>
      </c>
      <c r="E47" s="108"/>
      <c r="F47" s="108"/>
      <c r="G47" s="108"/>
      <c r="H47" s="63"/>
      <c r="I47" s="63"/>
      <c r="J47" s="77"/>
      <c r="K47" s="101"/>
      <c r="N47"/>
    </row>
    <row r="48" spans="1:14" x14ac:dyDescent="0.2">
      <c r="A48" s="788" t="s">
        <v>242</v>
      </c>
      <c r="B48" s="822"/>
      <c r="C48" s="284"/>
      <c r="D48" s="171"/>
      <c r="E48" s="171"/>
      <c r="F48" s="171"/>
      <c r="G48" s="171"/>
      <c r="H48" s="179"/>
      <c r="I48" s="179"/>
      <c r="J48" s="141">
        <v>18388.5</v>
      </c>
      <c r="K48" s="367"/>
      <c r="N48"/>
    </row>
    <row r="49" spans="1:14" x14ac:dyDescent="0.2">
      <c r="A49" s="788" t="s">
        <v>246</v>
      </c>
      <c r="B49" s="822"/>
      <c r="C49" s="284"/>
      <c r="D49" s="171"/>
      <c r="E49" s="171"/>
      <c r="F49" s="171">
        <v>15732</v>
      </c>
      <c r="G49" s="171"/>
      <c r="H49" s="179"/>
      <c r="I49" s="179"/>
      <c r="J49" s="141"/>
      <c r="K49" s="367"/>
      <c r="N49"/>
    </row>
    <row r="50" spans="1:14" x14ac:dyDescent="0.2">
      <c r="A50" s="788" t="s">
        <v>248</v>
      </c>
      <c r="B50" s="822"/>
      <c r="C50" s="284"/>
      <c r="D50" s="171"/>
      <c r="E50" s="171">
        <v>7475</v>
      </c>
      <c r="F50" s="171"/>
      <c r="G50" s="171"/>
      <c r="H50" s="179"/>
      <c r="I50" s="179"/>
      <c r="J50" s="141"/>
      <c r="K50" s="422"/>
      <c r="N50"/>
    </row>
    <row r="51" spans="1:14" x14ac:dyDescent="0.2">
      <c r="A51" s="788" t="s">
        <v>252</v>
      </c>
      <c r="B51" s="822"/>
      <c r="C51" s="284"/>
      <c r="D51" s="171"/>
      <c r="E51" s="171"/>
      <c r="F51" s="171"/>
      <c r="G51" s="171"/>
      <c r="H51" s="179"/>
      <c r="I51" s="179">
        <v>54930</v>
      </c>
      <c r="J51" s="141"/>
      <c r="K51" s="421"/>
      <c r="N51"/>
    </row>
    <row r="52" spans="1:14" x14ac:dyDescent="0.2">
      <c r="A52" s="788" t="s">
        <v>253</v>
      </c>
      <c r="B52" s="822"/>
      <c r="C52" s="284"/>
      <c r="D52" s="171"/>
      <c r="E52" s="171"/>
      <c r="F52" s="171"/>
      <c r="G52" s="171"/>
      <c r="H52" s="179"/>
      <c r="I52" s="179">
        <v>17800</v>
      </c>
      <c r="J52" s="141"/>
      <c r="K52" s="522"/>
      <c r="N52"/>
    </row>
    <row r="53" spans="1:14" x14ac:dyDescent="0.2">
      <c r="A53" s="788" t="s">
        <v>255</v>
      </c>
      <c r="B53" s="822"/>
      <c r="C53" s="284"/>
      <c r="D53" s="171"/>
      <c r="E53" s="171"/>
      <c r="F53" s="171"/>
      <c r="G53" s="171"/>
      <c r="H53" s="179"/>
      <c r="I53" s="179">
        <v>13300</v>
      </c>
      <c r="J53" s="141"/>
      <c r="K53" s="522"/>
      <c r="N53"/>
    </row>
    <row r="54" spans="1:14" x14ac:dyDescent="0.2">
      <c r="A54" s="788" t="s">
        <v>256</v>
      </c>
      <c r="B54" s="822"/>
      <c r="C54" s="284"/>
      <c r="D54" s="171"/>
      <c r="E54" s="171"/>
      <c r="F54" s="171"/>
      <c r="G54" s="171"/>
      <c r="H54" s="179"/>
      <c r="I54" s="179"/>
      <c r="J54" s="141">
        <v>30015</v>
      </c>
      <c r="K54" s="522"/>
      <c r="N54"/>
    </row>
    <row r="55" spans="1:14" x14ac:dyDescent="0.2">
      <c r="A55" s="788" t="s">
        <v>257</v>
      </c>
      <c r="B55" s="822"/>
      <c r="C55" s="284"/>
      <c r="D55" s="171"/>
      <c r="E55" s="171"/>
      <c r="F55" s="171"/>
      <c r="G55" s="171"/>
      <c r="H55" s="179"/>
      <c r="I55" s="179"/>
      <c r="J55" s="141">
        <v>10304</v>
      </c>
      <c r="K55" s="522"/>
      <c r="N55"/>
    </row>
    <row r="56" spans="1:14" x14ac:dyDescent="0.2">
      <c r="A56" s="788" t="s">
        <v>258</v>
      </c>
      <c r="B56" s="822"/>
      <c r="C56" s="284"/>
      <c r="D56" s="171"/>
      <c r="E56" s="171"/>
      <c r="F56" s="171"/>
      <c r="G56" s="171"/>
      <c r="H56" s="179">
        <v>2760</v>
      </c>
      <c r="I56" s="179"/>
      <c r="J56" s="141"/>
      <c r="K56" s="603"/>
      <c r="N56"/>
    </row>
    <row r="57" spans="1:14" x14ac:dyDescent="0.2">
      <c r="A57" s="788" t="s">
        <v>259</v>
      </c>
      <c r="B57" s="822"/>
      <c r="C57" s="284">
        <v>2070</v>
      </c>
      <c r="D57" s="171"/>
      <c r="E57" s="171"/>
      <c r="F57" s="171"/>
      <c r="G57" s="171"/>
      <c r="H57" s="179"/>
      <c r="I57" s="179"/>
      <c r="J57" s="141"/>
      <c r="K57" s="603"/>
      <c r="N57"/>
    </row>
    <row r="58" spans="1:14" x14ac:dyDescent="0.2">
      <c r="A58" s="788" t="s">
        <v>260</v>
      </c>
      <c r="B58" s="822"/>
      <c r="C58" s="284"/>
      <c r="D58" s="171"/>
      <c r="E58" s="171"/>
      <c r="F58" s="171"/>
      <c r="G58" s="171">
        <v>3898.5</v>
      </c>
      <c r="H58" s="179"/>
      <c r="I58" s="179"/>
      <c r="J58" s="141"/>
      <c r="K58" s="423"/>
      <c r="N58"/>
    </row>
    <row r="59" spans="1:14" x14ac:dyDescent="0.2">
      <c r="A59" s="788" t="s">
        <v>263</v>
      </c>
      <c r="B59" s="822"/>
      <c r="C59" s="284"/>
      <c r="D59" s="171"/>
      <c r="E59" s="171"/>
      <c r="F59" s="171"/>
      <c r="G59" s="171"/>
      <c r="H59" s="179"/>
      <c r="I59" s="179"/>
      <c r="J59" s="141">
        <v>4945</v>
      </c>
      <c r="K59" s="604"/>
      <c r="N59"/>
    </row>
    <row r="60" spans="1:14" ht="13.5" thickBot="1" x14ac:dyDescent="0.25">
      <c r="A60" s="834" t="s">
        <v>264</v>
      </c>
      <c r="B60" s="835"/>
      <c r="C60" s="94"/>
      <c r="D60" s="328">
        <v>1725</v>
      </c>
      <c r="E60" s="328"/>
      <c r="F60" s="328"/>
      <c r="G60" s="328"/>
      <c r="H60" s="289"/>
      <c r="I60" s="289"/>
      <c r="J60" s="98"/>
      <c r="K60" s="424"/>
      <c r="N60"/>
    </row>
    <row r="61" spans="1:14" ht="13.5" thickBot="1" x14ac:dyDescent="0.25">
      <c r="B61" s="246"/>
      <c r="C61" s="79">
        <f t="shared" ref="C61" si="2">SUM(C39:C60)</f>
        <v>2070</v>
      </c>
      <c r="D61" s="80">
        <f t="shared" ref="D61:J61" si="3">SUM(D39:D60)</f>
        <v>14605</v>
      </c>
      <c r="E61" s="80">
        <f t="shared" si="3"/>
        <v>7475</v>
      </c>
      <c r="F61" s="80">
        <f t="shared" si="3"/>
        <v>20976</v>
      </c>
      <c r="G61" s="80">
        <f t="shared" si="3"/>
        <v>3898.5</v>
      </c>
      <c r="H61" s="80">
        <f t="shared" si="3"/>
        <v>2760</v>
      </c>
      <c r="I61" s="80">
        <f t="shared" si="3"/>
        <v>86030</v>
      </c>
      <c r="J61" s="178">
        <f t="shared" si="3"/>
        <v>140875</v>
      </c>
      <c r="K61" s="771">
        <f>SUM(C61:J61)</f>
        <v>278689.5</v>
      </c>
      <c r="L61" s="772"/>
      <c r="N61"/>
    </row>
    <row r="62" spans="1:14" x14ac:dyDescent="0.2">
      <c r="C62" s="363"/>
      <c r="D62" s="363"/>
      <c r="E62" s="363"/>
      <c r="F62" s="363"/>
      <c r="G62" s="363"/>
      <c r="J62" s="363"/>
      <c r="L62" s="101"/>
      <c r="N62"/>
    </row>
    <row r="63" spans="1:14" s="418" customFormat="1" ht="11.25" x14ac:dyDescent="0.15">
      <c r="A63" s="417"/>
      <c r="C63" s="455" t="s">
        <v>49</v>
      </c>
      <c r="D63" s="455" t="s">
        <v>49</v>
      </c>
      <c r="E63" s="455" t="s">
        <v>49</v>
      </c>
      <c r="F63" s="455" t="s">
        <v>49</v>
      </c>
      <c r="G63" s="455" t="s">
        <v>49</v>
      </c>
      <c r="H63" s="455" t="s">
        <v>49</v>
      </c>
      <c r="I63" s="455" t="s">
        <v>49</v>
      </c>
      <c r="J63" s="455" t="s">
        <v>49</v>
      </c>
      <c r="K63" s="824">
        <f>SUM(C63:J63)</f>
        <v>0</v>
      </c>
      <c r="L63" s="825"/>
      <c r="M63" s="826"/>
      <c r="N63" s="826"/>
    </row>
    <row r="64" spans="1:14" s="418" customFormat="1" ht="11.25" x14ac:dyDescent="0.2">
      <c r="A64" s="417"/>
      <c r="C64" s="419"/>
      <c r="D64" s="520"/>
      <c r="E64" s="520"/>
      <c r="F64" s="520"/>
      <c r="G64" s="520"/>
      <c r="H64" s="520"/>
      <c r="K64" s="828">
        <f>SUM(C64:J64)</f>
        <v>0</v>
      </c>
      <c r="L64" s="829"/>
      <c r="M64" s="824"/>
      <c r="N64" s="827"/>
    </row>
    <row r="65" spans="1:15" s="382" customFormat="1" ht="11.25" x14ac:dyDescent="0.2">
      <c r="A65" s="380"/>
      <c r="C65" s="381"/>
      <c r="D65" s="381"/>
      <c r="E65" s="381"/>
      <c r="F65" s="381"/>
      <c r="G65" s="381"/>
      <c r="K65" s="830">
        <f>SUM(K63:L64)</f>
        <v>0</v>
      </c>
      <c r="L65" s="831"/>
      <c r="M65" s="383"/>
    </row>
    <row r="66" spans="1:15" s="382" customFormat="1" ht="11.25" x14ac:dyDescent="0.2">
      <c r="A66" s="380"/>
      <c r="C66" s="455"/>
      <c r="D66" s="520"/>
      <c r="E66" s="381"/>
      <c r="F66" s="381"/>
      <c r="G66" s="381"/>
      <c r="H66" s="420"/>
      <c r="I66" s="420"/>
      <c r="J66" s="520"/>
      <c r="K66" s="832">
        <f>SUM(C66:J66)</f>
        <v>0</v>
      </c>
      <c r="L66" s="833"/>
      <c r="M66" s="383"/>
    </row>
    <row r="67" spans="1:15" x14ac:dyDescent="0.2">
      <c r="C67" s="381"/>
      <c r="D67" s="381"/>
      <c r="E67" s="381"/>
      <c r="F67" s="381"/>
      <c r="G67" s="381"/>
      <c r="H67" s="382"/>
      <c r="I67" s="382"/>
      <c r="J67" s="382"/>
      <c r="K67" s="792">
        <f>SUM(K65:L66)</f>
        <v>0</v>
      </c>
      <c r="L67" s="793"/>
      <c r="M67" s="101"/>
      <c r="N67"/>
    </row>
    <row r="68" spans="1:15" x14ac:dyDescent="0.2">
      <c r="H68" s="1"/>
      <c r="I68" s="1"/>
      <c r="J68" s="592">
        <f>J61+'MAY ''18'!J60-10000</f>
        <v>158118.5</v>
      </c>
    </row>
    <row r="69" spans="1:15" x14ac:dyDescent="0.2">
      <c r="H69" s="1"/>
      <c r="I69" s="608" t="s">
        <v>311</v>
      </c>
      <c r="J69" s="609">
        <f>J68*0.035</f>
        <v>5534.1475000000009</v>
      </c>
      <c r="M69" s="101"/>
      <c r="N69"/>
    </row>
    <row r="70" spans="1:15" x14ac:dyDescent="0.2">
      <c r="H70" s="1"/>
      <c r="I70" s="608" t="s">
        <v>297</v>
      </c>
      <c r="J70" s="607">
        <f>J68-J69</f>
        <v>152584.35250000001</v>
      </c>
      <c r="N70"/>
      <c r="O70" s="101"/>
    </row>
    <row r="71" spans="1:15" x14ac:dyDescent="0.2">
      <c r="H71" s="1"/>
      <c r="J71" s="382"/>
      <c r="N71"/>
      <c r="O71" s="101"/>
    </row>
    <row r="72" spans="1:15" x14ac:dyDescent="0.2">
      <c r="H72" s="1"/>
      <c r="N72"/>
      <c r="O72" s="101"/>
    </row>
    <row r="73" spans="1:15" x14ac:dyDescent="0.2">
      <c r="H73" s="1"/>
      <c r="N73"/>
      <c r="O73" s="101"/>
    </row>
    <row r="74" spans="1:15" x14ac:dyDescent="0.2">
      <c r="H74" s="1"/>
      <c r="N74"/>
      <c r="O74" s="101"/>
    </row>
  </sheetData>
  <mergeCells count="51">
    <mergeCell ref="C3:D3"/>
    <mergeCell ref="K65:L65"/>
    <mergeCell ref="K66:L66"/>
    <mergeCell ref="A43:B43"/>
    <mergeCell ref="A50:B50"/>
    <mergeCell ref="A51:B51"/>
    <mergeCell ref="A44:B44"/>
    <mergeCell ref="A58:B58"/>
    <mergeCell ref="A60:B60"/>
    <mergeCell ref="C32:D32"/>
    <mergeCell ref="A31:B31"/>
    <mergeCell ref="K61:L61"/>
    <mergeCell ref="A39:B39"/>
    <mergeCell ref="A9:A10"/>
    <mergeCell ref="A19:A20"/>
    <mergeCell ref="H19:H20"/>
    <mergeCell ref="M64:N64"/>
    <mergeCell ref="E32:F32"/>
    <mergeCell ref="K64:L64"/>
    <mergeCell ref="A41:B41"/>
    <mergeCell ref="A49:B49"/>
    <mergeCell ref="A40:B40"/>
    <mergeCell ref="A45:B45"/>
    <mergeCell ref="A56:B56"/>
    <mergeCell ref="A57:B57"/>
    <mergeCell ref="I4:K4"/>
    <mergeCell ref="H31:K32"/>
    <mergeCell ref="G2:G4"/>
    <mergeCell ref="E3:F3"/>
    <mergeCell ref="K63:L63"/>
    <mergeCell ref="L31:M31"/>
    <mergeCell ref="H13:H14"/>
    <mergeCell ref="H15:H17"/>
    <mergeCell ref="H9:H10"/>
    <mergeCell ref="H21:H25"/>
    <mergeCell ref="H26:H28"/>
    <mergeCell ref="M63:N63"/>
    <mergeCell ref="A13:A14"/>
    <mergeCell ref="K67:L67"/>
    <mergeCell ref="A15:A17"/>
    <mergeCell ref="A52:B52"/>
    <mergeCell ref="A53:B53"/>
    <mergeCell ref="A54:B54"/>
    <mergeCell ref="A55:B55"/>
    <mergeCell ref="A42:B42"/>
    <mergeCell ref="A46:B46"/>
    <mergeCell ref="A47:B47"/>
    <mergeCell ref="A48:B48"/>
    <mergeCell ref="A21:A25"/>
    <mergeCell ref="A26:A28"/>
    <mergeCell ref="A59:B5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71"/>
  <sheetViews>
    <sheetView zoomScaleNormal="100" workbookViewId="0">
      <pane ySplit="4" topLeftCell="A5" activePane="bottomLeft" state="frozenSplit"/>
      <selection pane="bottomLeft" activeCell="H63" sqref="H63"/>
    </sheetView>
  </sheetViews>
  <sheetFormatPr defaultRowHeight="12.75" x14ac:dyDescent="0.2"/>
  <cols>
    <col min="1" max="1" width="2.42578125" style="125" customWidth="1"/>
    <col min="2" max="2" width="6.42578125" style="83" customWidth="1"/>
    <col min="3" max="7" width="10.7109375" style="1" customWidth="1"/>
    <col min="8" max="13" width="10.7109375" customWidth="1"/>
    <col min="14" max="14" width="10.7109375" style="101" customWidth="1"/>
    <col min="15" max="15" width="4.85546875" style="35" customWidth="1"/>
    <col min="16" max="16" width="13.710937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41" t="s">
        <v>68</v>
      </c>
      <c r="C1" s="3"/>
    </row>
    <row r="2" spans="1:16" ht="9.75" customHeight="1" thickBot="1" x14ac:dyDescent="0.25">
      <c r="A2" s="2"/>
      <c r="C2" s="144"/>
      <c r="D2" s="145"/>
      <c r="E2" s="145"/>
      <c r="F2" s="145"/>
      <c r="G2" s="738" t="s">
        <v>47</v>
      </c>
    </row>
    <row r="3" spans="1:16" ht="17.25" customHeight="1" x14ac:dyDescent="0.2">
      <c r="A3" s="2"/>
      <c r="C3" s="758" t="s">
        <v>34</v>
      </c>
      <c r="D3" s="759"/>
      <c r="E3" s="758" t="s">
        <v>33</v>
      </c>
      <c r="F3" s="759"/>
      <c r="G3" s="738"/>
    </row>
    <row r="4" spans="1:16" ht="13.5" thickBot="1" x14ac:dyDescent="0.25">
      <c r="A4" s="82" t="s">
        <v>6</v>
      </c>
      <c r="B4" s="112" t="s">
        <v>10</v>
      </c>
      <c r="C4" s="54" t="s">
        <v>7</v>
      </c>
      <c r="D4" s="146" t="s">
        <v>8</v>
      </c>
      <c r="E4" s="54" t="s">
        <v>37</v>
      </c>
      <c r="F4" s="55" t="s">
        <v>8</v>
      </c>
      <c r="G4" s="739"/>
      <c r="H4" s="124" t="s">
        <v>0</v>
      </c>
      <c r="I4" s="744" t="s">
        <v>11</v>
      </c>
      <c r="J4" s="744"/>
      <c r="K4" s="744"/>
    </row>
    <row r="5" spans="1:16" x14ac:dyDescent="0.2">
      <c r="A5" s="812" t="s">
        <v>157</v>
      </c>
      <c r="B5" s="85" t="s">
        <v>265</v>
      </c>
      <c r="C5" s="60"/>
      <c r="D5" s="108">
        <v>13754</v>
      </c>
      <c r="E5" s="60"/>
      <c r="F5" s="61"/>
      <c r="G5" s="110"/>
      <c r="H5" s="820">
        <f>SUM(C5:G6)</f>
        <v>18699</v>
      </c>
      <c r="I5" s="30" t="s">
        <v>62</v>
      </c>
      <c r="J5" s="31"/>
      <c r="K5" s="32"/>
      <c r="L5" s="100" t="s">
        <v>266</v>
      </c>
      <c r="N5" s="116" t="s">
        <v>45</v>
      </c>
      <c r="O5" s="255"/>
    </row>
    <row r="6" spans="1:16" x14ac:dyDescent="0.2">
      <c r="A6" s="811"/>
      <c r="B6" s="84" t="s">
        <v>267</v>
      </c>
      <c r="C6" s="148">
        <v>4945</v>
      </c>
      <c r="D6" s="119"/>
      <c r="E6" s="58"/>
      <c r="F6" s="59"/>
      <c r="G6" s="120"/>
      <c r="H6" s="753"/>
      <c r="I6" s="30" t="s">
        <v>243</v>
      </c>
      <c r="J6" s="31"/>
      <c r="K6" s="32"/>
      <c r="L6" s="100" t="s">
        <v>124</v>
      </c>
      <c r="N6" s="159">
        <v>43294</v>
      </c>
    </row>
    <row r="7" spans="1:16" x14ac:dyDescent="0.2">
      <c r="A7" s="765" t="s">
        <v>269</v>
      </c>
      <c r="B7" s="295" t="s">
        <v>268</v>
      </c>
      <c r="C7" s="292"/>
      <c r="D7" s="140">
        <v>5175</v>
      </c>
      <c r="E7" s="292"/>
      <c r="F7" s="150"/>
      <c r="G7" s="310"/>
      <c r="H7" s="752">
        <f>SUM(C7:G8)</f>
        <v>12765</v>
      </c>
      <c r="I7" s="30" t="s">
        <v>235</v>
      </c>
      <c r="J7" s="31"/>
      <c r="K7" s="32"/>
      <c r="L7" s="212" t="s">
        <v>266</v>
      </c>
      <c r="N7" s="159" t="s">
        <v>45</v>
      </c>
      <c r="P7" s="255"/>
    </row>
    <row r="8" spans="1:16" x14ac:dyDescent="0.2">
      <c r="A8" s="766"/>
      <c r="B8" s="392" t="s">
        <v>270</v>
      </c>
      <c r="C8" s="266"/>
      <c r="D8" s="171"/>
      <c r="E8" s="290">
        <v>7590</v>
      </c>
      <c r="F8" s="155"/>
      <c r="G8" s="234"/>
      <c r="H8" s="753"/>
      <c r="I8" s="30" t="s">
        <v>271</v>
      </c>
      <c r="J8" s="31"/>
      <c r="K8" s="32"/>
      <c r="L8" s="100" t="s">
        <v>104</v>
      </c>
      <c r="N8" s="159">
        <v>43287</v>
      </c>
    </row>
    <row r="9" spans="1:16" x14ac:dyDescent="0.2">
      <c r="A9" s="121" t="s">
        <v>121</v>
      </c>
      <c r="B9" s="85" t="s">
        <v>272</v>
      </c>
      <c r="C9" s="126">
        <v>9752</v>
      </c>
      <c r="D9" s="108"/>
      <c r="E9" s="60"/>
      <c r="F9" s="61"/>
      <c r="G9" s="110"/>
      <c r="H9" s="478">
        <f t="shared" ref="H9:H29" si="0">SUM(C9:G9)</f>
        <v>9752</v>
      </c>
      <c r="I9" s="30" t="s">
        <v>195</v>
      </c>
      <c r="J9" s="31"/>
      <c r="K9" s="32"/>
      <c r="L9" s="100" t="s">
        <v>104</v>
      </c>
      <c r="N9" s="159">
        <v>43285</v>
      </c>
      <c r="O9" s="222"/>
    </row>
    <row r="10" spans="1:16" x14ac:dyDescent="0.2">
      <c r="A10" s="115" t="s">
        <v>197</v>
      </c>
      <c r="B10" s="84" t="s">
        <v>273</v>
      </c>
      <c r="C10" s="58"/>
      <c r="D10" s="119">
        <v>3116.5</v>
      </c>
      <c r="E10" s="58"/>
      <c r="F10" s="59"/>
      <c r="G10" s="120"/>
      <c r="H10" s="478">
        <f t="shared" si="0"/>
        <v>3116.5</v>
      </c>
      <c r="I10" s="30" t="s">
        <v>62</v>
      </c>
      <c r="J10" s="31"/>
      <c r="K10" s="32"/>
      <c r="L10" s="212" t="s">
        <v>266</v>
      </c>
      <c r="N10" s="159" t="s">
        <v>45</v>
      </c>
    </row>
    <row r="11" spans="1:16" x14ac:dyDescent="0.2">
      <c r="A11" s="226" t="s">
        <v>126</v>
      </c>
      <c r="B11" s="291" t="s">
        <v>274</v>
      </c>
      <c r="C11" s="293">
        <v>116460.5</v>
      </c>
      <c r="D11" s="140"/>
      <c r="E11" s="292"/>
      <c r="F11" s="150"/>
      <c r="G11" s="310"/>
      <c r="H11" s="478">
        <f t="shared" si="0"/>
        <v>116460.5</v>
      </c>
      <c r="I11" s="30" t="s">
        <v>102</v>
      </c>
      <c r="J11" s="31"/>
      <c r="K11" s="32"/>
      <c r="L11" s="212" t="s">
        <v>104</v>
      </c>
      <c r="N11" s="159">
        <v>43294</v>
      </c>
    </row>
    <row r="12" spans="1:16" x14ac:dyDescent="0.2">
      <c r="A12" s="765" t="s">
        <v>97</v>
      </c>
      <c r="B12" s="85" t="s">
        <v>275</v>
      </c>
      <c r="C12" s="60"/>
      <c r="D12" s="108">
        <v>12075</v>
      </c>
      <c r="E12" s="60"/>
      <c r="F12" s="61"/>
      <c r="G12" s="110"/>
      <c r="H12" s="752">
        <f>SUM(C12:G13)</f>
        <v>15812.5</v>
      </c>
      <c r="I12" s="30" t="s">
        <v>62</v>
      </c>
      <c r="J12" s="31"/>
      <c r="K12" s="32"/>
      <c r="L12" s="212" t="s">
        <v>266</v>
      </c>
      <c r="N12" s="159" t="s">
        <v>45</v>
      </c>
      <c r="O12" s="222"/>
    </row>
    <row r="13" spans="1:16" x14ac:dyDescent="0.2">
      <c r="A13" s="766"/>
      <c r="B13" s="265" t="s">
        <v>276</v>
      </c>
      <c r="C13" s="266"/>
      <c r="D13" s="171">
        <v>3737.5</v>
      </c>
      <c r="E13" s="266"/>
      <c r="F13" s="155"/>
      <c r="G13" s="234"/>
      <c r="H13" s="753"/>
      <c r="I13" s="30" t="s">
        <v>110</v>
      </c>
      <c r="J13" s="31"/>
      <c r="K13" s="32"/>
      <c r="L13" s="212" t="s">
        <v>266</v>
      </c>
      <c r="N13" s="159" t="s">
        <v>45</v>
      </c>
    </row>
    <row r="14" spans="1:16" x14ac:dyDescent="0.2">
      <c r="A14" s="765" t="s">
        <v>131</v>
      </c>
      <c r="B14" s="85" t="s">
        <v>277</v>
      </c>
      <c r="C14" s="60"/>
      <c r="D14" s="108">
        <v>17200</v>
      </c>
      <c r="E14" s="60"/>
      <c r="F14" s="61"/>
      <c r="G14" s="110"/>
      <c r="H14" s="752">
        <f>SUM(C14:G15)</f>
        <v>40800</v>
      </c>
      <c r="I14" s="30" t="s">
        <v>161</v>
      </c>
      <c r="J14" s="31"/>
      <c r="K14" s="32"/>
      <c r="L14" s="212" t="s">
        <v>266</v>
      </c>
      <c r="N14" s="159" t="s">
        <v>45</v>
      </c>
    </row>
    <row r="15" spans="1:16" x14ac:dyDescent="0.2">
      <c r="A15" s="766"/>
      <c r="B15" s="291" t="s">
        <v>278</v>
      </c>
      <c r="C15" s="292"/>
      <c r="D15" s="140">
        <v>23600</v>
      </c>
      <c r="E15" s="292"/>
      <c r="F15" s="150"/>
      <c r="G15" s="310"/>
      <c r="H15" s="753"/>
      <c r="I15" s="30" t="s">
        <v>161</v>
      </c>
      <c r="J15" s="31"/>
      <c r="K15" s="32"/>
      <c r="L15" s="212" t="s">
        <v>266</v>
      </c>
      <c r="N15" s="159" t="s">
        <v>45</v>
      </c>
    </row>
    <row r="16" spans="1:16" x14ac:dyDescent="0.2">
      <c r="A16" s="765" t="s">
        <v>106</v>
      </c>
      <c r="B16" s="217" t="s">
        <v>279</v>
      </c>
      <c r="C16" s="60"/>
      <c r="D16" s="108">
        <v>20470</v>
      </c>
      <c r="E16" s="60"/>
      <c r="F16" s="61"/>
      <c r="G16" s="110"/>
      <c r="H16" s="752">
        <f>SUM(C16:G18)</f>
        <v>35253.25</v>
      </c>
      <c r="I16" s="30" t="s">
        <v>88</v>
      </c>
      <c r="J16" s="31"/>
      <c r="K16" s="32"/>
      <c r="L16" s="212" t="s">
        <v>266</v>
      </c>
      <c r="N16" s="159" t="s">
        <v>45</v>
      </c>
    </row>
    <row r="17" spans="1:17" x14ac:dyDescent="0.2">
      <c r="A17" s="791"/>
      <c r="B17" s="217" t="s">
        <v>280</v>
      </c>
      <c r="C17" s="148">
        <v>9476</v>
      </c>
      <c r="D17" s="119"/>
      <c r="E17" s="58"/>
      <c r="F17" s="59"/>
      <c r="G17" s="120"/>
      <c r="H17" s="790"/>
      <c r="I17" s="30" t="s">
        <v>281</v>
      </c>
      <c r="J17" s="369"/>
      <c r="K17" s="370"/>
      <c r="L17" s="212" t="s">
        <v>124</v>
      </c>
      <c r="N17" s="159">
        <v>43300</v>
      </c>
      <c r="O17" s="255"/>
    </row>
    <row r="18" spans="1:17" x14ac:dyDescent="0.2">
      <c r="A18" s="766"/>
      <c r="B18" s="84" t="s">
        <v>282</v>
      </c>
      <c r="C18" s="58"/>
      <c r="D18" s="119">
        <v>5307.25</v>
      </c>
      <c r="E18" s="58"/>
      <c r="F18" s="59"/>
      <c r="G18" s="120"/>
      <c r="H18" s="753"/>
      <c r="I18" s="30" t="s">
        <v>110</v>
      </c>
      <c r="J18" s="31"/>
      <c r="K18" s="32"/>
      <c r="L18" s="212" t="s">
        <v>266</v>
      </c>
      <c r="N18" s="159" t="s">
        <v>45</v>
      </c>
    </row>
    <row r="19" spans="1:17" x14ac:dyDescent="0.2">
      <c r="A19" s="765" t="s">
        <v>250</v>
      </c>
      <c r="B19" s="291" t="s">
        <v>283</v>
      </c>
      <c r="C19" s="293">
        <v>4945</v>
      </c>
      <c r="D19" s="140"/>
      <c r="E19" s="292"/>
      <c r="F19" s="150"/>
      <c r="G19" s="310"/>
      <c r="H19" s="752">
        <f>SUM(C19:G20)</f>
        <v>9200</v>
      </c>
      <c r="I19" s="30" t="s">
        <v>243</v>
      </c>
      <c r="J19" s="31"/>
      <c r="K19" s="32"/>
      <c r="L19" s="212" t="s">
        <v>104</v>
      </c>
      <c r="N19" s="159">
        <v>43314</v>
      </c>
    </row>
    <row r="20" spans="1:17" x14ac:dyDescent="0.2">
      <c r="A20" s="766"/>
      <c r="B20" s="85" t="s">
        <v>284</v>
      </c>
      <c r="C20" s="60"/>
      <c r="D20" s="108">
        <v>4255</v>
      </c>
      <c r="E20" s="60"/>
      <c r="F20" s="61"/>
      <c r="G20" s="110"/>
      <c r="H20" s="753"/>
      <c r="I20" s="30" t="s">
        <v>62</v>
      </c>
      <c r="J20" s="31"/>
      <c r="K20" s="32"/>
      <c r="L20" s="212" t="s">
        <v>266</v>
      </c>
      <c r="M20" s="100"/>
      <c r="N20" s="159" t="s">
        <v>45</v>
      </c>
    </row>
    <row r="21" spans="1:17" x14ac:dyDescent="0.2">
      <c r="A21" s="765" t="s">
        <v>285</v>
      </c>
      <c r="B21" s="291" t="s">
        <v>286</v>
      </c>
      <c r="C21" s="292"/>
      <c r="D21" s="140">
        <v>14743</v>
      </c>
      <c r="E21" s="292"/>
      <c r="F21" s="150"/>
      <c r="G21" s="310"/>
      <c r="H21" s="752">
        <f>SUM(C21:G23)</f>
        <v>33948</v>
      </c>
      <c r="I21" s="30" t="s">
        <v>213</v>
      </c>
      <c r="J21" s="31"/>
      <c r="K21" s="32"/>
      <c r="L21" s="212" t="s">
        <v>266</v>
      </c>
      <c r="N21" s="159" t="s">
        <v>45</v>
      </c>
    </row>
    <row r="22" spans="1:17" x14ac:dyDescent="0.2">
      <c r="A22" s="791"/>
      <c r="B22" s="85" t="s">
        <v>287</v>
      </c>
      <c r="C22" s="60"/>
      <c r="D22" s="108">
        <v>14708.5</v>
      </c>
      <c r="E22" s="60"/>
      <c r="F22" s="61"/>
      <c r="G22" s="110"/>
      <c r="H22" s="790"/>
      <c r="I22" s="30" t="s">
        <v>213</v>
      </c>
      <c r="J22" s="31"/>
      <c r="K22" s="32"/>
      <c r="L22" s="212" t="s">
        <v>266</v>
      </c>
      <c r="N22" s="159" t="s">
        <v>45</v>
      </c>
    </row>
    <row r="23" spans="1:17" x14ac:dyDescent="0.2">
      <c r="A23" s="766"/>
      <c r="B23" s="217" t="s">
        <v>289</v>
      </c>
      <c r="C23" s="127"/>
      <c r="D23" s="108">
        <v>4496.5</v>
      </c>
      <c r="E23" s="60"/>
      <c r="F23" s="61"/>
      <c r="G23" s="66"/>
      <c r="H23" s="753"/>
      <c r="I23" s="30" t="s">
        <v>290</v>
      </c>
      <c r="J23" s="31"/>
      <c r="K23" s="32"/>
      <c r="L23" s="212" t="s">
        <v>266</v>
      </c>
      <c r="N23" s="159" t="s">
        <v>45</v>
      </c>
      <c r="O23"/>
      <c r="P23" s="158"/>
      <c r="Q23" s="170"/>
    </row>
    <row r="24" spans="1:17" x14ac:dyDescent="0.2">
      <c r="A24" s="121" t="s">
        <v>145</v>
      </c>
      <c r="B24" s="291" t="s">
        <v>291</v>
      </c>
      <c r="C24" s="292"/>
      <c r="D24" s="140">
        <v>5669.5</v>
      </c>
      <c r="E24" s="292"/>
      <c r="F24" s="150"/>
      <c r="G24" s="294"/>
      <c r="H24" s="478">
        <f t="shared" si="0"/>
        <v>5669.5</v>
      </c>
      <c r="I24" s="30" t="s">
        <v>213</v>
      </c>
      <c r="J24" s="31"/>
      <c r="K24" s="32"/>
      <c r="L24" s="212" t="s">
        <v>266</v>
      </c>
      <c r="N24" s="159" t="s">
        <v>45</v>
      </c>
      <c r="O24"/>
      <c r="P24" s="158"/>
      <c r="Q24" s="170"/>
    </row>
    <row r="25" spans="1:17" x14ac:dyDescent="0.2">
      <c r="A25" s="765" t="s">
        <v>148</v>
      </c>
      <c r="B25" s="217" t="s">
        <v>292</v>
      </c>
      <c r="C25" s="126">
        <v>1380</v>
      </c>
      <c r="D25" s="108"/>
      <c r="E25" s="60"/>
      <c r="F25" s="61"/>
      <c r="G25" s="66"/>
      <c r="H25" s="752">
        <f>SUM(C25:G26)</f>
        <v>11270</v>
      </c>
      <c r="I25" s="30" t="s">
        <v>293</v>
      </c>
      <c r="J25" s="31"/>
      <c r="K25" s="32"/>
      <c r="L25" s="212" t="s">
        <v>124</v>
      </c>
      <c r="N25" s="159">
        <v>43307</v>
      </c>
      <c r="O25"/>
      <c r="P25" s="158"/>
      <c r="Q25" s="170"/>
    </row>
    <row r="26" spans="1:17" x14ac:dyDescent="0.2">
      <c r="A26" s="766"/>
      <c r="B26" s="84" t="s">
        <v>294</v>
      </c>
      <c r="C26" s="148">
        <v>9890</v>
      </c>
      <c r="D26" s="119"/>
      <c r="E26" s="58"/>
      <c r="F26" s="59"/>
      <c r="G26" s="120"/>
      <c r="H26" s="753"/>
      <c r="I26" s="30" t="s">
        <v>281</v>
      </c>
      <c r="J26" s="31"/>
      <c r="K26" s="32"/>
      <c r="L26" s="212" t="s">
        <v>124</v>
      </c>
      <c r="N26" s="159">
        <v>43307</v>
      </c>
      <c r="O26"/>
      <c r="P26" s="158"/>
      <c r="Q26" s="170"/>
    </row>
    <row r="27" spans="1:17" x14ac:dyDescent="0.2">
      <c r="A27" s="765" t="s">
        <v>152</v>
      </c>
      <c r="B27" s="84" t="s">
        <v>296</v>
      </c>
      <c r="C27" s="148">
        <v>2219.5</v>
      </c>
      <c r="D27" s="119"/>
      <c r="E27" s="58"/>
      <c r="F27" s="59"/>
      <c r="G27" s="120"/>
      <c r="H27" s="752">
        <f>SUM(C27:G28)</f>
        <v>10844.5</v>
      </c>
      <c r="I27" s="30" t="s">
        <v>295</v>
      </c>
      <c r="J27" s="31"/>
      <c r="K27" s="32"/>
      <c r="L27" s="212" t="s">
        <v>104</v>
      </c>
      <c r="N27" s="159">
        <v>43306</v>
      </c>
      <c r="O27"/>
      <c r="P27" s="255"/>
      <c r="Q27" s="170"/>
    </row>
    <row r="28" spans="1:17" x14ac:dyDescent="0.2">
      <c r="A28" s="766"/>
      <c r="B28" s="84" t="s">
        <v>299</v>
      </c>
      <c r="C28" s="58"/>
      <c r="D28" s="119"/>
      <c r="E28" s="148">
        <v>8625</v>
      </c>
      <c r="F28" s="59"/>
      <c r="G28" s="120"/>
      <c r="H28" s="753"/>
      <c r="I28" s="30" t="s">
        <v>298</v>
      </c>
      <c r="J28" s="31"/>
      <c r="K28" s="32"/>
      <c r="L28" s="212" t="s">
        <v>124</v>
      </c>
      <c r="N28" s="159">
        <v>43308</v>
      </c>
      <c r="P28" s="158"/>
      <c r="Q28" s="170"/>
    </row>
    <row r="29" spans="1:17" x14ac:dyDescent="0.2">
      <c r="A29" s="227" t="s">
        <v>109</v>
      </c>
      <c r="B29" s="291" t="s">
        <v>300</v>
      </c>
      <c r="C29" s="292"/>
      <c r="D29" s="140">
        <v>17859.5</v>
      </c>
      <c r="E29" s="292"/>
      <c r="F29" s="150"/>
      <c r="G29" s="310"/>
      <c r="H29" s="478">
        <f t="shared" si="0"/>
        <v>17859.5</v>
      </c>
      <c r="I29" s="30" t="s">
        <v>62</v>
      </c>
      <c r="J29" s="31"/>
      <c r="K29" s="32"/>
      <c r="L29" s="212" t="s">
        <v>266</v>
      </c>
      <c r="N29" s="159" t="s">
        <v>45</v>
      </c>
      <c r="P29" s="158"/>
      <c r="Q29" s="170"/>
    </row>
    <row r="30" spans="1:17" x14ac:dyDescent="0.2">
      <c r="A30" s="765" t="s">
        <v>155</v>
      </c>
      <c r="B30" s="85" t="s">
        <v>304</v>
      </c>
      <c r="C30" s="60"/>
      <c r="D30" s="108"/>
      <c r="E30" s="126">
        <v>7590</v>
      </c>
      <c r="F30" s="61"/>
      <c r="G30" s="110"/>
      <c r="H30" s="752">
        <f>SUM(C30:G32)</f>
        <v>15122.5</v>
      </c>
      <c r="I30" s="30" t="s">
        <v>271</v>
      </c>
      <c r="J30" s="31"/>
      <c r="K30" s="32"/>
      <c r="L30" s="212" t="s">
        <v>104</v>
      </c>
      <c r="N30" s="159">
        <v>43315</v>
      </c>
      <c r="P30" s="158"/>
      <c r="Q30" s="170"/>
    </row>
    <row r="31" spans="1:17" x14ac:dyDescent="0.2">
      <c r="A31" s="791"/>
      <c r="B31" s="84" t="s">
        <v>302</v>
      </c>
      <c r="C31" s="58"/>
      <c r="D31" s="119">
        <v>6175.5</v>
      </c>
      <c r="E31" s="58"/>
      <c r="F31" s="59"/>
      <c r="G31" s="120"/>
      <c r="H31" s="790"/>
      <c r="I31" s="30" t="s">
        <v>303</v>
      </c>
      <c r="J31" s="31"/>
      <c r="K31" s="32"/>
      <c r="L31" s="212" t="s">
        <v>266</v>
      </c>
      <c r="N31" s="159" t="s">
        <v>45</v>
      </c>
      <c r="P31" s="158"/>
      <c r="Q31" s="170"/>
    </row>
    <row r="32" spans="1:17" ht="13.5" thickBot="1" x14ac:dyDescent="0.25">
      <c r="A32" s="791"/>
      <c r="B32" s="84" t="s">
        <v>301</v>
      </c>
      <c r="C32" s="58"/>
      <c r="D32" s="119">
        <v>1357</v>
      </c>
      <c r="E32" s="58"/>
      <c r="F32" s="59"/>
      <c r="G32" s="120"/>
      <c r="H32" s="753"/>
      <c r="I32" s="30" t="s">
        <v>235</v>
      </c>
      <c r="J32" s="31"/>
      <c r="K32" s="32"/>
      <c r="L32" s="212" t="s">
        <v>266</v>
      </c>
      <c r="N32" s="159" t="s">
        <v>45</v>
      </c>
      <c r="P32" s="158"/>
      <c r="Q32" s="170"/>
    </row>
    <row r="33" spans="1:16" s="12" customFormat="1" ht="14.25" thickTop="1" thickBot="1" x14ac:dyDescent="0.25">
      <c r="A33" s="762"/>
      <c r="B33" s="762"/>
      <c r="C33" s="254">
        <f t="shared" ref="C33:H33" si="1">SUM(C5:C32)</f>
        <v>159068</v>
      </c>
      <c r="D33" s="109">
        <f t="shared" si="1"/>
        <v>173699.75</v>
      </c>
      <c r="E33" s="254">
        <f t="shared" si="1"/>
        <v>23805</v>
      </c>
      <c r="F33" s="57">
        <f t="shared" si="1"/>
        <v>0</v>
      </c>
      <c r="G33" s="111">
        <f t="shared" si="1"/>
        <v>0</v>
      </c>
      <c r="H33" s="748">
        <f t="shared" si="1"/>
        <v>356572.75</v>
      </c>
      <c r="I33" s="749"/>
      <c r="J33" s="749"/>
      <c r="K33" s="749"/>
      <c r="L33" s="69">
        <f>SUM(C33:G33)</f>
        <v>356572.75</v>
      </c>
      <c r="M33" s="69"/>
      <c r="N33" s="316"/>
      <c r="O33" s="35"/>
    </row>
    <row r="34" spans="1:16" s="12" customFormat="1" ht="15" customHeight="1" x14ac:dyDescent="0.2">
      <c r="A34" s="40"/>
      <c r="B34" s="86"/>
      <c r="C34" s="836">
        <f>SUM(C33:D33)</f>
        <v>332767.75</v>
      </c>
      <c r="D34" s="837"/>
      <c r="E34" s="763">
        <f>SUM(E33:F33)</f>
        <v>23805</v>
      </c>
      <c r="F34" s="764"/>
      <c r="G34" s="68">
        <f>SUM(G33)</f>
        <v>0</v>
      </c>
      <c r="H34" s="748"/>
      <c r="I34" s="748"/>
      <c r="J34" s="748"/>
      <c r="K34" s="748"/>
      <c r="L34" s="69">
        <f>SUM(C34:G34)</f>
        <v>356572.75</v>
      </c>
      <c r="M34" s="69"/>
      <c r="N34" s="102"/>
      <c r="O34" s="255" t="e">
        <f>SUM(#REF!)+'AUGUST ''18'!E13+'AUGUST ''18'!E14</f>
        <v>#REF!</v>
      </c>
    </row>
    <row r="35" spans="1:16" x14ac:dyDescent="0.2">
      <c r="H35" s="841"/>
      <c r="I35" s="741"/>
      <c r="J35" s="740"/>
      <c r="K35" s="741"/>
      <c r="L35" s="740">
        <f>SUM('JUNE ''18'!C24:G30,'JUNE ''18'!C5:G20,'JULY ''18'!C16:G32,'JULY ''18'!C5:G13)</f>
        <v>525846.25</v>
      </c>
      <c r="M35" s="741"/>
      <c r="N35" s="839"/>
      <c r="O35" s="839"/>
      <c r="P35" s="158"/>
    </row>
    <row r="36" spans="1:16" ht="15" x14ac:dyDescent="0.2">
      <c r="A36" s="65" t="s">
        <v>9</v>
      </c>
      <c r="J36" s="740"/>
      <c r="K36" s="741"/>
      <c r="L36" s="740"/>
      <c r="M36" s="741"/>
    </row>
    <row r="37" spans="1:16" s="101" customFormat="1" ht="7.5" customHeight="1" x14ac:dyDescent="0.2">
      <c r="A37" s="4"/>
      <c r="B37" s="83"/>
      <c r="C37" s="1"/>
      <c r="D37" s="1"/>
      <c r="E37" s="1"/>
      <c r="F37" s="1"/>
      <c r="G37" s="1"/>
      <c r="H37"/>
      <c r="I37"/>
      <c r="J37"/>
      <c r="K37"/>
      <c r="L37"/>
      <c r="M37"/>
      <c r="O37" s="35"/>
    </row>
    <row r="38" spans="1:16" s="101" customFormat="1" ht="17.25" customHeight="1" thickBot="1" x14ac:dyDescent="0.25">
      <c r="A38" s="134"/>
      <c r="B38" s="133" t="s">
        <v>34</v>
      </c>
      <c r="C38" s="132"/>
      <c r="D38" s="1"/>
      <c r="E38" s="1"/>
      <c r="F38" s="1"/>
      <c r="G38"/>
      <c r="H38"/>
      <c r="I38"/>
      <c r="J38"/>
      <c r="K38"/>
      <c r="L38"/>
      <c r="N38" s="35"/>
    </row>
    <row r="39" spans="1:16" s="101" customFormat="1" ht="13.5" thickBot="1" x14ac:dyDescent="0.25">
      <c r="A39" s="840"/>
      <c r="B39" s="840"/>
      <c r="C39" s="251" t="s">
        <v>90</v>
      </c>
      <c r="D39" s="33" t="s">
        <v>220</v>
      </c>
      <c r="E39" s="33" t="s">
        <v>89</v>
      </c>
      <c r="F39" s="33" t="s">
        <v>149</v>
      </c>
      <c r="G39" s="33" t="s">
        <v>58</v>
      </c>
      <c r="H39" s="33" t="s">
        <v>158</v>
      </c>
      <c r="I39" s="33" t="s">
        <v>123</v>
      </c>
      <c r="J39" s="97" t="s">
        <v>76</v>
      </c>
      <c r="K39" s="103"/>
      <c r="M39"/>
      <c r="P39" s="256"/>
    </row>
    <row r="40" spans="1:16" s="101" customFormat="1" x14ac:dyDescent="0.2">
      <c r="A40" s="777" t="s">
        <v>265</v>
      </c>
      <c r="B40" s="778"/>
      <c r="C40" s="461"/>
      <c r="D40" s="113"/>
      <c r="E40" s="113"/>
      <c r="F40" s="113"/>
      <c r="G40" s="113">
        <v>13754</v>
      </c>
      <c r="H40" s="113"/>
      <c r="I40" s="113"/>
      <c r="J40" s="346"/>
      <c r="K40" s="104"/>
      <c r="M40"/>
      <c r="P40" s="256"/>
    </row>
    <row r="41" spans="1:16" s="101" customFormat="1" x14ac:dyDescent="0.2">
      <c r="A41" s="779" t="s">
        <v>268</v>
      </c>
      <c r="B41" s="780"/>
      <c r="C41" s="71"/>
      <c r="D41" s="108"/>
      <c r="E41" s="108"/>
      <c r="F41" s="108"/>
      <c r="G41" s="108"/>
      <c r="H41" s="108"/>
      <c r="I41" s="108"/>
      <c r="J41" s="253">
        <v>5175</v>
      </c>
      <c r="K41" s="104"/>
      <c r="M41"/>
      <c r="P41" s="256"/>
    </row>
    <row r="42" spans="1:16" s="101" customFormat="1" x14ac:dyDescent="0.2">
      <c r="A42" s="779" t="s">
        <v>273</v>
      </c>
      <c r="B42" s="780"/>
      <c r="C42" s="71"/>
      <c r="D42" s="108"/>
      <c r="E42" s="108"/>
      <c r="F42" s="108"/>
      <c r="G42" s="108">
        <v>3116.5</v>
      </c>
      <c r="H42" s="108"/>
      <c r="I42" s="108"/>
      <c r="J42" s="77"/>
      <c r="K42" s="104"/>
      <c r="M42"/>
      <c r="P42" s="256"/>
    </row>
    <row r="43" spans="1:16" s="101" customFormat="1" x14ac:dyDescent="0.2">
      <c r="A43" s="779" t="s">
        <v>275</v>
      </c>
      <c r="B43" s="780"/>
      <c r="C43" s="71"/>
      <c r="D43" s="108"/>
      <c r="E43" s="108"/>
      <c r="F43" s="108"/>
      <c r="G43" s="108">
        <v>12075</v>
      </c>
      <c r="H43" s="108"/>
      <c r="I43" s="108"/>
      <c r="J43" s="77"/>
      <c r="K43" s="104"/>
      <c r="M43"/>
      <c r="P43" s="256"/>
    </row>
    <row r="44" spans="1:16" x14ac:dyDescent="0.2">
      <c r="A44" s="779" t="s">
        <v>276</v>
      </c>
      <c r="B44" s="780"/>
      <c r="C44" s="540">
        <v>3737.5</v>
      </c>
      <c r="D44" s="138"/>
      <c r="E44" s="138"/>
      <c r="F44" s="138"/>
      <c r="G44" s="138"/>
      <c r="H44" s="138"/>
      <c r="I44" s="138"/>
      <c r="J44" s="141"/>
      <c r="K44" s="104"/>
      <c r="L44" s="101"/>
      <c r="N44"/>
      <c r="O44"/>
      <c r="P44" s="35"/>
    </row>
    <row r="45" spans="1:16" x14ac:dyDescent="0.2">
      <c r="A45" s="779" t="s">
        <v>277</v>
      </c>
      <c r="B45" s="780"/>
      <c r="C45" s="540"/>
      <c r="D45" s="138"/>
      <c r="E45" s="138"/>
      <c r="F45" s="138"/>
      <c r="G45" s="138"/>
      <c r="H45" s="138">
        <v>17200</v>
      </c>
      <c r="I45" s="138"/>
      <c r="J45" s="141"/>
      <c r="K45" s="104"/>
      <c r="L45" s="101"/>
      <c r="N45"/>
      <c r="O45"/>
      <c r="P45" s="35"/>
    </row>
    <row r="46" spans="1:16" x14ac:dyDescent="0.2">
      <c r="A46" s="779" t="s">
        <v>278</v>
      </c>
      <c r="B46" s="780"/>
      <c r="C46" s="540"/>
      <c r="D46" s="138"/>
      <c r="E46" s="138"/>
      <c r="F46" s="138"/>
      <c r="G46" s="138"/>
      <c r="H46" s="138">
        <v>23600</v>
      </c>
      <c r="I46" s="138"/>
      <c r="J46" s="141"/>
      <c r="K46" s="104"/>
      <c r="L46" s="101"/>
      <c r="N46"/>
      <c r="O46"/>
      <c r="P46" s="35"/>
    </row>
    <row r="47" spans="1:16" x14ac:dyDescent="0.2">
      <c r="A47" s="779" t="s">
        <v>279</v>
      </c>
      <c r="B47" s="780"/>
      <c r="C47" s="540"/>
      <c r="D47" s="138"/>
      <c r="E47" s="138">
        <v>20470</v>
      </c>
      <c r="F47" s="138"/>
      <c r="G47" s="138"/>
      <c r="H47" s="138"/>
      <c r="I47" s="138"/>
      <c r="J47" s="141"/>
      <c r="K47" s="104"/>
      <c r="L47" s="368"/>
      <c r="N47"/>
      <c r="O47"/>
      <c r="P47" s="35"/>
    </row>
    <row r="48" spans="1:16" x14ac:dyDescent="0.2">
      <c r="A48" s="779" t="s">
        <v>282</v>
      </c>
      <c r="B48" s="780"/>
      <c r="C48" s="540">
        <v>5307.25</v>
      </c>
      <c r="D48" s="138"/>
      <c r="E48" s="138"/>
      <c r="F48" s="138"/>
      <c r="G48" s="138"/>
      <c r="H48" s="138"/>
      <c r="I48" s="138"/>
      <c r="J48" s="141"/>
      <c r="K48" s="104"/>
      <c r="L48" s="368"/>
      <c r="N48"/>
      <c r="O48"/>
      <c r="P48" s="35"/>
    </row>
    <row r="49" spans="1:17" x14ac:dyDescent="0.2">
      <c r="A49" s="779" t="s">
        <v>284</v>
      </c>
      <c r="B49" s="817"/>
      <c r="C49" s="540"/>
      <c r="D49" s="138"/>
      <c r="E49" s="138"/>
      <c r="F49" s="138"/>
      <c r="G49" s="138">
        <v>4255</v>
      </c>
      <c r="H49" s="138"/>
      <c r="I49" s="138"/>
      <c r="J49" s="141"/>
      <c r="K49" s="104"/>
      <c r="L49" s="523"/>
      <c r="N49"/>
      <c r="O49"/>
      <c r="P49" s="35"/>
    </row>
    <row r="50" spans="1:17" x14ac:dyDescent="0.2">
      <c r="A50" s="779" t="s">
        <v>286</v>
      </c>
      <c r="B50" s="817"/>
      <c r="C50" s="540"/>
      <c r="D50" s="138"/>
      <c r="E50" s="138"/>
      <c r="F50" s="138"/>
      <c r="G50" s="138"/>
      <c r="H50" s="138"/>
      <c r="I50" s="138">
        <v>14743</v>
      </c>
      <c r="J50" s="141"/>
      <c r="K50" s="104"/>
      <c r="L50" s="523"/>
      <c r="N50"/>
      <c r="O50"/>
      <c r="P50" s="35"/>
    </row>
    <row r="51" spans="1:17" x14ac:dyDescent="0.2">
      <c r="A51" s="779" t="s">
        <v>287</v>
      </c>
      <c r="B51" s="817"/>
      <c r="C51" s="540"/>
      <c r="D51" s="138"/>
      <c r="E51" s="138"/>
      <c r="F51" s="138"/>
      <c r="G51" s="138"/>
      <c r="H51" s="138"/>
      <c r="I51" s="138">
        <v>14708.5</v>
      </c>
      <c r="J51" s="141"/>
      <c r="K51" s="104"/>
      <c r="L51" s="101"/>
      <c r="N51"/>
      <c r="O51"/>
      <c r="P51" s="35"/>
    </row>
    <row r="52" spans="1:17" x14ac:dyDescent="0.2">
      <c r="A52" s="779" t="s">
        <v>289</v>
      </c>
      <c r="B52" s="817"/>
      <c r="C52" s="540"/>
      <c r="D52" s="138">
        <v>4496.5</v>
      </c>
      <c r="E52" s="138"/>
      <c r="F52" s="138"/>
      <c r="G52" s="138"/>
      <c r="H52" s="138"/>
      <c r="I52" s="138"/>
      <c r="J52" s="141"/>
      <c r="K52" s="104"/>
      <c r="L52" s="524"/>
      <c r="N52"/>
      <c r="O52"/>
      <c r="P52" s="35"/>
    </row>
    <row r="53" spans="1:17" x14ac:dyDescent="0.2">
      <c r="A53" s="779" t="s">
        <v>291</v>
      </c>
      <c r="B53" s="817"/>
      <c r="C53" s="540"/>
      <c r="D53" s="138"/>
      <c r="E53" s="138"/>
      <c r="F53" s="138"/>
      <c r="G53" s="138"/>
      <c r="H53" s="138"/>
      <c r="I53" s="138">
        <v>5669.5</v>
      </c>
      <c r="J53" s="141"/>
      <c r="K53" s="104"/>
      <c r="L53" s="524"/>
      <c r="N53"/>
      <c r="O53"/>
      <c r="P53" s="35"/>
    </row>
    <row r="54" spans="1:17" x14ac:dyDescent="0.2">
      <c r="A54" s="779" t="s">
        <v>300</v>
      </c>
      <c r="B54" s="817"/>
      <c r="C54" s="540"/>
      <c r="D54" s="138"/>
      <c r="E54" s="138"/>
      <c r="F54" s="138"/>
      <c r="G54" s="138">
        <v>17859.5</v>
      </c>
      <c r="H54" s="138"/>
      <c r="I54" s="138"/>
      <c r="J54" s="141"/>
      <c r="K54" s="104"/>
      <c r="L54" s="605"/>
      <c r="N54"/>
      <c r="O54"/>
      <c r="P54" s="35"/>
    </row>
    <row r="55" spans="1:17" x14ac:dyDescent="0.2">
      <c r="A55" s="779" t="s">
        <v>302</v>
      </c>
      <c r="B55" s="817"/>
      <c r="C55" s="540"/>
      <c r="D55" s="138"/>
      <c r="E55" s="138"/>
      <c r="F55" s="138">
        <v>6175.5</v>
      </c>
      <c r="G55" s="138"/>
      <c r="H55" s="138"/>
      <c r="I55" s="138"/>
      <c r="J55" s="141"/>
      <c r="K55" s="104"/>
      <c r="L55" s="605"/>
      <c r="N55"/>
      <c r="O55"/>
      <c r="P55" s="35"/>
    </row>
    <row r="56" spans="1:17" ht="13.5" thickBot="1" x14ac:dyDescent="0.25">
      <c r="A56" s="783" t="s">
        <v>301</v>
      </c>
      <c r="B56" s="818"/>
      <c r="C56" s="541"/>
      <c r="D56" s="130"/>
      <c r="E56" s="130"/>
      <c r="F56" s="130"/>
      <c r="G56" s="130"/>
      <c r="H56" s="130"/>
      <c r="I56" s="130"/>
      <c r="J56" s="98">
        <v>1357</v>
      </c>
      <c r="K56" s="104"/>
      <c r="L56" s="610"/>
      <c r="N56"/>
      <c r="O56"/>
      <c r="P56" s="35"/>
    </row>
    <row r="57" spans="1:17" ht="13.5" thickBot="1" x14ac:dyDescent="0.25">
      <c r="C57" s="79">
        <f t="shared" ref="C57:J57" si="2">SUM(C40:C56)</f>
        <v>9044.75</v>
      </c>
      <c r="D57" s="80">
        <f t="shared" si="2"/>
        <v>4496.5</v>
      </c>
      <c r="E57" s="80">
        <f t="shared" si="2"/>
        <v>20470</v>
      </c>
      <c r="F57" s="80">
        <f t="shared" si="2"/>
        <v>6175.5</v>
      </c>
      <c r="G57" s="80">
        <f t="shared" si="2"/>
        <v>51060</v>
      </c>
      <c r="H57" s="80">
        <f t="shared" si="2"/>
        <v>40800</v>
      </c>
      <c r="I57" s="80">
        <f t="shared" si="2"/>
        <v>35121</v>
      </c>
      <c r="J57" s="178">
        <f t="shared" si="2"/>
        <v>6532</v>
      </c>
      <c r="K57" s="104"/>
      <c r="L57" s="771">
        <f>SUM(C57:K57)</f>
        <v>173699.75</v>
      </c>
      <c r="M57" s="771"/>
      <c r="N57"/>
      <c r="O57"/>
      <c r="P57" s="35"/>
    </row>
    <row r="58" spans="1:17" x14ac:dyDescent="0.2">
      <c r="M58" s="101"/>
      <c r="N58" s="35"/>
      <c r="O58"/>
      <c r="Q58" s="149"/>
    </row>
    <row r="59" spans="1:17" s="382" customFormat="1" ht="11.25" x14ac:dyDescent="0.2">
      <c r="A59" s="380"/>
      <c r="B59" s="611"/>
      <c r="C59" s="455" t="s">
        <v>49</v>
      </c>
      <c r="D59" s="455" t="s">
        <v>49</v>
      </c>
      <c r="E59" s="455"/>
      <c r="F59" s="455"/>
      <c r="G59" s="455" t="s">
        <v>49</v>
      </c>
      <c r="H59" s="455" t="s">
        <v>49</v>
      </c>
      <c r="I59" s="455" t="s">
        <v>49</v>
      </c>
      <c r="J59" s="455"/>
      <c r="K59" s="792">
        <f>SUM(C59:J59)</f>
        <v>0</v>
      </c>
      <c r="L59" s="793"/>
      <c r="M59" s="383"/>
      <c r="N59" s="425"/>
    </row>
    <row r="60" spans="1:17" s="382" customFormat="1" x14ac:dyDescent="0.2">
      <c r="A60" s="380"/>
      <c r="B60" s="611"/>
      <c r="C60" s="409"/>
      <c r="D60" s="409"/>
      <c r="E60" s="381"/>
      <c r="F60" s="381"/>
      <c r="G60" s="381"/>
      <c r="J60" s="381"/>
      <c r="K60" s="842">
        <f>SUM(C60:J60)</f>
        <v>0</v>
      </c>
      <c r="L60" s="843"/>
      <c r="M60" s="383"/>
      <c r="N60" s="425"/>
    </row>
    <row r="61" spans="1:17" s="382" customFormat="1" ht="13.5" thickBot="1" x14ac:dyDescent="0.25">
      <c r="A61" s="380"/>
      <c r="B61" s="611"/>
      <c r="C61" s="409"/>
      <c r="D61" s="520"/>
      <c r="E61" s="455" t="s">
        <v>49</v>
      </c>
      <c r="F61" s="455" t="s">
        <v>49</v>
      </c>
      <c r="G61" s="381"/>
      <c r="I61" s="420"/>
      <c r="J61" s="455" t="s">
        <v>49</v>
      </c>
      <c r="K61" s="794">
        <f>SUM(C61:J61)</f>
        <v>0</v>
      </c>
      <c r="L61" s="795"/>
      <c r="M61" s="383"/>
      <c r="N61" s="425"/>
    </row>
    <row r="62" spans="1:17" s="382" customFormat="1" ht="12" thickTop="1" x14ac:dyDescent="0.2">
      <c r="A62" s="380"/>
      <c r="B62" s="611"/>
      <c r="C62" s="381"/>
      <c r="D62" s="381"/>
      <c r="E62" s="381"/>
      <c r="F62" s="381"/>
      <c r="G62" s="381"/>
      <c r="H62" s="420"/>
      <c r="I62" s="420"/>
      <c r="J62" s="420"/>
      <c r="K62" s="792">
        <f>SUM(K59:L61)</f>
        <v>0</v>
      </c>
      <c r="L62" s="793"/>
      <c r="M62" s="383"/>
      <c r="N62" s="425"/>
    </row>
    <row r="63" spans="1:17" x14ac:dyDescent="0.2">
      <c r="G63"/>
      <c r="H63" s="607">
        <f>'JUNE ''18'!I61+'JULY ''18'!H57</f>
        <v>126830</v>
      </c>
      <c r="L63" s="101"/>
      <c r="M63" s="35"/>
      <c r="N63"/>
      <c r="O63"/>
    </row>
    <row r="64" spans="1:17" x14ac:dyDescent="0.2">
      <c r="G64"/>
      <c r="L64" s="101"/>
      <c r="M64" s="35"/>
      <c r="N64"/>
      <c r="O64"/>
    </row>
    <row r="65" spans="7:15" x14ac:dyDescent="0.2">
      <c r="G65"/>
      <c r="M65" s="101"/>
      <c r="N65" s="35"/>
      <c r="O65"/>
    </row>
    <row r="66" spans="7:15" x14ac:dyDescent="0.2">
      <c r="G66"/>
      <c r="M66" s="101"/>
      <c r="N66" s="35"/>
      <c r="O66"/>
    </row>
    <row r="67" spans="7:15" x14ac:dyDescent="0.2">
      <c r="G67"/>
      <c r="H67" s="420"/>
      <c r="M67" s="101"/>
      <c r="N67" s="35"/>
      <c r="O67"/>
    </row>
    <row r="68" spans="7:15" x14ac:dyDescent="0.2">
      <c r="G68"/>
      <c r="M68" s="101"/>
      <c r="N68" s="35"/>
      <c r="O68"/>
    </row>
    <row r="69" spans="7:15" x14ac:dyDescent="0.2">
      <c r="G69"/>
      <c r="M69" s="101"/>
      <c r="N69" s="35"/>
      <c r="O69"/>
    </row>
    <row r="70" spans="7:15" x14ac:dyDescent="0.2">
      <c r="G70"/>
      <c r="M70" s="101"/>
      <c r="N70" s="35"/>
      <c r="O70"/>
    </row>
    <row r="71" spans="7:15" x14ac:dyDescent="0.2">
      <c r="G71"/>
      <c r="M71" s="101"/>
      <c r="N71" s="35"/>
      <c r="O71"/>
    </row>
  </sheetData>
  <mergeCells count="57">
    <mergeCell ref="H12:H13"/>
    <mergeCell ref="H14:H15"/>
    <mergeCell ref="A14:A15"/>
    <mergeCell ref="A50:B50"/>
    <mergeCell ref="A16:A18"/>
    <mergeCell ref="H16:H18"/>
    <mergeCell ref="H19:H20"/>
    <mergeCell ref="A19:A20"/>
    <mergeCell ref="A21:A23"/>
    <mergeCell ref="H21:H23"/>
    <mergeCell ref="A25:A26"/>
    <mergeCell ref="H25:H26"/>
    <mergeCell ref="H27:H28"/>
    <mergeCell ref="A27:A28"/>
    <mergeCell ref="A30:A32"/>
    <mergeCell ref="A55:B55"/>
    <mergeCell ref="A52:B52"/>
    <mergeCell ref="A53:B53"/>
    <mergeCell ref="A56:B56"/>
    <mergeCell ref="A12:A13"/>
    <mergeCell ref="L35:M35"/>
    <mergeCell ref="L36:M36"/>
    <mergeCell ref="A40:B40"/>
    <mergeCell ref="A49:B49"/>
    <mergeCell ref="A54:B54"/>
    <mergeCell ref="A7:A8"/>
    <mergeCell ref="K62:L62"/>
    <mergeCell ref="A44:B44"/>
    <mergeCell ref="A41:B41"/>
    <mergeCell ref="A42:B42"/>
    <mergeCell ref="A43:B43"/>
    <mergeCell ref="A45:B45"/>
    <mergeCell ref="A48:B48"/>
    <mergeCell ref="A46:B46"/>
    <mergeCell ref="A47:B47"/>
    <mergeCell ref="A51:B51"/>
    <mergeCell ref="L57:M57"/>
    <mergeCell ref="K61:L61"/>
    <mergeCell ref="H7:H8"/>
    <mergeCell ref="K59:L59"/>
    <mergeCell ref="K60:L60"/>
    <mergeCell ref="N35:O35"/>
    <mergeCell ref="J36:K36"/>
    <mergeCell ref="A39:B39"/>
    <mergeCell ref="I4:K4"/>
    <mergeCell ref="G2:G4"/>
    <mergeCell ref="C3:D3"/>
    <mergeCell ref="E3:F3"/>
    <mergeCell ref="J35:K35"/>
    <mergeCell ref="H33:K34"/>
    <mergeCell ref="C34:D34"/>
    <mergeCell ref="E34:F34"/>
    <mergeCell ref="H35:I35"/>
    <mergeCell ref="A33:B33"/>
    <mergeCell ref="A5:A6"/>
    <mergeCell ref="H5:H6"/>
    <mergeCell ref="H30:H32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96"/>
  <sheetViews>
    <sheetView tabSelected="1" zoomScaleNormal="100" workbookViewId="0">
      <pane ySplit="4" topLeftCell="A5" activePane="bottomLeft" state="frozenSplit"/>
      <selection pane="bottomLeft" activeCell="J7" sqref="J7"/>
    </sheetView>
  </sheetViews>
  <sheetFormatPr defaultRowHeight="12.75" x14ac:dyDescent="0.2"/>
  <cols>
    <col min="1" max="1" width="2.42578125" style="143" customWidth="1"/>
    <col min="2" max="2" width="6.42578125" style="83" customWidth="1"/>
    <col min="3" max="4" width="10.7109375" style="1" customWidth="1"/>
    <col min="5" max="5" width="11.28515625" style="1" customWidth="1"/>
    <col min="6" max="6" width="10.42578125" style="1" customWidth="1"/>
    <col min="7" max="7" width="11.42578125" style="1" customWidth="1"/>
    <col min="8" max="8" width="11.42578125" style="1" hidden="1" customWidth="1"/>
    <col min="9" max="9" width="11.7109375" style="132" customWidth="1"/>
    <col min="10" max="10" width="11" customWidth="1"/>
    <col min="11" max="11" width="10.7109375" customWidth="1"/>
    <col min="12" max="12" width="13.140625" customWidth="1"/>
    <col min="13" max="13" width="10.5703125" customWidth="1"/>
    <col min="14" max="15" width="10.7109375" customWidth="1"/>
    <col min="16" max="16" width="6.28515625" style="101" customWidth="1"/>
    <col min="17" max="17" width="13.5703125" customWidth="1"/>
    <col min="18" max="18" width="13" customWidth="1"/>
    <col min="19" max="19" width="13.28515625" customWidth="1"/>
    <col min="20" max="20" width="13.7109375" customWidth="1"/>
    <col min="21" max="21" width="13.140625" customWidth="1"/>
  </cols>
  <sheetData>
    <row r="1" spans="1:18" ht="15" x14ac:dyDescent="0.25">
      <c r="A1" s="41" t="s">
        <v>69</v>
      </c>
      <c r="C1" s="3"/>
    </row>
    <row r="2" spans="1:18" ht="9.75" customHeight="1" thickBot="1" x14ac:dyDescent="0.25">
      <c r="A2" s="2"/>
      <c r="C2" s="144"/>
      <c r="D2" s="145"/>
      <c r="E2" s="145"/>
      <c r="F2" s="145"/>
      <c r="G2" s="738" t="s">
        <v>38</v>
      </c>
      <c r="H2" s="676"/>
      <c r="I2" s="262"/>
      <c r="J2" s="147"/>
    </row>
    <row r="3" spans="1:18" ht="17.25" customHeight="1" x14ac:dyDescent="0.2">
      <c r="A3" s="2"/>
      <c r="C3" s="758" t="s">
        <v>34</v>
      </c>
      <c r="D3" s="759"/>
      <c r="E3" s="758" t="s">
        <v>33</v>
      </c>
      <c r="F3" s="759"/>
      <c r="G3" s="738"/>
      <c r="H3" s="676"/>
      <c r="I3" s="262"/>
      <c r="J3" s="147"/>
    </row>
    <row r="4" spans="1:18" ht="13.5" thickBot="1" x14ac:dyDescent="0.25">
      <c r="A4" s="82" t="s">
        <v>6</v>
      </c>
      <c r="B4" s="112" t="s">
        <v>10</v>
      </c>
      <c r="C4" s="54" t="s">
        <v>7</v>
      </c>
      <c r="D4" s="146" t="s">
        <v>8</v>
      </c>
      <c r="E4" s="54" t="s">
        <v>37</v>
      </c>
      <c r="F4" s="55" t="s">
        <v>8</v>
      </c>
      <c r="G4" s="739"/>
      <c r="H4" s="677"/>
      <c r="I4" s="142" t="s">
        <v>0</v>
      </c>
      <c r="J4" s="744" t="s">
        <v>11</v>
      </c>
      <c r="K4" s="744"/>
      <c r="L4" s="744"/>
      <c r="O4" s="101"/>
      <c r="P4"/>
    </row>
    <row r="5" spans="1:18" x14ac:dyDescent="0.2">
      <c r="A5" s="812" t="s">
        <v>46</v>
      </c>
      <c r="B5" s="84" t="s">
        <v>288</v>
      </c>
      <c r="C5" s="58"/>
      <c r="D5" s="119">
        <v>4370</v>
      </c>
      <c r="E5" s="58"/>
      <c r="F5" s="59"/>
      <c r="G5" s="99"/>
      <c r="H5" s="294">
        <f>SUM(C5:G5)/1.15</f>
        <v>3800.0000000000005</v>
      </c>
      <c r="I5" s="844">
        <f>SUM(C5:G9)</f>
        <v>82800</v>
      </c>
      <c r="J5" s="30" t="s">
        <v>79</v>
      </c>
      <c r="K5" s="31"/>
      <c r="L5" s="32"/>
      <c r="M5" s="212" t="s">
        <v>266</v>
      </c>
      <c r="O5" s="159" t="s">
        <v>45</v>
      </c>
      <c r="P5"/>
      <c r="Q5" s="606"/>
      <c r="R5" s="170"/>
    </row>
    <row r="6" spans="1:18" x14ac:dyDescent="0.2">
      <c r="A6" s="810"/>
      <c r="B6" s="84" t="s">
        <v>305</v>
      </c>
      <c r="C6" s="148">
        <v>25875</v>
      </c>
      <c r="D6" s="119"/>
      <c r="E6" s="58"/>
      <c r="F6" s="59"/>
      <c r="G6" s="120"/>
      <c r="H6" s="294">
        <f t="shared" ref="H6:H52" si="0">SUM(C6:G6)/1.15</f>
        <v>22500</v>
      </c>
      <c r="I6" s="845"/>
      <c r="J6" s="30" t="s">
        <v>306</v>
      </c>
      <c r="K6" s="31"/>
      <c r="L6" s="32"/>
      <c r="M6" s="212" t="s">
        <v>104</v>
      </c>
      <c r="O6" s="159">
        <v>43312</v>
      </c>
      <c r="P6" s="35"/>
      <c r="Q6" s="606"/>
      <c r="R6" s="170"/>
    </row>
    <row r="7" spans="1:18" x14ac:dyDescent="0.2">
      <c r="A7" s="810"/>
      <c r="B7" s="481" t="s">
        <v>307</v>
      </c>
      <c r="C7" s="292"/>
      <c r="D7" s="140"/>
      <c r="E7" s="293">
        <v>29946</v>
      </c>
      <c r="F7" s="150"/>
      <c r="G7" s="308"/>
      <c r="H7" s="294">
        <f t="shared" si="0"/>
        <v>26040.000000000004</v>
      </c>
      <c r="I7" s="845"/>
      <c r="J7" s="30" t="s">
        <v>309</v>
      </c>
      <c r="K7" s="31"/>
      <c r="L7" s="32"/>
      <c r="M7" s="212" t="s">
        <v>95</v>
      </c>
      <c r="O7" s="159">
        <v>43329</v>
      </c>
      <c r="P7"/>
      <c r="Q7" s="158"/>
      <c r="R7" s="170"/>
    </row>
    <row r="8" spans="1:18" x14ac:dyDescent="0.2">
      <c r="A8" s="810"/>
      <c r="B8" s="309" t="s">
        <v>308</v>
      </c>
      <c r="C8" s="60"/>
      <c r="D8" s="108">
        <v>13110</v>
      </c>
      <c r="E8" s="60"/>
      <c r="F8" s="61"/>
      <c r="G8" s="71"/>
      <c r="H8" s="294">
        <f t="shared" si="0"/>
        <v>11400</v>
      </c>
      <c r="I8" s="845"/>
      <c r="J8" s="30" t="s">
        <v>190</v>
      </c>
      <c r="K8" s="31"/>
      <c r="L8" s="32"/>
      <c r="M8" s="212" t="s">
        <v>44</v>
      </c>
      <c r="O8" s="159" t="s">
        <v>45</v>
      </c>
      <c r="P8"/>
      <c r="Q8" s="158"/>
      <c r="R8" s="170"/>
    </row>
    <row r="9" spans="1:18" x14ac:dyDescent="0.2">
      <c r="A9" s="811"/>
      <c r="B9" s="136" t="s">
        <v>312</v>
      </c>
      <c r="C9" s="58"/>
      <c r="D9" s="119">
        <v>9499</v>
      </c>
      <c r="E9" s="58"/>
      <c r="F9" s="59"/>
      <c r="G9" s="282"/>
      <c r="H9" s="294">
        <f t="shared" si="0"/>
        <v>8260</v>
      </c>
      <c r="I9" s="846"/>
      <c r="J9" s="30" t="s">
        <v>62</v>
      </c>
      <c r="K9" s="31"/>
      <c r="L9" s="32"/>
      <c r="M9" s="212" t="s">
        <v>44</v>
      </c>
      <c r="O9" s="159" t="s">
        <v>45</v>
      </c>
      <c r="P9"/>
      <c r="Q9" s="158"/>
      <c r="R9" s="170"/>
    </row>
    <row r="10" spans="1:18" x14ac:dyDescent="0.2">
      <c r="A10" s="227" t="s">
        <v>269</v>
      </c>
      <c r="B10" s="136" t="s">
        <v>313</v>
      </c>
      <c r="C10" s="148">
        <v>3427</v>
      </c>
      <c r="D10" s="119"/>
      <c r="E10" s="58"/>
      <c r="F10" s="59"/>
      <c r="G10" s="282"/>
      <c r="H10" s="294">
        <f t="shared" si="0"/>
        <v>2980.0000000000005</v>
      </c>
      <c r="I10" s="99">
        <f t="shared" ref="I10:I52" si="1">SUM(C10:G10)</f>
        <v>3427</v>
      </c>
      <c r="J10" s="30" t="s">
        <v>102</v>
      </c>
      <c r="K10" s="31"/>
      <c r="L10" s="32"/>
      <c r="M10" s="212" t="s">
        <v>95</v>
      </c>
      <c r="O10" s="159">
        <v>43342</v>
      </c>
      <c r="P10"/>
      <c r="Q10" s="617" t="s">
        <v>91</v>
      </c>
      <c r="R10" s="170"/>
    </row>
    <row r="11" spans="1:18" x14ac:dyDescent="0.2">
      <c r="A11" s="765" t="s">
        <v>234</v>
      </c>
      <c r="B11" s="136" t="s">
        <v>314</v>
      </c>
      <c r="C11" s="58"/>
      <c r="D11" s="119">
        <v>5175</v>
      </c>
      <c r="E11" s="58"/>
      <c r="F11" s="59"/>
      <c r="G11" s="282"/>
      <c r="H11" s="294">
        <f t="shared" si="0"/>
        <v>4500</v>
      </c>
      <c r="I11" s="847">
        <f>SUM(C11:G13)</f>
        <v>24989.5</v>
      </c>
      <c r="J11" s="30" t="s">
        <v>235</v>
      </c>
      <c r="K11" s="31"/>
      <c r="L11" s="32"/>
      <c r="M11" s="212" t="s">
        <v>44</v>
      </c>
      <c r="O11" s="159" t="s">
        <v>45</v>
      </c>
      <c r="P11"/>
      <c r="Q11" s="158"/>
      <c r="R11" s="170"/>
    </row>
    <row r="12" spans="1:18" x14ac:dyDescent="0.2">
      <c r="A12" s="791"/>
      <c r="B12" s="136" t="s">
        <v>315</v>
      </c>
      <c r="C12" s="58"/>
      <c r="D12" s="119">
        <v>14639.5</v>
      </c>
      <c r="E12" s="58"/>
      <c r="F12" s="59"/>
      <c r="G12" s="282"/>
      <c r="H12" s="294">
        <f t="shared" si="0"/>
        <v>12730.000000000002</v>
      </c>
      <c r="I12" s="845"/>
      <c r="J12" s="30" t="s">
        <v>235</v>
      </c>
      <c r="K12" s="31"/>
      <c r="L12" s="32"/>
      <c r="M12" s="212" t="s">
        <v>44</v>
      </c>
      <c r="O12" s="159" t="s">
        <v>45</v>
      </c>
      <c r="P12"/>
      <c r="Q12" s="158"/>
      <c r="R12" s="170"/>
    </row>
    <row r="13" spans="1:18" x14ac:dyDescent="0.2">
      <c r="A13" s="766"/>
      <c r="B13" s="136" t="s">
        <v>316</v>
      </c>
      <c r="C13" s="58"/>
      <c r="D13" s="119">
        <v>5175</v>
      </c>
      <c r="E13" s="252"/>
      <c r="F13" s="59"/>
      <c r="G13" s="282"/>
      <c r="H13" s="294">
        <f t="shared" si="0"/>
        <v>4500</v>
      </c>
      <c r="I13" s="846"/>
      <c r="J13" s="30" t="s">
        <v>235</v>
      </c>
      <c r="K13" s="31"/>
      <c r="L13" s="32"/>
      <c r="M13" s="212" t="s">
        <v>44</v>
      </c>
      <c r="O13" s="159" t="s">
        <v>45</v>
      </c>
      <c r="P13" s="222"/>
      <c r="Q13" s="255"/>
      <c r="R13" s="170"/>
    </row>
    <row r="14" spans="1:18" x14ac:dyDescent="0.2">
      <c r="A14" s="115" t="s">
        <v>78</v>
      </c>
      <c r="B14" s="136" t="s">
        <v>317</v>
      </c>
      <c r="C14" s="148">
        <v>8958.5</v>
      </c>
      <c r="D14" s="119"/>
      <c r="E14" s="58"/>
      <c r="F14" s="59"/>
      <c r="G14" s="282"/>
      <c r="H14" s="294">
        <f t="shared" si="0"/>
        <v>7790.0000000000009</v>
      </c>
      <c r="I14" s="99">
        <f t="shared" si="1"/>
        <v>8958.5</v>
      </c>
      <c r="J14" s="30" t="s">
        <v>318</v>
      </c>
      <c r="K14" s="31"/>
      <c r="L14" s="32"/>
      <c r="M14" s="212" t="s">
        <v>95</v>
      </c>
      <c r="O14" s="159">
        <v>43319</v>
      </c>
      <c r="P14"/>
      <c r="Q14" s="617"/>
      <c r="R14" s="170"/>
    </row>
    <row r="15" spans="1:18" x14ac:dyDescent="0.2">
      <c r="A15" s="765" t="s">
        <v>101</v>
      </c>
      <c r="B15" s="481" t="s">
        <v>319</v>
      </c>
      <c r="C15" s="252">
        <v>230</v>
      </c>
      <c r="D15" s="119"/>
      <c r="E15" s="58"/>
      <c r="F15" s="59"/>
      <c r="G15" s="282"/>
      <c r="H15" s="294">
        <f t="shared" si="0"/>
        <v>200.00000000000003</v>
      </c>
      <c r="I15" s="847">
        <f>SUM(C15:G16)</f>
        <v>4600</v>
      </c>
      <c r="J15" s="263" t="s">
        <v>243</v>
      </c>
      <c r="K15" s="31"/>
      <c r="L15" s="32"/>
      <c r="M15" s="313" t="s">
        <v>135</v>
      </c>
      <c r="O15" s="589"/>
      <c r="P15"/>
      <c r="Q15" s="158"/>
      <c r="R15" s="170"/>
    </row>
    <row r="16" spans="1:18" x14ac:dyDescent="0.2">
      <c r="A16" s="766"/>
      <c r="B16" s="309" t="s">
        <v>320</v>
      </c>
      <c r="C16" s="58"/>
      <c r="D16" s="119">
        <v>4370</v>
      </c>
      <c r="E16" s="58"/>
      <c r="F16" s="59"/>
      <c r="G16" s="282"/>
      <c r="H16" s="294">
        <f t="shared" si="0"/>
        <v>3800.0000000000005</v>
      </c>
      <c r="I16" s="846"/>
      <c r="J16" s="30" t="s">
        <v>79</v>
      </c>
      <c r="K16" s="31"/>
      <c r="L16" s="32"/>
      <c r="M16" s="212" t="s">
        <v>44</v>
      </c>
      <c r="O16" s="159" t="s">
        <v>45</v>
      </c>
      <c r="P16"/>
      <c r="Q16" s="158"/>
      <c r="R16" s="170"/>
    </row>
    <row r="17" spans="1:18" x14ac:dyDescent="0.2">
      <c r="A17" s="765" t="s">
        <v>131</v>
      </c>
      <c r="B17" s="481" t="s">
        <v>321</v>
      </c>
      <c r="C17" s="293">
        <v>26496</v>
      </c>
      <c r="D17" s="140"/>
      <c r="E17" s="292"/>
      <c r="F17" s="150"/>
      <c r="G17" s="308"/>
      <c r="H17" s="294">
        <f t="shared" si="0"/>
        <v>23040</v>
      </c>
      <c r="I17" s="847">
        <f>SUM(C17:G20)</f>
        <v>48527</v>
      </c>
      <c r="J17" s="30" t="s">
        <v>306</v>
      </c>
      <c r="K17" s="31"/>
      <c r="L17" s="32"/>
      <c r="M17" s="212" t="s">
        <v>104</v>
      </c>
      <c r="O17" s="159">
        <v>43328</v>
      </c>
      <c r="P17"/>
      <c r="Q17" s="617"/>
      <c r="R17" s="170"/>
    </row>
    <row r="18" spans="1:18" x14ac:dyDescent="0.2">
      <c r="A18" s="791"/>
      <c r="B18" s="309" t="s">
        <v>322</v>
      </c>
      <c r="C18" s="60">
        <v>0</v>
      </c>
      <c r="D18" s="108"/>
      <c r="E18" s="60"/>
      <c r="F18" s="61"/>
      <c r="G18" s="71">
        <v>0</v>
      </c>
      <c r="H18" s="469">
        <f t="shared" si="0"/>
        <v>0</v>
      </c>
      <c r="I18" s="845"/>
      <c r="J18" s="30" t="s">
        <v>306</v>
      </c>
      <c r="K18" s="31"/>
      <c r="L18" s="32"/>
      <c r="M18" s="212" t="s">
        <v>555</v>
      </c>
      <c r="O18" s="159" t="s">
        <v>45</v>
      </c>
      <c r="P18" s="222"/>
      <c r="Q18" s="617"/>
      <c r="R18" s="170"/>
    </row>
    <row r="19" spans="1:18" x14ac:dyDescent="0.2">
      <c r="A19" s="791"/>
      <c r="B19" s="136" t="s">
        <v>323</v>
      </c>
      <c r="C19" s="58">
        <v>23000</v>
      </c>
      <c r="D19" s="119"/>
      <c r="E19" s="58"/>
      <c r="F19" s="59"/>
      <c r="G19" s="282"/>
      <c r="H19" s="294">
        <f t="shared" si="0"/>
        <v>20000</v>
      </c>
      <c r="I19" s="845"/>
      <c r="J19" s="30" t="s">
        <v>306</v>
      </c>
      <c r="K19" s="31"/>
      <c r="L19" s="32"/>
      <c r="M19" s="212" t="s">
        <v>104</v>
      </c>
      <c r="O19" s="159" t="s">
        <v>45</v>
      </c>
      <c r="P19" s="222"/>
      <c r="Q19" s="158"/>
      <c r="R19" s="170"/>
    </row>
    <row r="20" spans="1:18" x14ac:dyDescent="0.2">
      <c r="A20" s="766"/>
      <c r="B20" s="481" t="s">
        <v>324</v>
      </c>
      <c r="C20" s="292">
        <v>-969</v>
      </c>
      <c r="D20" s="140"/>
      <c r="E20" s="292"/>
      <c r="F20" s="150"/>
      <c r="G20" s="308"/>
      <c r="H20" s="294">
        <f t="shared" si="0"/>
        <v>-842.60869565217399</v>
      </c>
      <c r="I20" s="846"/>
      <c r="J20" s="30" t="s">
        <v>306</v>
      </c>
      <c r="K20" s="31"/>
      <c r="L20" s="32"/>
      <c r="M20" s="212" t="s">
        <v>325</v>
      </c>
      <c r="O20" s="159" t="s">
        <v>45</v>
      </c>
      <c r="P20" s="222"/>
      <c r="Q20" s="158"/>
      <c r="R20" s="170"/>
    </row>
    <row r="21" spans="1:18" x14ac:dyDescent="0.2">
      <c r="A21" s="765" t="s">
        <v>212</v>
      </c>
      <c r="B21" s="309" t="s">
        <v>326</v>
      </c>
      <c r="C21" s="126">
        <v>17583.5</v>
      </c>
      <c r="D21" s="108"/>
      <c r="E21" s="60"/>
      <c r="F21" s="61"/>
      <c r="G21" s="71"/>
      <c r="H21" s="294">
        <f t="shared" si="0"/>
        <v>15290.000000000002</v>
      </c>
      <c r="I21" s="847">
        <f>SUM(C21:G22)</f>
        <v>25415</v>
      </c>
      <c r="J21" s="30" t="s">
        <v>102</v>
      </c>
      <c r="K21" s="31"/>
      <c r="L21" s="32"/>
      <c r="M21" s="212" t="s">
        <v>95</v>
      </c>
      <c r="O21" s="159">
        <v>43342</v>
      </c>
      <c r="P21"/>
      <c r="Q21" s="158">
        <f>C21+C10</f>
        <v>21010.5</v>
      </c>
      <c r="R21" s="170"/>
    </row>
    <row r="22" spans="1:18" x14ac:dyDescent="0.2">
      <c r="A22" s="791"/>
      <c r="B22" s="136" t="s">
        <v>327</v>
      </c>
      <c r="C22" s="58"/>
      <c r="D22" s="119">
        <v>7831.5</v>
      </c>
      <c r="E22" s="58"/>
      <c r="F22" s="59"/>
      <c r="G22" s="282"/>
      <c r="H22" s="294">
        <f t="shared" si="0"/>
        <v>6810.0000000000009</v>
      </c>
      <c r="I22" s="846"/>
      <c r="J22" s="30" t="s">
        <v>110</v>
      </c>
      <c r="K22" s="31"/>
      <c r="L22" s="32"/>
      <c r="M22" s="212" t="s">
        <v>44</v>
      </c>
      <c r="O22" s="159" t="s">
        <v>45</v>
      </c>
      <c r="P22"/>
      <c r="Q22" s="158"/>
      <c r="R22" s="170"/>
    </row>
    <row r="23" spans="1:18" x14ac:dyDescent="0.2">
      <c r="A23" s="766"/>
      <c r="B23" s="309" t="s">
        <v>328</v>
      </c>
      <c r="C23" s="71"/>
      <c r="D23" s="61">
        <v>8487</v>
      </c>
      <c r="E23" s="60"/>
      <c r="F23" s="61"/>
      <c r="G23" s="71"/>
      <c r="H23" s="294">
        <f t="shared" si="0"/>
        <v>7380.0000000000009</v>
      </c>
      <c r="I23" s="99">
        <f t="shared" si="1"/>
        <v>8487</v>
      </c>
      <c r="J23" s="30" t="s">
        <v>235</v>
      </c>
      <c r="K23" s="31"/>
      <c r="L23" s="32"/>
      <c r="M23" s="212" t="s">
        <v>44</v>
      </c>
      <c r="O23" s="159" t="s">
        <v>45</v>
      </c>
      <c r="P23"/>
      <c r="Q23" s="158"/>
      <c r="R23" s="170"/>
    </row>
    <row r="24" spans="1:18" x14ac:dyDescent="0.2">
      <c r="A24" s="765" t="s">
        <v>250</v>
      </c>
      <c r="B24" s="481" t="s">
        <v>329</v>
      </c>
      <c r="C24" s="308"/>
      <c r="D24" s="150">
        <v>1150</v>
      </c>
      <c r="E24" s="292"/>
      <c r="F24" s="150"/>
      <c r="G24" s="308"/>
      <c r="H24" s="294">
        <f t="shared" si="0"/>
        <v>1000.0000000000001</v>
      </c>
      <c r="I24" s="847">
        <f>SUM(C24:G25)</f>
        <v>42895</v>
      </c>
      <c r="J24" s="30" t="s">
        <v>330</v>
      </c>
      <c r="K24" s="31"/>
      <c r="L24" s="32"/>
      <c r="M24" s="212" t="s">
        <v>44</v>
      </c>
      <c r="O24" s="159" t="s">
        <v>45</v>
      </c>
      <c r="P24"/>
      <c r="Q24" s="158"/>
      <c r="R24" s="170"/>
    </row>
    <row r="25" spans="1:18" x14ac:dyDescent="0.2">
      <c r="A25" s="766"/>
      <c r="B25" s="583" t="s">
        <v>332</v>
      </c>
      <c r="C25" s="463"/>
      <c r="D25" s="155">
        <v>41745</v>
      </c>
      <c r="E25" s="266"/>
      <c r="F25" s="155"/>
      <c r="G25" s="463"/>
      <c r="H25" s="294">
        <f t="shared" si="0"/>
        <v>36300</v>
      </c>
      <c r="I25" s="846"/>
      <c r="J25" s="30" t="s">
        <v>235</v>
      </c>
      <c r="K25" s="31"/>
      <c r="L25" s="32"/>
      <c r="M25" s="212" t="s">
        <v>44</v>
      </c>
      <c r="O25" s="159" t="s">
        <v>45</v>
      </c>
      <c r="P25"/>
      <c r="Q25" s="158"/>
      <c r="R25" s="170"/>
    </row>
    <row r="26" spans="1:18" x14ac:dyDescent="0.2">
      <c r="A26" s="765" t="s">
        <v>215</v>
      </c>
      <c r="B26" s="583" t="s">
        <v>334</v>
      </c>
      <c r="C26" s="463"/>
      <c r="D26" s="155"/>
      <c r="E26" s="290">
        <v>73071</v>
      </c>
      <c r="F26" s="155"/>
      <c r="G26" s="463"/>
      <c r="H26" s="294">
        <f t="shared" si="0"/>
        <v>63540.000000000007</v>
      </c>
      <c r="I26" s="847">
        <f>SUM(C26:G27)</f>
        <v>84571</v>
      </c>
      <c r="J26" s="30" t="s">
        <v>333</v>
      </c>
      <c r="K26" s="31"/>
      <c r="L26" s="32"/>
      <c r="M26" s="212" t="s">
        <v>104</v>
      </c>
      <c r="O26" s="159">
        <v>43913</v>
      </c>
      <c r="P26"/>
      <c r="Q26" s="158"/>
      <c r="R26" s="170"/>
    </row>
    <row r="27" spans="1:18" x14ac:dyDescent="0.2">
      <c r="A27" s="766"/>
      <c r="B27" s="309" t="s">
        <v>339</v>
      </c>
      <c r="C27" s="534">
        <v>11500</v>
      </c>
      <c r="D27" s="61"/>
      <c r="E27" s="60"/>
      <c r="F27" s="61"/>
      <c r="G27" s="71"/>
      <c r="H27" s="294">
        <f t="shared" si="0"/>
        <v>10000</v>
      </c>
      <c r="I27" s="846"/>
      <c r="J27" s="30" t="s">
        <v>306</v>
      </c>
      <c r="K27" s="31"/>
      <c r="L27" s="32"/>
      <c r="M27" s="212" t="s">
        <v>104</v>
      </c>
      <c r="O27" s="159">
        <v>43334</v>
      </c>
      <c r="P27" s="35"/>
      <c r="Q27" s="158"/>
      <c r="R27" s="170"/>
    </row>
    <row r="28" spans="1:18" x14ac:dyDescent="0.2">
      <c r="A28" s="765" t="s">
        <v>216</v>
      </c>
      <c r="B28" s="309" t="s">
        <v>335</v>
      </c>
      <c r="C28" s="308"/>
      <c r="D28" s="150"/>
      <c r="E28" s="293">
        <v>6771.6</v>
      </c>
      <c r="F28" s="150"/>
      <c r="G28" s="685"/>
      <c r="H28" s="469">
        <f t="shared" si="0"/>
        <v>5888.347826086957</v>
      </c>
      <c r="I28" s="847">
        <f>SUM(C28:G34)</f>
        <v>65334.299999999996</v>
      </c>
      <c r="J28" s="30" t="s">
        <v>343</v>
      </c>
      <c r="K28" s="31"/>
      <c r="L28" s="32"/>
      <c r="M28" s="212" t="s">
        <v>104</v>
      </c>
      <c r="O28" s="159">
        <v>43337</v>
      </c>
      <c r="P28"/>
      <c r="Q28" s="617"/>
      <c r="R28" s="170"/>
    </row>
    <row r="29" spans="1:18" x14ac:dyDescent="0.2">
      <c r="A29" s="791"/>
      <c r="B29" s="309" t="s">
        <v>336</v>
      </c>
      <c r="C29" s="463"/>
      <c r="D29" s="155"/>
      <c r="E29" s="290">
        <v>15939</v>
      </c>
      <c r="F29" s="155"/>
      <c r="G29" s="66"/>
      <c r="H29" s="294">
        <f t="shared" si="0"/>
        <v>13860.000000000002</v>
      </c>
      <c r="I29" s="845"/>
      <c r="J29" s="30" t="s">
        <v>342</v>
      </c>
      <c r="K29" s="31"/>
      <c r="L29" s="32"/>
      <c r="M29" s="212" t="s">
        <v>104</v>
      </c>
      <c r="O29" s="159">
        <v>43376</v>
      </c>
      <c r="P29"/>
      <c r="Q29" s="617" t="s">
        <v>447</v>
      </c>
      <c r="R29" s="170"/>
    </row>
    <row r="30" spans="1:18" x14ac:dyDescent="0.2">
      <c r="A30" s="791"/>
      <c r="B30" s="309" t="s">
        <v>337</v>
      </c>
      <c r="C30" s="463"/>
      <c r="D30" s="171"/>
      <c r="E30" s="290">
        <v>3009.6</v>
      </c>
      <c r="F30" s="155"/>
      <c r="G30" s="686"/>
      <c r="H30" s="294">
        <f t="shared" si="0"/>
        <v>2617.0434782608695</v>
      </c>
      <c r="I30" s="845"/>
      <c r="J30" s="30" t="s">
        <v>341</v>
      </c>
      <c r="K30" s="31"/>
      <c r="L30" s="32"/>
      <c r="M30" s="212" t="s">
        <v>104</v>
      </c>
      <c r="O30" s="159">
        <v>43363</v>
      </c>
      <c r="P30" s="35"/>
      <c r="Q30" s="617"/>
      <c r="R30" s="170"/>
    </row>
    <row r="31" spans="1:18" x14ac:dyDescent="0.2">
      <c r="A31" s="791"/>
      <c r="B31" s="309" t="s">
        <v>338</v>
      </c>
      <c r="C31" s="71"/>
      <c r="D31" s="108"/>
      <c r="E31" s="126">
        <v>3009.6</v>
      </c>
      <c r="F31" s="61"/>
      <c r="G31" s="687"/>
      <c r="H31" s="294">
        <f t="shared" si="0"/>
        <v>2617.0434782608695</v>
      </c>
      <c r="I31" s="845"/>
      <c r="J31" s="30" t="s">
        <v>340</v>
      </c>
      <c r="K31" s="31"/>
      <c r="L31" s="32"/>
      <c r="M31" s="212" t="s">
        <v>104</v>
      </c>
      <c r="O31" s="159">
        <v>43339</v>
      </c>
      <c r="P31" s="222"/>
      <c r="Q31" s="617"/>
      <c r="R31" s="170"/>
    </row>
    <row r="32" spans="1:18" x14ac:dyDescent="0.2">
      <c r="A32" s="791"/>
      <c r="B32" s="481" t="s">
        <v>344</v>
      </c>
      <c r="C32" s="482"/>
      <c r="D32" s="140">
        <v>805</v>
      </c>
      <c r="E32" s="292"/>
      <c r="F32" s="150"/>
      <c r="G32" s="308"/>
      <c r="H32" s="294">
        <f t="shared" si="0"/>
        <v>700</v>
      </c>
      <c r="I32" s="845"/>
      <c r="J32" s="30" t="s">
        <v>88</v>
      </c>
      <c r="K32" s="31"/>
      <c r="L32" s="32"/>
      <c r="M32" s="212" t="s">
        <v>44</v>
      </c>
      <c r="O32" s="159" t="s">
        <v>45</v>
      </c>
      <c r="P32"/>
      <c r="Q32" s="158"/>
      <c r="R32" s="170"/>
    </row>
    <row r="33" spans="1:18" x14ac:dyDescent="0.2">
      <c r="A33" s="791"/>
      <c r="B33" s="309" t="s">
        <v>345</v>
      </c>
      <c r="C33" s="483"/>
      <c r="D33" s="108">
        <v>21056.5</v>
      </c>
      <c r="E33" s="60"/>
      <c r="F33" s="61"/>
      <c r="G33" s="71"/>
      <c r="H33" s="294">
        <f t="shared" si="0"/>
        <v>18310</v>
      </c>
      <c r="I33" s="845"/>
      <c r="J33" s="30" t="s">
        <v>213</v>
      </c>
      <c r="K33" s="31"/>
      <c r="L33" s="32"/>
      <c r="M33" s="212" t="s">
        <v>44</v>
      </c>
      <c r="O33" s="159" t="s">
        <v>45</v>
      </c>
      <c r="P33" s="222"/>
      <c r="Q33" s="158"/>
      <c r="R33" s="170"/>
    </row>
    <row r="34" spans="1:18" x14ac:dyDescent="0.2">
      <c r="A34" s="766"/>
      <c r="B34" s="136" t="s">
        <v>346</v>
      </c>
      <c r="C34" s="430"/>
      <c r="D34" s="119">
        <v>14743</v>
      </c>
      <c r="E34" s="58"/>
      <c r="F34" s="59"/>
      <c r="G34" s="282"/>
      <c r="H34" s="294">
        <f>SUM(C34:G34)/1.15</f>
        <v>12820.000000000002</v>
      </c>
      <c r="I34" s="846"/>
      <c r="J34" s="30" t="s">
        <v>213</v>
      </c>
      <c r="K34" s="31"/>
      <c r="L34" s="32"/>
      <c r="M34" s="212" t="s">
        <v>44</v>
      </c>
      <c r="O34" s="159" t="s">
        <v>45</v>
      </c>
      <c r="P34"/>
      <c r="Q34" s="158"/>
      <c r="R34" s="170"/>
    </row>
    <row r="35" spans="1:18" x14ac:dyDescent="0.2">
      <c r="A35" s="121" t="s">
        <v>285</v>
      </c>
      <c r="B35" s="481" t="s">
        <v>347</v>
      </c>
      <c r="C35" s="71"/>
      <c r="D35" s="108"/>
      <c r="E35" s="126">
        <v>7624.5</v>
      </c>
      <c r="F35" s="61"/>
      <c r="G35" s="66"/>
      <c r="H35" s="294">
        <f t="shared" si="0"/>
        <v>6630.0000000000009</v>
      </c>
      <c r="I35" s="99">
        <f t="shared" si="1"/>
        <v>7624.5</v>
      </c>
      <c r="J35" s="30" t="s">
        <v>348</v>
      </c>
      <c r="K35" s="31"/>
      <c r="L35" s="32"/>
      <c r="M35" s="212" t="s">
        <v>104</v>
      </c>
      <c r="O35" s="159">
        <v>43369</v>
      </c>
      <c r="P35" s="147"/>
      <c r="Q35" s="617"/>
      <c r="R35" s="434"/>
    </row>
    <row r="36" spans="1:18" x14ac:dyDescent="0.2">
      <c r="A36" s="115" t="s">
        <v>145</v>
      </c>
      <c r="B36" s="619" t="s">
        <v>350</v>
      </c>
      <c r="C36" s="626">
        <v>2323</v>
      </c>
      <c r="D36" s="119"/>
      <c r="E36" s="58"/>
      <c r="F36" s="59"/>
      <c r="G36" s="282"/>
      <c r="H36" s="294">
        <f t="shared" si="0"/>
        <v>2020.0000000000002</v>
      </c>
      <c r="I36" s="99">
        <f t="shared" si="1"/>
        <v>2323</v>
      </c>
      <c r="J36" s="30" t="s">
        <v>349</v>
      </c>
      <c r="K36" s="31"/>
      <c r="L36" s="32"/>
      <c r="M36" s="212" t="s">
        <v>104</v>
      </c>
      <c r="N36" s="147"/>
      <c r="O36" s="159">
        <v>43346</v>
      </c>
      <c r="P36" s="147"/>
      <c r="Q36" s="433"/>
      <c r="R36" s="434"/>
    </row>
    <row r="37" spans="1:18" x14ac:dyDescent="0.2">
      <c r="A37" s="765" t="s">
        <v>148</v>
      </c>
      <c r="B37" s="481" t="s">
        <v>351</v>
      </c>
      <c r="C37" s="282"/>
      <c r="D37" s="119">
        <v>11339</v>
      </c>
      <c r="E37" s="58"/>
      <c r="F37" s="59"/>
      <c r="G37" s="282"/>
      <c r="H37" s="294">
        <f t="shared" si="0"/>
        <v>9860</v>
      </c>
      <c r="I37" s="847">
        <f>SUM(C37:G39)</f>
        <v>66010</v>
      </c>
      <c r="J37" s="30" t="s">
        <v>290</v>
      </c>
      <c r="K37" s="31"/>
      <c r="L37" s="32"/>
      <c r="M37" s="212" t="s">
        <v>44</v>
      </c>
      <c r="N37" s="147"/>
      <c r="O37" s="159" t="s">
        <v>45</v>
      </c>
      <c r="P37" s="147"/>
      <c r="Q37" s="433"/>
      <c r="R37" s="434"/>
    </row>
    <row r="38" spans="1:18" x14ac:dyDescent="0.2">
      <c r="A38" s="791"/>
      <c r="B38" s="621" t="s">
        <v>352</v>
      </c>
      <c r="C38" s="626">
        <v>53521</v>
      </c>
      <c r="D38" s="119"/>
      <c r="E38" s="58"/>
      <c r="F38" s="59"/>
      <c r="G38" s="282"/>
      <c r="H38" s="294">
        <f t="shared" si="0"/>
        <v>46540</v>
      </c>
      <c r="I38" s="845"/>
      <c r="J38" s="30" t="s">
        <v>281</v>
      </c>
      <c r="K38" s="31"/>
      <c r="L38" s="32"/>
      <c r="M38" s="212" t="s">
        <v>104</v>
      </c>
      <c r="N38" s="147"/>
      <c r="O38" s="159">
        <v>43342</v>
      </c>
      <c r="P38" s="147"/>
      <c r="Q38" s="433"/>
      <c r="R38" s="434"/>
    </row>
    <row r="39" spans="1:18" x14ac:dyDescent="0.2">
      <c r="A39" s="766"/>
      <c r="B39" s="619" t="s">
        <v>353</v>
      </c>
      <c r="C39" s="626">
        <v>1150</v>
      </c>
      <c r="D39" s="119"/>
      <c r="E39" s="58"/>
      <c r="F39" s="59"/>
      <c r="G39" s="282"/>
      <c r="H39" s="294">
        <f t="shared" si="0"/>
        <v>1000.0000000000001</v>
      </c>
      <c r="I39" s="846"/>
      <c r="J39" s="30" t="s">
        <v>281</v>
      </c>
      <c r="K39" s="31"/>
      <c r="L39" s="32"/>
      <c r="M39" s="212" t="s">
        <v>104</v>
      </c>
      <c r="N39" s="147"/>
      <c r="O39" s="159">
        <v>43342</v>
      </c>
      <c r="P39" s="147"/>
      <c r="Q39" s="433"/>
      <c r="R39" s="434"/>
    </row>
    <row r="40" spans="1:18" x14ac:dyDescent="0.2">
      <c r="A40" s="115" t="s">
        <v>109</v>
      </c>
      <c r="B40" s="481" t="s">
        <v>354</v>
      </c>
      <c r="C40" s="282"/>
      <c r="D40" s="119"/>
      <c r="E40" s="148">
        <v>8625</v>
      </c>
      <c r="F40" s="59"/>
      <c r="G40" s="282"/>
      <c r="H40" s="294">
        <f t="shared" si="0"/>
        <v>7500.0000000000009</v>
      </c>
      <c r="I40" s="582">
        <f>SUM(C40:G40)</f>
        <v>8625</v>
      </c>
      <c r="J40" s="30" t="s">
        <v>298</v>
      </c>
      <c r="K40" s="31"/>
      <c r="L40" s="32"/>
      <c r="M40" s="212" t="s">
        <v>95</v>
      </c>
      <c r="N40" s="147"/>
      <c r="O40" s="159">
        <v>43340</v>
      </c>
      <c r="P40" s="147"/>
      <c r="Q40" s="411"/>
      <c r="R40" s="434"/>
    </row>
    <row r="41" spans="1:18" x14ac:dyDescent="0.2">
      <c r="A41" s="115" t="s">
        <v>224</v>
      </c>
      <c r="B41" s="619" t="s">
        <v>355</v>
      </c>
      <c r="C41" s="626">
        <v>6934.5</v>
      </c>
      <c r="D41" s="119"/>
      <c r="E41" s="58"/>
      <c r="F41" s="59"/>
      <c r="G41" s="282"/>
      <c r="H41" s="294">
        <f t="shared" si="0"/>
        <v>6030.0000000000009</v>
      </c>
      <c r="I41" s="620">
        <f>SUM(C41:G41)</f>
        <v>6934.5</v>
      </c>
      <c r="J41" s="30" t="s">
        <v>349</v>
      </c>
      <c r="K41" s="31"/>
      <c r="L41" s="32"/>
      <c r="M41" s="212" t="s">
        <v>104</v>
      </c>
      <c r="N41" s="147"/>
      <c r="O41" s="159">
        <v>43346</v>
      </c>
      <c r="P41" s="147"/>
      <c r="Q41" s="433">
        <f>C41+C36</f>
        <v>9257.5</v>
      </c>
      <c r="R41" s="434"/>
    </row>
    <row r="42" spans="1:18" x14ac:dyDescent="0.2">
      <c r="A42" s="765" t="s">
        <v>114</v>
      </c>
      <c r="B42" s="623" t="s">
        <v>356</v>
      </c>
      <c r="C42" s="282"/>
      <c r="D42" s="119">
        <v>552</v>
      </c>
      <c r="E42" s="58"/>
      <c r="F42" s="59"/>
      <c r="G42" s="282"/>
      <c r="H42" s="294">
        <f t="shared" si="0"/>
        <v>480.00000000000006</v>
      </c>
      <c r="I42" s="847">
        <f>SUM(C42:G44)</f>
        <v>7049.5</v>
      </c>
      <c r="J42" s="30" t="s">
        <v>79</v>
      </c>
      <c r="K42" s="31"/>
      <c r="L42" s="32"/>
      <c r="M42" s="212" t="s">
        <v>44</v>
      </c>
      <c r="N42" s="147"/>
      <c r="O42" s="159" t="s">
        <v>45</v>
      </c>
      <c r="P42" s="147"/>
      <c r="Q42" s="433"/>
      <c r="R42" s="434"/>
    </row>
    <row r="43" spans="1:18" x14ac:dyDescent="0.2">
      <c r="A43" s="791"/>
      <c r="B43" s="623" t="s">
        <v>358</v>
      </c>
      <c r="C43" s="282"/>
      <c r="D43" s="119">
        <v>1092.5</v>
      </c>
      <c r="E43" s="58"/>
      <c r="F43" s="59"/>
      <c r="G43" s="282"/>
      <c r="H43" s="294">
        <f t="shared" si="0"/>
        <v>950.00000000000011</v>
      </c>
      <c r="I43" s="845"/>
      <c r="J43" s="30" t="s">
        <v>79</v>
      </c>
      <c r="K43" s="31"/>
      <c r="L43" s="32"/>
      <c r="M43" s="212" t="s">
        <v>44</v>
      </c>
      <c r="N43" s="147"/>
      <c r="O43" s="159" t="s">
        <v>45</v>
      </c>
      <c r="P43" s="147"/>
      <c r="Q43" s="433"/>
      <c r="R43" s="434"/>
    </row>
    <row r="44" spans="1:18" x14ac:dyDescent="0.2">
      <c r="A44" s="766"/>
      <c r="B44" s="623" t="s">
        <v>357</v>
      </c>
      <c r="C44" s="282"/>
      <c r="D44" s="119">
        <v>5405</v>
      </c>
      <c r="E44" s="58"/>
      <c r="F44" s="59"/>
      <c r="G44" s="282"/>
      <c r="H44" s="294">
        <f t="shared" si="0"/>
        <v>4700</v>
      </c>
      <c r="I44" s="846"/>
      <c r="J44" s="30" t="s">
        <v>79</v>
      </c>
      <c r="K44" s="31"/>
      <c r="L44" s="32"/>
      <c r="M44" s="212" t="s">
        <v>44</v>
      </c>
      <c r="N44" s="147"/>
      <c r="O44" s="159" t="s">
        <v>45</v>
      </c>
      <c r="P44" s="147"/>
      <c r="Q44" s="433"/>
      <c r="R44" s="434"/>
    </row>
    <row r="45" spans="1:18" x14ac:dyDescent="0.2">
      <c r="A45" s="765" t="s">
        <v>155</v>
      </c>
      <c r="B45" s="623" t="s">
        <v>359</v>
      </c>
      <c r="C45" s="282"/>
      <c r="D45" s="119">
        <v>2070</v>
      </c>
      <c r="E45" s="58"/>
      <c r="F45" s="59"/>
      <c r="G45" s="282"/>
      <c r="H45" s="294">
        <f t="shared" si="0"/>
        <v>1800.0000000000002</v>
      </c>
      <c r="I45" s="847">
        <f>SUM(C45:G51)</f>
        <v>77153.5</v>
      </c>
      <c r="J45" s="30" t="s">
        <v>88</v>
      </c>
      <c r="K45" s="31"/>
      <c r="L45" s="32"/>
      <c r="M45" s="212" t="s">
        <v>44</v>
      </c>
      <c r="N45" s="147"/>
      <c r="O45" s="159" t="s">
        <v>45</v>
      </c>
      <c r="P45" s="147"/>
      <c r="Q45" s="433"/>
      <c r="R45" s="434"/>
    </row>
    <row r="46" spans="1:18" x14ac:dyDescent="0.2">
      <c r="A46" s="791"/>
      <c r="B46" s="619" t="s">
        <v>360</v>
      </c>
      <c r="C46" s="282"/>
      <c r="D46" s="119">
        <v>402.5</v>
      </c>
      <c r="E46" s="58"/>
      <c r="F46" s="59"/>
      <c r="G46" s="282"/>
      <c r="H46" s="294">
        <f t="shared" si="0"/>
        <v>350</v>
      </c>
      <c r="I46" s="845"/>
      <c r="J46" s="30" t="s">
        <v>146</v>
      </c>
      <c r="K46" s="31"/>
      <c r="L46" s="32"/>
      <c r="M46" s="212" t="s">
        <v>44</v>
      </c>
      <c r="N46" s="147"/>
      <c r="O46" s="159" t="s">
        <v>45</v>
      </c>
      <c r="P46" s="147"/>
      <c r="Q46" s="433"/>
      <c r="R46" s="434"/>
    </row>
    <row r="47" spans="1:18" x14ac:dyDescent="0.2">
      <c r="A47" s="791"/>
      <c r="B47" s="481" t="s">
        <v>711</v>
      </c>
      <c r="C47" s="282"/>
      <c r="D47" s="119"/>
      <c r="E47" s="252">
        <v>11500</v>
      </c>
      <c r="F47" s="59"/>
      <c r="G47" s="282"/>
      <c r="H47" s="294">
        <f t="shared" si="0"/>
        <v>10000</v>
      </c>
      <c r="I47" s="845"/>
      <c r="J47" s="263" t="s">
        <v>712</v>
      </c>
      <c r="K47" s="369"/>
      <c r="L47" s="32"/>
      <c r="M47" s="313" t="s">
        <v>135</v>
      </c>
      <c r="O47" s="589"/>
      <c r="P47" s="147"/>
      <c r="Q47" s="433"/>
      <c r="R47" s="434"/>
    </row>
    <row r="48" spans="1:18" x14ac:dyDescent="0.2">
      <c r="A48" s="791"/>
      <c r="B48" s="619" t="s">
        <v>361</v>
      </c>
      <c r="C48" s="626">
        <v>22356</v>
      </c>
      <c r="D48" s="119"/>
      <c r="E48" s="58"/>
      <c r="F48" s="59"/>
      <c r="G48" s="282"/>
      <c r="H48" s="294">
        <f t="shared" si="0"/>
        <v>19440</v>
      </c>
      <c r="I48" s="845"/>
      <c r="J48" s="30" t="s">
        <v>281</v>
      </c>
      <c r="K48" s="31"/>
      <c r="L48" s="32"/>
      <c r="M48" s="212" t="s">
        <v>104</v>
      </c>
      <c r="N48" s="147"/>
      <c r="O48" s="159">
        <v>43342</v>
      </c>
      <c r="P48" s="147"/>
      <c r="Q48" s="433">
        <f>C48+C38+C39</f>
        <v>77027</v>
      </c>
      <c r="R48" s="434"/>
    </row>
    <row r="49" spans="1:18" x14ac:dyDescent="0.2">
      <c r="A49" s="791"/>
      <c r="B49" s="481" t="s">
        <v>362</v>
      </c>
      <c r="C49" s="626">
        <v>14375</v>
      </c>
      <c r="D49" s="119"/>
      <c r="E49" s="58"/>
      <c r="F49" s="59"/>
      <c r="G49" s="282"/>
      <c r="H49" s="294">
        <f t="shared" si="0"/>
        <v>12500.000000000002</v>
      </c>
      <c r="I49" s="845"/>
      <c r="J49" s="30" t="s">
        <v>306</v>
      </c>
      <c r="K49" s="31"/>
      <c r="L49" s="32"/>
      <c r="M49" s="212" t="s">
        <v>95</v>
      </c>
      <c r="N49" s="147"/>
      <c r="O49" s="159">
        <v>43346</v>
      </c>
      <c r="P49" s="147"/>
      <c r="Q49" s="433"/>
      <c r="R49" s="434"/>
    </row>
    <row r="50" spans="1:18" x14ac:dyDescent="0.2">
      <c r="A50" s="791"/>
      <c r="B50" s="619" t="s">
        <v>363</v>
      </c>
      <c r="C50" s="430"/>
      <c r="D50" s="119">
        <v>20378</v>
      </c>
      <c r="E50" s="58"/>
      <c r="F50" s="59"/>
      <c r="G50" s="282"/>
      <c r="H50" s="294">
        <f t="shared" si="0"/>
        <v>17720</v>
      </c>
      <c r="I50" s="845"/>
      <c r="J50" s="30" t="s">
        <v>213</v>
      </c>
      <c r="K50" s="31"/>
      <c r="L50" s="32"/>
      <c r="M50" s="212" t="s">
        <v>44</v>
      </c>
      <c r="N50" s="147"/>
      <c r="O50" s="159" t="s">
        <v>45</v>
      </c>
      <c r="P50" s="147"/>
      <c r="Q50" s="433"/>
      <c r="R50" s="434"/>
    </row>
    <row r="51" spans="1:18" x14ac:dyDescent="0.2">
      <c r="A51" s="766"/>
      <c r="B51" s="481" t="s">
        <v>365</v>
      </c>
      <c r="C51" s="430"/>
      <c r="D51" s="119"/>
      <c r="E51" s="148">
        <v>6072</v>
      </c>
      <c r="F51" s="59"/>
      <c r="G51" s="282"/>
      <c r="H51" s="294">
        <f t="shared" si="0"/>
        <v>5280</v>
      </c>
      <c r="I51" s="846"/>
      <c r="J51" s="30" t="s">
        <v>364</v>
      </c>
      <c r="K51" s="31"/>
      <c r="L51" s="32"/>
      <c r="M51" s="212" t="s">
        <v>104</v>
      </c>
      <c r="N51" s="147"/>
      <c r="O51" s="159">
        <v>43346</v>
      </c>
      <c r="P51" s="147"/>
      <c r="Q51" s="433"/>
      <c r="R51" s="434"/>
    </row>
    <row r="52" spans="1:18" ht="13.5" thickBot="1" x14ac:dyDescent="0.25">
      <c r="A52" s="115" t="s">
        <v>367</v>
      </c>
      <c r="B52" s="484" t="s">
        <v>366</v>
      </c>
      <c r="C52" s="626">
        <v>-93.9</v>
      </c>
      <c r="D52" s="119"/>
      <c r="E52" s="58"/>
      <c r="F52" s="59"/>
      <c r="G52" s="282"/>
      <c r="H52" s="294">
        <f t="shared" si="0"/>
        <v>-81.652173913043484</v>
      </c>
      <c r="I52" s="612">
        <f t="shared" si="1"/>
        <v>-93.9</v>
      </c>
      <c r="J52" s="30" t="s">
        <v>102</v>
      </c>
      <c r="K52" s="31"/>
      <c r="L52" s="32"/>
      <c r="M52" s="212" t="s">
        <v>368</v>
      </c>
      <c r="O52" s="159">
        <v>43342</v>
      </c>
      <c r="P52"/>
      <c r="Q52" s="158">
        <f>C52+C21+C10</f>
        <v>20916.599999999999</v>
      </c>
      <c r="R52" s="170"/>
    </row>
    <row r="53" spans="1:18" s="12" customFormat="1" ht="14.25" thickTop="1" thickBot="1" x14ac:dyDescent="0.25">
      <c r="A53" s="762"/>
      <c r="B53" s="762"/>
      <c r="C53" s="56">
        <f>SUM(C5:C52)</f>
        <v>216666.6</v>
      </c>
      <c r="D53" s="56">
        <f t="shared" ref="D53:I53" si="2">SUM(D5:D52)</f>
        <v>193395.5</v>
      </c>
      <c r="E53" s="56">
        <f t="shared" si="2"/>
        <v>165568.30000000002</v>
      </c>
      <c r="F53" s="56">
        <f t="shared" si="2"/>
        <v>0</v>
      </c>
      <c r="G53" s="56">
        <f t="shared" si="2"/>
        <v>0</v>
      </c>
      <c r="H53" s="451"/>
      <c r="I53" s="748">
        <f t="shared" si="2"/>
        <v>575630.4</v>
      </c>
      <c r="J53" s="749"/>
      <c r="K53" s="749"/>
      <c r="L53" s="749"/>
      <c r="M53" s="751">
        <f>SUM(C53:G53)</f>
        <v>575630.4</v>
      </c>
      <c r="N53" s="751"/>
      <c r="O53" s="316"/>
    </row>
    <row r="54" spans="1:18" s="12" customFormat="1" ht="15" customHeight="1" x14ac:dyDescent="0.2">
      <c r="A54" s="40"/>
      <c r="B54" s="86"/>
      <c r="C54" s="836">
        <f>SUM(C53:D53)</f>
        <v>410062.1</v>
      </c>
      <c r="D54" s="837"/>
      <c r="E54" s="763">
        <f>SUM(E53:F53)</f>
        <v>165568.30000000002</v>
      </c>
      <c r="F54" s="764"/>
      <c r="G54" s="68">
        <f>SUM(G53)</f>
        <v>0</v>
      </c>
      <c r="H54" s="452"/>
      <c r="I54" s="748"/>
      <c r="J54" s="748"/>
      <c r="K54" s="748"/>
      <c r="L54" s="748"/>
      <c r="M54" s="751">
        <f>SUM(C54:G54)</f>
        <v>575630.4</v>
      </c>
      <c r="N54" s="751"/>
      <c r="O54" s="102"/>
    </row>
    <row r="55" spans="1:18" s="12" customFormat="1" x14ac:dyDescent="0.2">
      <c r="A55" s="40"/>
      <c r="B55" s="86"/>
      <c r="C55" s="8"/>
      <c r="D55" s="8"/>
      <c r="E55" s="8"/>
      <c r="F55" s="8"/>
      <c r="G55" s="8"/>
      <c r="H55" s="8"/>
      <c r="I55" s="8"/>
      <c r="J55" s="807">
        <f>F53+D53</f>
        <v>193395.5</v>
      </c>
      <c r="K55" s="807"/>
      <c r="N55" s="7"/>
      <c r="O55" s="7"/>
      <c r="P55" s="102"/>
    </row>
    <row r="57" spans="1:18" ht="15" x14ac:dyDescent="0.2">
      <c r="A57" s="65" t="s">
        <v>9</v>
      </c>
    </row>
    <row r="58" spans="1:18" s="101" customFormat="1" ht="7.5" customHeight="1" x14ac:dyDescent="0.2">
      <c r="A58" s="4"/>
      <c r="B58" s="83"/>
      <c r="C58" s="1"/>
      <c r="D58" s="1"/>
      <c r="E58" s="1"/>
      <c r="F58" s="1"/>
      <c r="G58" s="1"/>
      <c r="H58" s="1"/>
      <c r="I58" s="132"/>
      <c r="J58"/>
      <c r="K58"/>
      <c r="L58"/>
      <c r="M58"/>
      <c r="N58"/>
      <c r="O58"/>
      <c r="Q58"/>
    </row>
    <row r="59" spans="1:18" s="101" customFormat="1" ht="17.25" customHeight="1" thickBot="1" x14ac:dyDescent="0.25">
      <c r="A59" s="151"/>
      <c r="B59" s="152" t="s">
        <v>34</v>
      </c>
      <c r="C59" s="132"/>
      <c r="D59" s="1"/>
      <c r="E59" s="1"/>
      <c r="F59" s="1"/>
      <c r="G59" s="1"/>
      <c r="H59" s="1"/>
      <c r="I59" s="1"/>
      <c r="J59" s="100"/>
      <c r="K59"/>
      <c r="L59"/>
      <c r="M59"/>
      <c r="N59"/>
      <c r="P59"/>
    </row>
    <row r="60" spans="1:18" s="101" customFormat="1" ht="13.5" thickBot="1" x14ac:dyDescent="0.25">
      <c r="A60" s="760"/>
      <c r="B60" s="761"/>
      <c r="C60" s="618" t="s">
        <v>331</v>
      </c>
      <c r="D60" s="128" t="s">
        <v>90</v>
      </c>
      <c r="E60" s="128" t="s">
        <v>220</v>
      </c>
      <c r="F60" s="128" t="s">
        <v>89</v>
      </c>
      <c r="G60" s="128" t="s">
        <v>149</v>
      </c>
      <c r="H60" s="128"/>
      <c r="I60" s="128" t="s">
        <v>80</v>
      </c>
      <c r="J60" s="128" t="s">
        <v>58</v>
      </c>
      <c r="K60" s="128" t="s">
        <v>310</v>
      </c>
      <c r="L60" s="526" t="s">
        <v>123</v>
      </c>
      <c r="M60" s="412" t="s">
        <v>76</v>
      </c>
      <c r="N60" s="103"/>
      <c r="P60"/>
    </row>
    <row r="61" spans="1:18" s="101" customFormat="1" x14ac:dyDescent="0.2">
      <c r="A61" s="798" t="s">
        <v>288</v>
      </c>
      <c r="B61" s="799"/>
      <c r="C61" s="613"/>
      <c r="D61" s="614"/>
      <c r="E61" s="614"/>
      <c r="F61" s="614"/>
      <c r="G61" s="614"/>
      <c r="H61" s="614"/>
      <c r="I61" s="614">
        <v>4370</v>
      </c>
      <c r="J61" s="614"/>
      <c r="K61" s="614"/>
      <c r="L61" s="528"/>
      <c r="M61" s="529"/>
      <c r="N61" s="104"/>
      <c r="P61"/>
    </row>
    <row r="62" spans="1:18" s="101" customFormat="1" x14ac:dyDescent="0.2">
      <c r="A62" s="788" t="s">
        <v>308</v>
      </c>
      <c r="B62" s="789"/>
      <c r="C62" s="74"/>
      <c r="D62" s="75"/>
      <c r="E62" s="75"/>
      <c r="F62" s="75"/>
      <c r="G62" s="75"/>
      <c r="H62" s="75"/>
      <c r="I62" s="75"/>
      <c r="J62" s="75"/>
      <c r="K62" s="75">
        <v>13110</v>
      </c>
      <c r="L62" s="260"/>
      <c r="M62" s="485"/>
      <c r="N62" s="104"/>
      <c r="P62"/>
    </row>
    <row r="63" spans="1:18" x14ac:dyDescent="0.2">
      <c r="A63" s="814" t="s">
        <v>312</v>
      </c>
      <c r="B63" s="815"/>
      <c r="C63" s="615"/>
      <c r="D63" s="616"/>
      <c r="E63" s="616"/>
      <c r="F63" s="616"/>
      <c r="G63" s="616"/>
      <c r="H63" s="616"/>
      <c r="I63" s="616"/>
      <c r="J63" s="616">
        <v>9499</v>
      </c>
      <c r="K63" s="616"/>
      <c r="L63" s="527"/>
      <c r="M63" s="486"/>
      <c r="N63" s="104"/>
      <c r="O63" s="101"/>
      <c r="P63"/>
    </row>
    <row r="64" spans="1:18" x14ac:dyDescent="0.2">
      <c r="A64" s="788" t="s">
        <v>314</v>
      </c>
      <c r="B64" s="789"/>
      <c r="C64" s="284"/>
      <c r="D64" s="137"/>
      <c r="E64" s="137"/>
      <c r="F64" s="137"/>
      <c r="G64" s="137"/>
      <c r="H64" s="137"/>
      <c r="I64" s="137"/>
      <c r="J64" s="137"/>
      <c r="K64" s="137"/>
      <c r="L64" s="378"/>
      <c r="M64" s="487">
        <v>5175</v>
      </c>
      <c r="N64" s="104"/>
      <c r="O64" s="101"/>
      <c r="P64"/>
    </row>
    <row r="65" spans="1:16" x14ac:dyDescent="0.2">
      <c r="A65" s="788" t="s">
        <v>315</v>
      </c>
      <c r="B65" s="789"/>
      <c r="C65" s="284"/>
      <c r="D65" s="137"/>
      <c r="E65" s="137"/>
      <c r="F65" s="137"/>
      <c r="G65" s="137"/>
      <c r="H65" s="137"/>
      <c r="I65" s="137"/>
      <c r="J65" s="137"/>
      <c r="K65" s="137"/>
      <c r="L65" s="378"/>
      <c r="M65" s="487">
        <v>14639.5</v>
      </c>
      <c r="N65" s="104"/>
      <c r="O65" s="101"/>
      <c r="P65"/>
    </row>
    <row r="66" spans="1:16" x14ac:dyDescent="0.2">
      <c r="A66" s="788" t="s">
        <v>316</v>
      </c>
      <c r="B66" s="789"/>
      <c r="C66" s="284"/>
      <c r="D66" s="137"/>
      <c r="E66" s="137"/>
      <c r="F66" s="137"/>
      <c r="G66" s="137"/>
      <c r="H66" s="137"/>
      <c r="I66" s="137"/>
      <c r="J66" s="137"/>
      <c r="K66" s="137"/>
      <c r="L66" s="378"/>
      <c r="M66" s="487">
        <v>5175</v>
      </c>
      <c r="N66" s="104"/>
      <c r="O66" s="427"/>
      <c r="P66"/>
    </row>
    <row r="67" spans="1:16" x14ac:dyDescent="0.2">
      <c r="A67" s="788" t="s">
        <v>320</v>
      </c>
      <c r="B67" s="789"/>
      <c r="C67" s="284"/>
      <c r="D67" s="137"/>
      <c r="E67" s="137"/>
      <c r="F67" s="137"/>
      <c r="G67" s="137"/>
      <c r="H67" s="137"/>
      <c r="I67" s="137">
        <v>4370</v>
      </c>
      <c r="J67" s="137"/>
      <c r="K67" s="137"/>
      <c r="L67" s="171"/>
      <c r="M67" s="155"/>
      <c r="N67" s="104"/>
      <c r="O67" s="428"/>
      <c r="P67"/>
    </row>
    <row r="68" spans="1:16" x14ac:dyDescent="0.2">
      <c r="A68" s="788" t="s">
        <v>327</v>
      </c>
      <c r="B68" s="789"/>
      <c r="C68" s="284"/>
      <c r="D68" s="137">
        <v>7831.5</v>
      </c>
      <c r="E68" s="137"/>
      <c r="F68" s="137"/>
      <c r="G68" s="137"/>
      <c r="H68" s="137"/>
      <c r="I68" s="137"/>
      <c r="J68" s="137"/>
      <c r="K68" s="137"/>
      <c r="L68" s="63"/>
      <c r="M68" s="155"/>
      <c r="N68" s="104"/>
      <c r="O68" s="428"/>
      <c r="P68"/>
    </row>
    <row r="69" spans="1:16" x14ac:dyDescent="0.2">
      <c r="A69" s="788" t="s">
        <v>328</v>
      </c>
      <c r="B69" s="789"/>
      <c r="C69" s="284"/>
      <c r="D69" s="137"/>
      <c r="E69" s="137"/>
      <c r="F69" s="137"/>
      <c r="G69" s="137"/>
      <c r="H69" s="137"/>
      <c r="I69" s="137"/>
      <c r="J69" s="137"/>
      <c r="K69" s="137"/>
      <c r="L69" s="63"/>
      <c r="M69" s="155">
        <v>8487</v>
      </c>
      <c r="N69" s="104"/>
      <c r="O69" s="428"/>
      <c r="P69"/>
    </row>
    <row r="70" spans="1:16" x14ac:dyDescent="0.2">
      <c r="A70" s="788" t="s">
        <v>329</v>
      </c>
      <c r="B70" s="789"/>
      <c r="C70" s="284">
        <v>1150</v>
      </c>
      <c r="D70" s="137"/>
      <c r="E70" s="137"/>
      <c r="F70" s="137"/>
      <c r="G70" s="137"/>
      <c r="H70" s="137"/>
      <c r="I70" s="137"/>
      <c r="J70" s="137"/>
      <c r="K70" s="137"/>
      <c r="L70" s="63"/>
      <c r="M70" s="155"/>
      <c r="N70" s="104"/>
      <c r="O70" s="428"/>
      <c r="P70"/>
    </row>
    <row r="71" spans="1:16" x14ac:dyDescent="0.2">
      <c r="A71" s="788" t="s">
        <v>332</v>
      </c>
      <c r="B71" s="789"/>
      <c r="C71" s="284"/>
      <c r="D71" s="137"/>
      <c r="E71" s="137"/>
      <c r="F71" s="137"/>
      <c r="G71" s="137"/>
      <c r="H71" s="137"/>
      <c r="I71" s="137"/>
      <c r="J71" s="137"/>
      <c r="K71" s="137"/>
      <c r="L71" s="63"/>
      <c r="M71" s="155">
        <v>41745</v>
      </c>
      <c r="N71" s="104"/>
      <c r="O71" s="428"/>
      <c r="P71"/>
    </row>
    <row r="72" spans="1:16" x14ac:dyDescent="0.2">
      <c r="A72" s="788" t="s">
        <v>344</v>
      </c>
      <c r="B72" s="789"/>
      <c r="C72" s="284"/>
      <c r="D72" s="137"/>
      <c r="E72" s="137"/>
      <c r="F72" s="137">
        <v>805</v>
      </c>
      <c r="G72" s="137"/>
      <c r="H72" s="137"/>
      <c r="I72" s="137"/>
      <c r="J72" s="137"/>
      <c r="K72" s="137"/>
      <c r="L72" s="63"/>
      <c r="M72" s="61"/>
      <c r="N72" s="104"/>
      <c r="O72" s="428"/>
      <c r="P72"/>
    </row>
    <row r="73" spans="1:16" x14ac:dyDescent="0.2">
      <c r="A73" s="788" t="s">
        <v>345</v>
      </c>
      <c r="B73" s="789"/>
      <c r="C73" s="284"/>
      <c r="D73" s="137"/>
      <c r="E73" s="137"/>
      <c r="F73" s="137"/>
      <c r="G73" s="137"/>
      <c r="H73" s="137"/>
      <c r="I73" s="137"/>
      <c r="J73" s="137"/>
      <c r="K73" s="137"/>
      <c r="L73" s="140">
        <v>21056.5</v>
      </c>
      <c r="M73" s="150"/>
      <c r="N73" s="104"/>
      <c r="O73" s="428"/>
      <c r="P73"/>
    </row>
    <row r="74" spans="1:16" x14ac:dyDescent="0.2">
      <c r="A74" s="788" t="s">
        <v>346</v>
      </c>
      <c r="B74" s="789"/>
      <c r="C74" s="284"/>
      <c r="D74" s="137"/>
      <c r="E74" s="137"/>
      <c r="F74" s="137"/>
      <c r="G74" s="137"/>
      <c r="H74" s="137"/>
      <c r="I74" s="137"/>
      <c r="J74" s="137"/>
      <c r="K74" s="137"/>
      <c r="L74" s="378">
        <v>14743</v>
      </c>
      <c r="M74" s="487"/>
      <c r="N74" s="104"/>
      <c r="O74" s="426"/>
      <c r="P74"/>
    </row>
    <row r="75" spans="1:16" x14ac:dyDescent="0.2">
      <c r="A75" s="788" t="s">
        <v>351</v>
      </c>
      <c r="B75" s="789"/>
      <c r="C75" s="284"/>
      <c r="D75" s="137"/>
      <c r="E75" s="137">
        <v>11339</v>
      </c>
      <c r="F75" s="137"/>
      <c r="G75" s="137"/>
      <c r="H75" s="137"/>
      <c r="I75" s="137"/>
      <c r="J75" s="137"/>
      <c r="K75" s="137"/>
      <c r="L75" s="378"/>
      <c r="M75" s="487"/>
      <c r="N75" s="104"/>
      <c r="O75" s="429"/>
      <c r="P75"/>
    </row>
    <row r="76" spans="1:16" x14ac:dyDescent="0.2">
      <c r="A76" s="788" t="s">
        <v>356</v>
      </c>
      <c r="B76" s="789"/>
      <c r="C76" s="284"/>
      <c r="D76" s="137"/>
      <c r="E76" s="137"/>
      <c r="F76" s="137"/>
      <c r="G76" s="137"/>
      <c r="H76" s="137"/>
      <c r="I76" s="137">
        <v>552</v>
      </c>
      <c r="J76" s="137"/>
      <c r="K76" s="137"/>
      <c r="L76" s="378"/>
      <c r="M76" s="487"/>
      <c r="N76" s="104"/>
      <c r="O76" s="429"/>
      <c r="P76"/>
    </row>
    <row r="77" spans="1:16" x14ac:dyDescent="0.2">
      <c r="A77" s="788" t="s">
        <v>358</v>
      </c>
      <c r="B77" s="789"/>
      <c r="C77" s="284"/>
      <c r="D77" s="137"/>
      <c r="E77" s="137"/>
      <c r="F77" s="137"/>
      <c r="G77" s="137"/>
      <c r="H77" s="137"/>
      <c r="I77" s="137">
        <v>1092.5</v>
      </c>
      <c r="J77" s="137"/>
      <c r="K77" s="137"/>
      <c r="L77" s="378"/>
      <c r="M77" s="487"/>
      <c r="N77" s="104"/>
      <c r="O77" s="622"/>
      <c r="P77"/>
    </row>
    <row r="78" spans="1:16" x14ac:dyDescent="0.2">
      <c r="A78" s="788" t="s">
        <v>357</v>
      </c>
      <c r="B78" s="789"/>
      <c r="C78" s="284"/>
      <c r="D78" s="137"/>
      <c r="E78" s="137"/>
      <c r="F78" s="137"/>
      <c r="G78" s="78"/>
      <c r="H78" s="137"/>
      <c r="I78" s="137">
        <v>5405</v>
      </c>
      <c r="J78" s="137"/>
      <c r="K78" s="137"/>
      <c r="L78" s="378"/>
      <c r="M78" s="487"/>
      <c r="N78" s="104"/>
      <c r="O78" s="622"/>
      <c r="P78"/>
    </row>
    <row r="79" spans="1:16" x14ac:dyDescent="0.2">
      <c r="A79" s="788" t="s">
        <v>359</v>
      </c>
      <c r="B79" s="789"/>
      <c r="C79" s="284"/>
      <c r="D79" s="137"/>
      <c r="E79" s="137"/>
      <c r="F79" s="137">
        <v>2070</v>
      </c>
      <c r="G79" s="332"/>
      <c r="H79" s="684"/>
      <c r="I79" s="137"/>
      <c r="J79" s="137"/>
      <c r="K79" s="137"/>
      <c r="L79" s="378"/>
      <c r="M79" s="487"/>
      <c r="N79" s="104"/>
      <c r="O79" s="431"/>
      <c r="P79"/>
    </row>
    <row r="80" spans="1:16" x14ac:dyDescent="0.2">
      <c r="A80" s="788" t="s">
        <v>360</v>
      </c>
      <c r="B80" s="789"/>
      <c r="C80" s="284"/>
      <c r="D80" s="137"/>
      <c r="E80" s="137"/>
      <c r="F80" s="137"/>
      <c r="G80" s="616">
        <v>402.5</v>
      </c>
      <c r="H80" s="616"/>
      <c r="I80" s="137"/>
      <c r="J80" s="137"/>
      <c r="K80" s="137"/>
      <c r="L80" s="378"/>
      <c r="M80" s="487"/>
      <c r="N80" s="104"/>
      <c r="O80" s="622"/>
      <c r="P80"/>
    </row>
    <row r="81" spans="1:18" ht="13.5" thickBot="1" x14ac:dyDescent="0.25">
      <c r="A81" s="834" t="s">
        <v>363</v>
      </c>
      <c r="B81" s="850"/>
      <c r="C81" s="94"/>
      <c r="D81" s="95"/>
      <c r="E81" s="95"/>
      <c r="F81" s="95"/>
      <c r="G81" s="107"/>
      <c r="H81" s="95"/>
      <c r="I81" s="95"/>
      <c r="J81" s="95"/>
      <c r="K81" s="95"/>
      <c r="L81" s="530">
        <v>20378</v>
      </c>
      <c r="M81" s="531"/>
      <c r="N81" s="104"/>
      <c r="O81" s="624"/>
      <c r="P81"/>
    </row>
    <row r="82" spans="1:18" ht="13.5" thickBot="1" x14ac:dyDescent="0.25">
      <c r="C82" s="79">
        <f t="shared" ref="C82:M82" si="3">SUM(C61:C81)</f>
        <v>1150</v>
      </c>
      <c r="D82" s="80">
        <f t="shared" si="3"/>
        <v>7831.5</v>
      </c>
      <c r="E82" s="80">
        <f t="shared" si="3"/>
        <v>11339</v>
      </c>
      <c r="F82" s="80">
        <f t="shared" si="3"/>
        <v>2875</v>
      </c>
      <c r="G82" s="80">
        <f t="shared" si="3"/>
        <v>402.5</v>
      </c>
      <c r="H82" s="80"/>
      <c r="I82" s="80">
        <f t="shared" si="3"/>
        <v>15789.5</v>
      </c>
      <c r="J82" s="80">
        <f t="shared" si="3"/>
        <v>9499</v>
      </c>
      <c r="K82" s="80">
        <f t="shared" si="3"/>
        <v>13110</v>
      </c>
      <c r="L82" s="80">
        <f t="shared" si="3"/>
        <v>56177.5</v>
      </c>
      <c r="M82" s="81">
        <f t="shared" si="3"/>
        <v>75221.5</v>
      </c>
      <c r="N82" s="104"/>
      <c r="O82" s="771">
        <f>SUM(C82:N82)</f>
        <v>193395.5</v>
      </c>
      <c r="P82" s="772"/>
    </row>
    <row r="83" spans="1:18" x14ac:dyDescent="0.2">
      <c r="C83" s="372"/>
      <c r="D83" s="372"/>
      <c r="E83" s="372"/>
      <c r="F83" s="372"/>
      <c r="G83" s="372"/>
      <c r="H83" s="372"/>
      <c r="I83" s="372"/>
      <c r="J83" s="372"/>
      <c r="K83" s="372"/>
      <c r="P83"/>
    </row>
    <row r="84" spans="1:18" s="382" customFormat="1" ht="11.25" x14ac:dyDescent="0.2">
      <c r="A84" s="380"/>
      <c r="B84" s="432"/>
      <c r="C84" s="455"/>
      <c r="D84" s="455" t="s">
        <v>49</v>
      </c>
      <c r="E84" s="455" t="s">
        <v>49</v>
      </c>
      <c r="F84" s="455" t="s">
        <v>49</v>
      </c>
      <c r="G84" s="455"/>
      <c r="H84" s="455"/>
      <c r="I84" s="455" t="s">
        <v>49</v>
      </c>
      <c r="J84" s="455" t="s">
        <v>49</v>
      </c>
      <c r="K84" s="455"/>
      <c r="L84" s="455" t="s">
        <v>49</v>
      </c>
      <c r="M84" s="381"/>
      <c r="N84" s="792">
        <f>SUM(C84:M84)</f>
        <v>0</v>
      </c>
      <c r="O84" s="793"/>
    </row>
    <row r="85" spans="1:18" s="382" customFormat="1" ht="11.25" x14ac:dyDescent="0.2">
      <c r="A85" s="380"/>
      <c r="B85" s="432"/>
      <c r="C85" s="381"/>
      <c r="D85" s="381"/>
      <c r="E85" s="381"/>
      <c r="F85" s="381"/>
      <c r="G85" s="381"/>
      <c r="H85" s="381"/>
      <c r="I85" s="381"/>
      <c r="J85" s="607"/>
      <c r="K85" s="381"/>
      <c r="L85" s="607"/>
      <c r="M85" s="381"/>
      <c r="N85" s="792">
        <f>SUM(C85:M85)</f>
        <v>0</v>
      </c>
      <c r="O85" s="793"/>
    </row>
    <row r="86" spans="1:18" s="382" customFormat="1" ht="11.25" x14ac:dyDescent="0.2">
      <c r="A86" s="380"/>
      <c r="B86" s="432"/>
      <c r="C86" s="381"/>
      <c r="D86" s="381"/>
      <c r="E86" s="381"/>
      <c r="F86" s="381"/>
      <c r="G86" s="381"/>
      <c r="H86" s="381"/>
      <c r="I86" s="381"/>
      <c r="J86" s="381"/>
      <c r="K86" s="381"/>
      <c r="N86" s="435"/>
    </row>
    <row r="87" spans="1:18" s="382" customFormat="1" ht="11.25" x14ac:dyDescent="0.2">
      <c r="A87" s="380"/>
      <c r="B87" s="432"/>
      <c r="C87" s="455" t="s">
        <v>49</v>
      </c>
      <c r="D87" s="381"/>
      <c r="E87" s="381"/>
      <c r="F87" s="381"/>
      <c r="G87" s="455" t="s">
        <v>49</v>
      </c>
      <c r="H87" s="455"/>
      <c r="I87" s="381"/>
      <c r="J87" s="381"/>
      <c r="K87" s="381">
        <f>K82</f>
        <v>13110</v>
      </c>
      <c r="L87" s="381"/>
      <c r="M87" s="455" t="s">
        <v>49</v>
      </c>
      <c r="N87" s="848">
        <f>SUM(C87:M87)</f>
        <v>13110</v>
      </c>
      <c r="O87" s="849"/>
    </row>
    <row r="88" spans="1:18" s="382" customFormat="1" ht="11.25" x14ac:dyDescent="0.2">
      <c r="A88" s="380"/>
      <c r="B88" s="432"/>
      <c r="C88" s="381"/>
      <c r="D88" s="381"/>
      <c r="E88" s="381"/>
      <c r="F88" s="381"/>
      <c r="G88" s="381"/>
      <c r="H88" s="381"/>
      <c r="I88" s="381"/>
      <c r="J88" s="381"/>
      <c r="K88" s="381"/>
      <c r="N88" s="792">
        <f>SUM(N84:O87)</f>
        <v>13110</v>
      </c>
      <c r="O88" s="793"/>
    </row>
    <row r="89" spans="1:18" s="382" customFormat="1" ht="11.25" x14ac:dyDescent="0.2">
      <c r="A89" s="380"/>
      <c r="B89" s="432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401"/>
      <c r="R89" s="383"/>
    </row>
    <row r="90" spans="1:18" x14ac:dyDescent="0.2">
      <c r="I90" s="381"/>
      <c r="J90" s="1"/>
      <c r="K90" s="132"/>
    </row>
    <row r="91" spans="1:18" x14ac:dyDescent="0.2">
      <c r="O91" s="101"/>
      <c r="P91"/>
    </row>
    <row r="92" spans="1:18" x14ac:dyDescent="0.2">
      <c r="K92" s="420"/>
      <c r="O92" s="101"/>
      <c r="P92"/>
    </row>
    <row r="93" spans="1:18" x14ac:dyDescent="0.2">
      <c r="O93" s="101"/>
      <c r="P93"/>
    </row>
    <row r="94" spans="1:18" x14ac:dyDescent="0.2">
      <c r="O94" s="101"/>
      <c r="P94"/>
    </row>
    <row r="95" spans="1:18" x14ac:dyDescent="0.2">
      <c r="O95" s="101"/>
      <c r="P95"/>
    </row>
    <row r="96" spans="1:18" x14ac:dyDescent="0.2">
      <c r="O96" s="101"/>
      <c r="P96"/>
    </row>
  </sheetData>
  <mergeCells count="60">
    <mergeCell ref="A42:A44"/>
    <mergeCell ref="A77:B77"/>
    <mergeCell ref="A78:B78"/>
    <mergeCell ref="A80:B80"/>
    <mergeCell ref="A69:B69"/>
    <mergeCell ref="A60:B60"/>
    <mergeCell ref="A62:B62"/>
    <mergeCell ref="A66:B66"/>
    <mergeCell ref="A65:B65"/>
    <mergeCell ref="A61:B61"/>
    <mergeCell ref="A63:B63"/>
    <mergeCell ref="A64:B64"/>
    <mergeCell ref="A68:B68"/>
    <mergeCell ref="A45:A51"/>
    <mergeCell ref="M53:N53"/>
    <mergeCell ref="M54:N54"/>
    <mergeCell ref="A70:B70"/>
    <mergeCell ref="N88:O88"/>
    <mergeCell ref="A73:B73"/>
    <mergeCell ref="A79:B79"/>
    <mergeCell ref="A76:B76"/>
    <mergeCell ref="A75:B75"/>
    <mergeCell ref="N85:O85"/>
    <mergeCell ref="O82:P82"/>
    <mergeCell ref="N84:O84"/>
    <mergeCell ref="A74:B74"/>
    <mergeCell ref="N87:O87"/>
    <mergeCell ref="A72:B72"/>
    <mergeCell ref="A71:B71"/>
    <mergeCell ref="A81:B81"/>
    <mergeCell ref="J4:L4"/>
    <mergeCell ref="J55:K55"/>
    <mergeCell ref="I53:L54"/>
    <mergeCell ref="G2:G4"/>
    <mergeCell ref="C3:D3"/>
    <mergeCell ref="E3:F3"/>
    <mergeCell ref="C54:D54"/>
    <mergeCell ref="E54:F54"/>
    <mergeCell ref="I11:I13"/>
    <mergeCell ref="I17:I20"/>
    <mergeCell ref="I24:I25"/>
    <mergeCell ref="I37:I39"/>
    <mergeCell ref="I42:I44"/>
    <mergeCell ref="I45:I51"/>
    <mergeCell ref="A5:A9"/>
    <mergeCell ref="I5:I9"/>
    <mergeCell ref="A53:B53"/>
    <mergeCell ref="A67:B67"/>
    <mergeCell ref="A24:A25"/>
    <mergeCell ref="A26:A27"/>
    <mergeCell ref="I26:I27"/>
    <mergeCell ref="I28:I34"/>
    <mergeCell ref="A28:A34"/>
    <mergeCell ref="A11:A13"/>
    <mergeCell ref="I15:I16"/>
    <mergeCell ref="A15:A16"/>
    <mergeCell ref="A17:A20"/>
    <mergeCell ref="I21:I22"/>
    <mergeCell ref="A21:A23"/>
    <mergeCell ref="A37:A3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102"/>
  <sheetViews>
    <sheetView zoomScaleNormal="100" workbookViewId="0">
      <pane ySplit="4" topLeftCell="A5" activePane="bottomLeft" state="frozenSplit"/>
      <selection pane="bottomLeft" activeCell="L60" sqref="L60:M60"/>
    </sheetView>
  </sheetViews>
  <sheetFormatPr defaultRowHeight="12.75" x14ac:dyDescent="0.2"/>
  <cols>
    <col min="1" max="1" width="3" style="154" customWidth="1"/>
    <col min="2" max="2" width="6.42578125" style="83" customWidth="1"/>
    <col min="3" max="4" width="11.28515625" style="1" customWidth="1"/>
    <col min="5" max="5" width="11.28515625" style="132" customWidth="1"/>
    <col min="6" max="7" width="11.28515625" style="1" customWidth="1"/>
    <col min="8" max="8" width="11.28515625" style="1" hidden="1" customWidth="1"/>
    <col min="9" max="9" width="11.28515625" style="1" customWidth="1"/>
    <col min="10" max="13" width="11.28515625" customWidth="1"/>
    <col min="14" max="14" width="10.5703125" style="147" customWidth="1"/>
    <col min="15" max="15" width="10.7109375" style="438" customWidth="1"/>
    <col min="16" max="16" width="2.7109375" customWidth="1"/>
    <col min="17" max="17" width="15.28515625" style="101" customWidth="1"/>
    <col min="18" max="18" width="12.85546875" customWidth="1"/>
    <col min="19" max="19" width="19.28515625" customWidth="1"/>
    <col min="20" max="20" width="13.28515625" customWidth="1"/>
    <col min="21" max="21" width="13.7109375" customWidth="1"/>
    <col min="22" max="22" width="13.140625" customWidth="1"/>
  </cols>
  <sheetData>
    <row r="1" spans="1:19" ht="15" x14ac:dyDescent="0.25">
      <c r="A1" s="41" t="s">
        <v>70</v>
      </c>
      <c r="C1" s="3"/>
    </row>
    <row r="2" spans="1:19" ht="5.25" customHeight="1" thickBot="1" x14ac:dyDescent="0.25">
      <c r="A2" s="2"/>
      <c r="C2" s="144"/>
      <c r="D2" s="145"/>
      <c r="E2" s="352"/>
      <c r="F2" s="145"/>
      <c r="G2" s="738" t="s">
        <v>42</v>
      </c>
      <c r="H2" s="552"/>
      <c r="I2" s="262"/>
      <c r="J2" s="147"/>
    </row>
    <row r="3" spans="1:19" ht="12.75" customHeight="1" x14ac:dyDescent="0.2">
      <c r="A3" s="2"/>
      <c r="C3" s="758" t="s">
        <v>34</v>
      </c>
      <c r="D3" s="759"/>
      <c r="E3" s="758" t="s">
        <v>33</v>
      </c>
      <c r="F3" s="759"/>
      <c r="G3" s="738"/>
      <c r="H3" s="552"/>
      <c r="I3" s="262"/>
      <c r="J3" s="147"/>
    </row>
    <row r="4" spans="1:19" ht="13.5" thickBot="1" x14ac:dyDescent="0.25">
      <c r="A4" s="82" t="s">
        <v>6</v>
      </c>
      <c r="B4" s="112" t="s">
        <v>10</v>
      </c>
      <c r="C4" s="54" t="s">
        <v>7</v>
      </c>
      <c r="D4" s="146" t="s">
        <v>8</v>
      </c>
      <c r="E4" s="54" t="s">
        <v>37</v>
      </c>
      <c r="F4" s="55" t="s">
        <v>8</v>
      </c>
      <c r="G4" s="739"/>
      <c r="H4" s="553"/>
      <c r="I4" s="153" t="s">
        <v>0</v>
      </c>
      <c r="J4" s="744" t="s">
        <v>11</v>
      </c>
      <c r="K4" s="744"/>
      <c r="L4" s="744"/>
      <c r="P4" s="101"/>
      <c r="Q4"/>
    </row>
    <row r="5" spans="1:19" x14ac:dyDescent="0.2">
      <c r="A5" s="812" t="s">
        <v>121</v>
      </c>
      <c r="B5" s="217" t="s">
        <v>369</v>
      </c>
      <c r="C5" s="292"/>
      <c r="D5" s="140">
        <v>10925</v>
      </c>
      <c r="E5" s="292"/>
      <c r="F5" s="150"/>
      <c r="G5" s="554"/>
      <c r="H5" s="310">
        <f>SUM(C5:G5)/1.15</f>
        <v>9500</v>
      </c>
      <c r="I5" s="844">
        <f>SUM(C5:G7)</f>
        <v>47265</v>
      </c>
      <c r="J5" s="30" t="s">
        <v>235</v>
      </c>
      <c r="K5" s="31"/>
      <c r="L5" s="32"/>
      <c r="M5" s="212" t="s">
        <v>266</v>
      </c>
      <c r="N5"/>
      <c r="O5" s="159" t="s">
        <v>45</v>
      </c>
      <c r="P5" s="35"/>
      <c r="Q5"/>
    </row>
    <row r="6" spans="1:19" x14ac:dyDescent="0.2">
      <c r="A6" s="810"/>
      <c r="B6" s="217" t="s">
        <v>370</v>
      </c>
      <c r="C6" s="290"/>
      <c r="D6" s="171">
        <v>5520</v>
      </c>
      <c r="E6" s="266"/>
      <c r="F6" s="155"/>
      <c r="G6" s="278"/>
      <c r="H6" s="310">
        <f t="shared" ref="H6:H55" si="0">SUM(C6:G6)/1.15</f>
        <v>4800</v>
      </c>
      <c r="I6" s="845"/>
      <c r="J6" s="30" t="s">
        <v>235</v>
      </c>
      <c r="K6" s="31"/>
      <c r="L6" s="32"/>
      <c r="M6" s="212" t="s">
        <v>266</v>
      </c>
      <c r="N6" s="353"/>
      <c r="O6" s="159" t="s">
        <v>45</v>
      </c>
      <c r="P6" s="222"/>
      <c r="Q6" s="222"/>
      <c r="S6" s="170"/>
    </row>
    <row r="7" spans="1:19" x14ac:dyDescent="0.2">
      <c r="A7" s="811"/>
      <c r="B7" s="217" t="s">
        <v>371</v>
      </c>
      <c r="C7" s="290"/>
      <c r="D7" s="171">
        <v>30820</v>
      </c>
      <c r="E7" s="266"/>
      <c r="F7" s="155"/>
      <c r="G7" s="278"/>
      <c r="H7" s="310">
        <f t="shared" si="0"/>
        <v>26800.000000000004</v>
      </c>
      <c r="I7" s="846"/>
      <c r="J7" s="30" t="s">
        <v>235</v>
      </c>
      <c r="K7" s="31"/>
      <c r="L7" s="32"/>
      <c r="M7" s="212" t="s">
        <v>266</v>
      </c>
      <c r="N7" s="353"/>
      <c r="O7" s="159" t="s">
        <v>45</v>
      </c>
      <c r="P7" s="222"/>
      <c r="Q7" s="222"/>
      <c r="R7" s="158"/>
      <c r="S7" s="170"/>
    </row>
    <row r="8" spans="1:19" x14ac:dyDescent="0.2">
      <c r="A8" s="555" t="s">
        <v>75</v>
      </c>
      <c r="B8" s="85" t="s">
        <v>372</v>
      </c>
      <c r="C8" s="479"/>
      <c r="D8" s="171"/>
      <c r="E8" s="290">
        <v>27427.5</v>
      </c>
      <c r="F8" s="155"/>
      <c r="G8" s="278"/>
      <c r="H8" s="310">
        <f t="shared" si="0"/>
        <v>23850.000000000004</v>
      </c>
      <c r="I8" s="579">
        <f t="shared" ref="I8:I33" si="1">SUM(C8:G8)</f>
        <v>27427.5</v>
      </c>
      <c r="J8" s="30" t="s">
        <v>271</v>
      </c>
      <c r="K8" s="31"/>
      <c r="L8" s="32"/>
      <c r="M8" s="436" t="s">
        <v>124</v>
      </c>
      <c r="N8" s="212"/>
      <c r="O8" s="159">
        <v>43355</v>
      </c>
      <c r="P8" s="159"/>
      <c r="Q8" s="222"/>
      <c r="S8" s="170"/>
    </row>
    <row r="9" spans="1:19" x14ac:dyDescent="0.2">
      <c r="A9" s="765" t="s">
        <v>234</v>
      </c>
      <c r="B9" s="85" t="s">
        <v>373</v>
      </c>
      <c r="C9" s="126"/>
      <c r="D9" s="108">
        <v>1725</v>
      </c>
      <c r="E9" s="60"/>
      <c r="F9" s="61"/>
      <c r="G9" s="66"/>
      <c r="H9" s="310">
        <f t="shared" si="0"/>
        <v>1500.0000000000002</v>
      </c>
      <c r="I9" s="752">
        <f>SUM(C9:G10)</f>
        <v>11408</v>
      </c>
      <c r="J9" s="30" t="s">
        <v>213</v>
      </c>
      <c r="K9" s="31"/>
      <c r="L9" s="32"/>
      <c r="M9" s="442" t="s">
        <v>266</v>
      </c>
      <c r="N9" s="212"/>
      <c r="O9" s="159" t="s">
        <v>45</v>
      </c>
      <c r="P9" s="159"/>
      <c r="Q9" s="222"/>
      <c r="S9" s="170"/>
    </row>
    <row r="10" spans="1:19" x14ac:dyDescent="0.2">
      <c r="A10" s="766"/>
      <c r="B10" s="84" t="s">
        <v>375</v>
      </c>
      <c r="C10" s="58"/>
      <c r="D10" s="119"/>
      <c r="E10" s="148">
        <v>9683</v>
      </c>
      <c r="F10" s="59"/>
      <c r="G10" s="99"/>
      <c r="H10" s="310">
        <f t="shared" si="0"/>
        <v>8420</v>
      </c>
      <c r="I10" s="753"/>
      <c r="J10" s="30" t="s">
        <v>374</v>
      </c>
      <c r="K10" s="31"/>
      <c r="L10" s="32"/>
      <c r="M10" s="436" t="s">
        <v>124</v>
      </c>
      <c r="N10" s="212"/>
      <c r="O10" s="159">
        <v>43357</v>
      </c>
      <c r="P10" s="159"/>
      <c r="Q10" s="222"/>
      <c r="S10" s="170"/>
    </row>
    <row r="11" spans="1:19" x14ac:dyDescent="0.2">
      <c r="A11" s="765" t="s">
        <v>78</v>
      </c>
      <c r="B11" s="291" t="s">
        <v>376</v>
      </c>
      <c r="C11" s="298"/>
      <c r="D11" s="140">
        <v>9315</v>
      </c>
      <c r="E11" s="292"/>
      <c r="F11" s="150"/>
      <c r="G11" s="294"/>
      <c r="H11" s="310">
        <f t="shared" si="0"/>
        <v>8100.0000000000009</v>
      </c>
      <c r="I11" s="752">
        <f>SUM(C11:G14)</f>
        <v>45896.5</v>
      </c>
      <c r="J11" s="30" t="s">
        <v>146</v>
      </c>
      <c r="K11" s="31"/>
      <c r="L11" s="32"/>
      <c r="M11" s="436" t="s">
        <v>266</v>
      </c>
      <c r="N11" s="212"/>
      <c r="O11" s="159"/>
      <c r="P11" s="159"/>
      <c r="Q11" s="222"/>
      <c r="S11" s="170"/>
    </row>
    <row r="12" spans="1:19" x14ac:dyDescent="0.2">
      <c r="A12" s="791"/>
      <c r="B12" s="217" t="s">
        <v>377</v>
      </c>
      <c r="C12" s="60"/>
      <c r="D12" s="108">
        <v>3116.5</v>
      </c>
      <c r="E12" s="60"/>
      <c r="F12" s="61"/>
      <c r="G12" s="66"/>
      <c r="H12" s="310">
        <f t="shared" si="0"/>
        <v>2710</v>
      </c>
      <c r="I12" s="790"/>
      <c r="J12" s="30" t="s">
        <v>62</v>
      </c>
      <c r="K12" s="31"/>
      <c r="L12" s="32"/>
      <c r="M12" s="442" t="s">
        <v>266</v>
      </c>
      <c r="N12" s="212"/>
      <c r="O12" s="159" t="s">
        <v>45</v>
      </c>
      <c r="P12" s="159"/>
      <c r="Q12" s="222"/>
      <c r="S12" s="170"/>
    </row>
    <row r="13" spans="1:19" x14ac:dyDescent="0.2">
      <c r="A13" s="791"/>
      <c r="B13" s="291" t="s">
        <v>378</v>
      </c>
      <c r="C13" s="293"/>
      <c r="D13" s="140">
        <v>22425</v>
      </c>
      <c r="E13" s="298"/>
      <c r="F13" s="150"/>
      <c r="G13" s="294"/>
      <c r="H13" s="310">
        <f t="shared" si="0"/>
        <v>19500</v>
      </c>
      <c r="I13" s="790"/>
      <c r="J13" s="30" t="s">
        <v>62</v>
      </c>
      <c r="K13" s="31"/>
      <c r="L13" s="32"/>
      <c r="M13" s="442" t="s">
        <v>266</v>
      </c>
      <c r="N13" s="212"/>
      <c r="O13" s="159" t="s">
        <v>45</v>
      </c>
      <c r="P13" s="159"/>
      <c r="Q13" s="222"/>
      <c r="S13" s="170"/>
    </row>
    <row r="14" spans="1:19" x14ac:dyDescent="0.2">
      <c r="A14" s="766"/>
      <c r="B14" s="85" t="s">
        <v>379</v>
      </c>
      <c r="C14" s="60"/>
      <c r="D14" s="108">
        <v>11040</v>
      </c>
      <c r="E14" s="127"/>
      <c r="F14" s="61"/>
      <c r="G14" s="66"/>
      <c r="H14" s="310">
        <f t="shared" si="0"/>
        <v>9600</v>
      </c>
      <c r="I14" s="753"/>
      <c r="J14" s="30" t="s">
        <v>235</v>
      </c>
      <c r="K14" s="31"/>
      <c r="L14" s="32"/>
      <c r="M14" s="442" t="s">
        <v>266</v>
      </c>
      <c r="N14" s="212"/>
      <c r="O14" s="159" t="s">
        <v>45</v>
      </c>
      <c r="P14" s="159"/>
      <c r="Q14" s="222"/>
      <c r="R14" s="100"/>
      <c r="S14" s="170"/>
    </row>
    <row r="15" spans="1:19" x14ac:dyDescent="0.2">
      <c r="A15" s="765" t="s">
        <v>126</v>
      </c>
      <c r="B15" s="291" t="s">
        <v>380</v>
      </c>
      <c r="C15" s="292"/>
      <c r="D15" s="140">
        <v>6175.5</v>
      </c>
      <c r="E15" s="298"/>
      <c r="F15" s="150"/>
      <c r="G15" s="294"/>
      <c r="H15" s="310">
        <f t="shared" si="0"/>
        <v>5370</v>
      </c>
      <c r="I15" s="752">
        <f>SUM(C15:G16)</f>
        <v>21907.5</v>
      </c>
      <c r="J15" s="30" t="s">
        <v>146</v>
      </c>
      <c r="K15" s="31"/>
      <c r="L15" s="32"/>
      <c r="M15" s="442" t="s">
        <v>266</v>
      </c>
      <c r="N15" s="212"/>
      <c r="O15" s="159" t="s">
        <v>45</v>
      </c>
      <c r="P15" s="159"/>
      <c r="Q15" s="222"/>
      <c r="R15" s="100"/>
      <c r="S15" s="170"/>
    </row>
    <row r="16" spans="1:19" x14ac:dyDescent="0.2">
      <c r="A16" s="766"/>
      <c r="B16" s="85" t="s">
        <v>381</v>
      </c>
      <c r="C16" s="60"/>
      <c r="D16" s="108">
        <v>15732</v>
      </c>
      <c r="E16" s="60"/>
      <c r="F16" s="61"/>
      <c r="G16" s="66"/>
      <c r="H16" s="310">
        <f t="shared" si="0"/>
        <v>13680.000000000002</v>
      </c>
      <c r="I16" s="753"/>
      <c r="J16" s="30" t="s">
        <v>62</v>
      </c>
      <c r="K16" s="31"/>
      <c r="L16" s="32"/>
      <c r="M16" s="442" t="s">
        <v>266</v>
      </c>
      <c r="N16" s="212"/>
      <c r="O16" s="159" t="s">
        <v>45</v>
      </c>
      <c r="P16" s="159"/>
      <c r="Q16" s="222"/>
      <c r="R16" s="100"/>
      <c r="S16" s="170"/>
    </row>
    <row r="17" spans="1:19" x14ac:dyDescent="0.2">
      <c r="A17" s="226" t="s">
        <v>87</v>
      </c>
      <c r="B17" s="291" t="s">
        <v>382</v>
      </c>
      <c r="C17" s="293">
        <v>26898.5</v>
      </c>
      <c r="D17" s="140"/>
      <c r="E17" s="292"/>
      <c r="F17" s="150"/>
      <c r="G17" s="294"/>
      <c r="H17" s="310">
        <f t="shared" si="0"/>
        <v>23390</v>
      </c>
      <c r="I17" s="579">
        <f t="shared" si="1"/>
        <v>26898.5</v>
      </c>
      <c r="J17" s="30" t="s">
        <v>102</v>
      </c>
      <c r="K17" s="31"/>
      <c r="L17" s="32"/>
      <c r="M17" s="436" t="s">
        <v>104</v>
      </c>
      <c r="N17" s="212"/>
      <c r="O17" s="159">
        <v>43357</v>
      </c>
      <c r="P17" s="159"/>
      <c r="Q17" s="222"/>
      <c r="R17" s="100"/>
      <c r="S17" s="170"/>
    </row>
    <row r="18" spans="1:19" x14ac:dyDescent="0.2">
      <c r="A18" s="765" t="s">
        <v>97</v>
      </c>
      <c r="B18" s="217" t="s">
        <v>383</v>
      </c>
      <c r="C18" s="126">
        <v>9085</v>
      </c>
      <c r="D18" s="108"/>
      <c r="E18" s="60"/>
      <c r="F18" s="61"/>
      <c r="G18" s="66"/>
      <c r="H18" s="310">
        <f t="shared" si="0"/>
        <v>7900.0000000000009</v>
      </c>
      <c r="I18" s="752">
        <f>SUM(C18:G21)</f>
        <v>21746.5</v>
      </c>
      <c r="J18" s="30" t="s">
        <v>384</v>
      </c>
      <c r="K18" s="31"/>
      <c r="L18" s="32"/>
      <c r="M18" s="436" t="s">
        <v>124</v>
      </c>
      <c r="N18" s="212"/>
      <c r="O18" s="625">
        <v>43356</v>
      </c>
      <c r="P18" s="159"/>
      <c r="Q18" s="222"/>
      <c r="S18" s="170"/>
    </row>
    <row r="19" spans="1:19" x14ac:dyDescent="0.2">
      <c r="A19" s="791"/>
      <c r="B19" s="291" t="s">
        <v>386</v>
      </c>
      <c r="C19" s="292"/>
      <c r="D19" s="140"/>
      <c r="E19" s="298">
        <v>2311.5</v>
      </c>
      <c r="F19" s="150"/>
      <c r="G19" s="294"/>
      <c r="H19" s="310">
        <f t="shared" si="0"/>
        <v>2010.0000000000002</v>
      </c>
      <c r="I19" s="790"/>
      <c r="J19" s="263" t="s">
        <v>385</v>
      </c>
      <c r="K19" s="31"/>
      <c r="L19" s="32"/>
      <c r="M19" s="627" t="s">
        <v>135</v>
      </c>
      <c r="N19" s="212"/>
      <c r="O19" s="597"/>
      <c r="P19" s="159"/>
      <c r="Q19" s="222"/>
      <c r="R19" s="170"/>
      <c r="S19" s="170"/>
    </row>
    <row r="20" spans="1:19" x14ac:dyDescent="0.2">
      <c r="A20" s="791"/>
      <c r="B20" s="85" t="s">
        <v>387</v>
      </c>
      <c r="C20" s="126">
        <v>5175</v>
      </c>
      <c r="D20" s="108"/>
      <c r="E20" s="127"/>
      <c r="F20" s="61"/>
      <c r="G20" s="66"/>
      <c r="H20" s="310">
        <f t="shared" si="0"/>
        <v>4500</v>
      </c>
      <c r="I20" s="790"/>
      <c r="J20" s="30" t="s">
        <v>243</v>
      </c>
      <c r="K20" s="31"/>
      <c r="L20" s="32"/>
      <c r="M20" s="436" t="s">
        <v>104</v>
      </c>
      <c r="N20" s="212"/>
      <c r="O20" s="629">
        <v>43357</v>
      </c>
      <c r="P20" s="159"/>
      <c r="Q20" s="374">
        <f>SUM(C20:C21)</f>
        <v>10350</v>
      </c>
      <c r="S20" s="170"/>
    </row>
    <row r="21" spans="1:19" x14ac:dyDescent="0.2">
      <c r="A21" s="766"/>
      <c r="B21" s="85" t="s">
        <v>388</v>
      </c>
      <c r="C21" s="293">
        <v>5175</v>
      </c>
      <c r="D21" s="140"/>
      <c r="E21" s="292"/>
      <c r="F21" s="150"/>
      <c r="G21" s="294"/>
      <c r="H21" s="310">
        <f t="shared" si="0"/>
        <v>4500</v>
      </c>
      <c r="I21" s="753"/>
      <c r="J21" s="30" t="s">
        <v>243</v>
      </c>
      <c r="K21" s="31"/>
      <c r="L21" s="32"/>
      <c r="M21" s="436" t="s">
        <v>104</v>
      </c>
      <c r="N21" s="212"/>
      <c r="O21" s="159">
        <v>43357</v>
      </c>
      <c r="P21" s="159"/>
      <c r="Q21" s="222"/>
      <c r="R21" s="100"/>
      <c r="S21" s="170"/>
    </row>
    <row r="22" spans="1:19" x14ac:dyDescent="0.2">
      <c r="A22" s="121" t="s">
        <v>101</v>
      </c>
      <c r="B22" s="265" t="s">
        <v>390</v>
      </c>
      <c r="C22" s="266"/>
      <c r="D22" s="171"/>
      <c r="E22" s="290">
        <v>30222</v>
      </c>
      <c r="F22" s="155"/>
      <c r="G22" s="278"/>
      <c r="H22" s="310">
        <f t="shared" si="0"/>
        <v>26280.000000000004</v>
      </c>
      <c r="I22" s="579">
        <f t="shared" si="1"/>
        <v>30222</v>
      </c>
      <c r="J22" s="30" t="s">
        <v>389</v>
      </c>
      <c r="K22" s="31"/>
      <c r="L22" s="32"/>
      <c r="M22" s="436" t="s">
        <v>124</v>
      </c>
      <c r="N22" s="212"/>
      <c r="O22" s="159">
        <v>43362</v>
      </c>
      <c r="P22" s="159"/>
      <c r="Q22" s="222"/>
      <c r="R22" s="100"/>
      <c r="S22" s="170"/>
    </row>
    <row r="23" spans="1:19" x14ac:dyDescent="0.2">
      <c r="A23" s="765" t="s">
        <v>204</v>
      </c>
      <c r="B23" s="265" t="s">
        <v>391</v>
      </c>
      <c r="C23" s="60"/>
      <c r="D23" s="108"/>
      <c r="E23" s="126">
        <v>3496</v>
      </c>
      <c r="F23" s="61"/>
      <c r="G23" s="66"/>
      <c r="H23" s="310">
        <f t="shared" si="0"/>
        <v>3040.0000000000005</v>
      </c>
      <c r="I23" s="752">
        <f>SUM(C23:G25)</f>
        <v>12530.4</v>
      </c>
      <c r="J23" s="30" t="s">
        <v>394</v>
      </c>
      <c r="K23" s="31"/>
      <c r="L23" s="32"/>
      <c r="M23" s="436" t="s">
        <v>401</v>
      </c>
      <c r="N23" s="212"/>
      <c r="O23" s="159">
        <v>43363</v>
      </c>
      <c r="P23" s="35"/>
      <c r="Q23"/>
    </row>
    <row r="24" spans="1:19" x14ac:dyDescent="0.2">
      <c r="A24" s="791"/>
      <c r="B24" s="265" t="s">
        <v>392</v>
      </c>
      <c r="C24" s="292"/>
      <c r="D24" s="140"/>
      <c r="E24" s="293">
        <v>4434.3999999999996</v>
      </c>
      <c r="F24" s="150"/>
      <c r="G24" s="294"/>
      <c r="H24" s="310">
        <f t="shared" si="0"/>
        <v>3856</v>
      </c>
      <c r="I24" s="790"/>
      <c r="J24" s="30" t="s">
        <v>395</v>
      </c>
      <c r="K24" s="31"/>
      <c r="L24" s="32"/>
      <c r="M24" s="436" t="s">
        <v>104</v>
      </c>
      <c r="N24" s="212"/>
      <c r="O24" s="159">
        <v>43363</v>
      </c>
      <c r="P24" s="35"/>
      <c r="Q24" s="222"/>
    </row>
    <row r="25" spans="1:19" x14ac:dyDescent="0.2">
      <c r="A25" s="766"/>
      <c r="B25" s="217" t="s">
        <v>393</v>
      </c>
      <c r="C25" s="60"/>
      <c r="D25" s="108"/>
      <c r="E25" s="126">
        <v>4600</v>
      </c>
      <c r="F25" s="61"/>
      <c r="G25" s="66"/>
      <c r="H25" s="310">
        <f t="shared" si="0"/>
        <v>4000.0000000000005</v>
      </c>
      <c r="I25" s="753"/>
      <c r="J25" s="30" t="s">
        <v>396</v>
      </c>
      <c r="K25" s="31"/>
      <c r="L25" s="32"/>
      <c r="M25" s="442" t="s">
        <v>124</v>
      </c>
      <c r="N25" s="212"/>
      <c r="O25" s="159">
        <v>43362</v>
      </c>
      <c r="P25" s="35"/>
      <c r="Q25"/>
    </row>
    <row r="26" spans="1:19" x14ac:dyDescent="0.2">
      <c r="A26" s="121" t="s">
        <v>212</v>
      </c>
      <c r="B26" s="84" t="s">
        <v>398</v>
      </c>
      <c r="C26" s="148">
        <v>16284</v>
      </c>
      <c r="D26" s="119"/>
      <c r="E26" s="58"/>
      <c r="F26" s="59"/>
      <c r="G26" s="99"/>
      <c r="H26" s="310">
        <f t="shared" si="0"/>
        <v>14160.000000000002</v>
      </c>
      <c r="I26" s="579">
        <f t="shared" si="1"/>
        <v>16284</v>
      </c>
      <c r="J26" s="30" t="s">
        <v>397</v>
      </c>
      <c r="K26" s="31"/>
      <c r="L26" s="32"/>
      <c r="M26" s="442" t="s">
        <v>124</v>
      </c>
      <c r="N26" s="212"/>
      <c r="O26" s="159">
        <v>43357</v>
      </c>
      <c r="P26" s="35"/>
      <c r="Q26"/>
    </row>
    <row r="27" spans="1:19" x14ac:dyDescent="0.2">
      <c r="A27" s="765" t="s">
        <v>139</v>
      </c>
      <c r="B27" s="84" t="s">
        <v>399</v>
      </c>
      <c r="C27" s="58"/>
      <c r="D27" s="119">
        <v>1380</v>
      </c>
      <c r="E27" s="58"/>
      <c r="F27" s="59"/>
      <c r="G27" s="99"/>
      <c r="H27" s="310">
        <f t="shared" si="0"/>
        <v>1200</v>
      </c>
      <c r="I27" s="752">
        <f>SUM(C27:G28)</f>
        <v>14616.5</v>
      </c>
      <c r="J27" s="30" t="s">
        <v>88</v>
      </c>
      <c r="K27" s="31"/>
      <c r="L27" s="32"/>
      <c r="M27" s="442" t="s">
        <v>266</v>
      </c>
      <c r="N27" s="212"/>
      <c r="O27" s="159" t="s">
        <v>45</v>
      </c>
      <c r="P27" s="35"/>
      <c r="Q27"/>
    </row>
    <row r="28" spans="1:19" x14ac:dyDescent="0.2">
      <c r="A28" s="766"/>
      <c r="B28" s="84" t="s">
        <v>400</v>
      </c>
      <c r="C28" s="58"/>
      <c r="D28" s="119">
        <v>13236.5</v>
      </c>
      <c r="E28" s="58"/>
      <c r="F28" s="59"/>
      <c r="G28" s="99"/>
      <c r="H28" s="310">
        <f t="shared" si="0"/>
        <v>11510</v>
      </c>
      <c r="I28" s="753"/>
      <c r="J28" s="30" t="s">
        <v>88</v>
      </c>
      <c r="K28" s="31"/>
      <c r="L28" s="32"/>
      <c r="M28" s="442" t="s">
        <v>266</v>
      </c>
      <c r="N28"/>
      <c r="O28" s="159" t="s">
        <v>45</v>
      </c>
      <c r="P28" s="35"/>
      <c r="Q28"/>
    </row>
    <row r="29" spans="1:19" x14ac:dyDescent="0.2">
      <c r="A29" s="765" t="s">
        <v>250</v>
      </c>
      <c r="B29" s="84" t="s">
        <v>402</v>
      </c>
      <c r="C29" s="58"/>
      <c r="D29" s="119"/>
      <c r="E29" s="148">
        <v>15180</v>
      </c>
      <c r="F29" s="59"/>
      <c r="G29" s="99"/>
      <c r="H29" s="310">
        <f t="shared" si="0"/>
        <v>13200.000000000002</v>
      </c>
      <c r="I29" s="752">
        <f>SUM(C29:G32)</f>
        <v>38697.5</v>
      </c>
      <c r="J29" s="30" t="s">
        <v>271</v>
      </c>
      <c r="K29" s="31"/>
      <c r="L29" s="32"/>
      <c r="M29" s="436" t="s">
        <v>104</v>
      </c>
      <c r="N29" s="212"/>
      <c r="O29" s="159">
        <v>43369</v>
      </c>
      <c r="P29" s="35"/>
      <c r="Q29" s="222"/>
    </row>
    <row r="30" spans="1:19" x14ac:dyDescent="0.2">
      <c r="A30" s="791"/>
      <c r="B30" s="84" t="s">
        <v>403</v>
      </c>
      <c r="C30" s="58"/>
      <c r="D30" s="119">
        <v>8360.5</v>
      </c>
      <c r="E30" s="58"/>
      <c r="F30" s="59"/>
      <c r="G30" s="99"/>
      <c r="H30" s="310">
        <f t="shared" si="0"/>
        <v>7270.0000000000009</v>
      </c>
      <c r="I30" s="790"/>
      <c r="J30" s="30" t="s">
        <v>62</v>
      </c>
      <c r="K30" s="31"/>
      <c r="L30" s="32"/>
      <c r="M30" s="442" t="s">
        <v>266</v>
      </c>
      <c r="N30"/>
      <c r="O30" s="159" t="s">
        <v>45</v>
      </c>
      <c r="P30" s="35"/>
      <c r="Q30" s="222"/>
    </row>
    <row r="31" spans="1:19" x14ac:dyDescent="0.2">
      <c r="A31" s="791"/>
      <c r="B31" s="84" t="s">
        <v>404</v>
      </c>
      <c r="C31" s="58"/>
      <c r="D31" s="119">
        <v>1357</v>
      </c>
      <c r="E31" s="58"/>
      <c r="F31" s="59"/>
      <c r="G31" s="99"/>
      <c r="H31" s="310">
        <f t="shared" si="0"/>
        <v>1180</v>
      </c>
      <c r="I31" s="790"/>
      <c r="J31" s="30" t="s">
        <v>235</v>
      </c>
      <c r="K31" s="31"/>
      <c r="L31" s="32"/>
      <c r="M31" s="442" t="s">
        <v>266</v>
      </c>
      <c r="N31"/>
      <c r="O31" s="159" t="s">
        <v>45</v>
      </c>
      <c r="P31" s="35"/>
      <c r="Q31" s="222"/>
    </row>
    <row r="32" spans="1:19" x14ac:dyDescent="0.2">
      <c r="A32" s="766"/>
      <c r="B32" s="84" t="s">
        <v>407</v>
      </c>
      <c r="C32" s="58"/>
      <c r="D32" s="119"/>
      <c r="E32" s="58"/>
      <c r="F32" s="59">
        <v>13800</v>
      </c>
      <c r="G32" s="99"/>
      <c r="H32" s="310">
        <f t="shared" si="0"/>
        <v>12000.000000000002</v>
      </c>
      <c r="I32" s="753"/>
      <c r="J32" s="30" t="s">
        <v>405</v>
      </c>
      <c r="K32" s="31"/>
      <c r="L32" s="32"/>
      <c r="M32" s="442" t="s">
        <v>266</v>
      </c>
      <c r="N32"/>
      <c r="O32" s="159" t="s">
        <v>45</v>
      </c>
      <c r="P32" s="35"/>
      <c r="Q32" s="222"/>
    </row>
    <row r="33" spans="1:18" x14ac:dyDescent="0.2">
      <c r="A33" s="115" t="s">
        <v>215</v>
      </c>
      <c r="B33" s="84" t="s">
        <v>408</v>
      </c>
      <c r="C33" s="148">
        <v>5383</v>
      </c>
      <c r="D33" s="119"/>
      <c r="E33" s="58"/>
      <c r="F33" s="59"/>
      <c r="G33" s="99"/>
      <c r="H33" s="310">
        <f t="shared" si="0"/>
        <v>4680.8695652173919</v>
      </c>
      <c r="I33" s="630">
        <f t="shared" si="1"/>
        <v>5383</v>
      </c>
      <c r="J33" s="30" t="s">
        <v>206</v>
      </c>
      <c r="K33" s="31"/>
      <c r="L33" s="32"/>
      <c r="M33" s="442" t="s">
        <v>124</v>
      </c>
      <c r="N33"/>
      <c r="O33" s="159">
        <v>43364</v>
      </c>
      <c r="P33" s="35"/>
      <c r="Q33" s="222"/>
    </row>
    <row r="34" spans="1:18" x14ac:dyDescent="0.2">
      <c r="A34" s="765" t="s">
        <v>148</v>
      </c>
      <c r="B34" s="84" t="s">
        <v>409</v>
      </c>
      <c r="C34" s="58"/>
      <c r="D34" s="119">
        <v>14674</v>
      </c>
      <c r="E34" s="58"/>
      <c r="F34" s="59"/>
      <c r="G34" s="99"/>
      <c r="H34" s="310">
        <f t="shared" si="0"/>
        <v>12760.000000000002</v>
      </c>
      <c r="I34" s="752">
        <f>SUM(C34:G36)</f>
        <v>49841</v>
      </c>
      <c r="J34" s="30" t="s">
        <v>213</v>
      </c>
      <c r="K34" s="31"/>
      <c r="L34" s="32"/>
      <c r="M34" s="442" t="s">
        <v>266</v>
      </c>
      <c r="N34"/>
      <c r="O34" s="159" t="s">
        <v>45</v>
      </c>
      <c r="P34" s="35"/>
      <c r="Q34" s="222"/>
    </row>
    <row r="35" spans="1:18" x14ac:dyDescent="0.2">
      <c r="A35" s="791"/>
      <c r="B35" s="84" t="s">
        <v>410</v>
      </c>
      <c r="C35" s="58"/>
      <c r="D35" s="119">
        <v>14674</v>
      </c>
      <c r="E35" s="58"/>
      <c r="F35" s="59"/>
      <c r="G35" s="99"/>
      <c r="H35" s="310">
        <f t="shared" si="0"/>
        <v>12760.000000000002</v>
      </c>
      <c r="I35" s="790"/>
      <c r="J35" s="30" t="s">
        <v>213</v>
      </c>
      <c r="K35" s="31"/>
      <c r="L35" s="32"/>
      <c r="M35" s="442" t="s">
        <v>266</v>
      </c>
      <c r="N35"/>
      <c r="O35" s="159" t="s">
        <v>45</v>
      </c>
      <c r="P35" s="35"/>
      <c r="Q35" s="222"/>
    </row>
    <row r="36" spans="1:18" x14ac:dyDescent="0.2">
      <c r="A36" s="766"/>
      <c r="B36" s="84" t="s">
        <v>412</v>
      </c>
      <c r="C36" s="58"/>
      <c r="D36" s="119"/>
      <c r="E36" s="148">
        <v>20493</v>
      </c>
      <c r="F36" s="59"/>
      <c r="G36" s="99"/>
      <c r="H36" s="310">
        <f t="shared" si="0"/>
        <v>17820</v>
      </c>
      <c r="I36" s="753"/>
      <c r="J36" s="454" t="s">
        <v>411</v>
      </c>
      <c r="K36" s="31"/>
      <c r="L36" s="32"/>
      <c r="M36" s="442" t="s">
        <v>266</v>
      </c>
      <c r="N36"/>
      <c r="O36" s="159" t="s">
        <v>45</v>
      </c>
      <c r="P36" s="35"/>
      <c r="Q36" s="222"/>
      <c r="R36" s="170"/>
    </row>
    <row r="37" spans="1:18" x14ac:dyDescent="0.2">
      <c r="A37" s="765" t="s">
        <v>152</v>
      </c>
      <c r="B37" s="84" t="s">
        <v>414</v>
      </c>
      <c r="C37" s="58"/>
      <c r="D37" s="119"/>
      <c r="E37" s="148">
        <v>19803</v>
      </c>
      <c r="F37" s="59"/>
      <c r="G37" s="99"/>
      <c r="H37" s="310">
        <f t="shared" si="0"/>
        <v>17220</v>
      </c>
      <c r="I37" s="752">
        <f>SUM(C37:G40)</f>
        <v>61315.7</v>
      </c>
      <c r="J37" s="30" t="s">
        <v>413</v>
      </c>
      <c r="K37" s="31"/>
      <c r="L37" s="32"/>
      <c r="M37" s="442" t="s">
        <v>124</v>
      </c>
      <c r="N37"/>
      <c r="O37" s="159">
        <v>43377</v>
      </c>
      <c r="P37" s="35"/>
      <c r="Q37" s="222"/>
      <c r="R37" s="170"/>
    </row>
    <row r="38" spans="1:18" x14ac:dyDescent="0.2">
      <c r="A38" s="791"/>
      <c r="B38" s="84" t="s">
        <v>415</v>
      </c>
      <c r="C38" s="58"/>
      <c r="D38" s="119">
        <v>21137</v>
      </c>
      <c r="E38" s="58"/>
      <c r="F38" s="59"/>
      <c r="G38" s="99"/>
      <c r="H38" s="310">
        <f t="shared" si="0"/>
        <v>18380</v>
      </c>
      <c r="I38" s="790"/>
      <c r="J38" s="454" t="s">
        <v>88</v>
      </c>
      <c r="K38" s="31"/>
      <c r="L38" s="32"/>
      <c r="M38" s="442" t="s">
        <v>266</v>
      </c>
      <c r="N38"/>
      <c r="O38" s="159" t="s">
        <v>45</v>
      </c>
      <c r="P38" s="35"/>
      <c r="Q38" s="222"/>
      <c r="R38" s="170"/>
    </row>
    <row r="39" spans="1:18" x14ac:dyDescent="0.2">
      <c r="A39" s="791"/>
      <c r="B39" s="84" t="s">
        <v>417</v>
      </c>
      <c r="C39" s="58"/>
      <c r="D39" s="119"/>
      <c r="E39" s="58"/>
      <c r="F39" s="59">
        <v>19283.2</v>
      </c>
      <c r="G39" s="99"/>
      <c r="H39" s="310">
        <f t="shared" si="0"/>
        <v>16768.000000000004</v>
      </c>
      <c r="I39" s="790"/>
      <c r="J39" s="454" t="s">
        <v>416</v>
      </c>
      <c r="K39" s="31"/>
      <c r="L39" s="32"/>
      <c r="M39" s="442" t="s">
        <v>266</v>
      </c>
      <c r="N39"/>
      <c r="O39" s="159" t="s">
        <v>45</v>
      </c>
      <c r="P39" s="35"/>
      <c r="Q39" s="222"/>
      <c r="R39" s="170"/>
    </row>
    <row r="40" spans="1:18" x14ac:dyDescent="0.2">
      <c r="A40" s="766"/>
      <c r="B40" s="84" t="s">
        <v>419</v>
      </c>
      <c r="C40" s="58"/>
      <c r="D40" s="119">
        <v>1092.5</v>
      </c>
      <c r="E40" s="58"/>
      <c r="F40" s="59"/>
      <c r="G40" s="99"/>
      <c r="H40" s="310">
        <f t="shared" si="0"/>
        <v>950.00000000000011</v>
      </c>
      <c r="I40" s="753"/>
      <c r="J40" s="454" t="s">
        <v>235</v>
      </c>
      <c r="K40" s="31"/>
      <c r="L40" s="32"/>
      <c r="M40" s="442" t="s">
        <v>266</v>
      </c>
      <c r="N40"/>
      <c r="O40" s="159" t="s">
        <v>45</v>
      </c>
      <c r="P40" s="35"/>
      <c r="Q40" s="222"/>
      <c r="R40" s="170"/>
    </row>
    <row r="41" spans="1:18" x14ac:dyDescent="0.2">
      <c r="A41" s="765" t="s">
        <v>109</v>
      </c>
      <c r="B41" s="84" t="s">
        <v>420</v>
      </c>
      <c r="C41" s="58"/>
      <c r="D41" s="119">
        <v>10488</v>
      </c>
      <c r="E41" s="58"/>
      <c r="F41" s="59"/>
      <c r="G41" s="99"/>
      <c r="H41" s="310">
        <f t="shared" si="0"/>
        <v>9120</v>
      </c>
      <c r="I41" s="752">
        <f>SUM(C41:G47)</f>
        <v>34293</v>
      </c>
      <c r="J41" s="454" t="s">
        <v>62</v>
      </c>
      <c r="K41" s="31"/>
      <c r="L41" s="32"/>
      <c r="M41" s="442" t="s">
        <v>266</v>
      </c>
      <c r="N41"/>
      <c r="O41" s="159" t="s">
        <v>45</v>
      </c>
      <c r="P41" s="35"/>
      <c r="Q41" s="222"/>
      <c r="R41" s="170"/>
    </row>
    <row r="42" spans="1:18" x14ac:dyDescent="0.2">
      <c r="A42" s="791"/>
      <c r="B42" s="84" t="s">
        <v>421</v>
      </c>
      <c r="C42" s="58"/>
      <c r="D42" s="119">
        <v>6900</v>
      </c>
      <c r="E42" s="58"/>
      <c r="F42" s="59"/>
      <c r="G42" s="99"/>
      <c r="H42" s="310">
        <f t="shared" si="0"/>
        <v>6000.0000000000009</v>
      </c>
      <c r="I42" s="790"/>
      <c r="J42" s="454" t="s">
        <v>330</v>
      </c>
      <c r="K42" s="31"/>
      <c r="L42" s="32"/>
      <c r="M42" s="442" t="s">
        <v>266</v>
      </c>
      <c r="N42"/>
      <c r="O42" s="159" t="s">
        <v>45</v>
      </c>
      <c r="P42" s="35"/>
      <c r="Q42" s="222"/>
      <c r="R42" s="170"/>
    </row>
    <row r="43" spans="1:18" x14ac:dyDescent="0.2">
      <c r="A43" s="791"/>
      <c r="B43" s="84" t="s">
        <v>422</v>
      </c>
      <c r="C43" s="58"/>
      <c r="D43" s="119">
        <v>690</v>
      </c>
      <c r="E43" s="58"/>
      <c r="F43" s="59"/>
      <c r="G43" s="99"/>
      <c r="H43" s="310">
        <f t="shared" si="0"/>
        <v>600</v>
      </c>
      <c r="I43" s="790"/>
      <c r="J43" s="454" t="s">
        <v>330</v>
      </c>
      <c r="K43" s="31"/>
      <c r="L43" s="32"/>
      <c r="M43" s="442" t="s">
        <v>266</v>
      </c>
      <c r="N43"/>
      <c r="O43" s="159" t="s">
        <v>45</v>
      </c>
      <c r="P43" s="35"/>
      <c r="Q43" s="222"/>
      <c r="R43" s="170"/>
    </row>
    <row r="44" spans="1:18" x14ac:dyDescent="0.2">
      <c r="A44" s="791"/>
      <c r="B44" s="84" t="s">
        <v>423</v>
      </c>
      <c r="C44" s="58"/>
      <c r="D44" s="119">
        <v>9384</v>
      </c>
      <c r="E44" s="58"/>
      <c r="F44" s="59"/>
      <c r="G44" s="99"/>
      <c r="H44" s="310">
        <f t="shared" si="0"/>
        <v>8160.0000000000009</v>
      </c>
      <c r="I44" s="790"/>
      <c r="J44" s="454" t="s">
        <v>88</v>
      </c>
      <c r="K44" s="31"/>
      <c r="L44" s="32"/>
      <c r="M44" s="442" t="s">
        <v>266</v>
      </c>
      <c r="N44"/>
      <c r="O44" s="159" t="s">
        <v>45</v>
      </c>
      <c r="P44" s="35"/>
      <c r="Q44" s="222"/>
      <c r="R44" s="170"/>
    </row>
    <row r="45" spans="1:18" x14ac:dyDescent="0.2">
      <c r="A45" s="791"/>
      <c r="B45" s="84" t="s">
        <v>424</v>
      </c>
      <c r="C45" s="58"/>
      <c r="D45" s="119">
        <v>2070</v>
      </c>
      <c r="E45" s="58"/>
      <c r="F45" s="59"/>
      <c r="G45" s="99"/>
      <c r="H45" s="310">
        <f t="shared" si="0"/>
        <v>1800.0000000000002</v>
      </c>
      <c r="I45" s="790"/>
      <c r="J45" s="454" t="s">
        <v>110</v>
      </c>
      <c r="K45" s="31"/>
      <c r="L45" s="32"/>
      <c r="M45" s="442" t="s">
        <v>266</v>
      </c>
      <c r="N45"/>
      <c r="O45" s="159" t="s">
        <v>45</v>
      </c>
      <c r="P45" s="35"/>
      <c r="Q45" s="222"/>
      <c r="R45" s="170"/>
    </row>
    <row r="46" spans="1:18" x14ac:dyDescent="0.2">
      <c r="A46" s="791"/>
      <c r="B46" s="84" t="s">
        <v>426</v>
      </c>
      <c r="C46" s="58"/>
      <c r="D46" s="119"/>
      <c r="E46" s="148">
        <v>3036</v>
      </c>
      <c r="F46" s="59"/>
      <c r="G46" s="99"/>
      <c r="H46" s="310">
        <f t="shared" si="0"/>
        <v>2640</v>
      </c>
      <c r="I46" s="790"/>
      <c r="J46" s="30" t="s">
        <v>425</v>
      </c>
      <c r="K46" s="31"/>
      <c r="L46" s="32"/>
      <c r="M46" s="442" t="s">
        <v>104</v>
      </c>
      <c r="N46"/>
      <c r="O46" s="159">
        <v>43371</v>
      </c>
      <c r="P46" s="35"/>
      <c r="Q46" s="222"/>
      <c r="R46" s="170"/>
    </row>
    <row r="47" spans="1:18" x14ac:dyDescent="0.2">
      <c r="A47" s="766"/>
      <c r="B47" s="84" t="s">
        <v>427</v>
      </c>
      <c r="C47" s="58"/>
      <c r="D47" s="119">
        <v>1725</v>
      </c>
      <c r="E47" s="58"/>
      <c r="F47" s="59"/>
      <c r="G47" s="99"/>
      <c r="H47" s="310">
        <f t="shared" si="0"/>
        <v>1500.0000000000002</v>
      </c>
      <c r="I47" s="753"/>
      <c r="J47" s="454" t="s">
        <v>88</v>
      </c>
      <c r="K47" s="31"/>
      <c r="L47" s="32"/>
      <c r="M47" s="442" t="s">
        <v>266</v>
      </c>
      <c r="N47"/>
      <c r="O47" s="159" t="s">
        <v>45</v>
      </c>
      <c r="P47" s="35"/>
      <c r="Q47" s="222"/>
      <c r="R47" s="170"/>
    </row>
    <row r="48" spans="1:18" x14ac:dyDescent="0.2">
      <c r="A48" s="765" t="s">
        <v>224</v>
      </c>
      <c r="B48" s="84" t="s">
        <v>428</v>
      </c>
      <c r="C48" s="58"/>
      <c r="D48" s="119"/>
      <c r="E48" s="148">
        <v>23713</v>
      </c>
      <c r="F48" s="59"/>
      <c r="G48" s="99"/>
      <c r="H48" s="310">
        <f t="shared" si="0"/>
        <v>20620</v>
      </c>
      <c r="I48" s="752">
        <f>SUM(C48:G55)</f>
        <v>12650</v>
      </c>
      <c r="J48" s="30" t="s">
        <v>435</v>
      </c>
      <c r="K48" s="31"/>
      <c r="L48" s="32"/>
      <c r="M48" s="442" t="s">
        <v>124</v>
      </c>
      <c r="N48"/>
      <c r="O48" s="159">
        <v>43388</v>
      </c>
      <c r="P48" s="35"/>
      <c r="Q48" s="222" t="s">
        <v>444</v>
      </c>
      <c r="R48" s="170"/>
    </row>
    <row r="49" spans="1:18" x14ac:dyDescent="0.2">
      <c r="A49" s="791"/>
      <c r="B49" s="84" t="s">
        <v>429</v>
      </c>
      <c r="C49" s="58"/>
      <c r="D49" s="119"/>
      <c r="E49" s="148">
        <v>3036</v>
      </c>
      <c r="F49" s="59"/>
      <c r="G49" s="99"/>
      <c r="H49" s="310">
        <f t="shared" si="0"/>
        <v>2640</v>
      </c>
      <c r="I49" s="790"/>
      <c r="J49" s="30" t="s">
        <v>436</v>
      </c>
      <c r="K49" s="31"/>
      <c r="L49" s="32"/>
      <c r="M49" s="442" t="s">
        <v>104</v>
      </c>
      <c r="N49"/>
      <c r="O49" s="159">
        <v>43391</v>
      </c>
      <c r="P49" s="35"/>
      <c r="Q49" s="222" t="s">
        <v>444</v>
      </c>
      <c r="R49" s="170"/>
    </row>
    <row r="50" spans="1:18" x14ac:dyDescent="0.2">
      <c r="A50" s="791"/>
      <c r="B50" s="84" t="s">
        <v>430</v>
      </c>
      <c r="C50" s="58"/>
      <c r="D50" s="119"/>
      <c r="E50" s="148">
        <v>13662</v>
      </c>
      <c r="F50" s="59"/>
      <c r="G50" s="99"/>
      <c r="H50" s="310">
        <f t="shared" si="0"/>
        <v>11880.000000000002</v>
      </c>
      <c r="I50" s="790"/>
      <c r="J50" s="30" t="s">
        <v>437</v>
      </c>
      <c r="K50" s="31"/>
      <c r="L50" s="32"/>
      <c r="M50" s="442" t="s">
        <v>104</v>
      </c>
      <c r="N50"/>
      <c r="O50" s="159">
        <v>43432</v>
      </c>
      <c r="P50" s="35"/>
      <c r="Q50" s="222" t="s">
        <v>444</v>
      </c>
      <c r="R50" s="170"/>
    </row>
    <row r="51" spans="1:18" x14ac:dyDescent="0.2">
      <c r="A51" s="791"/>
      <c r="B51" s="84" t="s">
        <v>431</v>
      </c>
      <c r="C51" s="58"/>
      <c r="D51" s="119"/>
      <c r="E51" s="148">
        <v>6072</v>
      </c>
      <c r="F51" s="59"/>
      <c r="G51" s="99"/>
      <c r="H51" s="310">
        <f t="shared" si="0"/>
        <v>5280</v>
      </c>
      <c r="I51" s="790"/>
      <c r="J51" s="30" t="s">
        <v>438</v>
      </c>
      <c r="K51" s="31"/>
      <c r="L51" s="32"/>
      <c r="M51" s="442" t="s">
        <v>124</v>
      </c>
      <c r="N51"/>
      <c r="O51" s="159">
        <v>43377</v>
      </c>
      <c r="P51" s="35"/>
      <c r="Q51" s="222"/>
      <c r="R51" s="170"/>
    </row>
    <row r="52" spans="1:18" x14ac:dyDescent="0.2">
      <c r="A52" s="791"/>
      <c r="B52" s="84" t="s">
        <v>432</v>
      </c>
      <c r="C52" s="58"/>
      <c r="D52" s="119"/>
      <c r="E52" s="148">
        <v>8176.5</v>
      </c>
      <c r="F52" s="59"/>
      <c r="G52" s="99"/>
      <c r="H52" s="310">
        <f t="shared" si="0"/>
        <v>7110.0000000000009</v>
      </c>
      <c r="I52" s="790"/>
      <c r="J52" s="30" t="s">
        <v>439</v>
      </c>
      <c r="K52" s="31"/>
      <c r="L52" s="32"/>
      <c r="M52" s="442" t="s">
        <v>104</v>
      </c>
      <c r="N52"/>
      <c r="O52" s="625">
        <v>43386</v>
      </c>
      <c r="P52" s="35"/>
      <c r="Q52" s="222" t="s">
        <v>444</v>
      </c>
      <c r="R52" s="170"/>
    </row>
    <row r="53" spans="1:18" x14ac:dyDescent="0.2">
      <c r="A53" s="791"/>
      <c r="B53" s="84" t="s">
        <v>433</v>
      </c>
      <c r="C53" s="58"/>
      <c r="D53" s="119"/>
      <c r="E53" s="252">
        <v>4554</v>
      </c>
      <c r="F53" s="59"/>
      <c r="G53" s="99"/>
      <c r="H53" s="310">
        <f t="shared" si="0"/>
        <v>3960.0000000000005</v>
      </c>
      <c r="I53" s="790"/>
      <c r="J53" s="632" t="s">
        <v>440</v>
      </c>
      <c r="K53" s="31"/>
      <c r="L53" s="32"/>
      <c r="M53" s="631" t="s">
        <v>135</v>
      </c>
      <c r="N53"/>
      <c r="O53" s="595"/>
      <c r="P53" s="35"/>
      <c r="Q53" s="222"/>
      <c r="R53" s="170"/>
    </row>
    <row r="54" spans="1:18" x14ac:dyDescent="0.2">
      <c r="A54" s="791"/>
      <c r="B54" s="84" t="s">
        <v>434</v>
      </c>
      <c r="C54" s="58"/>
      <c r="D54" s="119"/>
      <c r="E54" s="252">
        <v>19676.5</v>
      </c>
      <c r="F54" s="59"/>
      <c r="G54" s="99"/>
      <c r="H54" s="310">
        <f t="shared" si="0"/>
        <v>17110</v>
      </c>
      <c r="I54" s="790"/>
      <c r="J54" s="632" t="s">
        <v>441</v>
      </c>
      <c r="K54" s="31"/>
      <c r="L54" s="32"/>
      <c r="M54" s="631" t="s">
        <v>135</v>
      </c>
      <c r="N54"/>
      <c r="O54" s="589"/>
      <c r="P54" s="35"/>
      <c r="Q54" s="222"/>
      <c r="R54" s="170"/>
    </row>
    <row r="55" spans="1:18" ht="13.5" thickBot="1" x14ac:dyDescent="0.25">
      <c r="A55" s="791"/>
      <c r="B55" s="84" t="s">
        <v>580</v>
      </c>
      <c r="C55" s="58"/>
      <c r="D55" s="119"/>
      <c r="E55" s="58">
        <v>-66240</v>
      </c>
      <c r="F55" s="59"/>
      <c r="G55" s="120"/>
      <c r="H55" s="310">
        <f t="shared" si="0"/>
        <v>-57600.000000000007</v>
      </c>
      <c r="I55" s="753"/>
      <c r="J55" s="31" t="s">
        <v>333</v>
      </c>
      <c r="K55" s="32"/>
      <c r="L55" s="683"/>
      <c r="M55" s="212" t="s">
        <v>561</v>
      </c>
      <c r="N55"/>
      <c r="O55" s="159" t="s">
        <v>45</v>
      </c>
      <c r="P55" s="35"/>
      <c r="Q55"/>
    </row>
    <row r="56" spans="1:18" s="12" customFormat="1" ht="14.25" thickTop="1" thickBot="1" x14ac:dyDescent="0.25">
      <c r="A56" s="762"/>
      <c r="B56" s="762"/>
      <c r="C56" s="56">
        <f>SUM(C6:C55)</f>
        <v>68000.5</v>
      </c>
      <c r="D56" s="57">
        <f>SUM(D5:D55)</f>
        <v>223962.5</v>
      </c>
      <c r="E56" s="156">
        <f>SUM(E6:E55)</f>
        <v>153336.4</v>
      </c>
      <c r="F56" s="109">
        <f>SUM(F5:F55)</f>
        <v>33083.199999999997</v>
      </c>
      <c r="G56" s="67">
        <f>SUM(G5:G55)</f>
        <v>0</v>
      </c>
      <c r="H56" s="451">
        <f>SUM(H5:H55)</f>
        <v>415984.86956521741</v>
      </c>
      <c r="I56" s="748">
        <f>SUM(I5:I55)</f>
        <v>478382.60000000003</v>
      </c>
      <c r="J56" s="749"/>
      <c r="K56" s="749"/>
      <c r="L56" s="749"/>
      <c r="M56" s="69"/>
      <c r="N56" s="440"/>
      <c r="O56" s="448"/>
      <c r="P56" s="316"/>
      <c r="Q56" s="224"/>
    </row>
    <row r="57" spans="1:18" s="12" customFormat="1" ht="12" customHeight="1" x14ac:dyDescent="0.2">
      <c r="A57" s="40"/>
      <c r="B57" s="86"/>
      <c r="C57" s="836">
        <f>SUM(C56:D56)</f>
        <v>291963</v>
      </c>
      <c r="D57" s="837"/>
      <c r="E57" s="763">
        <f>SUM(E56:F56)</f>
        <v>186419.59999999998</v>
      </c>
      <c r="F57" s="764"/>
      <c r="G57" s="68">
        <f>SUM(G56)</f>
        <v>0</v>
      </c>
      <c r="H57" s="452"/>
      <c r="I57" s="748"/>
      <c r="J57" s="748"/>
      <c r="K57" s="748"/>
      <c r="L57" s="748"/>
      <c r="M57" s="751">
        <f>SUM('AUGUST ''18'!C5:G52,'SEPTEMBER ''18'!C5:G55)</f>
        <v>1054013</v>
      </c>
      <c r="N57" s="751"/>
      <c r="O57" s="439"/>
      <c r="P57" s="102"/>
    </row>
    <row r="58" spans="1:18" s="12" customFormat="1" x14ac:dyDescent="0.2">
      <c r="A58" s="40"/>
      <c r="B58" s="86"/>
      <c r="C58" s="8"/>
      <c r="D58" s="449"/>
      <c r="E58" s="8"/>
      <c r="F58" s="8"/>
      <c r="G58" s="8"/>
      <c r="H58" s="8"/>
      <c r="I58" s="8"/>
      <c r="J58" s="13"/>
      <c r="M58" s="742"/>
      <c r="N58" s="743"/>
      <c r="O58" s="443"/>
      <c r="P58" s="7"/>
      <c r="Q58" s="102"/>
    </row>
    <row r="59" spans="1:18" x14ac:dyDescent="0.2">
      <c r="J59" s="740"/>
      <c r="K59" s="786"/>
      <c r="M59" s="740"/>
      <c r="N59" s="741"/>
    </row>
    <row r="60" spans="1:18" ht="15" x14ac:dyDescent="0.2">
      <c r="A60" s="65" t="s">
        <v>9</v>
      </c>
      <c r="J60" s="740"/>
      <c r="K60" s="740"/>
      <c r="L60" s="740"/>
      <c r="M60" s="741"/>
      <c r="N60" s="851"/>
      <c r="O60" s="852"/>
      <c r="Q60" s="468"/>
      <c r="R60" s="158"/>
    </row>
    <row r="61" spans="1:18" s="101" customFormat="1" ht="7.5" customHeight="1" x14ac:dyDescent="0.2">
      <c r="A61" s="4"/>
      <c r="B61" s="83"/>
      <c r="C61" s="1"/>
      <c r="D61" s="1"/>
      <c r="E61" s="132"/>
      <c r="F61" s="1"/>
      <c r="G61" s="1"/>
      <c r="H61" s="1"/>
      <c r="I61" s="1"/>
      <c r="J61"/>
      <c r="K61"/>
      <c r="L61"/>
      <c r="M61"/>
      <c r="N61" s="147"/>
      <c r="O61" s="438"/>
      <c r="P61"/>
      <c r="R61"/>
    </row>
    <row r="62" spans="1:18" s="101" customFormat="1" ht="17.25" customHeight="1" thickBot="1" x14ac:dyDescent="0.25">
      <c r="A62" s="151"/>
      <c r="B62" s="444" t="s">
        <v>34</v>
      </c>
      <c r="C62" s="132"/>
      <c r="D62" s="1"/>
      <c r="E62" s="132"/>
      <c r="F62" s="1"/>
      <c r="G62" s="1"/>
      <c r="H62" s="1"/>
      <c r="I62" s="548"/>
      <c r="J62" s="441"/>
      <c r="K62" s="438"/>
      <c r="L62"/>
    </row>
    <row r="63" spans="1:18" s="101" customFormat="1" ht="13.5" thickBot="1" x14ac:dyDescent="0.25">
      <c r="A63" s="760"/>
      <c r="B63" s="761"/>
      <c r="C63" s="628" t="s">
        <v>331</v>
      </c>
      <c r="D63" s="637" t="s">
        <v>90</v>
      </c>
      <c r="E63" s="33" t="s">
        <v>89</v>
      </c>
      <c r="F63" s="33" t="s">
        <v>149</v>
      </c>
      <c r="G63" s="33" t="s">
        <v>58</v>
      </c>
      <c r="H63" s="33"/>
      <c r="I63" s="33" t="s">
        <v>123</v>
      </c>
      <c r="J63" s="33" t="s">
        <v>418</v>
      </c>
      <c r="K63" s="33" t="s">
        <v>406</v>
      </c>
      <c r="L63" s="97" t="s">
        <v>76</v>
      </c>
      <c r="M63" s="103"/>
      <c r="O63" s="740"/>
      <c r="P63" s="741"/>
      <c r="Q63" s="441"/>
      <c r="R63" s="437"/>
    </row>
    <row r="64" spans="1:18" s="101" customFormat="1" x14ac:dyDescent="0.2">
      <c r="A64" s="777" t="s">
        <v>369</v>
      </c>
      <c r="B64" s="778"/>
      <c r="C64" s="461"/>
      <c r="D64" s="64"/>
      <c r="E64" s="113"/>
      <c r="F64" s="113"/>
      <c r="G64" s="113"/>
      <c r="H64" s="113"/>
      <c r="I64" s="113"/>
      <c r="J64" s="113"/>
      <c r="K64" s="113"/>
      <c r="L64" s="114">
        <v>10925</v>
      </c>
      <c r="M64" s="104"/>
      <c r="O64"/>
      <c r="Q64" s="162"/>
      <c r="R64" s="437"/>
    </row>
    <row r="65" spans="1:18" s="532" customFormat="1" x14ac:dyDescent="0.2">
      <c r="A65" s="779" t="s">
        <v>370</v>
      </c>
      <c r="B65" s="780"/>
      <c r="C65" s="282"/>
      <c r="D65" s="63"/>
      <c r="E65" s="119"/>
      <c r="F65" s="119"/>
      <c r="G65" s="119"/>
      <c r="H65" s="119"/>
      <c r="I65" s="119"/>
      <c r="J65" s="119"/>
      <c r="K65" s="119"/>
      <c r="L65" s="59">
        <v>5520</v>
      </c>
      <c r="M65" s="104"/>
      <c r="O65"/>
      <c r="Q65" s="162"/>
    </row>
    <row r="66" spans="1:18" s="101" customFormat="1" x14ac:dyDescent="0.2">
      <c r="A66" s="779" t="s">
        <v>371</v>
      </c>
      <c r="B66" s="780"/>
      <c r="C66" s="71"/>
      <c r="D66" s="63"/>
      <c r="E66" s="108"/>
      <c r="F66" s="108"/>
      <c r="G66" s="108"/>
      <c r="H66" s="108"/>
      <c r="I66" s="108"/>
      <c r="J66" s="108"/>
      <c r="K66" s="108"/>
      <c r="L66" s="61">
        <v>30820</v>
      </c>
      <c r="M66" s="104"/>
      <c r="O66"/>
      <c r="Q66" s="162"/>
      <c r="R66" s="437"/>
    </row>
    <row r="67" spans="1:18" s="101" customFormat="1" x14ac:dyDescent="0.2">
      <c r="A67" s="779" t="s">
        <v>373</v>
      </c>
      <c r="B67" s="780"/>
      <c r="C67" s="71"/>
      <c r="D67" s="63"/>
      <c r="E67" s="108"/>
      <c r="F67" s="108"/>
      <c r="G67" s="108"/>
      <c r="H67" s="108"/>
      <c r="I67" s="108">
        <v>1725</v>
      </c>
      <c r="J67" s="108"/>
      <c r="K67" s="108"/>
      <c r="L67" s="61"/>
      <c r="M67" s="104"/>
      <c r="O67"/>
      <c r="Q67" s="162"/>
      <c r="R67" s="437"/>
    </row>
    <row r="68" spans="1:18" s="101" customFormat="1" x14ac:dyDescent="0.2">
      <c r="A68" s="779" t="s">
        <v>376</v>
      </c>
      <c r="B68" s="780"/>
      <c r="C68" s="71"/>
      <c r="D68" s="63"/>
      <c r="E68" s="108"/>
      <c r="F68" s="108">
        <v>9315</v>
      </c>
      <c r="G68" s="108"/>
      <c r="H68" s="108"/>
      <c r="I68" s="108"/>
      <c r="J68" s="108"/>
      <c r="K68" s="108"/>
      <c r="L68" s="61"/>
      <c r="M68" s="104"/>
      <c r="O68"/>
      <c r="Q68" s="162"/>
      <c r="R68" s="437"/>
    </row>
    <row r="69" spans="1:18" s="101" customFormat="1" x14ac:dyDescent="0.2">
      <c r="A69" s="779" t="s">
        <v>377</v>
      </c>
      <c r="B69" s="780"/>
      <c r="C69" s="71"/>
      <c r="D69" s="63"/>
      <c r="E69" s="108"/>
      <c r="F69" s="108"/>
      <c r="G69" s="108">
        <v>3116.5</v>
      </c>
      <c r="H69" s="108"/>
      <c r="I69" s="108"/>
      <c r="J69" s="108"/>
      <c r="K69" s="108"/>
      <c r="L69" s="61"/>
      <c r="M69" s="104"/>
      <c r="O69"/>
      <c r="Q69" s="162"/>
      <c r="R69" s="437"/>
    </row>
    <row r="70" spans="1:18" s="535" customFormat="1" x14ac:dyDescent="0.2">
      <c r="A70" s="779" t="s">
        <v>378</v>
      </c>
      <c r="B70" s="780"/>
      <c r="C70" s="463"/>
      <c r="D70" s="63"/>
      <c r="E70" s="171"/>
      <c r="F70" s="171"/>
      <c r="G70" s="171">
        <v>22425</v>
      </c>
      <c r="H70" s="171"/>
      <c r="I70" s="108"/>
      <c r="J70" s="108"/>
      <c r="K70" s="108"/>
      <c r="L70" s="155"/>
      <c r="M70" s="104"/>
      <c r="O70"/>
      <c r="Q70" s="162"/>
    </row>
    <row r="71" spans="1:18" x14ac:dyDescent="0.2">
      <c r="A71" s="779" t="s">
        <v>379</v>
      </c>
      <c r="B71" s="780"/>
      <c r="C71" s="540"/>
      <c r="D71" s="76"/>
      <c r="E71" s="138"/>
      <c r="F71" s="138"/>
      <c r="G71" s="138"/>
      <c r="H71" s="138"/>
      <c r="I71" s="63"/>
      <c r="J71" s="108"/>
      <c r="K71" s="108"/>
      <c r="L71" s="155">
        <v>11040</v>
      </c>
      <c r="M71" s="104"/>
      <c r="N71" s="101"/>
      <c r="O71"/>
      <c r="Q71" s="147"/>
      <c r="R71" s="438"/>
    </row>
    <row r="72" spans="1:18" x14ac:dyDescent="0.2">
      <c r="A72" s="779" t="s">
        <v>380</v>
      </c>
      <c r="B72" s="780"/>
      <c r="C72" s="540"/>
      <c r="D72" s="76"/>
      <c r="E72" s="76"/>
      <c r="F72" s="76">
        <v>6175.5</v>
      </c>
      <c r="G72" s="76"/>
      <c r="H72" s="76"/>
      <c r="I72" s="140"/>
      <c r="J72" s="140"/>
      <c r="K72" s="108"/>
      <c r="L72" s="155"/>
      <c r="M72" s="104"/>
      <c r="N72" s="101"/>
      <c r="O72"/>
      <c r="Q72" s="147"/>
      <c r="R72" s="438"/>
    </row>
    <row r="73" spans="1:18" x14ac:dyDescent="0.2">
      <c r="A73" s="779" t="s">
        <v>381</v>
      </c>
      <c r="B73" s="780"/>
      <c r="C73" s="540"/>
      <c r="D73" s="76"/>
      <c r="E73" s="76"/>
      <c r="F73" s="332"/>
      <c r="G73" s="332">
        <v>15732</v>
      </c>
      <c r="H73" s="332"/>
      <c r="I73" s="138"/>
      <c r="J73" s="138"/>
      <c r="K73" s="108"/>
      <c r="L73" s="155"/>
      <c r="M73" s="104"/>
      <c r="N73" s="101"/>
      <c r="O73"/>
      <c r="Q73" s="147"/>
      <c r="R73" s="438"/>
    </row>
    <row r="74" spans="1:18" x14ac:dyDescent="0.2">
      <c r="A74" s="779" t="s">
        <v>399</v>
      </c>
      <c r="B74" s="817"/>
      <c r="C74" s="540"/>
      <c r="D74" s="76"/>
      <c r="E74" s="76">
        <v>1380</v>
      </c>
      <c r="F74" s="332"/>
      <c r="G74" s="332"/>
      <c r="H74" s="332"/>
      <c r="I74" s="138"/>
      <c r="J74" s="138"/>
      <c r="K74" s="108"/>
      <c r="L74" s="155"/>
      <c r="M74" s="104"/>
      <c r="N74" s="101"/>
      <c r="O74"/>
      <c r="Q74" s="147"/>
      <c r="R74" s="438"/>
    </row>
    <row r="75" spans="1:18" x14ac:dyDescent="0.2">
      <c r="A75" s="779" t="s">
        <v>400</v>
      </c>
      <c r="B75" s="817"/>
      <c r="C75" s="540"/>
      <c r="D75" s="76"/>
      <c r="E75" s="76">
        <v>13236.5</v>
      </c>
      <c r="F75" s="447"/>
      <c r="G75" s="447"/>
      <c r="H75" s="447"/>
      <c r="I75" s="138"/>
      <c r="J75" s="138"/>
      <c r="K75" s="108"/>
      <c r="L75" s="141"/>
      <c r="M75" s="104"/>
      <c r="N75" s="446"/>
      <c r="O75"/>
      <c r="Q75" s="147"/>
      <c r="R75" s="445"/>
    </row>
    <row r="76" spans="1:18" x14ac:dyDescent="0.2">
      <c r="A76" s="779" t="s">
        <v>403</v>
      </c>
      <c r="B76" s="817"/>
      <c r="C76" s="540"/>
      <c r="D76" s="76"/>
      <c r="E76" s="139"/>
      <c r="F76" s="139"/>
      <c r="G76" s="139">
        <v>8360.5</v>
      </c>
      <c r="H76" s="139"/>
      <c r="I76" s="138"/>
      <c r="J76" s="138"/>
      <c r="K76" s="138"/>
      <c r="L76" s="141"/>
      <c r="M76" s="104"/>
      <c r="N76" s="446"/>
      <c r="O76"/>
      <c r="Q76" s="147"/>
      <c r="R76" s="445"/>
    </row>
    <row r="77" spans="1:18" x14ac:dyDescent="0.2">
      <c r="A77" s="779" t="s">
        <v>404</v>
      </c>
      <c r="B77" s="817"/>
      <c r="C77" s="540"/>
      <c r="D77" s="76"/>
      <c r="E77" s="76"/>
      <c r="F77" s="76"/>
      <c r="G77" s="76"/>
      <c r="H77" s="76"/>
      <c r="I77" s="138"/>
      <c r="J77" s="138"/>
      <c r="K77" s="138"/>
      <c r="L77" s="141">
        <v>1357</v>
      </c>
      <c r="M77" s="104"/>
      <c r="N77" s="446"/>
      <c r="O77"/>
      <c r="Q77" s="147"/>
      <c r="R77" s="445"/>
    </row>
    <row r="78" spans="1:18" x14ac:dyDescent="0.2">
      <c r="A78" s="779" t="s">
        <v>407</v>
      </c>
      <c r="B78" s="817"/>
      <c r="C78" s="540"/>
      <c r="D78" s="76"/>
      <c r="E78" s="139"/>
      <c r="F78" s="139"/>
      <c r="G78" s="139"/>
      <c r="H78" s="139"/>
      <c r="I78" s="138"/>
      <c r="J78" s="138"/>
      <c r="K78" s="138">
        <v>13800</v>
      </c>
      <c r="L78" s="141"/>
      <c r="M78" s="104"/>
      <c r="N78" s="536"/>
      <c r="O78"/>
      <c r="Q78" s="147"/>
      <c r="R78" s="537"/>
    </row>
    <row r="79" spans="1:18" x14ac:dyDescent="0.2">
      <c r="A79" s="779" t="s">
        <v>409</v>
      </c>
      <c r="B79" s="817"/>
      <c r="C79" s="540"/>
      <c r="D79" s="76"/>
      <c r="E79" s="129"/>
      <c r="F79" s="129"/>
      <c r="G79" s="129"/>
      <c r="H79" s="129"/>
      <c r="I79" s="138">
        <v>14674</v>
      </c>
      <c r="J79" s="138"/>
      <c r="K79" s="138"/>
      <c r="L79" s="141"/>
      <c r="M79" s="104"/>
      <c r="N79" s="536"/>
      <c r="O79"/>
      <c r="Q79" s="147"/>
      <c r="R79" s="537"/>
    </row>
    <row r="80" spans="1:18" x14ac:dyDescent="0.2">
      <c r="A80" s="779" t="s">
        <v>410</v>
      </c>
      <c r="B80" s="817"/>
      <c r="C80" s="540"/>
      <c r="D80" s="76"/>
      <c r="E80" s="139"/>
      <c r="F80" s="139"/>
      <c r="G80" s="139"/>
      <c r="H80" s="139"/>
      <c r="I80" s="138">
        <v>14674</v>
      </c>
      <c r="J80" s="138"/>
      <c r="K80" s="138"/>
      <c r="L80" s="141"/>
      <c r="M80" s="104"/>
      <c r="N80" s="536"/>
      <c r="O80"/>
      <c r="Q80" s="147"/>
      <c r="R80" s="537"/>
    </row>
    <row r="81" spans="1:18" x14ac:dyDescent="0.2">
      <c r="A81" s="779" t="s">
        <v>415</v>
      </c>
      <c r="B81" s="817"/>
      <c r="C81" s="540"/>
      <c r="D81" s="76"/>
      <c r="E81" s="129">
        <v>21137</v>
      </c>
      <c r="F81" s="129"/>
      <c r="G81" s="129"/>
      <c r="H81" s="129"/>
      <c r="I81" s="138"/>
      <c r="J81" s="138"/>
      <c r="K81" s="138"/>
      <c r="L81" s="141"/>
      <c r="M81" s="104"/>
      <c r="N81" s="536"/>
      <c r="O81"/>
      <c r="Q81" s="147"/>
      <c r="R81" s="537"/>
    </row>
    <row r="82" spans="1:18" x14ac:dyDescent="0.2">
      <c r="A82" s="779" t="s">
        <v>417</v>
      </c>
      <c r="B82" s="817"/>
      <c r="C82" s="540"/>
      <c r="D82" s="76"/>
      <c r="E82" s="447"/>
      <c r="F82" s="447"/>
      <c r="G82" s="447"/>
      <c r="H82" s="447"/>
      <c r="I82" s="138"/>
      <c r="J82" s="138">
        <v>19283.2</v>
      </c>
      <c r="K82" s="138"/>
      <c r="L82" s="141"/>
      <c r="M82" s="104"/>
      <c r="N82" s="446"/>
      <c r="O82"/>
      <c r="Q82" s="147"/>
      <c r="R82" s="445"/>
    </row>
    <row r="83" spans="1:18" x14ac:dyDescent="0.2">
      <c r="A83" s="779" t="s">
        <v>419</v>
      </c>
      <c r="B83" s="817"/>
      <c r="C83" s="540"/>
      <c r="D83" s="76"/>
      <c r="E83" s="129"/>
      <c r="F83" s="129"/>
      <c r="G83" s="129"/>
      <c r="H83" s="129"/>
      <c r="I83" s="138"/>
      <c r="J83" s="138"/>
      <c r="K83" s="138"/>
      <c r="L83" s="141">
        <v>1092.5</v>
      </c>
      <c r="M83" s="104"/>
      <c r="N83" s="539"/>
      <c r="O83"/>
      <c r="Q83" s="147"/>
      <c r="R83" s="538"/>
    </row>
    <row r="84" spans="1:18" x14ac:dyDescent="0.2">
      <c r="A84" s="779" t="s">
        <v>420</v>
      </c>
      <c r="B84" s="817"/>
      <c r="C84" s="540"/>
      <c r="D84" s="76"/>
      <c r="E84" s="447"/>
      <c r="F84" s="447"/>
      <c r="G84" s="447">
        <v>10488</v>
      </c>
      <c r="H84" s="447"/>
      <c r="I84" s="138"/>
      <c r="J84" s="138"/>
      <c r="K84" s="138"/>
      <c r="L84" s="141"/>
      <c r="M84" s="104"/>
      <c r="N84" s="542"/>
      <c r="O84"/>
      <c r="Q84" s="147"/>
      <c r="R84" s="543"/>
    </row>
    <row r="85" spans="1:18" x14ac:dyDescent="0.2">
      <c r="A85" s="779" t="s">
        <v>421</v>
      </c>
      <c r="B85" s="817"/>
      <c r="C85" s="540">
        <v>6900</v>
      </c>
      <c r="D85" s="76"/>
      <c r="E85" s="139"/>
      <c r="F85" s="139"/>
      <c r="G85" s="139"/>
      <c r="H85" s="139"/>
      <c r="I85" s="138"/>
      <c r="J85" s="138"/>
      <c r="K85" s="138"/>
      <c r="L85" s="141"/>
      <c r="M85" s="104"/>
      <c r="N85" s="633"/>
      <c r="O85"/>
      <c r="Q85" s="147"/>
      <c r="R85" s="634"/>
    </row>
    <row r="86" spans="1:18" x14ac:dyDescent="0.2">
      <c r="A86" s="779" t="s">
        <v>422</v>
      </c>
      <c r="B86" s="817"/>
      <c r="C86" s="540">
        <v>690</v>
      </c>
      <c r="D86" s="76"/>
      <c r="E86" s="129"/>
      <c r="F86" s="129"/>
      <c r="G86" s="129"/>
      <c r="H86" s="76"/>
      <c r="I86" s="138"/>
      <c r="J86" s="138"/>
      <c r="K86" s="138"/>
      <c r="L86" s="141"/>
      <c r="M86" s="104"/>
      <c r="N86" s="633"/>
      <c r="O86"/>
      <c r="Q86" s="147"/>
      <c r="R86" s="634"/>
    </row>
    <row r="87" spans="1:18" x14ac:dyDescent="0.2">
      <c r="A87" s="779" t="s">
        <v>423</v>
      </c>
      <c r="B87" s="817"/>
      <c r="C87" s="540"/>
      <c r="D87" s="76"/>
      <c r="E87" s="139">
        <v>9384</v>
      </c>
      <c r="F87" s="139"/>
      <c r="G87" s="139"/>
      <c r="H87" s="139"/>
      <c r="I87" s="138"/>
      <c r="J87" s="138"/>
      <c r="K87" s="138"/>
      <c r="L87" s="141"/>
      <c r="M87" s="104"/>
      <c r="N87" s="545"/>
      <c r="O87"/>
      <c r="Q87" s="147"/>
      <c r="R87" s="544"/>
    </row>
    <row r="88" spans="1:18" x14ac:dyDescent="0.2">
      <c r="A88" s="779" t="s">
        <v>424</v>
      </c>
      <c r="B88" s="817"/>
      <c r="C88" s="540"/>
      <c r="D88" s="333">
        <v>2070</v>
      </c>
      <c r="E88" s="129"/>
      <c r="F88" s="129"/>
      <c r="G88" s="129"/>
      <c r="H88" s="129"/>
      <c r="I88" s="138"/>
      <c r="J88" s="138"/>
      <c r="K88" s="138"/>
      <c r="L88" s="141"/>
      <c r="M88" s="104"/>
      <c r="N88" s="636"/>
      <c r="O88"/>
      <c r="Q88" s="147"/>
      <c r="R88" s="635"/>
    </row>
    <row r="89" spans="1:18" x14ac:dyDescent="0.2">
      <c r="A89" s="779" t="s">
        <v>427</v>
      </c>
      <c r="B89" s="817"/>
      <c r="C89" s="540"/>
      <c r="D89" s="333"/>
      <c r="E89" s="139">
        <v>1725</v>
      </c>
      <c r="F89" s="139"/>
      <c r="G89" s="139"/>
      <c r="H89" s="139"/>
      <c r="I89" s="138"/>
      <c r="J89" s="138"/>
      <c r="K89" s="138"/>
      <c r="L89" s="141"/>
      <c r="M89" s="104"/>
      <c r="N89" s="636"/>
      <c r="O89"/>
      <c r="Q89" s="147"/>
      <c r="R89" s="635"/>
    </row>
    <row r="90" spans="1:18" ht="13.5" thickBot="1" x14ac:dyDescent="0.25">
      <c r="A90" s="783"/>
      <c r="B90" s="818"/>
      <c r="C90" s="541"/>
      <c r="D90" s="96"/>
      <c r="E90" s="130"/>
      <c r="F90" s="130"/>
      <c r="G90" s="130"/>
      <c r="H90" s="130"/>
      <c r="I90" s="130"/>
      <c r="J90" s="130"/>
      <c r="K90" s="130"/>
      <c r="L90" s="98"/>
      <c r="M90" s="104"/>
      <c r="N90" s="771">
        <f>D56+F56</f>
        <v>257045.7</v>
      </c>
      <c r="O90" s="772"/>
      <c r="Q90" s="147"/>
      <c r="R90" s="438"/>
    </row>
    <row r="91" spans="1:18" ht="13.5" thickBot="1" x14ac:dyDescent="0.25">
      <c r="C91" s="79">
        <f t="shared" ref="C91:L91" si="2">SUM(C64:C90)</f>
        <v>7590</v>
      </c>
      <c r="D91" s="79">
        <f t="shared" si="2"/>
        <v>2070</v>
      </c>
      <c r="E91" s="79">
        <f t="shared" si="2"/>
        <v>46862.5</v>
      </c>
      <c r="F91" s="79">
        <f t="shared" si="2"/>
        <v>15490.5</v>
      </c>
      <c r="G91" s="79">
        <f t="shared" si="2"/>
        <v>60122</v>
      </c>
      <c r="H91" s="79">
        <f t="shared" si="2"/>
        <v>0</v>
      </c>
      <c r="I91" s="79">
        <f t="shared" si="2"/>
        <v>31073</v>
      </c>
      <c r="J91" s="79">
        <f t="shared" si="2"/>
        <v>19283.2</v>
      </c>
      <c r="K91" s="79">
        <f t="shared" si="2"/>
        <v>13800</v>
      </c>
      <c r="L91" s="79">
        <f t="shared" si="2"/>
        <v>60754.5</v>
      </c>
      <c r="M91" s="104"/>
      <c r="N91" s="771">
        <f>SUM(C91:M91)</f>
        <v>257045.7</v>
      </c>
      <c r="O91" s="772"/>
      <c r="P91" s="149"/>
      <c r="Q91" s="147"/>
      <c r="R91" s="438"/>
    </row>
    <row r="92" spans="1:18" x14ac:dyDescent="0.2">
      <c r="F92" s="132"/>
      <c r="G92" s="132"/>
      <c r="H92" s="379"/>
      <c r="J92" s="1"/>
      <c r="K92" s="1"/>
      <c r="L92" s="1"/>
      <c r="N92" s="740"/>
      <c r="O92" s="741"/>
      <c r="P92" s="438"/>
      <c r="Q92"/>
      <c r="R92" s="101"/>
    </row>
    <row r="93" spans="1:18" s="382" customFormat="1" ht="11.25" x14ac:dyDescent="0.2">
      <c r="A93" s="380"/>
      <c r="B93" s="533"/>
      <c r="C93" s="455"/>
      <c r="D93" s="455" t="s">
        <v>49</v>
      </c>
      <c r="E93" s="455" t="s">
        <v>49</v>
      </c>
      <c r="F93" s="455"/>
      <c r="G93" s="455" t="s">
        <v>49</v>
      </c>
      <c r="H93" s="455"/>
      <c r="I93" s="455" t="s">
        <v>49</v>
      </c>
      <c r="J93" s="455" t="s">
        <v>49</v>
      </c>
      <c r="K93" s="455" t="s">
        <v>49</v>
      </c>
      <c r="L93" s="381"/>
      <c r="M93" s="792">
        <f>SUM(C93:L93)</f>
        <v>0</v>
      </c>
      <c r="N93" s="793"/>
    </row>
    <row r="94" spans="1:18" s="382" customFormat="1" ht="11.25" x14ac:dyDescent="0.2">
      <c r="A94" s="380"/>
      <c r="B94" s="533"/>
      <c r="C94" s="381"/>
      <c r="D94" s="381"/>
      <c r="E94" s="381"/>
      <c r="F94" s="381"/>
      <c r="G94" s="607"/>
      <c r="H94" s="381"/>
      <c r="I94" s="607"/>
      <c r="J94" s="381"/>
      <c r="K94" s="381"/>
      <c r="L94" s="381"/>
      <c r="M94" s="792">
        <f>SUM(C94:L94)</f>
        <v>0</v>
      </c>
      <c r="N94" s="793"/>
    </row>
    <row r="95" spans="1:18" s="382" customFormat="1" ht="11.25" x14ac:dyDescent="0.2">
      <c r="A95" s="380"/>
      <c r="B95" s="533"/>
      <c r="C95" s="455" t="s">
        <v>49</v>
      </c>
      <c r="D95" s="381"/>
      <c r="E95" s="381"/>
      <c r="F95" s="455" t="s">
        <v>49</v>
      </c>
      <c r="G95" s="381"/>
      <c r="H95" s="381"/>
      <c r="J95" s="381"/>
      <c r="K95" s="381"/>
      <c r="L95" s="381">
        <f>L91-20000-40754.59</f>
        <v>-8.999999999650754E-2</v>
      </c>
      <c r="M95" s="792">
        <f>SUM(C95:L95)</f>
        <v>-8.999999999650754E-2</v>
      </c>
      <c r="N95" s="793"/>
    </row>
    <row r="96" spans="1:18" s="382" customFormat="1" ht="11.25" x14ac:dyDescent="0.2">
      <c r="A96" s="380"/>
      <c r="B96" s="533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848">
        <f>SUM(C96:L96)</f>
        <v>0</v>
      </c>
      <c r="N96" s="849"/>
    </row>
    <row r="97" spans="1:21" s="382" customFormat="1" ht="11.25" x14ac:dyDescent="0.2">
      <c r="A97" s="380"/>
      <c r="B97" s="533"/>
      <c r="C97" s="381"/>
      <c r="D97" s="381"/>
      <c r="E97" s="381"/>
      <c r="F97" s="381"/>
      <c r="G97" s="381"/>
      <c r="H97" s="381"/>
      <c r="M97" s="792">
        <f>SUM(M93:N96)</f>
        <v>-8.999999999650754E-2</v>
      </c>
      <c r="N97" s="793"/>
    </row>
    <row r="98" spans="1:21" x14ac:dyDescent="0.2">
      <c r="I98"/>
    </row>
    <row r="99" spans="1:21" x14ac:dyDescent="0.2">
      <c r="N99"/>
      <c r="O99" s="147"/>
      <c r="P99" s="438"/>
      <c r="Q99"/>
      <c r="R99" s="101"/>
    </row>
    <row r="100" spans="1:21" x14ac:dyDescent="0.2">
      <c r="E100" s="1"/>
      <c r="F100" s="132"/>
      <c r="J100" s="1"/>
      <c r="K100" s="1"/>
      <c r="N100"/>
      <c r="O100"/>
      <c r="Q100"/>
      <c r="R100" s="147"/>
      <c r="S100" s="438"/>
      <c r="U100" s="101"/>
    </row>
    <row r="101" spans="1:21" x14ac:dyDescent="0.2">
      <c r="E101" s="1"/>
      <c r="F101" s="132"/>
      <c r="J101" s="1"/>
      <c r="K101" s="1"/>
      <c r="L101" s="7"/>
      <c r="N101"/>
      <c r="O101"/>
      <c r="P101" s="147"/>
      <c r="Q101" s="438"/>
      <c r="S101" s="101"/>
    </row>
    <row r="102" spans="1:21" x14ac:dyDescent="0.2">
      <c r="J102" s="1"/>
      <c r="N102"/>
      <c r="O102"/>
      <c r="P102" s="147"/>
      <c r="Q102" s="438"/>
      <c r="S102" s="101"/>
    </row>
  </sheetData>
  <mergeCells count="76">
    <mergeCell ref="M95:N95"/>
    <mergeCell ref="A41:A47"/>
    <mergeCell ref="I41:I47"/>
    <mergeCell ref="A79:B79"/>
    <mergeCell ref="O63:P63"/>
    <mergeCell ref="M57:N57"/>
    <mergeCell ref="A63:B63"/>
    <mergeCell ref="L60:M60"/>
    <mergeCell ref="J60:K60"/>
    <mergeCell ref="M58:N58"/>
    <mergeCell ref="J59:K59"/>
    <mergeCell ref="N60:O60"/>
    <mergeCell ref="M59:N59"/>
    <mergeCell ref="A64:B64"/>
    <mergeCell ref="A48:A55"/>
    <mergeCell ref="I48:I55"/>
    <mergeCell ref="J4:L4"/>
    <mergeCell ref="A56:B56"/>
    <mergeCell ref="I56:L57"/>
    <mergeCell ref="C57:D57"/>
    <mergeCell ref="E57:F57"/>
    <mergeCell ref="G2:G4"/>
    <mergeCell ref="E3:F3"/>
    <mergeCell ref="C3:D3"/>
    <mergeCell ref="I9:I10"/>
    <mergeCell ref="A9:A10"/>
    <mergeCell ref="I5:I7"/>
    <mergeCell ref="A5:A7"/>
    <mergeCell ref="I11:I14"/>
    <mergeCell ref="A11:A14"/>
    <mergeCell ref="I15:I16"/>
    <mergeCell ref="A15:A16"/>
    <mergeCell ref="M97:N97"/>
    <mergeCell ref="A69:B69"/>
    <mergeCell ref="A71:B71"/>
    <mergeCell ref="N92:O92"/>
    <mergeCell ref="N91:O91"/>
    <mergeCell ref="A70:B70"/>
    <mergeCell ref="M93:N93"/>
    <mergeCell ref="M94:N94"/>
    <mergeCell ref="A72:B72"/>
    <mergeCell ref="A90:B90"/>
    <mergeCell ref="A73:B73"/>
    <mergeCell ref="A75:B75"/>
    <mergeCell ref="A76:B76"/>
    <mergeCell ref="A84:B84"/>
    <mergeCell ref="M96:N96"/>
    <mergeCell ref="A74:B74"/>
    <mergeCell ref="A18:A21"/>
    <mergeCell ref="I18:I21"/>
    <mergeCell ref="A23:A25"/>
    <mergeCell ref="I23:I25"/>
    <mergeCell ref="A27:A28"/>
    <mergeCell ref="I27:I28"/>
    <mergeCell ref="A29:A32"/>
    <mergeCell ref="I29:I32"/>
    <mergeCell ref="A34:A36"/>
    <mergeCell ref="I34:I36"/>
    <mergeCell ref="A37:A40"/>
    <mergeCell ref="I37:I40"/>
    <mergeCell ref="A88:B88"/>
    <mergeCell ref="A89:B89"/>
    <mergeCell ref="N90:O90"/>
    <mergeCell ref="A66:B66"/>
    <mergeCell ref="A65:B65"/>
    <mergeCell ref="A81:B81"/>
    <mergeCell ref="A83:B83"/>
    <mergeCell ref="A82:B82"/>
    <mergeCell ref="A67:B67"/>
    <mergeCell ref="A87:B87"/>
    <mergeCell ref="A85:B85"/>
    <mergeCell ref="A86:B86"/>
    <mergeCell ref="A80:B80"/>
    <mergeCell ref="A68:B68"/>
    <mergeCell ref="A77:B77"/>
    <mergeCell ref="A78:B7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47"/>
  <sheetViews>
    <sheetView zoomScaleNormal="100" workbookViewId="0">
      <pane ySplit="4" topLeftCell="A53" activePane="bottomLeft" state="frozenSplit"/>
      <selection pane="bottomLeft" activeCell="J59" sqref="J59"/>
    </sheetView>
  </sheetViews>
  <sheetFormatPr defaultRowHeight="12.75" x14ac:dyDescent="0.2"/>
  <cols>
    <col min="1" max="1" width="2.42578125" style="164" customWidth="1"/>
    <col min="2" max="2" width="6.42578125" style="83" customWidth="1"/>
    <col min="3" max="7" width="11.28515625" style="1" customWidth="1"/>
    <col min="8" max="8" width="11.28515625" style="1" hidden="1" customWidth="1"/>
    <col min="9" max="14" width="11.28515625" customWidth="1"/>
    <col min="15" max="15" width="11.28515625" style="162" customWidth="1"/>
    <col min="16" max="17" width="11.28515625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41" t="s">
        <v>71</v>
      </c>
      <c r="C1" s="3"/>
    </row>
    <row r="2" spans="1:17" ht="9.75" customHeight="1" thickBot="1" x14ac:dyDescent="0.25">
      <c r="A2" s="2"/>
      <c r="C2" s="144"/>
      <c r="D2" s="145"/>
      <c r="E2" s="145"/>
      <c r="F2" s="145"/>
      <c r="G2" s="738" t="s">
        <v>48</v>
      </c>
      <c r="H2" s="688"/>
      <c r="I2" s="147"/>
    </row>
    <row r="3" spans="1:17" ht="17.25" customHeight="1" x14ac:dyDescent="0.2">
      <c r="A3" s="2"/>
      <c r="C3" s="758" t="s">
        <v>34</v>
      </c>
      <c r="D3" s="759"/>
      <c r="E3" s="758" t="s">
        <v>33</v>
      </c>
      <c r="F3" s="759"/>
      <c r="G3" s="738"/>
      <c r="H3" s="688"/>
      <c r="I3" s="147"/>
    </row>
    <row r="4" spans="1:17" ht="13.5" thickBot="1" x14ac:dyDescent="0.25">
      <c r="A4" s="82" t="s">
        <v>6</v>
      </c>
      <c r="B4" s="112" t="s">
        <v>10</v>
      </c>
      <c r="C4" s="54" t="s">
        <v>7</v>
      </c>
      <c r="D4" s="146" t="s">
        <v>8</v>
      </c>
      <c r="E4" s="54" t="s">
        <v>37</v>
      </c>
      <c r="F4" s="55" t="s">
        <v>8</v>
      </c>
      <c r="G4" s="739"/>
      <c r="H4" s="689"/>
      <c r="I4" s="163" t="s">
        <v>0</v>
      </c>
      <c r="J4" s="862" t="s">
        <v>11</v>
      </c>
      <c r="K4" s="862"/>
      <c r="L4" s="862"/>
    </row>
    <row r="5" spans="1:17" x14ac:dyDescent="0.2">
      <c r="A5" s="812" t="s">
        <v>46</v>
      </c>
      <c r="B5" s="295" t="s">
        <v>443</v>
      </c>
      <c r="C5" s="292"/>
      <c r="D5" s="337"/>
      <c r="E5" s="293">
        <v>36455</v>
      </c>
      <c r="F5" s="310"/>
      <c r="G5" s="294"/>
      <c r="H5" s="690">
        <f>SUM(C5:G5)/1.15</f>
        <v>31700.000000000004</v>
      </c>
      <c r="I5" s="820">
        <f>SUM(C5:G6)</f>
        <v>36662</v>
      </c>
      <c r="J5" s="30" t="s">
        <v>442</v>
      </c>
      <c r="K5" s="31"/>
      <c r="L5" s="373"/>
      <c r="M5" s="212" t="s">
        <v>124</v>
      </c>
      <c r="O5" s="159">
        <v>43376</v>
      </c>
      <c r="P5" s="546"/>
    </row>
    <row r="6" spans="1:17" x14ac:dyDescent="0.2">
      <c r="A6" s="811"/>
      <c r="B6" s="85" t="s">
        <v>445</v>
      </c>
      <c r="C6" s="126">
        <v>207</v>
      </c>
      <c r="D6" s="108"/>
      <c r="E6" s="127"/>
      <c r="F6" s="61"/>
      <c r="G6" s="110"/>
      <c r="H6" s="690">
        <f t="shared" ref="H6:H65" si="0">SUM(C6:G6)/1.15</f>
        <v>180</v>
      </c>
      <c r="I6" s="753"/>
      <c r="J6" s="30" t="s">
        <v>446</v>
      </c>
      <c r="K6" s="31"/>
      <c r="L6" s="32"/>
      <c r="M6" s="212" t="s">
        <v>124</v>
      </c>
      <c r="O6" s="159">
        <v>43375</v>
      </c>
      <c r="P6" s="35"/>
      <c r="Q6" s="35"/>
    </row>
    <row r="7" spans="1:17" x14ac:dyDescent="0.2">
      <c r="A7" s="638" t="s">
        <v>157</v>
      </c>
      <c r="B7" s="84" t="s">
        <v>449</v>
      </c>
      <c r="C7" s="252"/>
      <c r="D7" s="119"/>
      <c r="E7" s="148">
        <v>31878</v>
      </c>
      <c r="F7" s="59"/>
      <c r="G7" s="120"/>
      <c r="H7" s="690">
        <f t="shared" si="0"/>
        <v>27720.000000000004</v>
      </c>
      <c r="I7" s="264">
        <f>SUM(C7:G7)</f>
        <v>31878</v>
      </c>
      <c r="J7" s="30" t="s">
        <v>448</v>
      </c>
      <c r="K7" s="31"/>
      <c r="L7" s="32"/>
      <c r="M7" s="212" t="s">
        <v>104</v>
      </c>
      <c r="O7" s="159">
        <v>43389</v>
      </c>
      <c r="P7" s="35"/>
      <c r="Q7" s="35"/>
    </row>
    <row r="8" spans="1:17" x14ac:dyDescent="0.2">
      <c r="A8" s="809" t="s">
        <v>269</v>
      </c>
      <c r="B8" s="84" t="s">
        <v>450</v>
      </c>
      <c r="C8" s="58"/>
      <c r="D8" s="119">
        <v>172.5</v>
      </c>
      <c r="E8" s="58"/>
      <c r="F8" s="59"/>
      <c r="G8" s="120"/>
      <c r="H8" s="690">
        <f t="shared" si="0"/>
        <v>150</v>
      </c>
      <c r="I8" s="752">
        <f>SUM(C8:G13)</f>
        <v>53371.5</v>
      </c>
      <c r="J8" s="30" t="s">
        <v>110</v>
      </c>
      <c r="K8" s="31"/>
      <c r="L8" s="32"/>
      <c r="M8" s="212" t="s">
        <v>44</v>
      </c>
      <c r="O8" s="159" t="s">
        <v>45</v>
      </c>
      <c r="P8" s="35"/>
    </row>
    <row r="9" spans="1:17" x14ac:dyDescent="0.2">
      <c r="A9" s="810"/>
      <c r="B9" s="84" t="s">
        <v>451</v>
      </c>
      <c r="C9" s="58"/>
      <c r="D9" s="119">
        <v>1495</v>
      </c>
      <c r="E9" s="58"/>
      <c r="F9" s="59"/>
      <c r="G9" s="120"/>
      <c r="H9" s="690">
        <f t="shared" si="0"/>
        <v>1300</v>
      </c>
      <c r="I9" s="790"/>
      <c r="J9" s="30" t="s">
        <v>110</v>
      </c>
      <c r="K9" s="31"/>
      <c r="L9" s="32"/>
      <c r="M9" s="212" t="s">
        <v>44</v>
      </c>
      <c r="O9" s="159" t="s">
        <v>45</v>
      </c>
      <c r="P9" s="546"/>
    </row>
    <row r="10" spans="1:17" x14ac:dyDescent="0.2">
      <c r="A10" s="810"/>
      <c r="B10" s="291" t="s">
        <v>452</v>
      </c>
      <c r="C10" s="292"/>
      <c r="D10" s="140">
        <v>20700</v>
      </c>
      <c r="E10" s="298"/>
      <c r="F10" s="150"/>
      <c r="G10" s="310"/>
      <c r="H10" s="690">
        <f t="shared" si="0"/>
        <v>18000</v>
      </c>
      <c r="I10" s="790"/>
      <c r="J10" s="30" t="s">
        <v>88</v>
      </c>
      <c r="K10" s="31"/>
      <c r="L10" s="32"/>
      <c r="M10" s="212" t="s">
        <v>44</v>
      </c>
      <c r="O10" s="159" t="s">
        <v>45</v>
      </c>
      <c r="P10" s="35"/>
      <c r="Q10" s="35"/>
    </row>
    <row r="11" spans="1:17" x14ac:dyDescent="0.2">
      <c r="A11" s="810"/>
      <c r="B11" s="85" t="s">
        <v>453</v>
      </c>
      <c r="C11" s="126">
        <v>9326.5</v>
      </c>
      <c r="D11" s="108"/>
      <c r="E11" s="60"/>
      <c r="F11" s="61"/>
      <c r="G11" s="110"/>
      <c r="H11" s="690">
        <f t="shared" si="0"/>
        <v>8110.0000000000009</v>
      </c>
      <c r="I11" s="790"/>
      <c r="J11" s="30" t="s">
        <v>384</v>
      </c>
      <c r="K11" s="31"/>
      <c r="L11" s="32"/>
      <c r="M11" s="212" t="s">
        <v>104</v>
      </c>
      <c r="O11" s="159">
        <v>43376</v>
      </c>
      <c r="P11" s="222"/>
      <c r="Q11" s="35"/>
    </row>
    <row r="12" spans="1:17" x14ac:dyDescent="0.2">
      <c r="A12" s="810"/>
      <c r="B12" s="85" t="s">
        <v>454</v>
      </c>
      <c r="C12" s="292"/>
      <c r="D12" s="140">
        <v>6497.5</v>
      </c>
      <c r="E12" s="292"/>
      <c r="F12" s="150"/>
      <c r="G12" s="310"/>
      <c r="H12" s="690">
        <f t="shared" si="0"/>
        <v>5650</v>
      </c>
      <c r="I12" s="790"/>
      <c r="J12" s="30" t="s">
        <v>455</v>
      </c>
      <c r="K12" s="31"/>
      <c r="L12" s="32"/>
      <c r="M12" s="212" t="s">
        <v>44</v>
      </c>
      <c r="O12" s="159" t="s">
        <v>45</v>
      </c>
      <c r="P12" s="35"/>
      <c r="Q12" s="35"/>
    </row>
    <row r="13" spans="1:17" x14ac:dyDescent="0.2">
      <c r="A13" s="811"/>
      <c r="B13" s="85" t="s">
        <v>457</v>
      </c>
      <c r="C13" s="60"/>
      <c r="D13" s="108"/>
      <c r="E13" s="60"/>
      <c r="F13" s="61">
        <v>15180</v>
      </c>
      <c r="G13" s="110"/>
      <c r="H13" s="690">
        <f t="shared" si="0"/>
        <v>13200.000000000002</v>
      </c>
      <c r="I13" s="753"/>
      <c r="J13" s="30" t="s">
        <v>405</v>
      </c>
      <c r="K13" s="31"/>
      <c r="L13" s="32"/>
      <c r="M13" s="212" t="s">
        <v>44</v>
      </c>
      <c r="O13" s="159" t="s">
        <v>45</v>
      </c>
      <c r="P13" s="546"/>
    </row>
    <row r="14" spans="1:17" x14ac:dyDescent="0.2">
      <c r="A14" s="809" t="s">
        <v>121</v>
      </c>
      <c r="B14" s="85" t="s">
        <v>458</v>
      </c>
      <c r="C14" s="60"/>
      <c r="D14" s="108">
        <v>14754.5</v>
      </c>
      <c r="E14" s="60"/>
      <c r="F14" s="61"/>
      <c r="G14" s="110"/>
      <c r="H14" s="690">
        <f t="shared" si="0"/>
        <v>12830.000000000002</v>
      </c>
      <c r="I14" s="752">
        <f>SUM(C14:G21)</f>
        <v>55096.5</v>
      </c>
      <c r="J14" s="30" t="s">
        <v>213</v>
      </c>
      <c r="K14" s="31"/>
      <c r="L14" s="32"/>
      <c r="M14" s="212" t="s">
        <v>44</v>
      </c>
      <c r="O14" s="159" t="s">
        <v>45</v>
      </c>
      <c r="P14" s="546"/>
    </row>
    <row r="15" spans="1:17" x14ac:dyDescent="0.2">
      <c r="A15" s="810"/>
      <c r="B15" s="85" t="s">
        <v>459</v>
      </c>
      <c r="C15" s="292"/>
      <c r="D15" s="140">
        <v>14651</v>
      </c>
      <c r="E15" s="292"/>
      <c r="F15" s="150"/>
      <c r="G15" s="310"/>
      <c r="H15" s="690">
        <f t="shared" si="0"/>
        <v>12740.000000000002</v>
      </c>
      <c r="I15" s="790"/>
      <c r="J15" s="30" t="s">
        <v>213</v>
      </c>
      <c r="K15" s="31"/>
      <c r="L15" s="32"/>
      <c r="M15" s="212" t="s">
        <v>44</v>
      </c>
      <c r="O15" s="159" t="s">
        <v>45</v>
      </c>
      <c r="P15" s="35"/>
    </row>
    <row r="16" spans="1:17" x14ac:dyDescent="0.2">
      <c r="A16" s="810"/>
      <c r="B16" s="85" t="s">
        <v>460</v>
      </c>
      <c r="C16" s="60"/>
      <c r="D16" s="108">
        <v>1725</v>
      </c>
      <c r="E16" s="60"/>
      <c r="F16" s="61"/>
      <c r="G16" s="110"/>
      <c r="H16" s="690">
        <f t="shared" si="0"/>
        <v>1500.0000000000002</v>
      </c>
      <c r="I16" s="790"/>
      <c r="J16" s="30" t="s">
        <v>330</v>
      </c>
      <c r="K16" s="31"/>
      <c r="L16" s="32"/>
      <c r="M16" s="212" t="s">
        <v>44</v>
      </c>
      <c r="O16" s="159" t="s">
        <v>45</v>
      </c>
      <c r="P16" s="35"/>
    </row>
    <row r="17" spans="1:17" x14ac:dyDescent="0.2">
      <c r="A17" s="810"/>
      <c r="B17" s="85" t="s">
        <v>462</v>
      </c>
      <c r="C17" s="292"/>
      <c r="D17" s="140">
        <v>2875</v>
      </c>
      <c r="E17" s="292"/>
      <c r="F17" s="150"/>
      <c r="G17" s="310"/>
      <c r="H17" s="690">
        <f t="shared" si="0"/>
        <v>2500</v>
      </c>
      <c r="I17" s="790"/>
      <c r="J17" s="30" t="s">
        <v>330</v>
      </c>
      <c r="K17" s="31"/>
      <c r="L17" s="32"/>
      <c r="M17" s="212" t="s">
        <v>44</v>
      </c>
      <c r="O17" s="159" t="s">
        <v>45</v>
      </c>
      <c r="P17" s="35"/>
    </row>
    <row r="18" spans="1:17" x14ac:dyDescent="0.2">
      <c r="A18" s="810"/>
      <c r="B18" s="85" t="s">
        <v>461</v>
      </c>
      <c r="C18" s="266"/>
      <c r="D18" s="171">
        <v>862.5</v>
      </c>
      <c r="E18" s="266"/>
      <c r="F18" s="155"/>
      <c r="G18" s="234"/>
      <c r="H18" s="690">
        <f t="shared" si="0"/>
        <v>750.00000000000011</v>
      </c>
      <c r="I18" s="790"/>
      <c r="J18" s="30" t="s">
        <v>330</v>
      </c>
      <c r="K18" s="31"/>
      <c r="L18" s="32"/>
      <c r="M18" s="212" t="s">
        <v>44</v>
      </c>
      <c r="O18" s="159" t="s">
        <v>45</v>
      </c>
      <c r="P18" s="35"/>
    </row>
    <row r="19" spans="1:17" x14ac:dyDescent="0.2">
      <c r="A19" s="810"/>
      <c r="B19" s="85" t="s">
        <v>463</v>
      </c>
      <c r="C19" s="60"/>
      <c r="D19" s="108"/>
      <c r="E19" s="126">
        <v>1138.5</v>
      </c>
      <c r="F19" s="61"/>
      <c r="G19" s="110"/>
      <c r="H19" s="690">
        <f t="shared" si="0"/>
        <v>990.00000000000011</v>
      </c>
      <c r="I19" s="790"/>
      <c r="J19" s="30" t="s">
        <v>464</v>
      </c>
      <c r="K19" s="31"/>
      <c r="L19" s="32"/>
      <c r="M19" s="212" t="s">
        <v>124</v>
      </c>
      <c r="O19" s="159">
        <v>43377</v>
      </c>
      <c r="P19" s="222"/>
      <c r="Q19" s="858"/>
    </row>
    <row r="20" spans="1:17" x14ac:dyDescent="0.2">
      <c r="A20" s="810"/>
      <c r="B20" s="217" t="s">
        <v>466</v>
      </c>
      <c r="C20" s="292"/>
      <c r="D20" s="140">
        <v>8740</v>
      </c>
      <c r="E20" s="292"/>
      <c r="F20" s="150"/>
      <c r="G20" s="310"/>
      <c r="H20" s="690">
        <f t="shared" si="0"/>
        <v>7600.0000000000009</v>
      </c>
      <c r="I20" s="790"/>
      <c r="J20" s="30" t="s">
        <v>73</v>
      </c>
      <c r="K20" s="31"/>
      <c r="L20" s="32"/>
      <c r="M20" s="212" t="s">
        <v>44</v>
      </c>
      <c r="O20" s="159" t="s">
        <v>45</v>
      </c>
      <c r="P20" s="35"/>
      <c r="Q20" s="859"/>
    </row>
    <row r="21" spans="1:17" x14ac:dyDescent="0.2">
      <c r="A21" s="811"/>
      <c r="B21" s="291" t="s">
        <v>465</v>
      </c>
      <c r="C21" s="266"/>
      <c r="D21" s="171">
        <v>10350</v>
      </c>
      <c r="E21" s="479"/>
      <c r="F21" s="155"/>
      <c r="G21" s="234"/>
      <c r="H21" s="690">
        <f t="shared" si="0"/>
        <v>9000</v>
      </c>
      <c r="I21" s="753"/>
      <c r="J21" s="30" t="s">
        <v>73</v>
      </c>
      <c r="K21" s="31"/>
      <c r="L21" s="32"/>
      <c r="M21" s="212" t="s">
        <v>44</v>
      </c>
      <c r="O21" s="159" t="s">
        <v>45</v>
      </c>
      <c r="P21" s="35"/>
      <c r="Q21" s="859"/>
    </row>
    <row r="22" spans="1:17" x14ac:dyDescent="0.2">
      <c r="A22" s="399" t="s">
        <v>85</v>
      </c>
      <c r="B22" s="265" t="s">
        <v>467</v>
      </c>
      <c r="C22" s="290">
        <v>4370</v>
      </c>
      <c r="D22" s="171"/>
      <c r="E22" s="479"/>
      <c r="F22" s="155"/>
      <c r="G22" s="234"/>
      <c r="H22" s="690">
        <f t="shared" si="0"/>
        <v>3800.0000000000005</v>
      </c>
      <c r="I22" s="264">
        <f>SUM(C22:G22)</f>
        <v>4370</v>
      </c>
      <c r="J22" s="30" t="s">
        <v>281</v>
      </c>
      <c r="K22" s="31"/>
      <c r="L22" s="32"/>
      <c r="M22" s="212" t="s">
        <v>124</v>
      </c>
      <c r="O22" s="159">
        <v>43352</v>
      </c>
      <c r="P22" s="35"/>
      <c r="Q22" s="859"/>
    </row>
    <row r="23" spans="1:17" x14ac:dyDescent="0.2">
      <c r="A23" s="809" t="s">
        <v>193</v>
      </c>
      <c r="B23" s="265" t="s">
        <v>468</v>
      </c>
      <c r="C23" s="266"/>
      <c r="D23" s="171"/>
      <c r="E23" s="290">
        <v>12038.4</v>
      </c>
      <c r="F23" s="155"/>
      <c r="G23" s="234"/>
      <c r="H23" s="690">
        <f t="shared" si="0"/>
        <v>10468.173913043478</v>
      </c>
      <c r="I23" s="752">
        <f>SUM(C23:G27)</f>
        <v>41330.400000000001</v>
      </c>
      <c r="J23" s="30" t="s">
        <v>187</v>
      </c>
      <c r="K23" s="31"/>
      <c r="L23" s="32"/>
      <c r="M23" s="212" t="s">
        <v>104</v>
      </c>
      <c r="O23" s="159">
        <v>43385</v>
      </c>
      <c r="P23" s="35"/>
      <c r="Q23" s="859"/>
    </row>
    <row r="24" spans="1:17" x14ac:dyDescent="0.2">
      <c r="A24" s="810"/>
      <c r="B24" s="265" t="s">
        <v>469</v>
      </c>
      <c r="C24" s="266"/>
      <c r="D24" s="171">
        <v>2070</v>
      </c>
      <c r="E24" s="266"/>
      <c r="F24" s="155"/>
      <c r="G24" s="234"/>
      <c r="H24" s="690">
        <f t="shared" si="0"/>
        <v>1800.0000000000002</v>
      </c>
      <c r="I24" s="790"/>
      <c r="J24" s="30" t="s">
        <v>110</v>
      </c>
      <c r="K24" s="31"/>
      <c r="L24" s="32"/>
      <c r="M24" s="212" t="s">
        <v>44</v>
      </c>
      <c r="O24" s="159" t="s">
        <v>45</v>
      </c>
      <c r="P24" s="35"/>
      <c r="Q24" s="859"/>
    </row>
    <row r="25" spans="1:17" x14ac:dyDescent="0.2">
      <c r="A25" s="810"/>
      <c r="B25" s="265" t="s">
        <v>470</v>
      </c>
      <c r="C25" s="60"/>
      <c r="D25" s="108">
        <v>3450</v>
      </c>
      <c r="E25" s="60"/>
      <c r="F25" s="61"/>
      <c r="G25" s="110"/>
      <c r="H25" s="690">
        <f t="shared" si="0"/>
        <v>3000.0000000000005</v>
      </c>
      <c r="I25" s="790"/>
      <c r="J25" s="30" t="s">
        <v>110</v>
      </c>
      <c r="K25" s="31"/>
      <c r="L25" s="32"/>
      <c r="M25" s="212" t="s">
        <v>44</v>
      </c>
      <c r="O25" s="159" t="s">
        <v>45</v>
      </c>
      <c r="P25" s="35"/>
      <c r="Q25" s="859"/>
    </row>
    <row r="26" spans="1:17" x14ac:dyDescent="0.2">
      <c r="A26" s="810"/>
      <c r="B26" s="265" t="s">
        <v>471</v>
      </c>
      <c r="C26" s="60"/>
      <c r="D26" s="108">
        <v>17700</v>
      </c>
      <c r="E26" s="60"/>
      <c r="F26" s="61"/>
      <c r="G26" s="110"/>
      <c r="H26" s="690"/>
      <c r="I26" s="790"/>
      <c r="J26" s="30" t="s">
        <v>161</v>
      </c>
      <c r="K26" s="31"/>
      <c r="L26" s="32"/>
      <c r="M26" s="212" t="s">
        <v>44</v>
      </c>
      <c r="O26" s="159" t="s">
        <v>45</v>
      </c>
      <c r="P26" s="35"/>
      <c r="Q26" s="859"/>
    </row>
    <row r="27" spans="1:17" x14ac:dyDescent="0.2">
      <c r="A27" s="811"/>
      <c r="B27" s="265" t="s">
        <v>473</v>
      </c>
      <c r="C27" s="60"/>
      <c r="D27" s="108"/>
      <c r="E27" s="126">
        <v>6072</v>
      </c>
      <c r="F27" s="61"/>
      <c r="G27" s="110"/>
      <c r="H27" s="690">
        <f t="shared" si="0"/>
        <v>5280</v>
      </c>
      <c r="I27" s="753"/>
      <c r="J27" s="30" t="s">
        <v>472</v>
      </c>
      <c r="K27" s="31"/>
      <c r="L27" s="32"/>
      <c r="M27" s="212" t="s">
        <v>124</v>
      </c>
      <c r="O27" s="159">
        <v>43383</v>
      </c>
      <c r="P27" s="35"/>
      <c r="Q27" s="859"/>
    </row>
    <row r="28" spans="1:17" x14ac:dyDescent="0.2">
      <c r="A28" s="809" t="s">
        <v>197</v>
      </c>
      <c r="B28" s="217" t="s">
        <v>475</v>
      </c>
      <c r="C28" s="292"/>
      <c r="D28" s="140">
        <v>8625</v>
      </c>
      <c r="E28" s="298"/>
      <c r="F28" s="150"/>
      <c r="G28" s="310"/>
      <c r="H28" s="690">
        <f t="shared" si="0"/>
        <v>7500.0000000000009</v>
      </c>
      <c r="I28" s="752">
        <f>SUM(C28:G37)</f>
        <v>31671</v>
      </c>
      <c r="J28" s="30" t="s">
        <v>111</v>
      </c>
      <c r="K28" s="31"/>
      <c r="L28" s="32"/>
      <c r="M28" s="212" t="s">
        <v>44</v>
      </c>
      <c r="O28" s="159" t="s">
        <v>45</v>
      </c>
      <c r="P28" s="35"/>
    </row>
    <row r="29" spans="1:17" x14ac:dyDescent="0.2">
      <c r="A29" s="810"/>
      <c r="B29" s="217" t="s">
        <v>477</v>
      </c>
      <c r="C29" s="60"/>
      <c r="D29" s="108">
        <v>1092.5</v>
      </c>
      <c r="E29" s="127"/>
      <c r="F29" s="61"/>
      <c r="G29" s="110"/>
      <c r="H29" s="690">
        <f t="shared" si="0"/>
        <v>950.00000000000011</v>
      </c>
      <c r="I29" s="790"/>
      <c r="J29" s="30" t="s">
        <v>111</v>
      </c>
      <c r="K29" s="31"/>
      <c r="L29" s="32"/>
      <c r="M29" s="212" t="s">
        <v>44</v>
      </c>
      <c r="O29" s="159" t="s">
        <v>45</v>
      </c>
      <c r="P29" s="35"/>
    </row>
    <row r="30" spans="1:17" x14ac:dyDescent="0.2">
      <c r="A30" s="810"/>
      <c r="B30" s="217" t="s">
        <v>478</v>
      </c>
      <c r="C30" s="292"/>
      <c r="D30" s="108">
        <v>1092.5</v>
      </c>
      <c r="E30" s="292"/>
      <c r="F30" s="150"/>
      <c r="G30" s="310"/>
      <c r="H30" s="690">
        <f t="shared" si="0"/>
        <v>950.00000000000011</v>
      </c>
      <c r="I30" s="790"/>
      <c r="J30" s="30" t="s">
        <v>111</v>
      </c>
      <c r="K30" s="31"/>
      <c r="L30" s="32"/>
      <c r="M30" s="212" t="s">
        <v>44</v>
      </c>
      <c r="O30" s="159" t="s">
        <v>45</v>
      </c>
      <c r="P30" s="35"/>
    </row>
    <row r="31" spans="1:17" x14ac:dyDescent="0.2">
      <c r="A31" s="810"/>
      <c r="B31" s="217" t="s">
        <v>479</v>
      </c>
      <c r="C31" s="60"/>
      <c r="D31" s="108">
        <v>1092.5</v>
      </c>
      <c r="E31" s="60"/>
      <c r="F31" s="61"/>
      <c r="G31" s="110"/>
      <c r="H31" s="690">
        <f t="shared" si="0"/>
        <v>950.00000000000011</v>
      </c>
      <c r="I31" s="790"/>
      <c r="J31" s="30" t="s">
        <v>111</v>
      </c>
      <c r="K31" s="31"/>
      <c r="L31" s="32"/>
      <c r="M31" s="212" t="s">
        <v>44</v>
      </c>
      <c r="O31" s="159" t="s">
        <v>45</v>
      </c>
      <c r="P31" s="546"/>
    </row>
    <row r="32" spans="1:17" x14ac:dyDescent="0.2">
      <c r="A32" s="810"/>
      <c r="B32" s="217" t="s">
        <v>480</v>
      </c>
      <c r="C32" s="292"/>
      <c r="D32" s="108">
        <v>1092.5</v>
      </c>
      <c r="E32" s="298"/>
      <c r="F32" s="150"/>
      <c r="G32" s="310"/>
      <c r="H32" s="690">
        <f t="shared" si="0"/>
        <v>950.00000000000011</v>
      </c>
      <c r="I32" s="790"/>
      <c r="J32" s="30" t="s">
        <v>111</v>
      </c>
      <c r="K32" s="31"/>
      <c r="L32" s="32"/>
      <c r="M32" s="212" t="s">
        <v>44</v>
      </c>
      <c r="O32" s="159" t="s">
        <v>45</v>
      </c>
      <c r="P32" s="35"/>
    </row>
    <row r="33" spans="1:18" x14ac:dyDescent="0.2">
      <c r="A33" s="810"/>
      <c r="B33" s="217" t="s">
        <v>481</v>
      </c>
      <c r="C33" s="60"/>
      <c r="D33" s="108">
        <v>1092.5</v>
      </c>
      <c r="E33" s="127"/>
      <c r="F33" s="61"/>
      <c r="G33" s="110"/>
      <c r="H33" s="690">
        <f t="shared" si="0"/>
        <v>950.00000000000011</v>
      </c>
      <c r="I33" s="790"/>
      <c r="J33" s="30" t="s">
        <v>111</v>
      </c>
      <c r="K33" s="31"/>
      <c r="L33" s="32"/>
      <c r="M33" s="212" t="s">
        <v>44</v>
      </c>
      <c r="O33" s="159" t="s">
        <v>45</v>
      </c>
      <c r="P33" s="35"/>
    </row>
    <row r="34" spans="1:18" x14ac:dyDescent="0.2">
      <c r="A34" s="810"/>
      <c r="B34" s="85" t="s">
        <v>476</v>
      </c>
      <c r="C34" s="292"/>
      <c r="D34" s="140"/>
      <c r="E34" s="298"/>
      <c r="F34" s="150">
        <v>4140</v>
      </c>
      <c r="G34" s="310"/>
      <c r="H34" s="690">
        <f t="shared" si="0"/>
        <v>3600.0000000000005</v>
      </c>
      <c r="I34" s="790"/>
      <c r="J34" s="30" t="s">
        <v>474</v>
      </c>
      <c r="K34" s="31"/>
      <c r="L34" s="32"/>
      <c r="M34" s="212" t="s">
        <v>44</v>
      </c>
      <c r="O34" s="159" t="s">
        <v>45</v>
      </c>
      <c r="P34" s="35"/>
    </row>
    <row r="35" spans="1:18" x14ac:dyDescent="0.2">
      <c r="A35" s="810"/>
      <c r="B35" s="85" t="s">
        <v>483</v>
      </c>
      <c r="C35" s="60"/>
      <c r="D35" s="108"/>
      <c r="E35" s="126">
        <v>4140</v>
      </c>
      <c r="F35" s="61"/>
      <c r="G35" s="110"/>
      <c r="H35" s="690">
        <f t="shared" si="0"/>
        <v>3600.0000000000005</v>
      </c>
      <c r="I35" s="790"/>
      <c r="J35" s="30" t="s">
        <v>553</v>
      </c>
      <c r="K35" s="31"/>
      <c r="L35" s="32"/>
      <c r="M35" s="212" t="s">
        <v>104</v>
      </c>
      <c r="O35" s="159">
        <v>43396</v>
      </c>
      <c r="P35" s="35"/>
    </row>
    <row r="36" spans="1:18" x14ac:dyDescent="0.2">
      <c r="A36" s="810"/>
      <c r="B36" s="85" t="s">
        <v>484</v>
      </c>
      <c r="C36" s="292"/>
      <c r="D36" s="140">
        <v>6233</v>
      </c>
      <c r="E36" s="298"/>
      <c r="F36" s="150"/>
      <c r="G36" s="310"/>
      <c r="H36" s="690">
        <f t="shared" si="0"/>
        <v>5420</v>
      </c>
      <c r="I36" s="790"/>
      <c r="J36" s="30" t="s">
        <v>62</v>
      </c>
      <c r="K36" s="31"/>
      <c r="L36" s="32"/>
      <c r="M36" s="212" t="s">
        <v>44</v>
      </c>
      <c r="O36" s="159" t="s">
        <v>45</v>
      </c>
      <c r="P36" s="35"/>
    </row>
    <row r="37" spans="1:18" x14ac:dyDescent="0.2">
      <c r="A37" s="811"/>
      <c r="B37" s="265" t="s">
        <v>488</v>
      </c>
      <c r="C37" s="60"/>
      <c r="D37" s="108"/>
      <c r="E37" s="126">
        <v>3070.5</v>
      </c>
      <c r="F37" s="61"/>
      <c r="G37" s="110"/>
      <c r="H37" s="690">
        <f t="shared" si="0"/>
        <v>2670</v>
      </c>
      <c r="I37" s="753"/>
      <c r="J37" s="30" t="s">
        <v>485</v>
      </c>
      <c r="K37" s="31"/>
      <c r="L37" s="32"/>
      <c r="M37" s="212" t="s">
        <v>486</v>
      </c>
      <c r="O37" s="644" t="s">
        <v>487</v>
      </c>
      <c r="P37" s="645">
        <v>2966.34</v>
      </c>
      <c r="Q37" s="646">
        <f>E37-P37</f>
        <v>104.15999999999985</v>
      </c>
      <c r="R37" s="100" t="s">
        <v>519</v>
      </c>
    </row>
    <row r="38" spans="1:18" x14ac:dyDescent="0.2">
      <c r="A38" s="809" t="s">
        <v>87</v>
      </c>
      <c r="B38" s="85" t="s">
        <v>489</v>
      </c>
      <c r="C38" s="58"/>
      <c r="D38" s="119"/>
      <c r="E38" s="148">
        <v>8625</v>
      </c>
      <c r="F38" s="59"/>
      <c r="G38" s="120"/>
      <c r="H38" s="690">
        <f t="shared" si="0"/>
        <v>7500.0000000000009</v>
      </c>
      <c r="I38" s="752">
        <f>SUM(C38:G39)</f>
        <v>8625</v>
      </c>
      <c r="J38" s="30" t="s">
        <v>298</v>
      </c>
      <c r="K38" s="31"/>
      <c r="L38" s="32"/>
      <c r="M38" s="212" t="s">
        <v>124</v>
      </c>
      <c r="O38" s="159">
        <v>43385</v>
      </c>
      <c r="P38" s="35"/>
    </row>
    <row r="39" spans="1:18" x14ac:dyDescent="0.2">
      <c r="A39" s="810"/>
      <c r="B39" s="84" t="s">
        <v>491</v>
      </c>
      <c r="C39" s="58"/>
      <c r="D39" s="119"/>
      <c r="E39" s="58">
        <v>0</v>
      </c>
      <c r="F39" s="59"/>
      <c r="G39" s="120"/>
      <c r="H39" s="690">
        <f t="shared" si="0"/>
        <v>0</v>
      </c>
      <c r="I39" s="790"/>
      <c r="J39" s="30" t="s">
        <v>554</v>
      </c>
      <c r="K39" s="31"/>
      <c r="L39" s="32"/>
      <c r="M39" s="212" t="s">
        <v>555</v>
      </c>
      <c r="O39" s="159" t="s">
        <v>45</v>
      </c>
      <c r="P39" s="35"/>
    </row>
    <row r="40" spans="1:18" x14ac:dyDescent="0.2">
      <c r="A40" s="809" t="s">
        <v>204</v>
      </c>
      <c r="B40" s="84" t="s">
        <v>493</v>
      </c>
      <c r="C40" s="58"/>
      <c r="D40" s="119"/>
      <c r="E40" s="148">
        <v>4514.3999999999996</v>
      </c>
      <c r="F40" s="59"/>
      <c r="G40" s="120"/>
      <c r="H40" s="690">
        <f t="shared" si="0"/>
        <v>3925.5652173913045</v>
      </c>
      <c r="I40" s="752">
        <f>SUM(C40:G51)</f>
        <v>98176.799999999988</v>
      </c>
      <c r="J40" s="30" t="s">
        <v>498</v>
      </c>
      <c r="K40" s="31"/>
      <c r="L40" s="32"/>
      <c r="M40" s="212" t="s">
        <v>104</v>
      </c>
      <c r="O40" s="159">
        <v>43406</v>
      </c>
      <c r="P40" s="35"/>
      <c r="Q40" s="158">
        <f>E40+E80</f>
        <v>6584.4</v>
      </c>
    </row>
    <row r="41" spans="1:18" x14ac:dyDescent="0.2">
      <c r="A41" s="810"/>
      <c r="B41" s="84" t="s">
        <v>494</v>
      </c>
      <c r="C41" s="58"/>
      <c r="D41" s="119"/>
      <c r="E41" s="148">
        <v>1518</v>
      </c>
      <c r="F41" s="59"/>
      <c r="G41" s="120"/>
      <c r="H41" s="690">
        <f t="shared" si="0"/>
        <v>1320</v>
      </c>
      <c r="I41" s="790"/>
      <c r="J41" s="30" t="s">
        <v>396</v>
      </c>
      <c r="K41" s="31"/>
      <c r="L41" s="32"/>
      <c r="M41" s="212" t="s">
        <v>124</v>
      </c>
      <c r="O41" s="159">
        <v>43393</v>
      </c>
      <c r="P41" s="35"/>
    </row>
    <row r="42" spans="1:18" x14ac:dyDescent="0.2">
      <c r="A42" s="810"/>
      <c r="B42" s="84" t="s">
        <v>495</v>
      </c>
      <c r="C42" s="58"/>
      <c r="D42" s="119"/>
      <c r="E42" s="148">
        <v>13321.8</v>
      </c>
      <c r="F42" s="59"/>
      <c r="G42" s="120"/>
      <c r="H42" s="690">
        <f t="shared" si="0"/>
        <v>11584.173913043478</v>
      </c>
      <c r="I42" s="790"/>
      <c r="J42" s="30" t="s">
        <v>499</v>
      </c>
      <c r="K42" s="31"/>
      <c r="L42" s="32"/>
      <c r="M42" s="212" t="s">
        <v>104</v>
      </c>
      <c r="O42" s="159">
        <v>43413</v>
      </c>
      <c r="P42" s="222"/>
      <c r="Q42" s="158"/>
    </row>
    <row r="43" spans="1:18" x14ac:dyDescent="0.2">
      <c r="A43" s="810"/>
      <c r="B43" s="84" t="s">
        <v>496</v>
      </c>
      <c r="C43" s="58"/>
      <c r="D43" s="119"/>
      <c r="E43" s="148">
        <v>5934</v>
      </c>
      <c r="F43" s="59"/>
      <c r="G43" s="120"/>
      <c r="H43" s="690">
        <f t="shared" si="0"/>
        <v>5160</v>
      </c>
      <c r="I43" s="790"/>
      <c r="J43" s="30" t="s">
        <v>500</v>
      </c>
      <c r="K43" s="31"/>
      <c r="L43" s="32"/>
      <c r="M43" s="212" t="s">
        <v>104</v>
      </c>
      <c r="O43" s="159">
        <v>43396</v>
      </c>
      <c r="P43" s="35"/>
    </row>
    <row r="44" spans="1:18" x14ac:dyDescent="0.2">
      <c r="A44" s="810"/>
      <c r="B44" s="84" t="s">
        <v>497</v>
      </c>
      <c r="C44" s="58"/>
      <c r="D44" s="119"/>
      <c r="E44" s="148">
        <v>4440.6000000000004</v>
      </c>
      <c r="F44" s="59"/>
      <c r="G44" s="120"/>
      <c r="H44" s="690">
        <f t="shared" si="0"/>
        <v>3861.3913043478269</v>
      </c>
      <c r="I44" s="790"/>
      <c r="J44" s="30" t="s">
        <v>501</v>
      </c>
      <c r="K44" s="31"/>
      <c r="L44" s="32"/>
      <c r="M44" s="212" t="s">
        <v>104</v>
      </c>
      <c r="O44" s="159">
        <v>43392</v>
      </c>
      <c r="P44" s="35"/>
    </row>
    <row r="45" spans="1:18" x14ac:dyDescent="0.2">
      <c r="A45" s="810"/>
      <c r="B45" s="84" t="s">
        <v>502</v>
      </c>
      <c r="C45" s="58"/>
      <c r="D45" s="119"/>
      <c r="E45" s="148">
        <v>379.5</v>
      </c>
      <c r="F45" s="59"/>
      <c r="G45" s="120"/>
      <c r="H45" s="690">
        <f t="shared" si="0"/>
        <v>330</v>
      </c>
      <c r="I45" s="790"/>
      <c r="J45" s="30" t="s">
        <v>503</v>
      </c>
      <c r="K45" s="31"/>
      <c r="L45" s="32"/>
      <c r="M45" s="212" t="s">
        <v>486</v>
      </c>
      <c r="O45" s="644" t="s">
        <v>487</v>
      </c>
      <c r="P45" s="35"/>
    </row>
    <row r="46" spans="1:18" x14ac:dyDescent="0.2">
      <c r="A46" s="810"/>
      <c r="B46" s="84" t="s">
        <v>504</v>
      </c>
      <c r="C46" s="58"/>
      <c r="D46" s="119"/>
      <c r="E46" s="148">
        <v>22770</v>
      </c>
      <c r="F46" s="648"/>
      <c r="G46" s="120"/>
      <c r="H46" s="690">
        <f t="shared" si="0"/>
        <v>19800</v>
      </c>
      <c r="I46" s="790"/>
      <c r="J46" s="30" t="s">
        <v>271</v>
      </c>
      <c r="K46" s="31"/>
      <c r="L46" s="32"/>
      <c r="M46" s="212" t="s">
        <v>104</v>
      </c>
      <c r="O46" s="159">
        <v>43391</v>
      </c>
      <c r="P46" s="35"/>
    </row>
    <row r="47" spans="1:18" x14ac:dyDescent="0.2">
      <c r="A47" s="810"/>
      <c r="B47" s="84" t="s">
        <v>505</v>
      </c>
      <c r="C47" s="148">
        <v>5370.5</v>
      </c>
      <c r="D47" s="119"/>
      <c r="E47" s="58"/>
      <c r="F47" s="59"/>
      <c r="G47" s="120"/>
      <c r="H47" s="690">
        <f t="shared" si="0"/>
        <v>4670</v>
      </c>
      <c r="I47" s="790"/>
      <c r="J47" s="30" t="s">
        <v>293</v>
      </c>
      <c r="K47" s="31"/>
      <c r="L47" s="32"/>
      <c r="M47" s="212" t="s">
        <v>124</v>
      </c>
      <c r="O47" s="159">
        <v>43388</v>
      </c>
      <c r="P47" s="35"/>
    </row>
    <row r="48" spans="1:18" x14ac:dyDescent="0.2">
      <c r="A48" s="810"/>
      <c r="B48" s="84" t="s">
        <v>506</v>
      </c>
      <c r="C48" s="148">
        <v>6279</v>
      </c>
      <c r="D48" s="119"/>
      <c r="E48" s="58"/>
      <c r="F48" s="59"/>
      <c r="G48" s="120"/>
      <c r="H48" s="690">
        <f t="shared" si="0"/>
        <v>5460</v>
      </c>
      <c r="I48" s="790"/>
      <c r="J48" s="30" t="s">
        <v>293</v>
      </c>
      <c r="K48" s="31"/>
      <c r="L48" s="32"/>
      <c r="M48" s="212" t="s">
        <v>124</v>
      </c>
      <c r="O48" s="159">
        <v>43388</v>
      </c>
      <c r="P48" s="35"/>
      <c r="Q48" s="158"/>
    </row>
    <row r="49" spans="1:18" x14ac:dyDescent="0.2">
      <c r="A49" s="810"/>
      <c r="B49" s="84" t="s">
        <v>508</v>
      </c>
      <c r="C49" s="252"/>
      <c r="D49" s="119">
        <v>3795</v>
      </c>
      <c r="E49" s="58"/>
      <c r="F49" s="59"/>
      <c r="G49" s="120"/>
      <c r="H49" s="690">
        <f t="shared" si="0"/>
        <v>3300.0000000000005</v>
      </c>
      <c r="I49" s="790"/>
      <c r="J49" s="30" t="s">
        <v>507</v>
      </c>
      <c r="K49" s="31"/>
      <c r="L49" s="32"/>
      <c r="M49" s="212" t="s">
        <v>44</v>
      </c>
      <c r="O49" s="159" t="s">
        <v>45</v>
      </c>
      <c r="P49" s="35"/>
    </row>
    <row r="50" spans="1:18" x14ac:dyDescent="0.2">
      <c r="A50" s="810"/>
      <c r="B50" s="84" t="s">
        <v>509</v>
      </c>
      <c r="C50" s="252"/>
      <c r="D50" s="119">
        <v>19504</v>
      </c>
      <c r="E50" s="58"/>
      <c r="F50" s="59"/>
      <c r="G50" s="120"/>
      <c r="H50" s="690">
        <f t="shared" si="0"/>
        <v>16960</v>
      </c>
      <c r="I50" s="790"/>
      <c r="J50" s="30" t="s">
        <v>455</v>
      </c>
      <c r="K50" s="31"/>
      <c r="L50" s="32"/>
      <c r="M50" s="212" t="s">
        <v>44</v>
      </c>
      <c r="O50" s="159" t="s">
        <v>45</v>
      </c>
      <c r="P50" s="35"/>
    </row>
    <row r="51" spans="1:18" x14ac:dyDescent="0.2">
      <c r="A51" s="811"/>
      <c r="B51" s="84" t="s">
        <v>510</v>
      </c>
      <c r="C51" s="148">
        <v>10350</v>
      </c>
      <c r="D51" s="119"/>
      <c r="E51" s="58"/>
      <c r="F51" s="59"/>
      <c r="G51" s="120"/>
      <c r="H51" s="690">
        <f t="shared" si="0"/>
        <v>9000</v>
      </c>
      <c r="I51" s="753"/>
      <c r="J51" s="30" t="s">
        <v>244</v>
      </c>
      <c r="K51" s="31"/>
      <c r="L51" s="32"/>
      <c r="M51" s="212" t="s">
        <v>124</v>
      </c>
      <c r="O51" s="159">
        <v>43385</v>
      </c>
      <c r="P51" s="35"/>
    </row>
    <row r="52" spans="1:18" x14ac:dyDescent="0.2">
      <c r="A52" s="809" t="s">
        <v>131</v>
      </c>
      <c r="B52" s="84" t="s">
        <v>511</v>
      </c>
      <c r="C52" s="252"/>
      <c r="D52" s="119">
        <v>6900</v>
      </c>
      <c r="E52" s="58"/>
      <c r="F52" s="59"/>
      <c r="G52" s="120"/>
      <c r="H52" s="690">
        <f t="shared" si="0"/>
        <v>6000.0000000000009</v>
      </c>
      <c r="I52" s="752">
        <f>SUM(C52:G54)</f>
        <v>47219</v>
      </c>
      <c r="J52" s="30" t="s">
        <v>290</v>
      </c>
      <c r="K52" s="31"/>
      <c r="L52" s="32"/>
      <c r="M52" s="212" t="s">
        <v>44</v>
      </c>
      <c r="O52" s="159" t="s">
        <v>45</v>
      </c>
      <c r="P52" s="35"/>
    </row>
    <row r="53" spans="1:18" x14ac:dyDescent="0.2">
      <c r="A53" s="810"/>
      <c r="B53" s="84" t="s">
        <v>512</v>
      </c>
      <c r="C53" s="148">
        <v>29624</v>
      </c>
      <c r="D53" s="119"/>
      <c r="E53" s="58"/>
      <c r="F53" s="59"/>
      <c r="G53" s="120"/>
      <c r="H53" s="690">
        <f t="shared" si="0"/>
        <v>25760.000000000004</v>
      </c>
      <c r="I53" s="790"/>
      <c r="J53" s="30" t="s">
        <v>102</v>
      </c>
      <c r="K53" s="31"/>
      <c r="L53" s="32"/>
      <c r="M53" s="212" t="s">
        <v>104</v>
      </c>
      <c r="O53" s="159">
        <v>43404</v>
      </c>
      <c r="P53" s="35"/>
    </row>
    <row r="54" spans="1:18" x14ac:dyDescent="0.2">
      <c r="A54" s="811"/>
      <c r="B54" s="84" t="s">
        <v>514</v>
      </c>
      <c r="C54" s="252"/>
      <c r="D54" s="119"/>
      <c r="E54" s="148">
        <v>10695</v>
      </c>
      <c r="F54" s="59"/>
      <c r="G54" s="120"/>
      <c r="H54" s="690">
        <f t="shared" si="0"/>
        <v>9300</v>
      </c>
      <c r="I54" s="753"/>
      <c r="J54" s="30" t="s">
        <v>645</v>
      </c>
      <c r="K54" s="31"/>
      <c r="L54" s="32"/>
      <c r="M54" s="212" t="s">
        <v>104</v>
      </c>
      <c r="O54" s="159">
        <v>43426</v>
      </c>
      <c r="P54" s="35"/>
    </row>
    <row r="55" spans="1:18" x14ac:dyDescent="0.2">
      <c r="A55" s="809" t="s">
        <v>212</v>
      </c>
      <c r="B55" s="84" t="s">
        <v>518</v>
      </c>
      <c r="C55" s="252"/>
      <c r="D55" s="119">
        <v>28513.1</v>
      </c>
      <c r="E55" s="252"/>
      <c r="F55" s="59"/>
      <c r="G55" s="120"/>
      <c r="H55" s="690">
        <f t="shared" si="0"/>
        <v>24794</v>
      </c>
      <c r="I55" s="752">
        <f>SUM(C55:G56)</f>
        <v>32308.1</v>
      </c>
      <c r="J55" s="30" t="s">
        <v>88</v>
      </c>
      <c r="K55" s="31"/>
      <c r="L55" s="32"/>
      <c r="M55" s="212" t="s">
        <v>44</v>
      </c>
      <c r="O55" s="159" t="s">
        <v>45</v>
      </c>
      <c r="P55" s="255"/>
    </row>
    <row r="56" spans="1:18" x14ac:dyDescent="0.2">
      <c r="A56" s="811"/>
      <c r="B56" s="84" t="s">
        <v>517</v>
      </c>
      <c r="C56" s="252"/>
      <c r="D56" s="119"/>
      <c r="E56" s="148">
        <v>3795</v>
      </c>
      <c r="F56" s="59"/>
      <c r="G56" s="120"/>
      <c r="H56" s="690">
        <f t="shared" si="0"/>
        <v>3300.0000000000005</v>
      </c>
      <c r="I56" s="753"/>
      <c r="J56" s="30" t="s">
        <v>516</v>
      </c>
      <c r="K56" s="31"/>
      <c r="L56" s="32"/>
      <c r="M56" s="212" t="s">
        <v>486</v>
      </c>
      <c r="O56" s="644" t="s">
        <v>487</v>
      </c>
      <c r="P56" s="645">
        <v>3666.26</v>
      </c>
      <c r="Q56" s="158">
        <v>128.74</v>
      </c>
      <c r="R56" s="100" t="s">
        <v>519</v>
      </c>
    </row>
    <row r="57" spans="1:18" x14ac:dyDescent="0.2">
      <c r="A57" s="809" t="s">
        <v>139</v>
      </c>
      <c r="B57" s="84" t="s">
        <v>520</v>
      </c>
      <c r="C57" s="252"/>
      <c r="D57" s="119">
        <v>747.5</v>
      </c>
      <c r="E57" s="58"/>
      <c r="F57" s="59"/>
      <c r="G57" s="120"/>
      <c r="H57" s="690">
        <f t="shared" si="0"/>
        <v>650</v>
      </c>
      <c r="I57" s="752">
        <f>SUM(C57:G68)</f>
        <v>88278.7</v>
      </c>
      <c r="J57" s="30" t="s">
        <v>110</v>
      </c>
      <c r="K57" s="31"/>
      <c r="L57" s="32"/>
      <c r="M57" s="212" t="s">
        <v>44</v>
      </c>
      <c r="O57" s="159" t="s">
        <v>45</v>
      </c>
      <c r="P57" s="35"/>
    </row>
    <row r="58" spans="1:18" x14ac:dyDescent="0.2">
      <c r="A58" s="810"/>
      <c r="B58" s="84" t="s">
        <v>521</v>
      </c>
      <c r="C58" s="252"/>
      <c r="D58" s="119">
        <v>5681</v>
      </c>
      <c r="E58" s="58"/>
      <c r="F58" s="59"/>
      <c r="G58" s="120"/>
      <c r="H58" s="690">
        <f t="shared" si="0"/>
        <v>4940</v>
      </c>
      <c r="I58" s="790"/>
      <c r="J58" s="30" t="s">
        <v>110</v>
      </c>
      <c r="K58" s="31"/>
      <c r="L58" s="32"/>
      <c r="M58" s="212" t="s">
        <v>44</v>
      </c>
      <c r="O58" s="159" t="s">
        <v>45</v>
      </c>
      <c r="P58" s="35"/>
    </row>
    <row r="59" spans="1:18" x14ac:dyDescent="0.2">
      <c r="A59" s="810"/>
      <c r="B59" s="84" t="s">
        <v>522</v>
      </c>
      <c r="C59" s="252"/>
      <c r="D59" s="119"/>
      <c r="E59" s="148">
        <v>15939</v>
      </c>
      <c r="F59" s="59"/>
      <c r="G59" s="120"/>
      <c r="H59" s="690">
        <f t="shared" si="0"/>
        <v>13860.000000000002</v>
      </c>
      <c r="I59" s="790"/>
      <c r="J59" s="30" t="s">
        <v>539</v>
      </c>
      <c r="K59" s="31"/>
      <c r="L59" s="32"/>
      <c r="M59" s="212" t="s">
        <v>104</v>
      </c>
      <c r="O59" s="159">
        <v>43392</v>
      </c>
      <c r="P59" s="35"/>
    </row>
    <row r="60" spans="1:18" x14ac:dyDescent="0.2">
      <c r="A60" s="810"/>
      <c r="B60" s="84" t="s">
        <v>523</v>
      </c>
      <c r="C60" s="252"/>
      <c r="D60" s="119"/>
      <c r="E60" s="148">
        <v>13535.5</v>
      </c>
      <c r="F60" s="59"/>
      <c r="G60" s="120"/>
      <c r="H60" s="690">
        <f t="shared" si="0"/>
        <v>11770</v>
      </c>
      <c r="I60" s="790"/>
      <c r="J60" s="30" t="s">
        <v>538</v>
      </c>
      <c r="K60" s="31"/>
      <c r="L60" s="32"/>
      <c r="M60" s="212" t="s">
        <v>124</v>
      </c>
      <c r="O60" s="159">
        <v>43404</v>
      </c>
      <c r="P60" s="35"/>
    </row>
    <row r="61" spans="1:18" x14ac:dyDescent="0.2">
      <c r="A61" s="810"/>
      <c r="B61" s="84" t="s">
        <v>525</v>
      </c>
      <c r="C61" s="252"/>
      <c r="D61" s="119"/>
      <c r="E61" s="148">
        <v>3795</v>
      </c>
      <c r="F61" s="59"/>
      <c r="G61" s="120"/>
      <c r="H61" s="690">
        <f t="shared" si="0"/>
        <v>3300.0000000000005</v>
      </c>
      <c r="I61" s="790"/>
      <c r="J61" s="30" t="s">
        <v>536</v>
      </c>
      <c r="K61" s="31"/>
      <c r="L61" s="32"/>
      <c r="M61" s="212" t="s">
        <v>104</v>
      </c>
      <c r="O61" s="159">
        <v>43424</v>
      </c>
      <c r="P61" s="35"/>
    </row>
    <row r="62" spans="1:18" x14ac:dyDescent="0.2">
      <c r="A62" s="810"/>
      <c r="B62" s="84" t="s">
        <v>526</v>
      </c>
      <c r="C62" s="252"/>
      <c r="D62" s="119"/>
      <c r="E62" s="58">
        <v>0</v>
      </c>
      <c r="F62" s="59"/>
      <c r="G62" s="120"/>
      <c r="H62" s="690">
        <f t="shared" si="0"/>
        <v>0</v>
      </c>
      <c r="I62" s="790"/>
      <c r="J62" s="30" t="s">
        <v>535</v>
      </c>
      <c r="K62" s="31"/>
      <c r="L62" s="32"/>
      <c r="M62" s="212" t="s">
        <v>555</v>
      </c>
      <c r="O62" s="159" t="s">
        <v>45</v>
      </c>
      <c r="P62" s="35"/>
    </row>
    <row r="63" spans="1:18" x14ac:dyDescent="0.2">
      <c r="A63" s="810"/>
      <c r="B63" s="84" t="s">
        <v>528</v>
      </c>
      <c r="C63" s="252"/>
      <c r="D63" s="119"/>
      <c r="E63" s="148">
        <v>4534.2</v>
      </c>
      <c r="F63" s="59"/>
      <c r="G63" s="120"/>
      <c r="H63" s="690">
        <f t="shared" si="0"/>
        <v>3942.7826086956525</v>
      </c>
      <c r="I63" s="790"/>
      <c r="J63" s="30" t="s">
        <v>533</v>
      </c>
      <c r="K63" s="31"/>
      <c r="L63" s="32"/>
      <c r="M63" s="212" t="s">
        <v>124</v>
      </c>
      <c r="O63" s="159">
        <v>43409</v>
      </c>
      <c r="P63" s="35"/>
    </row>
    <row r="64" spans="1:18" x14ac:dyDescent="0.2">
      <c r="A64" s="810"/>
      <c r="B64" s="84" t="s">
        <v>529</v>
      </c>
      <c r="C64" s="252"/>
      <c r="D64" s="119"/>
      <c r="E64" s="148">
        <v>21252</v>
      </c>
      <c r="F64" s="59"/>
      <c r="G64" s="120"/>
      <c r="H64" s="690">
        <f t="shared" si="0"/>
        <v>18480</v>
      </c>
      <c r="I64" s="790"/>
      <c r="J64" s="30" t="s">
        <v>532</v>
      </c>
      <c r="K64" s="31"/>
      <c r="L64" s="32"/>
      <c r="M64" s="212" t="s">
        <v>104</v>
      </c>
      <c r="O64" s="159">
        <v>43392</v>
      </c>
      <c r="P64" s="35"/>
    </row>
    <row r="65" spans="1:18" x14ac:dyDescent="0.2">
      <c r="A65" s="810"/>
      <c r="B65" s="84" t="s">
        <v>530</v>
      </c>
      <c r="C65" s="252"/>
      <c r="D65" s="119"/>
      <c r="E65" s="148">
        <v>3762</v>
      </c>
      <c r="F65" s="59"/>
      <c r="G65" s="120"/>
      <c r="H65" s="690">
        <f t="shared" si="0"/>
        <v>3271.304347826087</v>
      </c>
      <c r="I65" s="790"/>
      <c r="J65" s="30" t="s">
        <v>531</v>
      </c>
      <c r="K65" s="31"/>
      <c r="L65" s="32"/>
      <c r="M65" s="212" t="s">
        <v>104</v>
      </c>
      <c r="O65" s="159">
        <v>43423</v>
      </c>
      <c r="P65" s="35"/>
    </row>
    <row r="66" spans="1:18" x14ac:dyDescent="0.2">
      <c r="A66" s="810"/>
      <c r="B66" s="84" t="s">
        <v>540</v>
      </c>
      <c r="C66" s="252"/>
      <c r="D66" s="119">
        <v>10350</v>
      </c>
      <c r="E66" s="58"/>
      <c r="F66" s="59"/>
      <c r="G66" s="120"/>
      <c r="H66" s="690">
        <f t="shared" ref="H66:H89" si="1">SUM(C66:G66)/1.15</f>
        <v>9000</v>
      </c>
      <c r="I66" s="790"/>
      <c r="J66" s="30" t="s">
        <v>73</v>
      </c>
      <c r="K66" s="31"/>
      <c r="L66" s="32"/>
      <c r="M66" s="212" t="s">
        <v>44</v>
      </c>
      <c r="O66" s="159" t="s">
        <v>45</v>
      </c>
      <c r="P66" s="35"/>
    </row>
    <row r="67" spans="1:18" x14ac:dyDescent="0.2">
      <c r="A67" s="810"/>
      <c r="B67" s="84" t="s">
        <v>543</v>
      </c>
      <c r="C67" s="252"/>
      <c r="D67" s="119"/>
      <c r="E67" s="148">
        <v>4933.5</v>
      </c>
      <c r="F67" s="59"/>
      <c r="G67" s="120"/>
      <c r="H67" s="690">
        <f t="shared" si="1"/>
        <v>4290</v>
      </c>
      <c r="I67" s="790"/>
      <c r="J67" s="30" t="s">
        <v>82</v>
      </c>
      <c r="K67" s="31"/>
      <c r="L67" s="32"/>
      <c r="M67" s="212" t="s">
        <v>486</v>
      </c>
      <c r="O67" s="644" t="s">
        <v>487</v>
      </c>
      <c r="P67" s="35">
        <v>4766.1400000000003</v>
      </c>
      <c r="Q67">
        <v>167.36</v>
      </c>
      <c r="R67" s="100" t="s">
        <v>519</v>
      </c>
    </row>
    <row r="68" spans="1:18" x14ac:dyDescent="0.2">
      <c r="A68" s="811"/>
      <c r="B68" s="84" t="s">
        <v>541</v>
      </c>
      <c r="C68" s="252"/>
      <c r="D68" s="119"/>
      <c r="E68" s="148">
        <v>3749</v>
      </c>
      <c r="F68" s="59"/>
      <c r="G68" s="120"/>
      <c r="H68" s="690">
        <f t="shared" si="1"/>
        <v>3260.0000000000005</v>
      </c>
      <c r="I68" s="753"/>
      <c r="J68" s="30" t="s">
        <v>542</v>
      </c>
      <c r="K68" s="31"/>
      <c r="L68" s="32"/>
      <c r="M68" s="212" t="s">
        <v>486</v>
      </c>
      <c r="O68" s="644" t="s">
        <v>487</v>
      </c>
      <c r="P68" s="35">
        <v>3621.82</v>
      </c>
      <c r="Q68">
        <v>127.18</v>
      </c>
      <c r="R68" s="100" t="s">
        <v>519</v>
      </c>
    </row>
    <row r="69" spans="1:18" x14ac:dyDescent="0.2">
      <c r="A69" s="809" t="s">
        <v>106</v>
      </c>
      <c r="B69" s="84" t="s">
        <v>545</v>
      </c>
      <c r="C69" s="252"/>
      <c r="D69" s="119"/>
      <c r="E69" s="148">
        <v>4916.25</v>
      </c>
      <c r="F69" s="59"/>
      <c r="G69" s="120"/>
      <c r="H69" s="690">
        <f t="shared" si="1"/>
        <v>4275</v>
      </c>
      <c r="I69" s="752">
        <f>SUM(C69:G70)</f>
        <v>7676.25</v>
      </c>
      <c r="J69" s="30" t="s">
        <v>544</v>
      </c>
      <c r="K69" s="31"/>
      <c r="L69" s="32"/>
      <c r="M69" s="212" t="s">
        <v>104</v>
      </c>
      <c r="O69" s="159">
        <v>43402</v>
      </c>
      <c r="P69" s="35"/>
    </row>
    <row r="70" spans="1:18" x14ac:dyDescent="0.2">
      <c r="A70" s="811"/>
      <c r="B70" s="84" t="s">
        <v>546</v>
      </c>
      <c r="C70" s="252"/>
      <c r="D70" s="119"/>
      <c r="E70" s="148">
        <v>2760</v>
      </c>
      <c r="F70" s="59"/>
      <c r="G70" s="120"/>
      <c r="H70" s="690">
        <f t="shared" si="1"/>
        <v>2400</v>
      </c>
      <c r="I70" s="753"/>
      <c r="J70" s="30" t="s">
        <v>413</v>
      </c>
      <c r="K70" s="31"/>
      <c r="L70" s="32"/>
      <c r="M70" s="212" t="s">
        <v>104</v>
      </c>
      <c r="O70" s="159">
        <v>43421</v>
      </c>
      <c r="P70" s="35"/>
    </row>
    <row r="71" spans="1:18" x14ac:dyDescent="0.2">
      <c r="A71" s="653" t="s">
        <v>216</v>
      </c>
      <c r="B71" s="84" t="s">
        <v>547</v>
      </c>
      <c r="C71" s="252"/>
      <c r="D71" s="119">
        <v>1380</v>
      </c>
      <c r="E71" s="58"/>
      <c r="F71" s="59"/>
      <c r="G71" s="120"/>
      <c r="H71" s="690">
        <f t="shared" si="1"/>
        <v>1200</v>
      </c>
      <c r="I71" s="652">
        <f>SUM(C71:G71)</f>
        <v>1380</v>
      </c>
      <c r="J71" s="30" t="s">
        <v>262</v>
      </c>
      <c r="K71" s="31"/>
      <c r="L71" s="32"/>
      <c r="M71" s="212" t="s">
        <v>44</v>
      </c>
      <c r="O71" s="159" t="s">
        <v>45</v>
      </c>
      <c r="P71" s="35"/>
    </row>
    <row r="72" spans="1:18" x14ac:dyDescent="0.2">
      <c r="A72" s="809" t="s">
        <v>285</v>
      </c>
      <c r="B72" s="84" t="s">
        <v>548</v>
      </c>
      <c r="C72" s="252"/>
      <c r="D72" s="119">
        <v>4715</v>
      </c>
      <c r="E72" s="58"/>
      <c r="F72" s="59"/>
      <c r="G72" s="120"/>
      <c r="H72" s="690">
        <f t="shared" si="1"/>
        <v>4100</v>
      </c>
      <c r="I72" s="752">
        <f>SUM(C72:G73)</f>
        <v>22885</v>
      </c>
      <c r="J72" s="30" t="s">
        <v>550</v>
      </c>
      <c r="K72" s="31"/>
      <c r="L72" s="32"/>
      <c r="M72" s="212" t="s">
        <v>44</v>
      </c>
      <c r="O72" s="159" t="s">
        <v>45</v>
      </c>
      <c r="P72" s="35"/>
    </row>
    <row r="73" spans="1:18" x14ac:dyDescent="0.2">
      <c r="A73" s="811"/>
      <c r="B73" s="84" t="s">
        <v>549</v>
      </c>
      <c r="C73" s="252"/>
      <c r="D73" s="119">
        <v>18170</v>
      </c>
      <c r="E73" s="58"/>
      <c r="F73" s="59"/>
      <c r="G73" s="120"/>
      <c r="H73" s="690">
        <f t="shared" si="1"/>
        <v>15800.000000000002</v>
      </c>
      <c r="I73" s="753"/>
      <c r="J73" s="30" t="s">
        <v>88</v>
      </c>
      <c r="K73" s="31"/>
      <c r="L73" s="32"/>
      <c r="M73" s="212" t="s">
        <v>44</v>
      </c>
      <c r="O73" s="159" t="s">
        <v>45</v>
      </c>
      <c r="P73" s="35"/>
    </row>
    <row r="74" spans="1:18" x14ac:dyDescent="0.2">
      <c r="A74" s="809" t="s">
        <v>145</v>
      </c>
      <c r="B74" s="84" t="s">
        <v>552</v>
      </c>
      <c r="C74" s="58">
        <v>2714</v>
      </c>
      <c r="D74" s="119"/>
      <c r="E74" s="58"/>
      <c r="F74" s="59"/>
      <c r="G74" s="120"/>
      <c r="H74" s="690">
        <f t="shared" si="1"/>
        <v>2360</v>
      </c>
      <c r="I74" s="752">
        <f>SUM(C74:G76)</f>
        <v>20447</v>
      </c>
      <c r="J74" s="573" t="s">
        <v>206</v>
      </c>
      <c r="K74" s="31"/>
      <c r="L74" s="32"/>
      <c r="M74" s="212" t="s">
        <v>209</v>
      </c>
      <c r="O74" s="159" t="s">
        <v>45</v>
      </c>
      <c r="P74" s="35"/>
    </row>
    <row r="75" spans="1:18" x14ac:dyDescent="0.2">
      <c r="A75" s="810"/>
      <c r="B75" s="84" t="s">
        <v>557</v>
      </c>
      <c r="C75" s="58"/>
      <c r="D75" s="119">
        <v>20976</v>
      </c>
      <c r="E75" s="58"/>
      <c r="F75" s="59"/>
      <c r="G75" s="120"/>
      <c r="H75" s="690">
        <f t="shared" si="1"/>
        <v>18240</v>
      </c>
      <c r="I75" s="790"/>
      <c r="J75" s="30" t="s">
        <v>62</v>
      </c>
      <c r="K75" s="31"/>
      <c r="L75" s="32"/>
      <c r="M75" s="212" t="s">
        <v>44</v>
      </c>
      <c r="O75" s="159" t="s">
        <v>45</v>
      </c>
      <c r="P75" s="35"/>
    </row>
    <row r="76" spans="1:18" x14ac:dyDescent="0.2">
      <c r="A76" s="811"/>
      <c r="B76" s="84" t="s">
        <v>558</v>
      </c>
      <c r="C76" s="58"/>
      <c r="D76" s="119"/>
      <c r="E76" s="58">
        <v>-3243</v>
      </c>
      <c r="F76" s="59"/>
      <c r="G76" s="120"/>
      <c r="H76" s="690">
        <f t="shared" si="1"/>
        <v>-2820</v>
      </c>
      <c r="I76" s="753"/>
      <c r="J76" s="30" t="s">
        <v>441</v>
      </c>
      <c r="K76" s="31"/>
      <c r="L76" s="32"/>
      <c r="M76" s="212" t="s">
        <v>561</v>
      </c>
      <c r="O76" s="159" t="s">
        <v>45</v>
      </c>
      <c r="P76" s="35"/>
    </row>
    <row r="77" spans="1:18" x14ac:dyDescent="0.2">
      <c r="A77" s="809" t="s">
        <v>152</v>
      </c>
      <c r="B77" s="84" t="s">
        <v>556</v>
      </c>
      <c r="C77" s="58"/>
      <c r="D77" s="119">
        <v>6555</v>
      </c>
      <c r="E77" s="58"/>
      <c r="F77" s="59"/>
      <c r="G77" s="120"/>
      <c r="H77" s="690">
        <f t="shared" si="1"/>
        <v>5700</v>
      </c>
      <c r="I77" s="752">
        <f>SUM(C77:G79)</f>
        <v>14076</v>
      </c>
      <c r="J77" s="30" t="s">
        <v>88</v>
      </c>
      <c r="K77" s="31"/>
      <c r="L77" s="32"/>
      <c r="M77" s="212" t="s">
        <v>44</v>
      </c>
      <c r="O77" s="159" t="s">
        <v>45</v>
      </c>
      <c r="P77" s="35"/>
    </row>
    <row r="78" spans="1:18" x14ac:dyDescent="0.2">
      <c r="A78" s="810"/>
      <c r="B78" s="84" t="s">
        <v>560</v>
      </c>
      <c r="C78" s="58"/>
      <c r="D78" s="119"/>
      <c r="E78" s="148">
        <v>4554</v>
      </c>
      <c r="F78" s="59"/>
      <c r="G78" s="120"/>
      <c r="H78" s="690">
        <f t="shared" si="1"/>
        <v>3960.0000000000005</v>
      </c>
      <c r="I78" s="790"/>
      <c r="J78" s="30" t="s">
        <v>559</v>
      </c>
      <c r="K78" s="31"/>
      <c r="L78" s="32"/>
      <c r="M78" s="212" t="s">
        <v>104</v>
      </c>
      <c r="O78" s="159">
        <v>43373</v>
      </c>
      <c r="P78" s="35"/>
    </row>
    <row r="79" spans="1:18" x14ac:dyDescent="0.2">
      <c r="A79" s="811"/>
      <c r="B79" s="84" t="s">
        <v>562</v>
      </c>
      <c r="C79" s="58"/>
      <c r="D79" s="119">
        <v>2967</v>
      </c>
      <c r="E79" s="58"/>
      <c r="F79" s="59"/>
      <c r="G79" s="120"/>
      <c r="H79" s="690">
        <f t="shared" si="1"/>
        <v>2580</v>
      </c>
      <c r="I79" s="753"/>
      <c r="J79" s="30" t="s">
        <v>213</v>
      </c>
      <c r="K79" s="31"/>
      <c r="L79" s="32"/>
      <c r="M79" s="212" t="s">
        <v>44</v>
      </c>
      <c r="O79" s="159" t="s">
        <v>45</v>
      </c>
      <c r="P79" s="35"/>
    </row>
    <row r="80" spans="1:18" x14ac:dyDescent="0.2">
      <c r="A80" s="809" t="s">
        <v>114</v>
      </c>
      <c r="B80" s="84" t="s">
        <v>563</v>
      </c>
      <c r="C80" s="58"/>
      <c r="D80" s="119"/>
      <c r="E80" s="148">
        <v>2070</v>
      </c>
      <c r="F80" s="59"/>
      <c r="G80" s="120"/>
      <c r="H80" s="690">
        <f t="shared" si="1"/>
        <v>1800.0000000000002</v>
      </c>
      <c r="I80" s="752">
        <f>SUM(C80:G85)</f>
        <v>109468.5</v>
      </c>
      <c r="J80" s="30" t="s">
        <v>498</v>
      </c>
      <c r="K80" s="31"/>
      <c r="L80" s="32"/>
      <c r="M80" s="212" t="s">
        <v>104</v>
      </c>
      <c r="O80" s="159">
        <v>43406</v>
      </c>
      <c r="P80" s="35"/>
    </row>
    <row r="81" spans="1:19" x14ac:dyDescent="0.2">
      <c r="A81" s="810"/>
      <c r="B81" s="84" t="s">
        <v>564</v>
      </c>
      <c r="C81" s="58"/>
      <c r="D81" s="119"/>
      <c r="E81" s="148">
        <v>67551</v>
      </c>
      <c r="F81" s="59"/>
      <c r="G81" s="120"/>
      <c r="H81" s="690">
        <f t="shared" si="1"/>
        <v>58740.000000000007</v>
      </c>
      <c r="I81" s="790"/>
      <c r="J81" s="30" t="s">
        <v>565</v>
      </c>
      <c r="K81" s="31"/>
      <c r="L81" s="32"/>
      <c r="M81" s="212" t="s">
        <v>104</v>
      </c>
      <c r="O81" s="159">
        <v>43413</v>
      </c>
      <c r="P81" s="661">
        <f>E81+E42</f>
        <v>80872.800000000003</v>
      </c>
    </row>
    <row r="82" spans="1:19" x14ac:dyDescent="0.2">
      <c r="A82" s="810"/>
      <c r="B82" s="84" t="s">
        <v>567</v>
      </c>
      <c r="C82" s="58"/>
      <c r="D82" s="119">
        <v>1817</v>
      </c>
      <c r="E82" s="58"/>
      <c r="F82" s="59"/>
      <c r="G82" s="120"/>
      <c r="H82" s="690">
        <f t="shared" si="1"/>
        <v>1580.0000000000002</v>
      </c>
      <c r="I82" s="790"/>
      <c r="J82" s="30" t="s">
        <v>213</v>
      </c>
      <c r="K82" s="31"/>
      <c r="L82" s="32"/>
      <c r="M82" s="212" t="s">
        <v>44</v>
      </c>
      <c r="O82" s="159" t="s">
        <v>45</v>
      </c>
      <c r="P82" s="35"/>
    </row>
    <row r="83" spans="1:19" x14ac:dyDescent="0.2">
      <c r="A83" s="810"/>
      <c r="B83" s="84" t="s">
        <v>568</v>
      </c>
      <c r="C83" s="58"/>
      <c r="D83" s="119">
        <v>8970</v>
      </c>
      <c r="E83" s="58"/>
      <c r="F83" s="59"/>
      <c r="G83" s="120"/>
      <c r="H83" s="690">
        <f t="shared" si="1"/>
        <v>7800.0000000000009</v>
      </c>
      <c r="I83" s="790"/>
      <c r="J83" s="30" t="s">
        <v>213</v>
      </c>
      <c r="K83" s="31"/>
      <c r="L83" s="32"/>
      <c r="M83" s="212" t="s">
        <v>44</v>
      </c>
      <c r="O83" s="159" t="s">
        <v>45</v>
      </c>
      <c r="P83" s="35"/>
    </row>
    <row r="84" spans="1:19" x14ac:dyDescent="0.2">
      <c r="A84" s="810"/>
      <c r="B84" s="84" t="s">
        <v>569</v>
      </c>
      <c r="C84" s="58"/>
      <c r="D84" s="119">
        <v>14432.5</v>
      </c>
      <c r="E84" s="58"/>
      <c r="F84" s="59"/>
      <c r="G84" s="120"/>
      <c r="H84" s="690">
        <f t="shared" si="1"/>
        <v>12550.000000000002</v>
      </c>
      <c r="I84" s="790"/>
      <c r="J84" s="30" t="s">
        <v>213</v>
      </c>
      <c r="K84" s="31"/>
      <c r="L84" s="32"/>
      <c r="M84" s="212" t="s">
        <v>44</v>
      </c>
      <c r="O84" s="159" t="s">
        <v>45</v>
      </c>
      <c r="P84" s="35"/>
    </row>
    <row r="85" spans="1:19" x14ac:dyDescent="0.2">
      <c r="A85" s="811"/>
      <c r="B85" s="84" t="s">
        <v>570</v>
      </c>
      <c r="C85" s="58"/>
      <c r="D85" s="119">
        <v>14628</v>
      </c>
      <c r="E85" s="58"/>
      <c r="F85" s="59"/>
      <c r="G85" s="120"/>
      <c r="H85" s="690">
        <f t="shared" si="1"/>
        <v>12720.000000000002</v>
      </c>
      <c r="I85" s="753"/>
      <c r="J85" s="30" t="s">
        <v>213</v>
      </c>
      <c r="K85" s="31"/>
      <c r="L85" s="32"/>
      <c r="M85" s="212" t="s">
        <v>44</v>
      </c>
      <c r="O85" s="159" t="s">
        <v>45</v>
      </c>
      <c r="P85" s="35"/>
    </row>
    <row r="86" spans="1:19" x14ac:dyDescent="0.2">
      <c r="A86" s="809" t="s">
        <v>155</v>
      </c>
      <c r="B86" s="84" t="s">
        <v>571</v>
      </c>
      <c r="C86" s="58">
        <v>34500</v>
      </c>
      <c r="D86" s="119"/>
      <c r="E86" s="58"/>
      <c r="F86" s="59"/>
      <c r="G86" s="120"/>
      <c r="H86" s="690">
        <f t="shared" si="1"/>
        <v>30000.000000000004</v>
      </c>
      <c r="I86" s="752">
        <f>SUM(C86:G87)</f>
        <v>34615</v>
      </c>
      <c r="J86" s="30" t="s">
        <v>572</v>
      </c>
      <c r="K86" s="31"/>
      <c r="L86" s="32"/>
      <c r="M86" s="212" t="s">
        <v>104</v>
      </c>
      <c r="O86" s="159">
        <v>43409</v>
      </c>
      <c r="P86" s="35"/>
    </row>
    <row r="87" spans="1:19" x14ac:dyDescent="0.2">
      <c r="A87" s="811"/>
      <c r="B87" s="84" t="s">
        <v>574</v>
      </c>
      <c r="C87" s="58"/>
      <c r="D87" s="119"/>
      <c r="E87" s="148">
        <v>115</v>
      </c>
      <c r="F87" s="59"/>
      <c r="G87" s="120"/>
      <c r="H87" s="690">
        <f t="shared" si="1"/>
        <v>100.00000000000001</v>
      </c>
      <c r="I87" s="753"/>
      <c r="J87" s="30" t="s">
        <v>573</v>
      </c>
      <c r="K87" s="31"/>
      <c r="L87" s="32"/>
      <c r="M87" s="212" t="s">
        <v>486</v>
      </c>
      <c r="O87" s="644" t="s">
        <v>487</v>
      </c>
      <c r="P87" s="35"/>
    </row>
    <row r="88" spans="1:19" x14ac:dyDescent="0.2">
      <c r="A88" s="809" t="s">
        <v>367</v>
      </c>
      <c r="B88" s="84" t="s">
        <v>578</v>
      </c>
      <c r="C88" s="58"/>
      <c r="D88" s="119"/>
      <c r="E88" s="148">
        <v>828</v>
      </c>
      <c r="F88" s="59"/>
      <c r="G88" s="120"/>
      <c r="H88" s="690">
        <f t="shared" si="1"/>
        <v>720</v>
      </c>
      <c r="I88" s="863">
        <f>SUM(C88:G89)</f>
        <v>58673</v>
      </c>
      <c r="J88" s="30" t="s">
        <v>577</v>
      </c>
      <c r="K88" s="31"/>
      <c r="L88" s="32"/>
      <c r="M88" s="212" t="s">
        <v>124</v>
      </c>
      <c r="O88" s="159">
        <v>43404</v>
      </c>
      <c r="P88" s="35"/>
    </row>
    <row r="89" spans="1:19" ht="13.5" thickBot="1" x14ac:dyDescent="0.25">
      <c r="A89" s="810"/>
      <c r="B89" s="84" t="s">
        <v>579</v>
      </c>
      <c r="C89" s="58">
        <v>57845</v>
      </c>
      <c r="D89" s="119"/>
      <c r="E89" s="58"/>
      <c r="F89" s="59"/>
      <c r="G89" s="120"/>
      <c r="H89" s="690">
        <f t="shared" si="1"/>
        <v>50300.000000000007</v>
      </c>
      <c r="I89" s="864"/>
      <c r="J89" s="30" t="s">
        <v>281</v>
      </c>
      <c r="K89" s="31"/>
      <c r="L89" s="32"/>
      <c r="M89" s="212" t="s">
        <v>104</v>
      </c>
      <c r="O89" s="159" t="s">
        <v>45</v>
      </c>
      <c r="P89" s="35"/>
    </row>
    <row r="90" spans="1:19" s="12" customFormat="1" ht="14.25" thickTop="1" thickBot="1" x14ac:dyDescent="0.25">
      <c r="A90" s="762"/>
      <c r="B90" s="762"/>
      <c r="C90" s="67">
        <f>SUM(C5:C89)</f>
        <v>160586</v>
      </c>
      <c r="D90" s="67">
        <f>SUM(D5:D89)</f>
        <v>296464.59999999998</v>
      </c>
      <c r="E90" s="67">
        <f>SUM(E5:E89)</f>
        <v>321837.15000000002</v>
      </c>
      <c r="F90" s="67">
        <f>SUM(F5:F89)</f>
        <v>19320</v>
      </c>
      <c r="G90" s="67">
        <f>SUM(G5:G89)</f>
        <v>0</v>
      </c>
      <c r="H90" s="451"/>
      <c r="I90" s="748">
        <f>SUM(I5:I89)</f>
        <v>798207.75</v>
      </c>
      <c r="J90" s="749"/>
      <c r="K90" s="749"/>
      <c r="L90" s="749"/>
      <c r="M90" s="69">
        <f>SUM(C5:G89)</f>
        <v>798207.75</v>
      </c>
      <c r="N90" s="69"/>
      <c r="O90" s="316"/>
    </row>
    <row r="91" spans="1:19" s="12" customFormat="1" ht="15" customHeight="1" x14ac:dyDescent="0.2">
      <c r="A91" s="40"/>
      <c r="B91" s="86"/>
      <c r="C91" s="836">
        <f>SUM(C90:D90)</f>
        <v>457050.6</v>
      </c>
      <c r="D91" s="837"/>
      <c r="E91" s="763">
        <f>SUM(E90:F90)</f>
        <v>341157.15</v>
      </c>
      <c r="F91" s="764"/>
      <c r="G91" s="68">
        <f>SUM(G90)</f>
        <v>0</v>
      </c>
      <c r="H91" s="452"/>
      <c r="I91" s="748"/>
      <c r="J91" s="748"/>
      <c r="K91" s="748"/>
      <c r="L91" s="748"/>
      <c r="M91" s="69">
        <f>SUM(C90:G90)</f>
        <v>798207.75</v>
      </c>
      <c r="N91" s="69"/>
      <c r="O91" s="316"/>
      <c r="R91" s="100"/>
    </row>
    <row r="92" spans="1:19" s="12" customFormat="1" x14ac:dyDescent="0.2">
      <c r="A92" s="40"/>
      <c r="B92" s="86"/>
      <c r="C92" s="8"/>
      <c r="D92" s="8"/>
      <c r="E92" s="8"/>
      <c r="F92" s="8"/>
      <c r="G92" s="8"/>
      <c r="H92" s="8"/>
      <c r="I92" s="806"/>
      <c r="J92" s="807"/>
      <c r="M92" s="7"/>
      <c r="N92" s="7"/>
      <c r="O92" s="316"/>
      <c r="Q92" s="100"/>
      <c r="R92" s="224"/>
    </row>
    <row r="93" spans="1:19" x14ac:dyDescent="0.2">
      <c r="I93" s="741"/>
      <c r="J93" s="741"/>
      <c r="Q93" s="100"/>
      <c r="R93" s="158"/>
      <c r="S93" s="12"/>
    </row>
    <row r="94" spans="1:19" ht="15" x14ac:dyDescent="0.2">
      <c r="A94" s="65" t="s">
        <v>9</v>
      </c>
    </row>
    <row r="95" spans="1:19" s="101" customFormat="1" ht="7.5" customHeight="1" x14ac:dyDescent="0.2">
      <c r="A95" s="4"/>
      <c r="B95" s="83"/>
      <c r="C95" s="1"/>
      <c r="D95" s="1"/>
      <c r="E95" s="1"/>
      <c r="F95" s="1"/>
      <c r="G95" s="1"/>
      <c r="H95" s="1"/>
      <c r="I95"/>
      <c r="J95"/>
      <c r="K95"/>
      <c r="L95"/>
      <c r="M95"/>
      <c r="N95"/>
      <c r="O95" s="162"/>
      <c r="P95"/>
    </row>
    <row r="96" spans="1:19" s="101" customFormat="1" ht="17.25" customHeight="1" thickBot="1" x14ac:dyDescent="0.25">
      <c r="A96" s="151"/>
      <c r="B96" s="152" t="s">
        <v>34</v>
      </c>
      <c r="C96" s="132"/>
      <c r="D96" s="547"/>
      <c r="E96" s="547"/>
      <c r="F96" s="547"/>
      <c r="G96" s="547"/>
      <c r="H96" s="547"/>
      <c r="I96" s="547"/>
      <c r="J96" s="649"/>
      <c r="K96" s="649"/>
      <c r="L96"/>
      <c r="M96"/>
      <c r="N96"/>
      <c r="O96"/>
      <c r="P96"/>
      <c r="Q96" s="162"/>
      <c r="R96"/>
      <c r="S96" s="101" t="s">
        <v>50</v>
      </c>
    </row>
    <row r="97" spans="1:25" s="101" customFormat="1" ht="13.5" thickBot="1" x14ac:dyDescent="0.25">
      <c r="A97" s="760"/>
      <c r="B97" s="761"/>
      <c r="C97" s="657" t="s">
        <v>331</v>
      </c>
      <c r="D97" s="376" t="s">
        <v>482</v>
      </c>
      <c r="E97" s="376" t="s">
        <v>90</v>
      </c>
      <c r="F97" s="376" t="s">
        <v>220</v>
      </c>
      <c r="G97" s="376" t="s">
        <v>89</v>
      </c>
      <c r="H97" s="376"/>
      <c r="I97" s="376" t="s">
        <v>80</v>
      </c>
      <c r="J97" s="376" t="s">
        <v>58</v>
      </c>
      <c r="K97" s="376" t="s">
        <v>230</v>
      </c>
      <c r="L97" s="376" t="s">
        <v>158</v>
      </c>
      <c r="M97" s="560" t="s">
        <v>123</v>
      </c>
      <c r="N97" s="560" t="s">
        <v>406</v>
      </c>
      <c r="O97" s="560" t="s">
        <v>551</v>
      </c>
      <c r="P97" s="526" t="s">
        <v>456</v>
      </c>
      <c r="Q97" s="526" t="s">
        <v>76</v>
      </c>
      <c r="R97" s="412" t="s">
        <v>103</v>
      </c>
      <c r="T97"/>
      <c r="Y97" s="162"/>
    </row>
    <row r="98" spans="1:25" s="101" customFormat="1" hidden="1" x14ac:dyDescent="0.2">
      <c r="A98" s="856" t="s">
        <v>450</v>
      </c>
      <c r="B98" s="857"/>
      <c r="C98" s="72"/>
      <c r="D98" s="643"/>
      <c r="E98" s="64">
        <v>172.5</v>
      </c>
      <c r="F98" s="113"/>
      <c r="G98" s="113"/>
      <c r="H98" s="113"/>
      <c r="I98" s="113"/>
      <c r="J98" s="113"/>
      <c r="K98" s="113"/>
      <c r="L98" s="106"/>
      <c r="M98" s="528"/>
      <c r="N98" s="528"/>
      <c r="O98" s="528"/>
      <c r="P98" s="377"/>
      <c r="Q98" s="377"/>
      <c r="R98" s="346"/>
      <c r="T98"/>
      <c r="Y98" s="162"/>
    </row>
    <row r="99" spans="1:25" hidden="1" x14ac:dyDescent="0.2">
      <c r="A99" s="853" t="s">
        <v>451</v>
      </c>
      <c r="B99" s="855"/>
      <c r="C99" s="74"/>
      <c r="D99" s="641"/>
      <c r="E99" s="322">
        <v>1495</v>
      </c>
      <c r="F99" s="119"/>
      <c r="G99" s="119"/>
      <c r="H99" s="119"/>
      <c r="I99" s="119"/>
      <c r="J99" s="119"/>
      <c r="K99" s="119"/>
      <c r="L99" s="129"/>
      <c r="M99" s="129"/>
      <c r="N99" s="129"/>
      <c r="O99" s="129"/>
      <c r="P99" s="63"/>
      <c r="Q99" s="108"/>
      <c r="R99" s="77"/>
      <c r="S99" s="101"/>
      <c r="Y99" s="147"/>
    </row>
    <row r="100" spans="1:25" hidden="1" x14ac:dyDescent="0.2">
      <c r="A100" s="853" t="s">
        <v>452</v>
      </c>
      <c r="B100" s="855"/>
      <c r="C100" s="74"/>
      <c r="D100" s="135"/>
      <c r="E100" s="78"/>
      <c r="F100" s="78"/>
      <c r="G100" s="135">
        <v>20700</v>
      </c>
      <c r="H100" s="135"/>
      <c r="I100" s="78"/>
      <c r="J100" s="78"/>
      <c r="K100" s="260"/>
      <c r="L100" s="260"/>
      <c r="M100" s="260"/>
      <c r="N100" s="260"/>
      <c r="O100" s="260"/>
      <c r="P100" s="63"/>
      <c r="Q100" s="108"/>
      <c r="R100" s="77"/>
      <c r="S100" s="101"/>
      <c r="Y100" s="147"/>
    </row>
    <row r="101" spans="1:25" hidden="1" x14ac:dyDescent="0.2">
      <c r="A101" s="853" t="s">
        <v>454</v>
      </c>
      <c r="B101" s="855"/>
      <c r="C101" s="74"/>
      <c r="D101" s="135"/>
      <c r="E101" s="78"/>
      <c r="F101" s="78"/>
      <c r="G101" s="135"/>
      <c r="H101" s="135"/>
      <c r="I101" s="78"/>
      <c r="J101" s="78"/>
      <c r="K101" s="260"/>
      <c r="L101" s="260"/>
      <c r="M101" s="260"/>
      <c r="N101" s="260"/>
      <c r="O101" s="260"/>
      <c r="P101" s="63">
        <v>6497.5</v>
      </c>
      <c r="Q101" s="108"/>
      <c r="R101" s="77"/>
      <c r="S101" s="101"/>
      <c r="Y101" s="147"/>
    </row>
    <row r="102" spans="1:25" hidden="1" x14ac:dyDescent="0.2">
      <c r="A102" s="853" t="s">
        <v>457</v>
      </c>
      <c r="B102" s="855"/>
      <c r="C102" s="74"/>
      <c r="D102" s="135"/>
      <c r="E102" s="78"/>
      <c r="F102" s="78"/>
      <c r="G102" s="549"/>
      <c r="H102" s="549"/>
      <c r="I102" s="161"/>
      <c r="J102" s="78"/>
      <c r="K102" s="378"/>
      <c r="L102" s="378"/>
      <c r="M102" s="378"/>
      <c r="N102" s="378">
        <v>15180</v>
      </c>
      <c r="O102" s="378"/>
      <c r="P102" s="63"/>
      <c r="Q102" s="108"/>
      <c r="R102" s="77"/>
      <c r="S102" s="101"/>
      <c r="Y102" s="147"/>
    </row>
    <row r="103" spans="1:25" hidden="1" x14ac:dyDescent="0.2">
      <c r="A103" s="853" t="s">
        <v>458</v>
      </c>
      <c r="B103" s="855"/>
      <c r="C103" s="74"/>
      <c r="D103" s="135"/>
      <c r="E103" s="78"/>
      <c r="F103" s="78"/>
      <c r="G103" s="549"/>
      <c r="H103" s="549"/>
      <c r="I103" s="161"/>
      <c r="J103" s="78"/>
      <c r="K103" s="378"/>
      <c r="L103" s="378"/>
      <c r="M103" s="378">
        <v>14754.5</v>
      </c>
      <c r="N103" s="78"/>
      <c r="O103" s="78"/>
      <c r="P103" s="63"/>
      <c r="Q103" s="108"/>
      <c r="R103" s="77"/>
      <c r="S103" s="101"/>
      <c r="Y103" s="147"/>
    </row>
    <row r="104" spans="1:25" hidden="1" x14ac:dyDescent="0.2">
      <c r="A104" s="853" t="s">
        <v>459</v>
      </c>
      <c r="B104" s="855"/>
      <c r="C104" s="74"/>
      <c r="D104" s="261"/>
      <c r="E104" s="642"/>
      <c r="F104" s="78"/>
      <c r="G104" s="135"/>
      <c r="H104" s="549"/>
      <c r="I104" s="161"/>
      <c r="J104" s="161"/>
      <c r="K104" s="161"/>
      <c r="L104" s="333"/>
      <c r="M104" s="333">
        <v>14651</v>
      </c>
      <c r="N104" s="139"/>
      <c r="O104" s="139"/>
      <c r="P104" s="140"/>
      <c r="Q104" s="140"/>
      <c r="R104" s="141"/>
      <c r="S104" s="101"/>
      <c r="Y104" s="147"/>
    </row>
    <row r="105" spans="1:25" hidden="1" x14ac:dyDescent="0.2">
      <c r="A105" s="853" t="s">
        <v>460</v>
      </c>
      <c r="B105" s="855"/>
      <c r="C105" s="74">
        <v>1725</v>
      </c>
      <c r="D105" s="135"/>
      <c r="E105" s="78"/>
      <c r="F105" s="78"/>
      <c r="G105" s="549"/>
      <c r="H105" s="549"/>
      <c r="I105" s="161"/>
      <c r="J105" s="161"/>
      <c r="K105" s="161"/>
      <c r="L105" s="333"/>
      <c r="M105" s="138"/>
      <c r="N105" s="138"/>
      <c r="O105" s="138"/>
      <c r="P105" s="108"/>
      <c r="Q105" s="171"/>
      <c r="R105" s="141"/>
      <c r="S105" s="101"/>
      <c r="Y105" s="147"/>
    </row>
    <row r="106" spans="1:25" hidden="1" x14ac:dyDescent="0.2">
      <c r="A106" s="853" t="s">
        <v>462</v>
      </c>
      <c r="B106" s="855"/>
      <c r="C106" s="284">
        <v>2875</v>
      </c>
      <c r="D106" s="549"/>
      <c r="E106" s="161"/>
      <c r="F106" s="78"/>
      <c r="G106" s="549"/>
      <c r="H106" s="549"/>
      <c r="I106" s="161"/>
      <c r="J106" s="161"/>
      <c r="K106" s="161"/>
      <c r="L106" s="333"/>
      <c r="M106" s="138"/>
      <c r="N106" s="138"/>
      <c r="O106" s="138"/>
      <c r="P106" s="171"/>
      <c r="Q106" s="171"/>
      <c r="R106" s="141"/>
      <c r="S106" s="550"/>
      <c r="Y106" s="147"/>
    </row>
    <row r="107" spans="1:25" hidden="1" x14ac:dyDescent="0.2">
      <c r="A107" s="853" t="s">
        <v>461</v>
      </c>
      <c r="B107" s="855"/>
      <c r="C107" s="284">
        <v>862.5</v>
      </c>
      <c r="D107" s="549"/>
      <c r="E107" s="161"/>
      <c r="F107" s="78"/>
      <c r="G107" s="549"/>
      <c r="H107" s="549"/>
      <c r="I107" s="161"/>
      <c r="J107" s="161"/>
      <c r="K107" s="161"/>
      <c r="L107" s="333"/>
      <c r="M107" s="138"/>
      <c r="N107" s="138"/>
      <c r="O107" s="138"/>
      <c r="P107" s="171"/>
      <c r="Q107" s="171"/>
      <c r="R107" s="141"/>
      <c r="S107" s="550"/>
      <c r="Y107" s="147"/>
    </row>
    <row r="108" spans="1:25" hidden="1" x14ac:dyDescent="0.2">
      <c r="A108" s="853" t="s">
        <v>466</v>
      </c>
      <c r="B108" s="855"/>
      <c r="C108" s="284"/>
      <c r="D108" s="549"/>
      <c r="E108" s="161"/>
      <c r="F108" s="78"/>
      <c r="G108" s="549"/>
      <c r="H108" s="549"/>
      <c r="I108" s="161"/>
      <c r="J108" s="161"/>
      <c r="K108" s="161"/>
      <c r="L108" s="333"/>
      <c r="M108" s="138"/>
      <c r="N108" s="138"/>
      <c r="O108" s="138"/>
      <c r="P108" s="171"/>
      <c r="Q108" s="76">
        <v>8740</v>
      </c>
      <c r="R108" s="174"/>
      <c r="S108" s="551"/>
      <c r="Y108" s="147"/>
    </row>
    <row r="109" spans="1:25" hidden="1" x14ac:dyDescent="0.2">
      <c r="A109" s="853" t="s">
        <v>465</v>
      </c>
      <c r="B109" s="855"/>
      <c r="C109" s="284"/>
      <c r="D109" s="549"/>
      <c r="E109" s="161"/>
      <c r="F109" s="78"/>
      <c r="G109" s="549"/>
      <c r="H109" s="549"/>
      <c r="I109" s="161"/>
      <c r="J109" s="161"/>
      <c r="K109" s="161"/>
      <c r="L109" s="333"/>
      <c r="M109" s="138"/>
      <c r="N109" s="138"/>
      <c r="O109" s="138"/>
      <c r="P109" s="171"/>
      <c r="Q109" s="76">
        <v>10350</v>
      </c>
      <c r="R109" s="174"/>
      <c r="S109" s="551"/>
      <c r="Y109" s="147"/>
    </row>
    <row r="110" spans="1:25" hidden="1" x14ac:dyDescent="0.2">
      <c r="A110" s="853" t="s">
        <v>469</v>
      </c>
      <c r="B110" s="855"/>
      <c r="C110" s="284"/>
      <c r="D110" s="549"/>
      <c r="E110" s="161">
        <v>2070</v>
      </c>
      <c r="F110" s="78"/>
      <c r="G110" s="549"/>
      <c r="H110" s="549"/>
      <c r="I110" s="161"/>
      <c r="J110" s="161"/>
      <c r="K110" s="161"/>
      <c r="L110" s="333"/>
      <c r="M110" s="138"/>
      <c r="N110" s="138"/>
      <c r="O110" s="138"/>
      <c r="P110" s="171"/>
      <c r="Q110" s="63"/>
      <c r="R110" s="174"/>
      <c r="S110" s="639"/>
      <c r="Y110" s="147"/>
    </row>
    <row r="111" spans="1:25" hidden="1" x14ac:dyDescent="0.2">
      <c r="A111" s="853" t="s">
        <v>470</v>
      </c>
      <c r="B111" s="855"/>
      <c r="C111" s="284"/>
      <c r="D111" s="549"/>
      <c r="E111" s="161">
        <v>3450</v>
      </c>
      <c r="F111" s="78"/>
      <c r="G111" s="549"/>
      <c r="H111" s="549"/>
      <c r="I111" s="161"/>
      <c r="J111" s="161"/>
      <c r="K111" s="161"/>
      <c r="L111" s="333"/>
      <c r="M111" s="138"/>
      <c r="N111" s="138"/>
      <c r="O111" s="138"/>
      <c r="P111" s="171"/>
      <c r="Q111" s="63"/>
      <c r="R111" s="174"/>
      <c r="S111" s="639"/>
      <c r="Y111" s="147"/>
    </row>
    <row r="112" spans="1:25" hidden="1" x14ac:dyDescent="0.2">
      <c r="A112" s="853" t="s">
        <v>471</v>
      </c>
      <c r="B112" s="855"/>
      <c r="C112" s="284"/>
      <c r="D112" s="549"/>
      <c r="E112" s="161"/>
      <c r="F112" s="78"/>
      <c r="G112" s="549"/>
      <c r="H112" s="549"/>
      <c r="I112" s="161"/>
      <c r="J112" s="161"/>
      <c r="K112" s="161"/>
      <c r="L112" s="333">
        <v>17700</v>
      </c>
      <c r="M112" s="138"/>
      <c r="N112" s="138"/>
      <c r="O112" s="138"/>
      <c r="P112" s="171"/>
      <c r="Q112" s="63"/>
      <c r="R112" s="651"/>
      <c r="S112" s="639"/>
      <c r="Y112" s="147"/>
    </row>
    <row r="113" spans="1:25" hidden="1" x14ac:dyDescent="0.2">
      <c r="A113" s="853" t="s">
        <v>475</v>
      </c>
      <c r="B113" s="855"/>
      <c r="C113" s="284"/>
      <c r="D113" s="549"/>
      <c r="E113" s="161"/>
      <c r="F113" s="78"/>
      <c r="G113" s="549"/>
      <c r="H113" s="549"/>
      <c r="I113" s="161"/>
      <c r="J113" s="161"/>
      <c r="K113" s="161"/>
      <c r="L113" s="333"/>
      <c r="M113" s="138"/>
      <c r="N113" s="138"/>
      <c r="O113" s="138"/>
      <c r="P113" s="171"/>
      <c r="Q113" s="140"/>
      <c r="R113" s="150">
        <v>8625</v>
      </c>
      <c r="S113" s="640"/>
      <c r="Y113" s="147"/>
    </row>
    <row r="114" spans="1:25" hidden="1" x14ac:dyDescent="0.2">
      <c r="A114" s="853" t="s">
        <v>477</v>
      </c>
      <c r="B114" s="855"/>
      <c r="C114" s="284"/>
      <c r="D114" s="549"/>
      <c r="E114" s="161"/>
      <c r="F114" s="78"/>
      <c r="G114" s="549"/>
      <c r="H114" s="549"/>
      <c r="I114" s="161"/>
      <c r="J114" s="161"/>
      <c r="K114" s="161"/>
      <c r="L114" s="333"/>
      <c r="M114" s="138"/>
      <c r="N114" s="138"/>
      <c r="O114" s="138"/>
      <c r="P114" s="171"/>
      <c r="Q114" s="171"/>
      <c r="R114" s="61">
        <v>1092.5</v>
      </c>
      <c r="S114" s="640"/>
      <c r="Y114" s="147"/>
    </row>
    <row r="115" spans="1:25" hidden="1" x14ac:dyDescent="0.2">
      <c r="A115" s="853" t="s">
        <v>478</v>
      </c>
      <c r="B115" s="855"/>
      <c r="C115" s="284"/>
      <c r="D115" s="549"/>
      <c r="E115" s="161"/>
      <c r="F115" s="378"/>
      <c r="G115" s="378"/>
      <c r="H115" s="378"/>
      <c r="I115" s="161"/>
      <c r="J115" s="161"/>
      <c r="K115" s="161"/>
      <c r="L115" s="333"/>
      <c r="M115" s="138"/>
      <c r="N115" s="138"/>
      <c r="O115" s="138"/>
      <c r="P115" s="171"/>
      <c r="Q115" s="171"/>
      <c r="R115" s="61">
        <v>1092.5</v>
      </c>
      <c r="S115" s="640"/>
      <c r="Y115" s="147"/>
    </row>
    <row r="116" spans="1:25" hidden="1" x14ac:dyDescent="0.2">
      <c r="A116" s="853" t="s">
        <v>479</v>
      </c>
      <c r="B116" s="855"/>
      <c r="C116" s="284"/>
      <c r="D116" s="549"/>
      <c r="E116" s="161"/>
      <c r="F116" s="378"/>
      <c r="G116" s="378"/>
      <c r="H116" s="378"/>
      <c r="I116" s="161"/>
      <c r="J116" s="161"/>
      <c r="K116" s="161"/>
      <c r="L116" s="333"/>
      <c r="M116" s="138"/>
      <c r="N116" s="138"/>
      <c r="O116" s="138"/>
      <c r="P116" s="171"/>
      <c r="Q116" s="171"/>
      <c r="R116" s="61">
        <v>1092.5</v>
      </c>
      <c r="S116" s="640"/>
      <c r="Y116" s="147"/>
    </row>
    <row r="117" spans="1:25" hidden="1" x14ac:dyDescent="0.2">
      <c r="A117" s="853" t="s">
        <v>480</v>
      </c>
      <c r="B117" s="855"/>
      <c r="C117" s="284"/>
      <c r="D117" s="549"/>
      <c r="E117" s="161"/>
      <c r="F117" s="378"/>
      <c r="G117" s="378"/>
      <c r="H117" s="378"/>
      <c r="I117" s="78"/>
      <c r="J117" s="161"/>
      <c r="K117" s="161"/>
      <c r="L117" s="333"/>
      <c r="M117" s="138"/>
      <c r="N117" s="138"/>
      <c r="O117" s="138"/>
      <c r="P117" s="171"/>
      <c r="Q117" s="171"/>
      <c r="R117" s="61">
        <v>1092.5</v>
      </c>
      <c r="S117" s="640"/>
      <c r="Y117" s="147"/>
    </row>
    <row r="118" spans="1:25" x14ac:dyDescent="0.2">
      <c r="A118" s="853" t="s">
        <v>481</v>
      </c>
      <c r="B118" s="855"/>
      <c r="C118" s="284"/>
      <c r="D118" s="549"/>
      <c r="E118" s="161"/>
      <c r="F118" s="161"/>
      <c r="G118" s="161"/>
      <c r="H118" s="161"/>
      <c r="I118" s="161"/>
      <c r="J118" s="161"/>
      <c r="K118" s="161"/>
      <c r="L118" s="333"/>
      <c r="M118" s="138"/>
      <c r="N118" s="138"/>
      <c r="O118" s="138"/>
      <c r="P118" s="171"/>
      <c r="Q118" s="171"/>
      <c r="R118" s="61">
        <v>1092.5</v>
      </c>
      <c r="S118" s="639"/>
      <c r="Y118" s="147"/>
    </row>
    <row r="119" spans="1:25" x14ac:dyDescent="0.2">
      <c r="A119" s="853" t="s">
        <v>476</v>
      </c>
      <c r="B119" s="855"/>
      <c r="C119" s="284"/>
      <c r="D119" s="549">
        <v>4140</v>
      </c>
      <c r="E119" s="161"/>
      <c r="F119" s="161"/>
      <c r="G119" s="161"/>
      <c r="H119" s="161"/>
      <c r="I119" s="161"/>
      <c r="J119" s="161"/>
      <c r="K119" s="161"/>
      <c r="L119" s="333"/>
      <c r="M119" s="138"/>
      <c r="N119" s="138"/>
      <c r="O119" s="138"/>
      <c r="P119" s="171"/>
      <c r="Q119" s="171"/>
      <c r="R119" s="141"/>
      <c r="S119" s="640"/>
      <c r="Y119" s="147"/>
    </row>
    <row r="120" spans="1:25" x14ac:dyDescent="0.2">
      <c r="A120" s="853" t="s">
        <v>484</v>
      </c>
      <c r="B120" s="855"/>
      <c r="C120" s="284"/>
      <c r="D120" s="549"/>
      <c r="E120" s="161"/>
      <c r="F120" s="161"/>
      <c r="G120" s="161"/>
      <c r="H120" s="161"/>
      <c r="I120" s="161"/>
      <c r="J120" s="161">
        <v>6233</v>
      </c>
      <c r="K120" s="161"/>
      <c r="L120" s="333"/>
      <c r="M120" s="138"/>
      <c r="N120" s="138"/>
      <c r="O120" s="138"/>
      <c r="P120" s="171"/>
      <c r="Q120" s="171"/>
      <c r="R120" s="141"/>
      <c r="S120" s="640"/>
      <c r="Y120" s="147"/>
    </row>
    <row r="121" spans="1:25" x14ac:dyDescent="0.2">
      <c r="A121" s="853" t="s">
        <v>508</v>
      </c>
      <c r="B121" s="855"/>
      <c r="C121" s="284"/>
      <c r="D121" s="549"/>
      <c r="E121" s="161"/>
      <c r="F121" s="161"/>
      <c r="G121" s="161"/>
      <c r="H121" s="161"/>
      <c r="I121" s="161">
        <v>3795</v>
      </c>
      <c r="J121" s="161"/>
      <c r="K121" s="161"/>
      <c r="L121" s="333"/>
      <c r="M121" s="138"/>
      <c r="N121" s="138"/>
      <c r="O121" s="138"/>
      <c r="P121" s="171"/>
      <c r="Q121" s="171"/>
      <c r="R121" s="141"/>
      <c r="S121" s="640"/>
      <c r="Y121" s="147"/>
    </row>
    <row r="122" spans="1:25" x14ac:dyDescent="0.2">
      <c r="A122" s="853" t="s">
        <v>509</v>
      </c>
      <c r="B122" s="855"/>
      <c r="C122" s="284"/>
      <c r="D122" s="549"/>
      <c r="E122" s="161"/>
      <c r="F122" s="161"/>
      <c r="G122" s="161"/>
      <c r="H122" s="161"/>
      <c r="I122" s="161"/>
      <c r="J122" s="161"/>
      <c r="K122" s="161"/>
      <c r="L122" s="333"/>
      <c r="M122" s="138"/>
      <c r="N122" s="138"/>
      <c r="O122" s="138"/>
      <c r="P122" s="171">
        <v>19504</v>
      </c>
      <c r="Q122" s="171"/>
      <c r="R122" s="141"/>
      <c r="S122" s="647"/>
      <c r="Y122" s="147"/>
    </row>
    <row r="123" spans="1:25" x14ac:dyDescent="0.2">
      <c r="A123" s="853" t="s">
        <v>511</v>
      </c>
      <c r="B123" s="855"/>
      <c r="C123" s="284"/>
      <c r="D123" s="549"/>
      <c r="E123" s="161"/>
      <c r="F123" s="161">
        <v>6900</v>
      </c>
      <c r="G123" s="161"/>
      <c r="H123" s="161"/>
      <c r="I123" s="161"/>
      <c r="J123" s="161"/>
      <c r="K123" s="161"/>
      <c r="L123" s="333"/>
      <c r="M123" s="138"/>
      <c r="N123" s="138"/>
      <c r="O123" s="138"/>
      <c r="P123" s="171"/>
      <c r="Q123" s="171"/>
      <c r="R123" s="141"/>
      <c r="S123" s="647"/>
      <c r="Y123" s="147"/>
    </row>
    <row r="124" spans="1:25" x14ac:dyDescent="0.2">
      <c r="A124" s="853" t="s">
        <v>518</v>
      </c>
      <c r="B124" s="855"/>
      <c r="C124" s="284"/>
      <c r="D124" s="549"/>
      <c r="E124" s="78"/>
      <c r="F124" s="161"/>
      <c r="G124" s="161">
        <v>28513.1</v>
      </c>
      <c r="H124" s="161"/>
      <c r="I124" s="161"/>
      <c r="J124" s="161"/>
      <c r="K124" s="161"/>
      <c r="L124" s="333"/>
      <c r="M124" s="138"/>
      <c r="N124" s="138"/>
      <c r="O124" s="138"/>
      <c r="P124" s="171"/>
      <c r="Q124" s="171"/>
      <c r="R124" s="141"/>
      <c r="S124" s="647"/>
      <c r="Y124" s="147"/>
    </row>
    <row r="125" spans="1:25" x14ac:dyDescent="0.2">
      <c r="A125" s="853" t="s">
        <v>520</v>
      </c>
      <c r="B125" s="854"/>
      <c r="C125" s="284"/>
      <c r="D125" s="549"/>
      <c r="E125" s="119">
        <v>747.5</v>
      </c>
      <c r="F125" s="161"/>
      <c r="G125" s="161"/>
      <c r="H125" s="161"/>
      <c r="I125" s="161"/>
      <c r="J125" s="161"/>
      <c r="K125" s="161"/>
      <c r="L125" s="333"/>
      <c r="M125" s="138"/>
      <c r="N125" s="138"/>
      <c r="O125" s="138"/>
      <c r="P125" s="171"/>
      <c r="Q125" s="171"/>
      <c r="R125" s="141"/>
      <c r="S125" s="647"/>
      <c r="Y125" s="147"/>
    </row>
    <row r="126" spans="1:25" x14ac:dyDescent="0.2">
      <c r="A126" s="853" t="s">
        <v>521</v>
      </c>
      <c r="B126" s="854"/>
      <c r="C126" s="284"/>
      <c r="D126" s="549"/>
      <c r="E126" s="119">
        <v>5681</v>
      </c>
      <c r="F126" s="161"/>
      <c r="G126" s="161"/>
      <c r="H126" s="161"/>
      <c r="I126" s="161"/>
      <c r="J126" s="161"/>
      <c r="K126" s="161"/>
      <c r="L126" s="333"/>
      <c r="M126" s="138"/>
      <c r="N126" s="138"/>
      <c r="O126" s="138"/>
      <c r="P126" s="171"/>
      <c r="Q126" s="171"/>
      <c r="R126" s="141"/>
      <c r="S126" s="640"/>
      <c r="Y126" s="147"/>
    </row>
    <row r="127" spans="1:25" x14ac:dyDescent="0.2">
      <c r="A127" s="853" t="s">
        <v>540</v>
      </c>
      <c r="B127" s="854"/>
      <c r="C127" s="284"/>
      <c r="D127" s="549"/>
      <c r="E127" s="63"/>
      <c r="F127" s="161"/>
      <c r="G127" s="161"/>
      <c r="H127" s="161"/>
      <c r="I127" s="161"/>
      <c r="J127" s="161"/>
      <c r="K127" s="161"/>
      <c r="L127" s="333"/>
      <c r="M127" s="138"/>
      <c r="N127" s="138"/>
      <c r="O127" s="138"/>
      <c r="P127" s="171"/>
      <c r="Q127" s="171">
        <v>10350</v>
      </c>
      <c r="R127" s="141"/>
      <c r="S127" s="650"/>
      <c r="Y127" s="147"/>
    </row>
    <row r="128" spans="1:25" x14ac:dyDescent="0.2">
      <c r="A128" s="853" t="s">
        <v>547</v>
      </c>
      <c r="B128" s="854"/>
      <c r="C128" s="284"/>
      <c r="D128" s="549"/>
      <c r="E128" s="171"/>
      <c r="F128" s="161"/>
      <c r="G128" s="161"/>
      <c r="H128" s="161"/>
      <c r="I128" s="161"/>
      <c r="J128" s="161"/>
      <c r="K128" s="161">
        <v>1380</v>
      </c>
      <c r="L128" s="333"/>
      <c r="M128" s="138"/>
      <c r="N128" s="138"/>
      <c r="O128" s="138"/>
      <c r="P128" s="171"/>
      <c r="Q128" s="171"/>
      <c r="R128" s="141"/>
      <c r="S128" s="654"/>
      <c r="Y128" s="147"/>
    </row>
    <row r="129" spans="1:26" x14ac:dyDescent="0.2">
      <c r="A129" s="853" t="s">
        <v>548</v>
      </c>
      <c r="B129" s="854"/>
      <c r="C129" s="284"/>
      <c r="D129" s="549"/>
      <c r="E129" s="63"/>
      <c r="F129" s="161"/>
      <c r="G129" s="161"/>
      <c r="H129" s="161"/>
      <c r="I129" s="161"/>
      <c r="J129" s="161"/>
      <c r="K129" s="161"/>
      <c r="L129" s="333"/>
      <c r="M129" s="138"/>
      <c r="N129" s="138"/>
      <c r="O129" s="138">
        <v>4715</v>
      </c>
      <c r="P129" s="171"/>
      <c r="Q129" s="171"/>
      <c r="R129" s="141"/>
      <c r="S129" s="650"/>
      <c r="Y129" s="147"/>
    </row>
    <row r="130" spans="1:26" x14ac:dyDescent="0.2">
      <c r="A130" s="853" t="s">
        <v>549</v>
      </c>
      <c r="B130" s="854"/>
      <c r="C130" s="284"/>
      <c r="D130" s="549"/>
      <c r="E130" s="140"/>
      <c r="F130" s="161"/>
      <c r="G130" s="161">
        <v>18170</v>
      </c>
      <c r="H130" s="161"/>
      <c r="I130" s="161"/>
      <c r="J130" s="161"/>
      <c r="K130" s="161"/>
      <c r="L130" s="333"/>
      <c r="M130" s="138"/>
      <c r="N130" s="138"/>
      <c r="O130" s="138"/>
      <c r="P130" s="171"/>
      <c r="Q130" s="171"/>
      <c r="R130" s="141"/>
      <c r="S130" s="650"/>
      <c r="Y130" s="147"/>
    </row>
    <row r="131" spans="1:26" x14ac:dyDescent="0.2">
      <c r="A131" s="853" t="s">
        <v>557</v>
      </c>
      <c r="B131" s="854"/>
      <c r="C131" s="284"/>
      <c r="D131" s="549"/>
      <c r="E131" s="63"/>
      <c r="F131" s="161"/>
      <c r="G131" s="161"/>
      <c r="H131" s="161"/>
      <c r="I131" s="161"/>
      <c r="J131" s="161">
        <v>20976</v>
      </c>
      <c r="K131" s="161"/>
      <c r="L131" s="333"/>
      <c r="M131" s="138"/>
      <c r="N131" s="138"/>
      <c r="O131" s="138"/>
      <c r="P131" s="171"/>
      <c r="Q131" s="171"/>
      <c r="R131" s="141"/>
      <c r="S131" s="656"/>
      <c r="Y131" s="147"/>
    </row>
    <row r="132" spans="1:26" x14ac:dyDescent="0.2">
      <c r="A132" s="853" t="s">
        <v>556</v>
      </c>
      <c r="B132" s="854"/>
      <c r="C132" s="284"/>
      <c r="D132" s="549"/>
      <c r="E132" s="63"/>
      <c r="F132" s="161"/>
      <c r="G132" s="161">
        <v>6555</v>
      </c>
      <c r="H132" s="161"/>
      <c r="I132" s="161"/>
      <c r="J132" s="161"/>
      <c r="K132" s="161"/>
      <c r="L132" s="333"/>
      <c r="M132" s="138"/>
      <c r="N132" s="138"/>
      <c r="O132" s="138"/>
      <c r="P132" s="171"/>
      <c r="Q132" s="171"/>
      <c r="R132" s="141"/>
      <c r="S132" s="656"/>
      <c r="Y132" s="147"/>
    </row>
    <row r="133" spans="1:26" x14ac:dyDescent="0.2">
      <c r="A133" s="853" t="s">
        <v>562</v>
      </c>
      <c r="B133" s="854"/>
      <c r="C133" s="284"/>
      <c r="D133" s="549"/>
      <c r="E133" s="63"/>
      <c r="F133" s="161"/>
      <c r="G133" s="161"/>
      <c r="H133" s="161"/>
      <c r="I133" s="161"/>
      <c r="J133" s="161"/>
      <c r="K133" s="161"/>
      <c r="L133" s="333"/>
      <c r="M133" s="138">
        <v>2967</v>
      </c>
      <c r="N133" s="138"/>
      <c r="O133" s="138"/>
      <c r="P133" s="171"/>
      <c r="Q133" s="171"/>
      <c r="R133" s="141"/>
      <c r="S133" s="656"/>
      <c r="Y133" s="147"/>
    </row>
    <row r="134" spans="1:26" x14ac:dyDescent="0.2">
      <c r="A134" s="853" t="s">
        <v>567</v>
      </c>
      <c r="B134" s="854"/>
      <c r="C134" s="284"/>
      <c r="D134" s="549"/>
      <c r="E134" s="140"/>
      <c r="F134" s="161"/>
      <c r="G134" s="161"/>
      <c r="H134" s="161"/>
      <c r="I134" s="161"/>
      <c r="J134" s="161"/>
      <c r="K134" s="161"/>
      <c r="L134" s="333"/>
      <c r="M134" s="138">
        <v>1817</v>
      </c>
      <c r="N134" s="138"/>
      <c r="O134" s="138"/>
      <c r="P134" s="171"/>
      <c r="Q134" s="171"/>
      <c r="R134" s="141"/>
      <c r="S134" s="658"/>
      <c r="Y134" s="147"/>
    </row>
    <row r="135" spans="1:26" x14ac:dyDescent="0.2">
      <c r="A135" s="853" t="s">
        <v>568</v>
      </c>
      <c r="B135" s="854"/>
      <c r="C135" s="284"/>
      <c r="D135" s="549"/>
      <c r="E135" s="63"/>
      <c r="F135" s="161"/>
      <c r="G135" s="161"/>
      <c r="H135" s="161"/>
      <c r="I135" s="161"/>
      <c r="J135" s="161"/>
      <c r="K135" s="161"/>
      <c r="L135" s="333"/>
      <c r="M135" s="138">
        <v>8970</v>
      </c>
      <c r="N135" s="138"/>
      <c r="O135" s="138"/>
      <c r="P135" s="171"/>
      <c r="Q135" s="171"/>
      <c r="R135" s="141"/>
      <c r="S135" s="658"/>
      <c r="Y135" s="147"/>
    </row>
    <row r="136" spans="1:26" x14ac:dyDescent="0.2">
      <c r="A136" s="853" t="s">
        <v>569</v>
      </c>
      <c r="B136" s="854"/>
      <c r="C136" s="284"/>
      <c r="D136" s="549"/>
      <c r="E136" s="140"/>
      <c r="F136" s="161"/>
      <c r="G136" s="161"/>
      <c r="H136" s="161"/>
      <c r="I136" s="161"/>
      <c r="J136" s="161"/>
      <c r="K136" s="161"/>
      <c r="L136" s="333"/>
      <c r="M136" s="138">
        <v>14432.5</v>
      </c>
      <c r="N136" s="138"/>
      <c r="O136" s="138"/>
      <c r="P136" s="171"/>
      <c r="Q136" s="171"/>
      <c r="R136" s="141"/>
      <c r="S136" s="659"/>
      <c r="Y136" s="147"/>
    </row>
    <row r="137" spans="1:26" ht="13.5" thickBot="1" x14ac:dyDescent="0.25">
      <c r="A137" s="860" t="s">
        <v>570</v>
      </c>
      <c r="B137" s="861"/>
      <c r="C137" s="94"/>
      <c r="D137" s="456"/>
      <c r="E137" s="289"/>
      <c r="F137" s="107"/>
      <c r="G137" s="107"/>
      <c r="H137" s="107"/>
      <c r="I137" s="107"/>
      <c r="J137" s="107"/>
      <c r="K137" s="107"/>
      <c r="L137" s="96"/>
      <c r="M137" s="130">
        <v>14628</v>
      </c>
      <c r="N137" s="130"/>
      <c r="O137" s="130"/>
      <c r="P137" s="328"/>
      <c r="Q137" s="328"/>
      <c r="R137" s="98"/>
      <c r="S137" s="659"/>
      <c r="Y137" s="147"/>
    </row>
    <row r="138" spans="1:26" ht="13.5" thickBot="1" x14ac:dyDescent="0.25">
      <c r="C138" s="79">
        <f>SUM(C99:C137)</f>
        <v>5462.5</v>
      </c>
      <c r="D138" s="123">
        <f>SUM(D98:D137)</f>
        <v>4140</v>
      </c>
      <c r="E138" s="123">
        <f>SUM(E98:E137)</f>
        <v>13616</v>
      </c>
      <c r="F138" s="123">
        <f>SUM(F98:F137)</f>
        <v>6900</v>
      </c>
      <c r="G138" s="80">
        <f t="shared" ref="G138:Q138" si="2">SUM(G99:G137)</f>
        <v>73938.100000000006</v>
      </c>
      <c r="H138" s="80"/>
      <c r="I138" s="80">
        <f t="shared" si="2"/>
        <v>3795</v>
      </c>
      <c r="J138" s="80">
        <f t="shared" si="2"/>
        <v>27209</v>
      </c>
      <c r="K138" s="80">
        <f t="shared" si="2"/>
        <v>1380</v>
      </c>
      <c r="L138" s="80">
        <f t="shared" si="2"/>
        <v>17700</v>
      </c>
      <c r="M138" s="123">
        <f t="shared" si="2"/>
        <v>72220</v>
      </c>
      <c r="N138" s="123">
        <f t="shared" si="2"/>
        <v>15180</v>
      </c>
      <c r="O138" s="123">
        <f t="shared" si="2"/>
        <v>4715</v>
      </c>
      <c r="P138" s="123">
        <f t="shared" si="2"/>
        <v>26001.5</v>
      </c>
      <c r="Q138" s="123">
        <f t="shared" si="2"/>
        <v>29440</v>
      </c>
      <c r="R138" s="178">
        <f>SUM(R98:R137)</f>
        <v>14087.5</v>
      </c>
      <c r="S138" s="771">
        <f>SUM(C138:R138)</f>
        <v>315784.59999999998</v>
      </c>
      <c r="T138" s="772"/>
      <c r="Y138" s="147"/>
    </row>
    <row r="139" spans="1:26" x14ac:dyDescent="0.2">
      <c r="C139" s="384"/>
      <c r="D139" s="384"/>
      <c r="I139" s="1"/>
      <c r="J139" s="1"/>
      <c r="K139" s="1"/>
      <c r="L139" s="1"/>
      <c r="M139" s="1"/>
      <c r="N139" s="1"/>
      <c r="O139" s="1"/>
      <c r="P139" s="1"/>
      <c r="Q139" s="1"/>
      <c r="R139" s="384"/>
      <c r="S139" s="384"/>
      <c r="T139" s="384"/>
      <c r="U139" s="384"/>
      <c r="Y139" s="147"/>
      <c r="Z139" s="101"/>
    </row>
    <row r="140" spans="1:26" s="382" customFormat="1" ht="11.25" x14ac:dyDescent="0.2">
      <c r="A140" s="380"/>
      <c r="B140" s="460"/>
      <c r="C140" s="577"/>
      <c r="D140" s="455" t="s">
        <v>49</v>
      </c>
      <c r="E140" s="455" t="s">
        <v>49</v>
      </c>
      <c r="F140" s="455" t="s">
        <v>49</v>
      </c>
      <c r="G140" s="455"/>
      <c r="H140" s="455"/>
      <c r="I140" s="455" t="s">
        <v>49</v>
      </c>
      <c r="J140" s="455" t="s">
        <v>49</v>
      </c>
      <c r="K140" s="455" t="s">
        <v>49</v>
      </c>
      <c r="L140" s="455" t="s">
        <v>49</v>
      </c>
      <c r="M140" s="455" t="s">
        <v>49</v>
      </c>
      <c r="N140" s="455" t="s">
        <v>49</v>
      </c>
      <c r="O140" s="455" t="s">
        <v>49</v>
      </c>
      <c r="P140" s="455"/>
      <c r="Q140" s="455" t="s">
        <v>49</v>
      </c>
      <c r="R140" s="455" t="s">
        <v>49</v>
      </c>
      <c r="S140" s="792">
        <f>SUM(C140:R140)</f>
        <v>0</v>
      </c>
      <c r="T140" s="792"/>
      <c r="U140" s="420"/>
      <c r="W140" s="420"/>
      <c r="Y140" s="476"/>
    </row>
    <row r="141" spans="1:26" s="382" customFormat="1" ht="11.25" x14ac:dyDescent="0.2">
      <c r="A141" s="380"/>
      <c r="B141" s="460"/>
      <c r="C141" s="455" t="s">
        <v>49</v>
      </c>
      <c r="D141" s="381"/>
      <c r="E141" s="381"/>
      <c r="F141" s="381"/>
      <c r="G141" s="455" t="s">
        <v>49</v>
      </c>
      <c r="H141" s="455"/>
      <c r="I141" s="381"/>
      <c r="J141" s="381"/>
      <c r="K141" s="381"/>
      <c r="L141" s="381"/>
      <c r="M141" s="381"/>
      <c r="N141" s="381"/>
      <c r="O141" s="381"/>
      <c r="P141" s="455" t="s">
        <v>49</v>
      </c>
      <c r="Q141" s="381"/>
      <c r="R141" s="381"/>
      <c r="S141" s="792">
        <f>SUM(C141:R141)</f>
        <v>0</v>
      </c>
      <c r="T141" s="792"/>
      <c r="Y141" s="476"/>
    </row>
    <row r="142" spans="1:26" s="382" customFormat="1" ht="11.25" x14ac:dyDescent="0.2">
      <c r="A142" s="380"/>
      <c r="B142" s="460"/>
      <c r="C142" s="381"/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848">
        <f>SUM(C142:R142)</f>
        <v>0</v>
      </c>
      <c r="T142" s="848"/>
      <c r="Y142" s="476"/>
    </row>
    <row r="143" spans="1:26" s="382" customFormat="1" ht="11.25" x14ac:dyDescent="0.2">
      <c r="A143" s="380"/>
      <c r="B143" s="460"/>
      <c r="C143" s="381"/>
      <c r="D143" s="381"/>
      <c r="E143" s="381"/>
      <c r="F143" s="381"/>
      <c r="G143" s="381"/>
      <c r="H143" s="381"/>
      <c r="I143" s="381"/>
      <c r="J143" s="381"/>
      <c r="K143" s="381"/>
      <c r="L143" s="557"/>
      <c r="M143" s="381"/>
      <c r="N143" s="381"/>
      <c r="O143" s="381"/>
      <c r="P143" s="556"/>
      <c r="Q143" s="556"/>
      <c r="R143" s="381"/>
      <c r="S143" s="792">
        <f>SUM(S140:T142)</f>
        <v>0</v>
      </c>
      <c r="T143" s="792"/>
      <c r="Y143" s="476"/>
    </row>
    <row r="144" spans="1:26" s="382" customFormat="1" ht="11.25" x14ac:dyDescent="0.2">
      <c r="A144" s="380"/>
      <c r="B144" s="460"/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W144" s="476"/>
    </row>
    <row r="145" spans="1:19" s="382" customFormat="1" ht="11.25" x14ac:dyDescent="0.2">
      <c r="A145" s="380"/>
      <c r="B145" s="460"/>
      <c r="C145" s="381"/>
      <c r="D145" s="381"/>
      <c r="E145" s="381"/>
      <c r="F145" s="381"/>
      <c r="G145" s="381"/>
      <c r="H145" s="381"/>
      <c r="I145" s="381"/>
      <c r="J145" s="381"/>
      <c r="K145" s="381"/>
      <c r="S145" s="476"/>
    </row>
    <row r="146" spans="1:19" s="382" customFormat="1" ht="11.25" x14ac:dyDescent="0.2">
      <c r="A146" s="380"/>
      <c r="B146" s="460"/>
      <c r="C146" s="381"/>
      <c r="D146" s="381"/>
      <c r="E146" s="381"/>
      <c r="F146" s="381"/>
      <c r="G146" s="381"/>
      <c r="H146" s="381"/>
      <c r="I146" s="381"/>
      <c r="J146" s="381"/>
      <c r="K146" s="381"/>
      <c r="S146" s="476"/>
    </row>
    <row r="147" spans="1:19" x14ac:dyDescent="0.2">
      <c r="I147" s="1"/>
      <c r="J147" s="1"/>
      <c r="O147"/>
      <c r="P147" s="162"/>
    </row>
  </sheetData>
  <mergeCells count="91">
    <mergeCell ref="I93:J93"/>
    <mergeCell ref="I92:J92"/>
    <mergeCell ref="A72:A73"/>
    <mergeCell ref="I72:I73"/>
    <mergeCell ref="A74:A76"/>
    <mergeCell ref="I74:I76"/>
    <mergeCell ref="A80:A85"/>
    <mergeCell ref="I86:I87"/>
    <mergeCell ref="A86:A87"/>
    <mergeCell ref="I88:I89"/>
    <mergeCell ref="A88:A89"/>
    <mergeCell ref="I90:L91"/>
    <mergeCell ref="C91:D91"/>
    <mergeCell ref="E91:F91"/>
    <mergeCell ref="I77:I79"/>
    <mergeCell ref="I80:I85"/>
    <mergeCell ref="I55:I56"/>
    <mergeCell ref="A57:A68"/>
    <mergeCell ref="I57:I68"/>
    <mergeCell ref="A77:A79"/>
    <mergeCell ref="I69:I70"/>
    <mergeCell ref="A69:A70"/>
    <mergeCell ref="A5:A6"/>
    <mergeCell ref="I5:I6"/>
    <mergeCell ref="A8:A13"/>
    <mergeCell ref="I8:I13"/>
    <mergeCell ref="A14:A21"/>
    <mergeCell ref="I14:I21"/>
    <mergeCell ref="J4:L4"/>
    <mergeCell ref="G2:G4"/>
    <mergeCell ref="C3:D3"/>
    <mergeCell ref="E3:F3"/>
    <mergeCell ref="I52:I54"/>
    <mergeCell ref="I40:I51"/>
    <mergeCell ref="A136:B136"/>
    <mergeCell ref="A137:B137"/>
    <mergeCell ref="A119:B119"/>
    <mergeCell ref="A123:B123"/>
    <mergeCell ref="A102:B102"/>
    <mergeCell ref="A115:B115"/>
    <mergeCell ref="A110:B110"/>
    <mergeCell ref="A111:B111"/>
    <mergeCell ref="A106:B106"/>
    <mergeCell ref="A104:B104"/>
    <mergeCell ref="A107:B107"/>
    <mergeCell ref="A112:B112"/>
    <mergeCell ref="A117:B117"/>
    <mergeCell ref="A133:B133"/>
    <mergeCell ref="A132:B132"/>
    <mergeCell ref="A131:B131"/>
    <mergeCell ref="A118:B118"/>
    <mergeCell ref="A108:B108"/>
    <mergeCell ref="A113:B113"/>
    <mergeCell ref="A114:B114"/>
    <mergeCell ref="A109:B109"/>
    <mergeCell ref="A116:B116"/>
    <mergeCell ref="S143:T143"/>
    <mergeCell ref="S138:T138"/>
    <mergeCell ref="S141:T141"/>
    <mergeCell ref="S142:T142"/>
    <mergeCell ref="Q19:Q27"/>
    <mergeCell ref="S140:T140"/>
    <mergeCell ref="A23:A27"/>
    <mergeCell ref="I23:I27"/>
    <mergeCell ref="I38:I39"/>
    <mergeCell ref="A38:A39"/>
    <mergeCell ref="A28:A37"/>
    <mergeCell ref="I28:I37"/>
    <mergeCell ref="A40:A51"/>
    <mergeCell ref="A90:B90"/>
    <mergeCell ref="A103:B103"/>
    <mergeCell ref="A105:B105"/>
    <mergeCell ref="A98:B98"/>
    <mergeCell ref="A97:B97"/>
    <mergeCell ref="A101:B101"/>
    <mergeCell ref="A99:B99"/>
    <mergeCell ref="A100:B100"/>
    <mergeCell ref="A52:A54"/>
    <mergeCell ref="A55:A56"/>
    <mergeCell ref="A134:B134"/>
    <mergeCell ref="A135:B135"/>
    <mergeCell ref="A120:B120"/>
    <mergeCell ref="A121:B121"/>
    <mergeCell ref="A122:B122"/>
    <mergeCell ref="A129:B129"/>
    <mergeCell ref="A130:B130"/>
    <mergeCell ref="A128:B128"/>
    <mergeCell ref="A125:B125"/>
    <mergeCell ref="A126:B126"/>
    <mergeCell ref="A124:B124"/>
    <mergeCell ref="A127:B127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2019</vt:lpstr>
      <vt:lpstr>MARCH '18</vt:lpstr>
      <vt:lpstr>APRIL '18</vt:lpstr>
      <vt:lpstr>MAY '18</vt:lpstr>
      <vt:lpstr>JUNE '18</vt:lpstr>
      <vt:lpstr>JULY '18</vt:lpstr>
      <vt:lpstr>AUGUST '18</vt:lpstr>
      <vt:lpstr>SEPTEMBER '18</vt:lpstr>
      <vt:lpstr>OCTOBER '18</vt:lpstr>
      <vt:lpstr>NOVEMBER '18</vt:lpstr>
      <vt:lpstr>DECEMBER '18</vt:lpstr>
      <vt:lpstr>JANUARY '19</vt:lpstr>
      <vt:lpstr>FEBRUARY '19</vt:lpstr>
      <vt:lpstr>'APRIL ''18'!Print_Area</vt:lpstr>
      <vt:lpstr>'AUGUST ''18'!Print_Area</vt:lpstr>
      <vt:lpstr>'DECEMBER ''18'!Print_Area</vt:lpstr>
      <vt:lpstr>'FEBRUARY ''19'!Print_Area</vt:lpstr>
      <vt:lpstr>'JANUARY ''19'!Print_Area</vt:lpstr>
      <vt:lpstr>'JULY ''18'!Print_Area</vt:lpstr>
      <vt:lpstr>'JUNE ''18'!Print_Area</vt:lpstr>
      <vt:lpstr>'MARCH ''18'!Print_Area</vt:lpstr>
      <vt:lpstr>'MAY ''18'!Print_Area</vt:lpstr>
      <vt:lpstr>'NOVEMBER ''18'!Print_Area</vt:lpstr>
      <vt:lpstr>'OCTOBER ''18'!Print_Area</vt:lpstr>
      <vt:lpstr>'SEPTEMBER ''18'!Print_Area</vt:lpstr>
      <vt:lpstr>'APRIL ''18'!Print_Titles</vt:lpstr>
      <vt:lpstr>'AUGUST ''18'!Print_Titles</vt:lpstr>
      <vt:lpstr>'DECEMBER ''18'!Print_Titles</vt:lpstr>
      <vt:lpstr>'FEBRUARY ''19'!Print_Titles</vt:lpstr>
      <vt:lpstr>'JANUARY ''19'!Print_Titles</vt:lpstr>
      <vt:lpstr>'JULY ''18'!Print_Titles</vt:lpstr>
      <vt:lpstr>'JUNE ''18'!Print_Titles</vt:lpstr>
      <vt:lpstr>'MARCH ''18'!Print_Titles</vt:lpstr>
      <vt:lpstr>'MAY ''18'!Print_Titles</vt:lpstr>
      <vt:lpstr>'NOVEMBER ''18'!Print_Titles</vt:lpstr>
      <vt:lpstr>'OCTOBER ''18'!Print_Titles</vt:lpstr>
      <vt:lpstr>'SEPTEMBER ''18'!Print_Titles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2018-08-21T05:51:57Z</cp:lastPrinted>
  <dcterms:created xsi:type="dcterms:W3CDTF">2005-05-19T15:03:49Z</dcterms:created>
  <dcterms:modified xsi:type="dcterms:W3CDTF">2020-10-13T07:54:47Z</dcterms:modified>
</cp:coreProperties>
</file>