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80" yWindow="1860" windowWidth="5955" windowHeight="1170" tabRatio="970" activeTab="12"/>
  </bookViews>
  <sheets>
    <sheet name="2018" sheetId="1" r:id="rId1"/>
    <sheet name="MARCH '17" sheetId="37" r:id="rId2"/>
    <sheet name="APRIL '17" sheetId="38" r:id="rId3"/>
    <sheet name="MAY '17" sheetId="39" r:id="rId4"/>
    <sheet name="JUNE '17" sheetId="28" r:id="rId5"/>
    <sheet name="JULY '17" sheetId="29" r:id="rId6"/>
    <sheet name="AUGUST '17" sheetId="30" r:id="rId7"/>
    <sheet name="SEPTEMBER '17" sheetId="31" r:id="rId8"/>
    <sheet name="OCTOBER '17" sheetId="32" r:id="rId9"/>
    <sheet name="NOVEMBER '17" sheetId="33" r:id="rId10"/>
    <sheet name="DECEMBER '17" sheetId="34" r:id="rId11"/>
    <sheet name="JANUARY '18" sheetId="35" r:id="rId12"/>
    <sheet name="FEBRUARY '18" sheetId="36" r:id="rId13"/>
  </sheets>
  <externalReferences>
    <externalReference r:id="rId14"/>
  </externalReferences>
  <definedNames>
    <definedName name="_xlnm.Print_Area" localSheetId="2">'APRIL ''17'!$A$1:$L$33</definedName>
    <definedName name="_xlnm.Print_Area" localSheetId="6">'AUGUST ''17'!$A$1:$L$36</definedName>
    <definedName name="_xlnm.Print_Area" localSheetId="10">'DECEMBER ''17'!$A$1:$L$42</definedName>
    <definedName name="_xlnm.Print_Area" localSheetId="12">'FEBRUARY ''18'!$A$1:$K$43</definedName>
    <definedName name="_xlnm.Print_Area" localSheetId="11">'JANUARY ''18'!$A$1:$K$25</definedName>
    <definedName name="_xlnm.Print_Area" localSheetId="5">'JULY ''17'!$A$1:$K$40</definedName>
    <definedName name="_xlnm.Print_Area" localSheetId="4">'JUNE ''17'!$A$1:$K$33</definedName>
    <definedName name="_xlnm.Print_Area" localSheetId="1">'MARCH ''17'!$A$1:$L$40</definedName>
    <definedName name="_xlnm.Print_Area" localSheetId="3">'MAY ''17'!$A$1:$L$51</definedName>
    <definedName name="_xlnm.Print_Area" localSheetId="9">'NOVEMBER ''17'!$A$1:$L$48</definedName>
    <definedName name="_xlnm.Print_Area" localSheetId="8">'OCTOBER ''17'!$A$1:$L$61</definedName>
    <definedName name="_xlnm.Print_Area" localSheetId="7">'SEPTEMBER ''17'!$A$1:$L$46</definedName>
    <definedName name="_xlnm.Print_Titles" localSheetId="2">'APRIL ''17'!$1:$4</definedName>
    <definedName name="_xlnm.Print_Titles" localSheetId="6">'AUGUST ''17'!$1:$4</definedName>
    <definedName name="_xlnm.Print_Titles" localSheetId="10">'DECEMBER ''17'!$1:$4</definedName>
    <definedName name="_xlnm.Print_Titles" localSheetId="12">'FEBRUARY ''18'!$1:$4</definedName>
    <definedName name="_xlnm.Print_Titles" localSheetId="11">'JANUARY ''18'!$1:$4</definedName>
    <definedName name="_xlnm.Print_Titles" localSheetId="5">'JULY ''17'!$1:$4</definedName>
    <definedName name="_xlnm.Print_Titles" localSheetId="4">'JUNE ''17'!$1:$4</definedName>
    <definedName name="_xlnm.Print_Titles" localSheetId="1">'MARCH ''17'!$1:$4</definedName>
    <definedName name="_xlnm.Print_Titles" localSheetId="3">'MAY ''17'!$1:$4</definedName>
    <definedName name="_xlnm.Print_Titles" localSheetId="9">'NOVEMBER ''17'!$1:$4</definedName>
    <definedName name="_xlnm.Print_Titles" localSheetId="8">'OCTOBER ''17'!$1:$4</definedName>
    <definedName name="_xlnm.Print_Titles" localSheetId="7">'SEPTEMBER ''17'!$1:$4</definedName>
  </definedNames>
  <calcPr calcId="145621"/>
</workbook>
</file>

<file path=xl/calcChain.xml><?xml version="1.0" encoding="utf-8"?>
<calcChain xmlns="http://schemas.openxmlformats.org/spreadsheetml/2006/main">
  <c r="I24" i="34" l="1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5" i="34"/>
  <c r="I5" i="34"/>
  <c r="H5" i="33"/>
  <c r="H6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6" i="33"/>
  <c r="H37" i="33"/>
  <c r="H38" i="33"/>
  <c r="H39" i="33"/>
  <c r="H40" i="33"/>
  <c r="H41" i="33"/>
  <c r="H42" i="33"/>
  <c r="H43" i="33"/>
  <c r="H44" i="33"/>
  <c r="H45" i="33"/>
  <c r="H46" i="33"/>
  <c r="H24" i="32"/>
  <c r="D60" i="32"/>
  <c r="M60" i="32"/>
  <c r="M63" i="32" s="1"/>
  <c r="E60" i="32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3" i="32"/>
  <c r="H54" i="32"/>
  <c r="H55" i="32"/>
  <c r="H56" i="32"/>
  <c r="H57" i="32"/>
  <c r="H58" i="32"/>
  <c r="H59" i="32"/>
  <c r="H5" i="32"/>
  <c r="M49" i="33"/>
  <c r="H40" i="34" l="1"/>
  <c r="H47" i="33"/>
  <c r="H60" i="32"/>
  <c r="H37" i="36"/>
  <c r="H36" i="36"/>
  <c r="L45" i="35" l="1"/>
  <c r="H68" i="36" l="1"/>
  <c r="H33" i="36"/>
  <c r="H31" i="36" l="1"/>
  <c r="K68" i="36" l="1"/>
  <c r="H29" i="36" l="1"/>
  <c r="H27" i="36" l="1"/>
  <c r="H23" i="36" l="1"/>
  <c r="H24" i="36"/>
  <c r="H26" i="36"/>
  <c r="P5" i="35" l="1"/>
  <c r="I68" i="36" l="1"/>
  <c r="H20" i="36"/>
  <c r="H17" i="36" l="1"/>
  <c r="F68" i="36"/>
  <c r="G68" i="36" l="1"/>
  <c r="H16" i="36" l="1"/>
  <c r="H13" i="36" l="1"/>
  <c r="H9" i="36" l="1"/>
  <c r="H7" i="36" l="1"/>
  <c r="H5" i="36" l="1"/>
  <c r="H22" i="35" l="1"/>
  <c r="H19" i="35" l="1"/>
  <c r="H16" i="35" l="1"/>
  <c r="H17" i="35"/>
  <c r="D47" i="33" l="1"/>
  <c r="M80" i="33"/>
  <c r="H14" i="35" l="1"/>
  <c r="G43" i="35" l="1"/>
  <c r="H43" i="35" l="1"/>
  <c r="F43" i="35" l="1"/>
  <c r="H12" i="35" l="1"/>
  <c r="H11" i="35" l="1"/>
  <c r="H10" i="35"/>
  <c r="H9" i="35" l="1"/>
  <c r="H8" i="35" l="1"/>
  <c r="H6" i="35" l="1"/>
  <c r="I43" i="35" l="1"/>
  <c r="G65" i="34" l="1"/>
  <c r="H5" i="35" l="1"/>
  <c r="I39" i="34"/>
  <c r="O82" i="33" l="1"/>
  <c r="P34" i="34" l="1"/>
  <c r="E65" i="34" l="1"/>
  <c r="I38" i="34"/>
  <c r="K65" i="34" l="1"/>
  <c r="I35" i="34"/>
  <c r="I31" i="34" l="1"/>
  <c r="I26" i="34" l="1"/>
  <c r="I25" i="34" l="1"/>
  <c r="I65" i="34" l="1"/>
  <c r="I18" i="34" l="1"/>
  <c r="I16" i="34" l="1"/>
  <c r="I40" i="34" s="1"/>
  <c r="I44" i="33" l="1"/>
  <c r="I42" i="33" l="1"/>
  <c r="I41" i="33" l="1"/>
  <c r="I34" i="33" l="1"/>
  <c r="I30" i="33"/>
  <c r="I23" i="33"/>
  <c r="I33" i="33" l="1"/>
  <c r="I29" i="33" l="1"/>
  <c r="I28" i="33" l="1"/>
  <c r="D80" i="33" l="1"/>
  <c r="E80" i="33" l="1"/>
  <c r="I21" i="33" l="1"/>
  <c r="I19" i="33" l="1"/>
  <c r="H6" i="31" l="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41" i="31"/>
  <c r="H42" i="31"/>
  <c r="H43" i="31"/>
  <c r="H44" i="31"/>
  <c r="H5" i="31"/>
  <c r="H6" i="30"/>
  <c r="H7" i="30"/>
  <c r="H8" i="30"/>
  <c r="H9" i="30"/>
  <c r="H10" i="30"/>
  <c r="H11" i="30"/>
  <c r="H12" i="30"/>
  <c r="H13" i="30"/>
  <c r="H14" i="30"/>
  <c r="H15" i="30"/>
  <c r="H16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5" i="30"/>
  <c r="H45" i="31" l="1"/>
  <c r="H36" i="30"/>
  <c r="I16" i="33"/>
  <c r="M47" i="31" l="1"/>
  <c r="M48" i="31" s="1"/>
  <c r="I55" i="32"/>
  <c r="I14" i="33"/>
  <c r="F80" i="33"/>
  <c r="G80" i="33" l="1"/>
  <c r="I12" i="33"/>
  <c r="I9" i="33" l="1"/>
  <c r="E47" i="33" l="1"/>
  <c r="F81" i="32" l="1"/>
  <c r="N78" i="31" l="1"/>
  <c r="I52" i="32" l="1"/>
  <c r="I50" i="32" l="1"/>
  <c r="I46" i="32" l="1"/>
  <c r="I39" i="32" l="1"/>
  <c r="E81" i="32" l="1"/>
  <c r="I37" i="32" l="1"/>
  <c r="I25" i="32" l="1"/>
  <c r="I24" i="32" l="1"/>
  <c r="I23" i="32" l="1"/>
  <c r="I21" i="32" l="1"/>
  <c r="P38" i="29" l="1"/>
  <c r="I16" i="32" l="1"/>
  <c r="I81" i="32" l="1"/>
  <c r="I11" i="32"/>
  <c r="I6" i="32" l="1"/>
  <c r="I44" i="31" l="1"/>
  <c r="I5" i="32"/>
  <c r="I60" i="32" s="1"/>
  <c r="I39" i="31" l="1"/>
  <c r="Q45" i="31" l="1"/>
  <c r="I36" i="31" l="1"/>
  <c r="F76" i="31" l="1"/>
  <c r="I31" i="31" l="1"/>
  <c r="I30" i="31" l="1"/>
  <c r="I29" i="31" l="1"/>
  <c r="I28" i="31"/>
  <c r="I27" i="31" l="1"/>
  <c r="I26" i="31" l="1"/>
  <c r="I24" i="31" l="1"/>
  <c r="O40" i="29" l="1"/>
  <c r="I72" i="29" l="1"/>
  <c r="I23" i="31" l="1"/>
  <c r="L76" i="31" l="1"/>
  <c r="I19" i="31"/>
  <c r="I18" i="31" l="1"/>
  <c r="I16" i="31" l="1"/>
  <c r="E76" i="31" l="1"/>
  <c r="I13" i="31"/>
  <c r="I7" i="31" l="1"/>
  <c r="J76" i="31" l="1"/>
  <c r="E45" i="31" l="1"/>
  <c r="D45" i="31"/>
  <c r="C45" i="31"/>
  <c r="I6" i="31"/>
  <c r="I45" i="31" s="1"/>
  <c r="I5" i="31"/>
  <c r="I33" i="30" l="1"/>
  <c r="I29" i="30" l="1"/>
  <c r="L41" i="29" l="1"/>
  <c r="L42" i="29"/>
  <c r="I27" i="30" l="1"/>
  <c r="I25" i="30" l="1"/>
  <c r="F61" i="30" l="1"/>
  <c r="I20" i="30"/>
  <c r="I16" i="30" l="1"/>
  <c r="K61" i="30" l="1"/>
  <c r="I10" i="30" l="1"/>
  <c r="I11" i="30"/>
  <c r="I13" i="30"/>
  <c r="F35" i="30"/>
  <c r="D35" i="30"/>
  <c r="J37" i="30" l="1"/>
  <c r="I61" i="30"/>
  <c r="I34" i="39" l="1"/>
  <c r="H13" i="39"/>
  <c r="H12" i="39"/>
  <c r="H11" i="39"/>
  <c r="H10" i="39"/>
  <c r="H9" i="39"/>
  <c r="H8" i="39"/>
  <c r="H7" i="39"/>
  <c r="H6" i="39"/>
  <c r="H5" i="39"/>
  <c r="H14" i="39"/>
  <c r="H15" i="39"/>
  <c r="H16" i="39"/>
  <c r="H17" i="39"/>
  <c r="H18" i="39"/>
  <c r="H19" i="39"/>
  <c r="H20" i="39"/>
  <c r="H21" i="39"/>
  <c r="H22" i="39"/>
  <c r="H23" i="39"/>
  <c r="H28" i="39"/>
  <c r="H29" i="39"/>
  <c r="H30" i="39"/>
  <c r="H31" i="39"/>
  <c r="H32" i="39"/>
  <c r="H33" i="39"/>
  <c r="H34" i="39"/>
  <c r="H36" i="39"/>
  <c r="H37" i="39"/>
  <c r="H38" i="39"/>
  <c r="H39" i="39"/>
  <c r="H40" i="39"/>
  <c r="H41" i="39"/>
  <c r="H42" i="39"/>
  <c r="H43" i="39"/>
  <c r="H44" i="39"/>
  <c r="H45" i="39"/>
  <c r="H46" i="39"/>
  <c r="H47" i="39"/>
  <c r="H48" i="39"/>
  <c r="H49" i="39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3" i="38"/>
  <c r="H24" i="38"/>
  <c r="H25" i="38"/>
  <c r="H26" i="38"/>
  <c r="H27" i="38"/>
  <c r="H28" i="38"/>
  <c r="H29" i="38"/>
  <c r="H30" i="38"/>
  <c r="H31" i="38"/>
  <c r="H5" i="38"/>
  <c r="O52" i="39"/>
  <c r="O51" i="39"/>
  <c r="E61" i="30" l="1"/>
  <c r="J61" i="30"/>
  <c r="C61" i="30" l="1"/>
  <c r="I8" i="30" l="1"/>
  <c r="I7" i="30" l="1"/>
  <c r="I6" i="30"/>
  <c r="H38" i="29" l="1"/>
  <c r="I5" i="30"/>
  <c r="E35" i="30" l="1"/>
  <c r="H33" i="29" l="1"/>
  <c r="H27" i="29" l="1"/>
  <c r="H23" i="29" l="1"/>
  <c r="H19" i="29" l="1"/>
  <c r="H17" i="29" l="1"/>
  <c r="F62" i="29" l="1"/>
  <c r="H16" i="29" l="1"/>
  <c r="H15" i="29" l="1"/>
  <c r="H11" i="29" l="1"/>
  <c r="H9" i="29" l="1"/>
  <c r="G62" i="29" l="1"/>
  <c r="I62" i="29"/>
  <c r="H62" i="29"/>
  <c r="H7" i="29" l="1"/>
  <c r="H6" i="29" l="1"/>
  <c r="O25" i="28" l="1"/>
  <c r="E39" i="29" l="1"/>
  <c r="H5" i="29"/>
  <c r="H39" i="29" s="1"/>
  <c r="H30" i="28"/>
  <c r="H23" i="28" l="1"/>
  <c r="L32" i="28"/>
  <c r="H26" i="28" l="1"/>
  <c r="D59" i="28" l="1"/>
  <c r="H5" i="28" l="1"/>
  <c r="H22" i="28"/>
  <c r="H20" i="28" l="1"/>
  <c r="J59" i="28" l="1"/>
  <c r="H19" i="28"/>
  <c r="H18" i="28" l="1"/>
  <c r="H17" i="28" l="1"/>
  <c r="H15" i="28" l="1"/>
  <c r="H12" i="28" l="1"/>
  <c r="H59" i="28" l="1"/>
  <c r="I59" i="28"/>
  <c r="H11" i="28" l="1"/>
  <c r="H10" i="28" l="1"/>
  <c r="N41" i="37" l="1"/>
  <c r="H6" i="37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5" i="37"/>
  <c r="H26" i="37"/>
  <c r="H27" i="37"/>
  <c r="H28" i="37"/>
  <c r="H29" i="37"/>
  <c r="H30" i="37"/>
  <c r="H31" i="37"/>
  <c r="H32" i="37"/>
  <c r="H33" i="37"/>
  <c r="H34" i="37"/>
  <c r="H35" i="37"/>
  <c r="H36" i="37"/>
  <c r="H37" i="37"/>
  <c r="H38" i="37"/>
  <c r="H5" i="37"/>
  <c r="L42" i="37" l="1"/>
  <c r="H9" i="28" l="1"/>
  <c r="H8" i="28" l="1"/>
  <c r="I48" i="39" l="1"/>
  <c r="H6" i="28"/>
  <c r="H7" i="28" l="1"/>
  <c r="H32" i="28" s="1"/>
  <c r="I5" i="39" l="1"/>
  <c r="I45" i="39" l="1"/>
  <c r="I43" i="39" l="1"/>
  <c r="I39" i="39" l="1"/>
  <c r="M59" i="38" l="1"/>
  <c r="I37" i="39" l="1"/>
  <c r="I36" i="39" l="1"/>
  <c r="I33" i="39" l="1"/>
  <c r="I29" i="39" l="1"/>
  <c r="J85" i="39" l="1"/>
  <c r="N87" i="39" s="1"/>
  <c r="I24" i="39"/>
  <c r="I19" i="39" l="1"/>
  <c r="I18" i="39" l="1"/>
  <c r="G85" i="39" l="1"/>
  <c r="F85" i="39"/>
  <c r="I17" i="39"/>
  <c r="I16" i="39" l="1"/>
  <c r="I13" i="39" l="1"/>
  <c r="I10" i="39" l="1"/>
  <c r="K85" i="39" l="1"/>
  <c r="I9" i="39" l="1"/>
  <c r="E50" i="39" l="1"/>
  <c r="I8" i="39"/>
  <c r="I31" i="38" l="1"/>
  <c r="I30" i="38" l="1"/>
  <c r="I28" i="38" l="1"/>
  <c r="I27" i="38" l="1"/>
  <c r="R71" i="37" l="1"/>
  <c r="I26" i="38" l="1"/>
  <c r="I19" i="38" l="1"/>
  <c r="I24" i="38"/>
  <c r="F57" i="38" l="1"/>
  <c r="I23" i="38"/>
  <c r="I16" i="38" l="1"/>
  <c r="J57" i="38"/>
  <c r="I15" i="38" l="1"/>
  <c r="I14" i="38" l="1"/>
  <c r="I13" i="38" l="1"/>
  <c r="I9" i="38" l="1"/>
  <c r="R75" i="37" l="1"/>
  <c r="E32" i="38" l="1"/>
  <c r="I6" i="38"/>
  <c r="N32" i="38" l="1"/>
  <c r="I5" i="38" l="1"/>
  <c r="I32" i="38" s="1"/>
  <c r="I37" i="37" l="1"/>
  <c r="E71" i="37"/>
  <c r="M71" i="37" l="1"/>
  <c r="I36" i="37"/>
  <c r="I34" i="37" l="1"/>
  <c r="I33" i="37" l="1"/>
  <c r="P71" i="37" l="1"/>
  <c r="I30" i="37"/>
  <c r="G71" i="37" l="1"/>
  <c r="F71" i="37"/>
  <c r="I26" i="37"/>
  <c r="I25" i="37"/>
  <c r="K71" i="37" l="1"/>
  <c r="I20" i="37"/>
  <c r="I18" i="37" l="1"/>
  <c r="O71" i="37" l="1"/>
  <c r="I16" i="37"/>
  <c r="I15" i="37" l="1"/>
  <c r="I14" i="37" l="1"/>
  <c r="I13" i="37" l="1"/>
  <c r="I11" i="37"/>
  <c r="L71" i="37" l="1"/>
  <c r="J71" i="37"/>
  <c r="I71" i="37"/>
  <c r="I9" i="37" l="1"/>
  <c r="I7" i="37" l="1"/>
  <c r="I5" i="37" l="1"/>
  <c r="E68" i="36" l="1"/>
  <c r="N68" i="36" l="1"/>
  <c r="M68" i="36"/>
  <c r="L68" i="36"/>
  <c r="D40" i="34" l="1"/>
  <c r="M64" i="34" s="1"/>
  <c r="C40" i="34"/>
  <c r="F40" i="34"/>
  <c r="E40" i="34"/>
  <c r="D43" i="35" l="1"/>
  <c r="J65" i="34" l="1"/>
  <c r="I35" i="30" l="1"/>
  <c r="F65" i="34" l="1"/>
  <c r="N80" i="33" l="1"/>
  <c r="K80" i="33" l="1"/>
  <c r="L80" i="33" l="1"/>
  <c r="O84" i="33" s="1"/>
  <c r="J80" i="33"/>
  <c r="I80" i="33"/>
  <c r="O83" i="33" s="1"/>
  <c r="C80" i="33"/>
  <c r="O85" i="33" l="1"/>
  <c r="P80" i="33"/>
  <c r="G39" i="37"/>
  <c r="F39" i="37"/>
  <c r="G5" i="1" s="1"/>
  <c r="E39" i="37"/>
  <c r="F5" i="1" s="1"/>
  <c r="D39" i="37"/>
  <c r="E5" i="1" s="1"/>
  <c r="C39" i="37"/>
  <c r="D5" i="1" s="1"/>
  <c r="I39" i="37"/>
  <c r="I5" i="1" l="1"/>
  <c r="D81" i="32" l="1"/>
  <c r="E11" i="1" l="1"/>
  <c r="G76" i="31"/>
  <c r="I76" i="31"/>
  <c r="K76" i="31"/>
  <c r="M76" i="31"/>
  <c r="D76" i="31" l="1"/>
  <c r="N79" i="31" l="1"/>
  <c r="G61" i="30"/>
  <c r="L61" i="30" l="1"/>
  <c r="E62" i="29" l="1"/>
  <c r="F59" i="28" l="1"/>
  <c r="I85" i="39" l="1"/>
  <c r="E85" i="39" l="1"/>
  <c r="C85" i="39" l="1"/>
  <c r="P32" i="38" l="1"/>
  <c r="D57" i="38" l="1"/>
  <c r="D71" i="37" l="1"/>
  <c r="J68" i="36" l="1"/>
  <c r="G41" i="36" l="1"/>
  <c r="F41" i="36"/>
  <c r="C41" i="36"/>
  <c r="D41" i="36"/>
  <c r="E41" i="36"/>
  <c r="E43" i="35" l="1"/>
  <c r="C43" i="35" l="1"/>
  <c r="D65" i="34" l="1"/>
  <c r="M67" i="34" l="1"/>
  <c r="M68" i="34"/>
  <c r="M47" i="33"/>
  <c r="I47" i="33" l="1"/>
  <c r="C81" i="32" l="1"/>
  <c r="L83" i="32" l="1"/>
  <c r="C60" i="32"/>
  <c r="E12" i="1"/>
  <c r="F12" i="1"/>
  <c r="F60" i="32"/>
  <c r="G12" i="1" s="1"/>
  <c r="G60" i="32"/>
  <c r="D12" i="1" l="1"/>
  <c r="M61" i="32"/>
  <c r="K81" i="32"/>
  <c r="L85" i="32" s="1"/>
  <c r="F11" i="1" l="1"/>
  <c r="C62" i="29" l="1"/>
  <c r="D62" i="29" l="1"/>
  <c r="L59" i="28" l="1"/>
  <c r="G59" i="28" l="1"/>
  <c r="L57" i="38" l="1"/>
  <c r="M61" i="38" s="1"/>
  <c r="K57" i="38"/>
  <c r="G57" i="38"/>
  <c r="N71" i="37" l="1"/>
  <c r="H41" i="36" l="1"/>
  <c r="J43" i="35" l="1"/>
  <c r="L46" i="35" s="1"/>
  <c r="C65" i="34" l="1"/>
  <c r="G40" i="34" l="1"/>
  <c r="M40" i="34" s="1"/>
  <c r="I14" i="1" l="1"/>
  <c r="L65" i="34" l="1"/>
  <c r="M69" i="34" s="1"/>
  <c r="M70" i="34" l="1"/>
  <c r="G81" i="32" l="1"/>
  <c r="J81" i="32" l="1"/>
  <c r="D61" i="30" l="1"/>
  <c r="L84" i="32" l="1"/>
  <c r="L86" i="32" s="1"/>
  <c r="M64" i="30"/>
  <c r="G35" i="30"/>
  <c r="G10" i="1"/>
  <c r="F10" i="1"/>
  <c r="E10" i="1"/>
  <c r="C35" i="30"/>
  <c r="D10" i="1" l="1"/>
  <c r="I10" i="1" s="1"/>
  <c r="M35" i="30"/>
  <c r="J62" i="29" l="1"/>
  <c r="L65" i="29" l="1"/>
  <c r="K59" i="28"/>
  <c r="L85" i="39" l="1"/>
  <c r="M51" i="39" l="1"/>
  <c r="G50" i="39" l="1"/>
  <c r="F50" i="39"/>
  <c r="G7" i="1" s="1"/>
  <c r="F7" i="1"/>
  <c r="D50" i="39"/>
  <c r="E7" i="1" s="1"/>
  <c r="C50" i="39"/>
  <c r="D7" i="1" s="1"/>
  <c r="I7" i="1" l="1"/>
  <c r="C57" i="38" l="1"/>
  <c r="G32" i="38" l="1"/>
  <c r="F32" i="38"/>
  <c r="G6" i="1" s="1"/>
  <c r="F6" i="1"/>
  <c r="D32" i="38"/>
  <c r="E6" i="1" s="1"/>
  <c r="C32" i="38"/>
  <c r="D6" i="1" s="1"/>
  <c r="I6" i="1" l="1"/>
  <c r="C71" i="37" l="1"/>
  <c r="Q71" i="37" l="1"/>
  <c r="R73" i="37" l="1"/>
  <c r="C40" i="37"/>
  <c r="E40" i="37"/>
  <c r="R74" i="37" l="1"/>
  <c r="R76" i="37" s="1"/>
  <c r="D68" i="36"/>
  <c r="I16" i="1" l="1"/>
  <c r="M65" i="34" l="1"/>
  <c r="I12" i="1" l="1"/>
  <c r="N61" i="30" l="1"/>
  <c r="G39" i="29" l="1"/>
  <c r="F39" i="29"/>
  <c r="G9" i="1" s="1"/>
  <c r="F9" i="1"/>
  <c r="C39" i="29"/>
  <c r="D9" i="1" s="1"/>
  <c r="D39" i="29"/>
  <c r="E9" i="1" s="1"/>
  <c r="I9" i="1" l="1"/>
  <c r="M59" i="28" l="1"/>
  <c r="C59" i="28"/>
  <c r="E59" i="28"/>
  <c r="N64" i="28" l="1"/>
  <c r="N61" i="28"/>
  <c r="N62" i="28"/>
  <c r="N59" i="28"/>
  <c r="N63" i="28" l="1"/>
  <c r="N65" i="28" s="1"/>
  <c r="M85" i="39"/>
  <c r="N89" i="39" s="1"/>
  <c r="D85" i="39"/>
  <c r="N88" i="39" l="1"/>
  <c r="G51" i="39"/>
  <c r="N85" i="39"/>
  <c r="C51" i="39"/>
  <c r="E51" i="39"/>
  <c r="I50" i="39"/>
  <c r="M50" i="39"/>
  <c r="N90" i="39" l="1"/>
  <c r="I57" i="38"/>
  <c r="E57" i="38" l="1"/>
  <c r="M57" i="38" l="1"/>
  <c r="M60" i="38"/>
  <c r="G33" i="38"/>
  <c r="C33" i="38"/>
  <c r="E33" i="38"/>
  <c r="M62" i="38" l="1"/>
  <c r="K34" i="38"/>
  <c r="C68" i="36"/>
  <c r="O72" i="36" l="1"/>
  <c r="O70" i="36"/>
  <c r="G42" i="36"/>
  <c r="O71" i="36" l="1"/>
  <c r="O73" i="36" s="1"/>
  <c r="E42" i="36"/>
  <c r="C42" i="36"/>
  <c r="L41" i="36"/>
  <c r="L42" i="36" l="1"/>
  <c r="O68" i="36" l="1"/>
  <c r="K43" i="35" l="1"/>
  <c r="G23" i="35"/>
  <c r="F23" i="35"/>
  <c r="E23" i="35"/>
  <c r="D23" i="35"/>
  <c r="C23" i="35"/>
  <c r="H23" i="35"/>
  <c r="L47" i="35" l="1"/>
  <c r="I15" i="1"/>
  <c r="L43" i="35"/>
  <c r="G24" i="35"/>
  <c r="C24" i="35"/>
  <c r="E24" i="35"/>
  <c r="L23" i="35"/>
  <c r="L48" i="35" l="1"/>
  <c r="L24" i="35"/>
  <c r="G41" i="34" l="1"/>
  <c r="J14" i="1"/>
  <c r="K14" i="1" s="1"/>
  <c r="C41" i="34"/>
  <c r="E41" i="34"/>
  <c r="M41" i="34" l="1"/>
  <c r="G47" i="33"/>
  <c r="F47" i="33"/>
  <c r="C47" i="33"/>
  <c r="I13" i="1" l="1"/>
  <c r="G48" i="33"/>
  <c r="E48" i="33"/>
  <c r="C48" i="33"/>
  <c r="L81" i="32" l="1"/>
  <c r="G61" i="32" l="1"/>
  <c r="J12" i="1"/>
  <c r="K12" i="1" s="1"/>
  <c r="E61" i="32"/>
  <c r="C61" i="32"/>
  <c r="F45" i="31" l="1"/>
  <c r="G11" i="1" s="1"/>
  <c r="C76" i="31"/>
  <c r="O76" i="31" s="1"/>
  <c r="G45" i="31"/>
  <c r="N81" i="31" l="1"/>
  <c r="M46" i="31"/>
  <c r="D11" i="1"/>
  <c r="I11" i="1" s="1"/>
  <c r="G46" i="31"/>
  <c r="C46" i="31"/>
  <c r="E46" i="31"/>
  <c r="N82" i="31" l="1"/>
  <c r="M63" i="30"/>
  <c r="G36" i="30"/>
  <c r="E36" i="30"/>
  <c r="C36" i="30"/>
  <c r="M66" i="30" l="1"/>
  <c r="M67" i="30" s="1"/>
  <c r="J10" i="1"/>
  <c r="M36" i="30"/>
  <c r="L64" i="29" l="1"/>
  <c r="K10" i="1"/>
  <c r="F32" i="28" l="1"/>
  <c r="G8" i="1" s="1"/>
  <c r="K62" i="29"/>
  <c r="M62" i="29" l="1"/>
  <c r="L66" i="29"/>
  <c r="L67" i="29" s="1"/>
  <c r="G40" i="29"/>
  <c r="E40" i="29"/>
  <c r="L39" i="29"/>
  <c r="C40" i="29"/>
  <c r="L40" i="29" l="1"/>
  <c r="G32" i="28" l="1"/>
  <c r="E32" i="28"/>
  <c r="F8" i="1" s="1"/>
  <c r="D32" i="28"/>
  <c r="E8" i="1" s="1"/>
  <c r="C32" i="28"/>
  <c r="D8" i="1" s="1"/>
  <c r="H18" i="1" l="1"/>
  <c r="G33" i="28"/>
  <c r="E33" i="28"/>
  <c r="C33" i="28"/>
  <c r="I8" i="1" l="1"/>
  <c r="J8" i="1" s="1"/>
  <c r="K8" i="1" s="1"/>
  <c r="J6" i="1" l="1"/>
  <c r="K6" i="1" s="1"/>
  <c r="F17" i="1" l="1"/>
  <c r="G17" i="1" l="1"/>
  <c r="D17" i="1"/>
  <c r="E17" i="1" l="1"/>
  <c r="D18" i="1" s="1"/>
  <c r="F18" i="1"/>
  <c r="J18" i="1" l="1"/>
  <c r="I17" i="1"/>
  <c r="K5" i="1"/>
  <c r="J19" i="1"/>
</calcChain>
</file>

<file path=xl/sharedStrings.xml><?xml version="1.0" encoding="utf-8"?>
<sst xmlns="http://schemas.openxmlformats.org/spreadsheetml/2006/main" count="2387" uniqueCount="747">
  <si>
    <t>TOTAL</t>
  </si>
  <si>
    <t>MARCH</t>
  </si>
  <si>
    <t>APRIL</t>
  </si>
  <si>
    <t>JUNE</t>
  </si>
  <si>
    <t>JULY</t>
  </si>
  <si>
    <t>MAY</t>
  </si>
  <si>
    <t>DAY</t>
  </si>
  <si>
    <t>CASH</t>
  </si>
  <si>
    <t>ACCOUNT</t>
  </si>
  <si>
    <t>JAE01</t>
  </si>
  <si>
    <t>TOTALS FOR EACH ACCOUNT HOLDER</t>
  </si>
  <si>
    <t>INV</t>
  </si>
  <si>
    <t>CUSTOMER</t>
  </si>
  <si>
    <t>AUGUST</t>
  </si>
  <si>
    <t>SEPTEMBER</t>
  </si>
  <si>
    <t>OCTOBER</t>
  </si>
  <si>
    <t>NOVEMBER</t>
  </si>
  <si>
    <t>DECEMBER</t>
  </si>
  <si>
    <t>JANUARY</t>
  </si>
  <si>
    <t>FEBRUARY</t>
  </si>
  <si>
    <t>YEAR</t>
  </si>
  <si>
    <t>CASH SALES</t>
  </si>
  <si>
    <t>ACCOUNT SALES</t>
  </si>
  <si>
    <t>TOTAL SALES</t>
  </si>
  <si>
    <t xml:space="preserve"> </t>
  </si>
  <si>
    <t>SUMMARY:</t>
  </si>
  <si>
    <t>TOTAL INVOICED SALES:</t>
  </si>
  <si>
    <t>AVERAGE  CASH SALES:</t>
  </si>
  <si>
    <t>TOTAL CASH SALES:</t>
  </si>
  <si>
    <t>TOTAL ACCOUNT SALES:</t>
  </si>
  <si>
    <t>AVERAGE ACCOUNT SALES:</t>
  </si>
  <si>
    <t>HIGHEST MONTH SALES:</t>
  </si>
  <si>
    <t>AVERAGE MONTHLY SALES:</t>
  </si>
  <si>
    <t>LOWEST MONTH SALES</t>
  </si>
  <si>
    <t>AGRIGEL</t>
  </si>
  <si>
    <t>PREMAC</t>
  </si>
  <si>
    <t>MONTH</t>
  </si>
  <si>
    <t>CASH FARMERS</t>
  </si>
  <si>
    <t>FARMERS</t>
  </si>
  <si>
    <t>INFANTMED</t>
  </si>
  <si>
    <t>VAT PURPOSES</t>
  </si>
  <si>
    <t>VAT</t>
  </si>
  <si>
    <t>INFANT MED</t>
  </si>
  <si>
    <t>NCGCAM</t>
  </si>
  <si>
    <t>INFANTMED /             NCG CAM</t>
  </si>
  <si>
    <t>Account</t>
  </si>
  <si>
    <t>-</t>
  </si>
  <si>
    <t>01</t>
  </si>
  <si>
    <t>OTHER</t>
  </si>
  <si>
    <t>NCG CAM</t>
  </si>
  <si>
    <t>JA Engineering - JAE01</t>
  </si>
  <si>
    <t>ü</t>
  </si>
  <si>
    <t>`</t>
  </si>
  <si>
    <t>.</t>
  </si>
  <si>
    <t>TOTAL INVOICED SALES FOR 2017 FINANCIAL YEAR</t>
  </si>
  <si>
    <t>End 30 days</t>
  </si>
  <si>
    <t>Over 30 days</t>
  </si>
  <si>
    <t>Discount</t>
  </si>
  <si>
    <t>PI2219</t>
  </si>
  <si>
    <t>TOTAL INVOICES - FEBRUARY 2018</t>
  </si>
  <si>
    <t>TOTAL INVOICES - JANUARY 2018</t>
  </si>
  <si>
    <t>TOTAL INVOICES - DECEMBER 2017</t>
  </si>
  <si>
    <t>TOTAL INVOICES - MARCH 2017</t>
  </si>
  <si>
    <t>TOTAL INVOICES - APRIL 2017</t>
  </si>
  <si>
    <t>TOTAL INVOICES - MAY 2017</t>
  </si>
  <si>
    <t>TOTAL INVOICES - JUNE 2017</t>
  </si>
  <si>
    <t>TOTAL INVOICES - JULY 2017</t>
  </si>
  <si>
    <t>TOTAL INVOICES - AUGUST 2017</t>
  </si>
  <si>
    <t>TOTAL INVOICES - SEPTEMBER 2017</t>
  </si>
  <si>
    <t>TOTAL INVOICES - OCTOBER 2017</t>
  </si>
  <si>
    <t>TOTAL INVOICES - NOVEMBER 2017</t>
  </si>
  <si>
    <t>PI2222</t>
  </si>
  <si>
    <t>R&amp;R Generators</t>
  </si>
  <si>
    <t>PI2223</t>
  </si>
  <si>
    <t>02</t>
  </si>
  <si>
    <t>Coalseam</t>
  </si>
  <si>
    <t>PI2224</t>
  </si>
  <si>
    <t>DBZ Diesel Parts - DBZ01</t>
  </si>
  <si>
    <t>DBZ01</t>
  </si>
  <si>
    <t>Paid by internet</t>
  </si>
  <si>
    <t>Receieved pop</t>
  </si>
  <si>
    <t>06</t>
  </si>
  <si>
    <t>PI2225</t>
  </si>
  <si>
    <t>PI2226</t>
  </si>
  <si>
    <t>Sandvik Mining RSA - SAN01</t>
  </si>
  <si>
    <t>Mechyd Engineering Services - MEC01</t>
  </si>
  <si>
    <t>SAN01</t>
  </si>
  <si>
    <t>MEC01</t>
  </si>
  <si>
    <t>07</t>
  </si>
  <si>
    <t>PI2227</t>
  </si>
  <si>
    <t>Fluid Power Automation - FLU01</t>
  </si>
  <si>
    <t>FLU01</t>
  </si>
  <si>
    <t>JOY01</t>
  </si>
  <si>
    <t>AI2127</t>
  </si>
  <si>
    <t>Erwee Boerdery</t>
  </si>
  <si>
    <t>To Pay</t>
  </si>
  <si>
    <t>08</t>
  </si>
  <si>
    <t>PI2228</t>
  </si>
  <si>
    <t>PI2229</t>
  </si>
  <si>
    <t xml:space="preserve">Phumula Mining Equipment </t>
  </si>
  <si>
    <t>09</t>
  </si>
  <si>
    <t>PI2330</t>
  </si>
  <si>
    <t>Mkulu Engineering / Ukuthanda</t>
  </si>
  <si>
    <t>13</t>
  </si>
  <si>
    <t>PI2231</t>
  </si>
  <si>
    <t>14</t>
  </si>
  <si>
    <t>PI2233</t>
  </si>
  <si>
    <t>PI2232</t>
  </si>
  <si>
    <t>Thembelihle Equipment - THE01</t>
  </si>
  <si>
    <t>Ventserve - VEN01</t>
  </si>
  <si>
    <t>VEN01</t>
  </si>
  <si>
    <t>THE01</t>
  </si>
  <si>
    <t>BEL01</t>
  </si>
  <si>
    <t>15</t>
  </si>
  <si>
    <t>PI2235</t>
  </si>
  <si>
    <t>PI2234</t>
  </si>
  <si>
    <t>Rock Mining Machines</t>
  </si>
  <si>
    <t>PI2236</t>
  </si>
  <si>
    <t>PI2237</t>
  </si>
  <si>
    <t>PI2238</t>
  </si>
  <si>
    <t>PI2239</t>
  </si>
  <si>
    <t>PI2240</t>
  </si>
  <si>
    <t>16</t>
  </si>
  <si>
    <t>Maloma Colliery - MAL01</t>
  </si>
  <si>
    <t>MAL01</t>
  </si>
  <si>
    <t>20</t>
  </si>
  <si>
    <t>PI2241</t>
  </si>
  <si>
    <t>PI2242</t>
  </si>
  <si>
    <t>PI2243</t>
  </si>
  <si>
    <t>17</t>
  </si>
  <si>
    <t>Joy Global - JOY01</t>
  </si>
  <si>
    <t>PI2244</t>
  </si>
  <si>
    <t>Bell Equipment - BEL01</t>
  </si>
  <si>
    <t>PI2245</t>
  </si>
  <si>
    <t>G&amp;R Hydraulics - GRH01</t>
  </si>
  <si>
    <t>GRH01</t>
  </si>
  <si>
    <t>PI2246</t>
  </si>
  <si>
    <t>PI2247</t>
  </si>
  <si>
    <t>PI2248</t>
  </si>
  <si>
    <t>24</t>
  </si>
  <si>
    <t>Largostax</t>
  </si>
  <si>
    <t>Witbank Power Spares</t>
  </si>
  <si>
    <t>Vryheid Cranes - VRY01</t>
  </si>
  <si>
    <t>VRY01</t>
  </si>
  <si>
    <t>27</t>
  </si>
  <si>
    <t>PI2249</t>
  </si>
  <si>
    <t>PI2250</t>
  </si>
  <si>
    <t>29</t>
  </si>
  <si>
    <t>Equal Chance Trading</t>
  </si>
  <si>
    <t>AI2251</t>
  </si>
  <si>
    <t>Waboomskloof Trust</t>
  </si>
  <si>
    <t>AI2252</t>
  </si>
  <si>
    <t>30</t>
  </si>
  <si>
    <t>Powerforce Hydraulics - POW01</t>
  </si>
  <si>
    <t>POW01</t>
  </si>
  <si>
    <t>PI2252</t>
  </si>
  <si>
    <t>PI2253</t>
  </si>
  <si>
    <t>PI2254</t>
  </si>
  <si>
    <t>EPE01</t>
  </si>
  <si>
    <t>31</t>
  </si>
  <si>
    <t>Equipment Parts and Engines - EPE01</t>
  </si>
  <si>
    <t>03</t>
  </si>
  <si>
    <t>PI2255</t>
  </si>
  <si>
    <t>PI2256</t>
  </si>
  <si>
    <t>04</t>
  </si>
  <si>
    <t>Altmic Properties 44</t>
  </si>
  <si>
    <t>AI2257</t>
  </si>
  <si>
    <t>AI2258</t>
  </si>
  <si>
    <t>Grootbos Voerkrale</t>
  </si>
  <si>
    <t>30 Days:</t>
  </si>
  <si>
    <t>+ 30 Days:</t>
  </si>
  <si>
    <t>Discount:</t>
  </si>
  <si>
    <t>05</t>
  </si>
  <si>
    <t>PI2259</t>
  </si>
  <si>
    <t>PI2260</t>
  </si>
  <si>
    <t>PI2261</t>
  </si>
  <si>
    <t>Paid R5k, R5k cash</t>
  </si>
  <si>
    <t>PI2262</t>
  </si>
  <si>
    <t xml:space="preserve">OM Trading </t>
  </si>
  <si>
    <t>PI2263</t>
  </si>
  <si>
    <t>Aton Engineering</t>
  </si>
  <si>
    <t>PI2264</t>
  </si>
  <si>
    <t>BHS Enterprises - BHS01</t>
  </si>
  <si>
    <t>BHS01</t>
  </si>
  <si>
    <t>Received p.o.p</t>
  </si>
  <si>
    <t>10</t>
  </si>
  <si>
    <t>PI2265</t>
  </si>
  <si>
    <t>12</t>
  </si>
  <si>
    <t>PI2266</t>
  </si>
  <si>
    <t>PI2267</t>
  </si>
  <si>
    <t>Joy Mining - JOY01</t>
  </si>
  <si>
    <t>PI2268</t>
  </si>
  <si>
    <t>PI2269</t>
  </si>
  <si>
    <t>18</t>
  </si>
  <si>
    <t>PI2270</t>
  </si>
  <si>
    <t>JJ Planned Maintenance Services</t>
  </si>
  <si>
    <t>PI2271</t>
  </si>
  <si>
    <t>PI2272</t>
  </si>
  <si>
    <t>PI2273</t>
  </si>
  <si>
    <t>PI2274</t>
  </si>
  <si>
    <t>19</t>
  </si>
  <si>
    <t>PI2275</t>
  </si>
  <si>
    <t>PI2276</t>
  </si>
  <si>
    <t>PI2277</t>
  </si>
  <si>
    <t>21</t>
  </si>
  <si>
    <t>Received pop</t>
  </si>
  <si>
    <t>PI2278</t>
  </si>
  <si>
    <t>25</t>
  </si>
  <si>
    <t>PI2279</t>
  </si>
  <si>
    <t>PI2280</t>
  </si>
  <si>
    <t>PI2281</t>
  </si>
  <si>
    <t>26</t>
  </si>
  <si>
    <t>PI2282</t>
  </si>
  <si>
    <t>28</t>
  </si>
  <si>
    <t>Dosco Hydraulics MP - DOS01</t>
  </si>
  <si>
    <t>DOS01</t>
  </si>
  <si>
    <t>AI2283</t>
  </si>
  <si>
    <t>Purest Taste</t>
  </si>
  <si>
    <t>PI2284</t>
  </si>
  <si>
    <t>Hydrapump</t>
  </si>
  <si>
    <t>PI2285</t>
  </si>
  <si>
    <t>Commercial Shearing - COM01</t>
  </si>
  <si>
    <t>COM01</t>
  </si>
  <si>
    <t>PI2286</t>
  </si>
  <si>
    <t>Udumo Trading / Pro-Elect</t>
  </si>
  <si>
    <t>PI2287</t>
  </si>
  <si>
    <t>J.A. Engineering - JAE01</t>
  </si>
  <si>
    <t>PI2288</t>
  </si>
  <si>
    <t>Mechyd Engineering - MEC01</t>
  </si>
  <si>
    <t>Pi2289</t>
  </si>
  <si>
    <t>PI2290</t>
  </si>
  <si>
    <t>PI2291</t>
  </si>
  <si>
    <t>PI2292</t>
  </si>
  <si>
    <t>PI2293</t>
  </si>
  <si>
    <t>PI2294</t>
  </si>
  <si>
    <t>Equipment Parts &amp; Engines - EPE01</t>
  </si>
  <si>
    <t>11</t>
  </si>
  <si>
    <t>PI2295</t>
  </si>
  <si>
    <t>Ingwenya Mineral Proc - ING01</t>
  </si>
  <si>
    <t>ING01</t>
  </si>
  <si>
    <t>PI2296</t>
  </si>
  <si>
    <t>PI2297</t>
  </si>
  <si>
    <t>PI2298</t>
  </si>
  <si>
    <t>PI2299</t>
  </si>
  <si>
    <t>PI2300</t>
  </si>
  <si>
    <t>PI2301</t>
  </si>
  <si>
    <t>PI2302</t>
  </si>
  <si>
    <t>PI2303</t>
  </si>
  <si>
    <t>PI2304</t>
  </si>
  <si>
    <t>PI2305</t>
  </si>
  <si>
    <t>PI2306</t>
  </si>
  <si>
    <t>PI2307</t>
  </si>
  <si>
    <t>PI2308</t>
  </si>
  <si>
    <t>PI2309</t>
  </si>
  <si>
    <t>PI2310</t>
  </si>
  <si>
    <t>22</t>
  </si>
  <si>
    <t>PI2312</t>
  </si>
  <si>
    <t>PI2311</t>
  </si>
  <si>
    <t>Elgin Flameproofing</t>
  </si>
  <si>
    <t>R2,280 - credit PI2222</t>
  </si>
  <si>
    <t>AI2314</t>
  </si>
  <si>
    <t>23</t>
  </si>
  <si>
    <t>PI2315</t>
  </si>
  <si>
    <t>PI2316</t>
  </si>
  <si>
    <t>ETM Manufacturing</t>
  </si>
  <si>
    <t>PI2317</t>
  </si>
  <si>
    <t>Ventserve  - VEN01</t>
  </si>
  <si>
    <t>PI2318</t>
  </si>
  <si>
    <t>JP Motors</t>
  </si>
  <si>
    <t>PI2319</t>
  </si>
  <si>
    <t>PI2320</t>
  </si>
  <si>
    <t>PI2321</t>
  </si>
  <si>
    <t>PI2322</t>
  </si>
  <si>
    <t>PI2323</t>
  </si>
  <si>
    <t>BHS Sales</t>
  </si>
  <si>
    <t>PI2324</t>
  </si>
  <si>
    <t>PI2325</t>
  </si>
  <si>
    <t>PI2326</t>
  </si>
  <si>
    <t>PI2327</t>
  </si>
  <si>
    <t>Altmic Properties</t>
  </si>
  <si>
    <t>PI2328</t>
  </si>
  <si>
    <t>PI2329</t>
  </si>
  <si>
    <t>Hydrapower Hydraulics - HYD01</t>
  </si>
  <si>
    <t>HYD01</t>
  </si>
  <si>
    <t>PI2331</t>
  </si>
  <si>
    <t>PI2332</t>
  </si>
  <si>
    <t>Mechyd Engineering Srvices - MEC01</t>
  </si>
  <si>
    <t>Gruley Enterprises</t>
  </si>
  <si>
    <t>Written off against invoice owed</t>
  </si>
  <si>
    <t>PI2333</t>
  </si>
  <si>
    <t>PI2334</t>
  </si>
  <si>
    <t>PI2335</t>
  </si>
  <si>
    <t>PI2336</t>
  </si>
  <si>
    <t>PI2337</t>
  </si>
  <si>
    <t>PI2338</t>
  </si>
  <si>
    <t>J.A. Engineering Services - JAE01</t>
  </si>
  <si>
    <t>PI2339</t>
  </si>
  <si>
    <t>PI2340</t>
  </si>
  <si>
    <t>Discovery Drilling</t>
  </si>
  <si>
    <t>Willem Van Deventer / Bouvest</t>
  </si>
  <si>
    <t>Maloma Colliery</t>
  </si>
  <si>
    <t>PI2341</t>
  </si>
  <si>
    <t>PI2342</t>
  </si>
  <si>
    <t>PI2343</t>
  </si>
  <si>
    <t>PI2344</t>
  </si>
  <si>
    <t>VOID</t>
  </si>
  <si>
    <t>Delante</t>
  </si>
  <si>
    <t>600SA Holdings - 600</t>
  </si>
  <si>
    <t>PI2345</t>
  </si>
  <si>
    <t>PI2346</t>
  </si>
  <si>
    <t>PI2347</t>
  </si>
  <si>
    <t>600</t>
  </si>
  <si>
    <t>PI2348</t>
  </si>
  <si>
    <t>PI2350</t>
  </si>
  <si>
    <t>PI2349</t>
  </si>
  <si>
    <t>PI2351</t>
  </si>
  <si>
    <t>PI2352</t>
  </si>
  <si>
    <t>PI2354</t>
  </si>
  <si>
    <t>PI2353</t>
  </si>
  <si>
    <t>PI2355</t>
  </si>
  <si>
    <t>Udumo Trading / Proelect</t>
  </si>
  <si>
    <t>AI2356</t>
  </si>
  <si>
    <t>AI2357</t>
  </si>
  <si>
    <t>AC Viljoen en Seuns</t>
  </si>
  <si>
    <t>AL Fivas</t>
  </si>
  <si>
    <t>Received p.o.p.</t>
  </si>
  <si>
    <t>PI2358</t>
  </si>
  <si>
    <t>PI2359</t>
  </si>
  <si>
    <t>Rand Building Hydraulics</t>
  </si>
  <si>
    <t>PI2360</t>
  </si>
  <si>
    <t>PI2361</t>
  </si>
  <si>
    <t>PI2362</t>
  </si>
  <si>
    <t>PI2363</t>
  </si>
  <si>
    <t>PI2364</t>
  </si>
  <si>
    <t>PI2365</t>
  </si>
  <si>
    <t>12.</t>
  </si>
  <si>
    <t>AI2366</t>
  </si>
  <si>
    <t>Breyer van Wyk Boerdery</t>
  </si>
  <si>
    <t>PI2367</t>
  </si>
  <si>
    <t>J.A. Engineering Works - JAE01</t>
  </si>
  <si>
    <t>PI2368</t>
  </si>
  <si>
    <t>PI2369</t>
  </si>
  <si>
    <t>PI2370</t>
  </si>
  <si>
    <t>PI2371</t>
  </si>
  <si>
    <t>PI2372</t>
  </si>
  <si>
    <t>PI2373</t>
  </si>
  <si>
    <t>PI2374</t>
  </si>
  <si>
    <t>PI2375</t>
  </si>
  <si>
    <t>PI2376</t>
  </si>
  <si>
    <t>AI2377</t>
  </si>
  <si>
    <t>AI2378</t>
  </si>
  <si>
    <t>AI2379</t>
  </si>
  <si>
    <t>AI2380</t>
  </si>
  <si>
    <t>PI2382</t>
  </si>
  <si>
    <t>AI2381</t>
  </si>
  <si>
    <t>GJ Van Zyl</t>
  </si>
  <si>
    <t>Hubulk</t>
  </si>
  <si>
    <t>Gerhard Roos</t>
  </si>
  <si>
    <t>PM Swart</t>
  </si>
  <si>
    <t>H Van Wyk Boerdery</t>
  </si>
  <si>
    <t>PR Cilliers</t>
  </si>
  <si>
    <t>Jan Boshoff Boerdery</t>
  </si>
  <si>
    <t>AI2383</t>
  </si>
  <si>
    <t>AI2384</t>
  </si>
  <si>
    <t>PI2385</t>
  </si>
  <si>
    <t>Land Part</t>
  </si>
  <si>
    <t>PI2387</t>
  </si>
  <si>
    <t>PI2386</t>
  </si>
  <si>
    <t>PI2388</t>
  </si>
  <si>
    <t>PI2389</t>
  </si>
  <si>
    <t>AI2390</t>
  </si>
  <si>
    <t>AI2391</t>
  </si>
  <si>
    <t>PI2392</t>
  </si>
  <si>
    <t>Ultra Spares</t>
  </si>
  <si>
    <t>PI2393</t>
  </si>
  <si>
    <t>PI2398</t>
  </si>
  <si>
    <t>PI2399</t>
  </si>
  <si>
    <t>PI2394</t>
  </si>
  <si>
    <t>AI2395</t>
  </si>
  <si>
    <t>AI2397</t>
  </si>
  <si>
    <t>FCF Farming / GP Deale</t>
  </si>
  <si>
    <t>Pi2313</t>
  </si>
  <si>
    <t>CREDIT NOTE</t>
  </si>
  <si>
    <t>Axioteq - LDR01</t>
  </si>
  <si>
    <t>LDR01</t>
  </si>
  <si>
    <t>AI2400</t>
  </si>
  <si>
    <t>PI2401</t>
  </si>
  <si>
    <t>PI2402</t>
  </si>
  <si>
    <t>PI2403</t>
  </si>
  <si>
    <t>PI2404</t>
  </si>
  <si>
    <t>PI2405</t>
  </si>
  <si>
    <t>PI2406</t>
  </si>
  <si>
    <t>PI2407</t>
  </si>
  <si>
    <t>PI2408</t>
  </si>
  <si>
    <t>PI2409</t>
  </si>
  <si>
    <t>Combined Sales</t>
  </si>
  <si>
    <t>AI2410</t>
  </si>
  <si>
    <t>Coenraad Malan Boorkontrakteurs</t>
  </si>
  <si>
    <t>PI2411</t>
  </si>
  <si>
    <t>JM Erasmus</t>
  </si>
  <si>
    <t>AI2412</t>
  </si>
  <si>
    <t>FA Pieterse</t>
  </si>
  <si>
    <t>AI2413</t>
  </si>
  <si>
    <t>PI2414</t>
  </si>
  <si>
    <t>PI2415</t>
  </si>
  <si>
    <t>PI2416</t>
  </si>
  <si>
    <t>PI2417</t>
  </si>
  <si>
    <t>PI2418</t>
  </si>
  <si>
    <t>PI2419</t>
  </si>
  <si>
    <t>PI2420</t>
  </si>
  <si>
    <t>Mechyd Engineering Serices - MEC01</t>
  </si>
  <si>
    <t>PI2421</t>
  </si>
  <si>
    <t>PI2422</t>
  </si>
  <si>
    <t>PI2423</t>
  </si>
  <si>
    <t>PI2424</t>
  </si>
  <si>
    <t>PI2425</t>
  </si>
  <si>
    <t>ZCS Boerdery / Cobus Malan</t>
  </si>
  <si>
    <t>AI2426</t>
  </si>
  <si>
    <t>S. Automac Services - SAS01</t>
  </si>
  <si>
    <t>PI2427</t>
  </si>
  <si>
    <t>PI2428</t>
  </si>
  <si>
    <t>PI2429</t>
  </si>
  <si>
    <t>PI2430</t>
  </si>
  <si>
    <t>PI2431</t>
  </si>
  <si>
    <t>AI2432</t>
  </si>
  <si>
    <t>JW De Jager</t>
  </si>
  <si>
    <t>AI2433</t>
  </si>
  <si>
    <t>Rensburg Trust</t>
  </si>
  <si>
    <t>Jacarieka Trust</t>
  </si>
  <si>
    <t>AI2434</t>
  </si>
  <si>
    <t>AI2435</t>
  </si>
  <si>
    <t>PI2436</t>
  </si>
  <si>
    <t>PI2437</t>
  </si>
  <si>
    <t>PI2438</t>
  </si>
  <si>
    <t>PI2439</t>
  </si>
  <si>
    <t>PI2440</t>
  </si>
  <si>
    <t>PI2441</t>
  </si>
  <si>
    <t>FCC Boerdery</t>
  </si>
  <si>
    <t>AI2442</t>
  </si>
  <si>
    <t xml:space="preserve">Commercial Industrial Hydraulics </t>
  </si>
  <si>
    <t>PI2443</t>
  </si>
  <si>
    <t>PI2445</t>
  </si>
  <si>
    <t>AI2444</t>
  </si>
  <si>
    <t>Dreyer Van Wyk Boerdery</t>
  </si>
  <si>
    <t>Paid R20k 20/09/2017</t>
  </si>
  <si>
    <t>HPJ Boerdery</t>
  </si>
  <si>
    <t>AI2446</t>
  </si>
  <si>
    <t>Paid cash</t>
  </si>
  <si>
    <t>To Leon</t>
  </si>
  <si>
    <t>AI2447</t>
  </si>
  <si>
    <t>AI2448</t>
  </si>
  <si>
    <t>AI2449</t>
  </si>
  <si>
    <t>PI2450</t>
  </si>
  <si>
    <t>PJ Bezuidenhout</t>
  </si>
  <si>
    <t>Cloverfield Boerdery</t>
  </si>
  <si>
    <t>AI2451</t>
  </si>
  <si>
    <t>AI2452</t>
  </si>
  <si>
    <t>Willie Viljoen</t>
  </si>
  <si>
    <t>Henning De Kock</t>
  </si>
  <si>
    <t>PI2453</t>
  </si>
  <si>
    <t>HV Zeilinga</t>
  </si>
  <si>
    <t>AI2454</t>
  </si>
  <si>
    <t>PI2455</t>
  </si>
  <si>
    <t>PI2456</t>
  </si>
  <si>
    <t>PI2457</t>
  </si>
  <si>
    <t>AI2458</t>
  </si>
  <si>
    <t>AI2459</t>
  </si>
  <si>
    <t>Rikus Strydom</t>
  </si>
  <si>
    <t>Henry</t>
  </si>
  <si>
    <t>Jannco Trust</t>
  </si>
  <si>
    <t>AI2460</t>
  </si>
  <si>
    <t>Paid R37K 29/09</t>
  </si>
  <si>
    <t>Tracpart Mining Supplies</t>
  </si>
  <si>
    <t>PI2462</t>
  </si>
  <si>
    <t>PI2461</t>
  </si>
  <si>
    <t>AI2464</t>
  </si>
  <si>
    <t>AI2465</t>
  </si>
  <si>
    <t>N Van Dyk</t>
  </si>
  <si>
    <t>Anton Pelser</t>
  </si>
  <si>
    <t>Moedverloren / Pieter Streicher</t>
  </si>
  <si>
    <t>AI2466</t>
  </si>
  <si>
    <t>AI2467</t>
  </si>
  <si>
    <t>AI2468</t>
  </si>
  <si>
    <t>emailed 10/08; smsed 04/09; 22/09; 09/10</t>
  </si>
  <si>
    <t>Mandarina Trading</t>
  </si>
  <si>
    <t>AI2469</t>
  </si>
  <si>
    <t>Wes Transvaal Spuitparte</t>
  </si>
  <si>
    <t>AI2470</t>
  </si>
  <si>
    <t>PI2471</t>
  </si>
  <si>
    <t>AI2472</t>
  </si>
  <si>
    <t>AI2473</t>
  </si>
  <si>
    <t>PI2474</t>
  </si>
  <si>
    <t>PI2475</t>
  </si>
  <si>
    <t>WH Marx Jnr</t>
  </si>
  <si>
    <t>WH Marx Snr</t>
  </si>
  <si>
    <t>AI2476</t>
  </si>
  <si>
    <t>PI2477</t>
  </si>
  <si>
    <t>PI2478</t>
  </si>
  <si>
    <t>Commercial Industrial Hydraulics</t>
  </si>
  <si>
    <t>Craft Hydraulics</t>
  </si>
  <si>
    <t>Credited against return</t>
  </si>
  <si>
    <t>AI2480</t>
  </si>
  <si>
    <t>Scheepers Boerdery</t>
  </si>
  <si>
    <t>CP Potgieter</t>
  </si>
  <si>
    <t>AI2482</t>
  </si>
  <si>
    <t>GP Haward</t>
  </si>
  <si>
    <t>AI2483</t>
  </si>
  <si>
    <t>AI2484</t>
  </si>
  <si>
    <t>Present Perfect Investments</t>
  </si>
  <si>
    <t>Hydstar Engineering - HYD02</t>
  </si>
  <si>
    <t>PI2485</t>
  </si>
  <si>
    <t>PI2486</t>
  </si>
  <si>
    <t>AI2487</t>
  </si>
  <si>
    <t>AI2488</t>
  </si>
  <si>
    <t>AI2489</t>
  </si>
  <si>
    <t>AI2490</t>
  </si>
  <si>
    <t>AI2491</t>
  </si>
  <si>
    <t>AI2493</t>
  </si>
  <si>
    <t>HENRY</t>
  </si>
  <si>
    <t>APL Lourens</t>
  </si>
  <si>
    <t>Alf Rudman</t>
  </si>
  <si>
    <t>Wentzel Coetzer</t>
  </si>
  <si>
    <t>Mieniane Boerdery / J Engelbrecht</t>
  </si>
  <si>
    <t>Frans Mostert</t>
  </si>
  <si>
    <t>Syferfontein Faarming / S Viviers</t>
  </si>
  <si>
    <t>AI2492</t>
  </si>
  <si>
    <t>AI2494</t>
  </si>
  <si>
    <t>Meteun Livestock Marketing</t>
  </si>
  <si>
    <t>PI2495</t>
  </si>
  <si>
    <t>FJ Van Sittert</t>
  </si>
  <si>
    <t>AI2496</t>
  </si>
  <si>
    <t>Tharina Boerdery</t>
  </si>
  <si>
    <t>Thuso Graan</t>
  </si>
  <si>
    <t>AI2497</t>
  </si>
  <si>
    <t>AI2498</t>
  </si>
  <si>
    <t>AI2499</t>
  </si>
  <si>
    <t>CREDIT</t>
  </si>
  <si>
    <t>AI2500</t>
  </si>
  <si>
    <t>AI2501</t>
  </si>
  <si>
    <t>AI2503</t>
  </si>
  <si>
    <t>AI2505</t>
  </si>
  <si>
    <t>AI2506</t>
  </si>
  <si>
    <t>AI2507</t>
  </si>
  <si>
    <t>AI2509</t>
  </si>
  <si>
    <t>AI2511</t>
  </si>
  <si>
    <t>P Le Roux Erasmus</t>
  </si>
  <si>
    <t>MJ Groenewaldt</t>
  </si>
  <si>
    <t>Helm Broers Boerdery</t>
  </si>
  <si>
    <t>JT Ferreira Boerdery</t>
  </si>
  <si>
    <t>Clanfield Boerdery / H Roberts</t>
  </si>
  <si>
    <t>LEON</t>
  </si>
  <si>
    <t>PI2512</t>
  </si>
  <si>
    <t>PI2513</t>
  </si>
  <si>
    <t>DOS1</t>
  </si>
  <si>
    <t>Vierfontein Boerdery</t>
  </si>
  <si>
    <t>AI2514</t>
  </si>
  <si>
    <t>AI2515</t>
  </si>
  <si>
    <t>Agrifriend</t>
  </si>
  <si>
    <t>JJ Grey / NWK</t>
  </si>
  <si>
    <t>PI2517</t>
  </si>
  <si>
    <t>PI2516</t>
  </si>
  <si>
    <t>PI2518</t>
  </si>
  <si>
    <t>PI2519</t>
  </si>
  <si>
    <t>PI2520</t>
  </si>
  <si>
    <t>PI2521</t>
  </si>
  <si>
    <t>PI2522</t>
  </si>
  <si>
    <t>Hydrapower Hydraulics - HYD02</t>
  </si>
  <si>
    <t>HYD02</t>
  </si>
  <si>
    <t>Hermansdal Landgoed</t>
  </si>
  <si>
    <t>AI2523</t>
  </si>
  <si>
    <t>PI2524</t>
  </si>
  <si>
    <t>AI2525</t>
  </si>
  <si>
    <t>PI2526</t>
  </si>
  <si>
    <t>PI2527</t>
  </si>
  <si>
    <t>Power Transmission Tech. - PTT01</t>
  </si>
  <si>
    <t>PTT01</t>
  </si>
  <si>
    <t>AI2528</t>
  </si>
  <si>
    <t>Piet Janse Van Rensburg</t>
  </si>
  <si>
    <t>AI2529</t>
  </si>
  <si>
    <t>AI2530</t>
  </si>
  <si>
    <t>AI2531</t>
  </si>
  <si>
    <t>Jan Viljoen / Francois Trust</t>
  </si>
  <si>
    <t>PI2532</t>
  </si>
  <si>
    <t>Niekerkskuil / Riaan Taljaard</t>
  </si>
  <si>
    <t>PI2533</t>
  </si>
  <si>
    <t>PI2534</t>
  </si>
  <si>
    <t>PI2535</t>
  </si>
  <si>
    <t>Fluid Power Automation</t>
  </si>
  <si>
    <t>Credited</t>
  </si>
  <si>
    <t>PI2536</t>
  </si>
  <si>
    <t>PI2537</t>
  </si>
  <si>
    <t>AI2538</t>
  </si>
  <si>
    <t>AI2539</t>
  </si>
  <si>
    <t>AI2540</t>
  </si>
  <si>
    <t>NWK Bpk</t>
  </si>
  <si>
    <t>Johan Botha</t>
  </si>
  <si>
    <t>PI2541</t>
  </si>
  <si>
    <t>moved to 01/10 VAT</t>
  </si>
  <si>
    <t>JPL Odendaal / Bolandsplaas</t>
  </si>
  <si>
    <t>PI2542</t>
  </si>
  <si>
    <t>PI2543</t>
  </si>
  <si>
    <t>PI2544</t>
  </si>
  <si>
    <t>Sandvik Mining - SAN01</t>
  </si>
  <si>
    <t>PI2545</t>
  </si>
  <si>
    <t>PI2546</t>
  </si>
  <si>
    <t>AM Botha</t>
  </si>
  <si>
    <t>AI2547</t>
  </si>
  <si>
    <t>PI2548</t>
  </si>
  <si>
    <t>PI2549</t>
  </si>
  <si>
    <t>PI2550</t>
  </si>
  <si>
    <t>PI2551</t>
  </si>
  <si>
    <t>PI2552</t>
  </si>
  <si>
    <t>AI2553</t>
  </si>
  <si>
    <t>AI2554</t>
  </si>
  <si>
    <t>Johann Rousseau</t>
  </si>
  <si>
    <t>AI2555</t>
  </si>
  <si>
    <t>PI2556</t>
  </si>
  <si>
    <t>PI2557</t>
  </si>
  <si>
    <t>PI2558</t>
  </si>
  <si>
    <t>AI2559</t>
  </si>
  <si>
    <t>Albert Kruidenier</t>
  </si>
  <si>
    <t>AI2560</t>
  </si>
  <si>
    <t>Saaiman Familie Trust</t>
  </si>
  <si>
    <t>JHP Saaiman Boerdery</t>
  </si>
  <si>
    <t>AI2561</t>
  </si>
  <si>
    <t>AI2562</t>
  </si>
  <si>
    <t>D Schalekamp</t>
  </si>
  <si>
    <t>AI2563</t>
  </si>
  <si>
    <t>PI2564</t>
  </si>
  <si>
    <t>AI2565</t>
  </si>
  <si>
    <t>PI2566</t>
  </si>
  <si>
    <t>PI2567</t>
  </si>
  <si>
    <t>PI2568</t>
  </si>
  <si>
    <t>Ultraspares</t>
  </si>
  <si>
    <t>PI2569</t>
  </si>
  <si>
    <t>PI2570</t>
  </si>
  <si>
    <t>PI2571</t>
  </si>
  <si>
    <t>Jakkie / Willie Viljoen</t>
  </si>
  <si>
    <t>PI2572</t>
  </si>
  <si>
    <t>PI2573</t>
  </si>
  <si>
    <t>LCJ Klopper</t>
  </si>
  <si>
    <t>AI2574</t>
  </si>
  <si>
    <t>AI2575</t>
  </si>
  <si>
    <t>PI2576</t>
  </si>
  <si>
    <t>PI2577</t>
  </si>
  <si>
    <t>PI2578</t>
  </si>
  <si>
    <t>Werkcorp 74 cc</t>
  </si>
  <si>
    <t>Hydraulic 2000</t>
  </si>
  <si>
    <t>PI2579</t>
  </si>
  <si>
    <t>PI2580</t>
  </si>
  <si>
    <t>Ferobrake Witbank</t>
  </si>
  <si>
    <t>PI2582</t>
  </si>
  <si>
    <t>AI2583</t>
  </si>
  <si>
    <t>AI2584</t>
  </si>
  <si>
    <t>AI2585</t>
  </si>
  <si>
    <t>Axioteq</t>
  </si>
  <si>
    <t>AI2586</t>
  </si>
  <si>
    <t>Orlibyte</t>
  </si>
  <si>
    <t>PI2587</t>
  </si>
  <si>
    <t>PI2588</t>
  </si>
  <si>
    <t>PI2591</t>
  </si>
  <si>
    <t>PI2589</t>
  </si>
  <si>
    <t>PI2590</t>
  </si>
  <si>
    <t>AI2592</t>
  </si>
  <si>
    <t>PI2593</t>
  </si>
  <si>
    <t>PI2594</t>
  </si>
  <si>
    <t>PI2595</t>
  </si>
  <si>
    <t>PI2596</t>
  </si>
  <si>
    <t>SAS01</t>
  </si>
  <si>
    <t>PI2597</t>
  </si>
  <si>
    <t>PI2598</t>
  </si>
  <si>
    <t>AI2599</t>
  </si>
  <si>
    <t>PI2586</t>
  </si>
  <si>
    <t>emailed 09/01</t>
  </si>
  <si>
    <t>smsed 09/01</t>
  </si>
  <si>
    <t>emailed 01/09</t>
  </si>
  <si>
    <t>emailed 03/11; 01/09</t>
  </si>
  <si>
    <t>emailed 10/08; 09/01</t>
  </si>
  <si>
    <t>PI2600</t>
  </si>
  <si>
    <t>AI2601</t>
  </si>
  <si>
    <t>AI2602</t>
  </si>
  <si>
    <t>PI2603</t>
  </si>
  <si>
    <t>PI2604</t>
  </si>
  <si>
    <t>PI2605</t>
  </si>
  <si>
    <t>PI2606</t>
  </si>
  <si>
    <t>Reger Finley</t>
  </si>
  <si>
    <t>not sent yet</t>
  </si>
  <si>
    <t>PI2607</t>
  </si>
  <si>
    <t>PI2608</t>
  </si>
  <si>
    <t>PI2609</t>
  </si>
  <si>
    <t>PI2610</t>
  </si>
  <si>
    <t>PI2612</t>
  </si>
  <si>
    <t>PI2613</t>
  </si>
  <si>
    <t>AI2611</t>
  </si>
  <si>
    <t>Dorland Trust</t>
  </si>
  <si>
    <t>emailed 10/08; smsed 04/09; 22/09; 09/10; 09/01; 26/01</t>
  </si>
  <si>
    <t>smsed 09/01; 26/01</t>
  </si>
  <si>
    <t>PI2614</t>
  </si>
  <si>
    <t>PI2615</t>
  </si>
  <si>
    <t>PI2616</t>
  </si>
  <si>
    <t>PI2617</t>
  </si>
  <si>
    <t>PI2618</t>
  </si>
  <si>
    <t>AI2619</t>
  </si>
  <si>
    <t>Hannes van der Westhuizen</t>
  </si>
  <si>
    <t>S.A. Tube &amp; Honing</t>
  </si>
  <si>
    <t>PI2620</t>
  </si>
  <si>
    <t>PI2621</t>
  </si>
  <si>
    <t>LJ Hydraulics</t>
  </si>
  <si>
    <t>PI2622</t>
  </si>
  <si>
    <t>PI2623</t>
  </si>
  <si>
    <t>BHS Sales - BHS01</t>
  </si>
  <si>
    <t>PI2624</t>
  </si>
  <si>
    <t>Coalseam Hydraulics</t>
  </si>
  <si>
    <t>PI2625</t>
  </si>
  <si>
    <t>PI2626</t>
  </si>
  <si>
    <t>PI2627</t>
  </si>
  <si>
    <t>PI2628</t>
  </si>
  <si>
    <t>PI2629</t>
  </si>
  <si>
    <t>LC Mining Equipment</t>
  </si>
  <si>
    <t>PI2630</t>
  </si>
  <si>
    <t>PI2631</t>
  </si>
  <si>
    <t>CREDITED</t>
  </si>
  <si>
    <t>PI2632</t>
  </si>
  <si>
    <t>PI2633</t>
  </si>
  <si>
    <t>PI2634</t>
  </si>
  <si>
    <t>PI2635</t>
  </si>
  <si>
    <t>Welkom Hydrauilcs &amp; Pneumatic</t>
  </si>
  <si>
    <t>PI2638</t>
  </si>
  <si>
    <t>PI2640</t>
  </si>
  <si>
    <t>PI2639</t>
  </si>
  <si>
    <t>PI2636</t>
  </si>
  <si>
    <t>PI2641</t>
  </si>
  <si>
    <t>PI2642</t>
  </si>
  <si>
    <t>PI2643</t>
  </si>
  <si>
    <t>Paid Cash</t>
  </si>
  <si>
    <t>PI2644</t>
  </si>
  <si>
    <t>PI2645</t>
  </si>
  <si>
    <t>PI2646</t>
  </si>
  <si>
    <t>PI2647</t>
  </si>
  <si>
    <t>PI2648</t>
  </si>
  <si>
    <t>PI2649</t>
  </si>
  <si>
    <t>PI2650</t>
  </si>
  <si>
    <t>PI2651</t>
  </si>
  <si>
    <t>PI2652</t>
  </si>
  <si>
    <t>PI2653</t>
  </si>
  <si>
    <t>PI2654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</si>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</sst>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R&quot;\ * #,##0.00_ ;_ &quot;R&quot;\ * \-#,##0.00_ ;_ &quot;R&quot;\ * &quot;-&quot;??_ ;_ @_ 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&quot;R&quot;\ #,##0.00"/>
    <numFmt numFmtId="167" formatCode="&quot;R&quot;#,##0.00"/>
  </numFmts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i/>
      <sz val="9"/>
      <name val="Arial"/>
      <family val="2"/>
    </font>
    <font>
      <b/>
      <i/>
      <u/>
      <sz val="11"/>
      <name val="Arial"/>
      <family val="2"/>
    </font>
    <font>
      <sz val="8.5"/>
      <color rgb="FF00B050"/>
      <name val="Arial"/>
      <family val="2"/>
    </font>
    <font>
      <i/>
      <sz val="10"/>
      <color theme="8" tint="-0.249977111117893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rgb="FF0070C0"/>
      <name val="Arial"/>
      <family val="2"/>
    </font>
    <font>
      <sz val="9"/>
      <color rgb="FFFF0000"/>
      <name val="Arial"/>
      <family val="2"/>
    </font>
    <font>
      <sz val="10"/>
      <name val="Wingdings"/>
      <charset val="2"/>
    </font>
    <font>
      <sz val="10"/>
      <color rgb="FFFF0000"/>
      <name val="Wingdings"/>
      <charset val="2"/>
    </font>
    <font>
      <sz val="8"/>
      <color rgb="FFFF000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.5"/>
      <color rgb="FFFF0000"/>
      <name val="Arial"/>
      <family val="2"/>
    </font>
    <font>
      <sz val="9"/>
      <color theme="1"/>
      <name val="Arial"/>
      <family val="2"/>
    </font>
    <font>
      <sz val="8"/>
      <color rgb="FFFF0000"/>
      <name val="Wingdings"/>
      <charset val="2"/>
    </font>
    <font>
      <i/>
      <sz val="10"/>
      <color rgb="FFFF0000"/>
      <name val="Arial"/>
      <family val="2"/>
    </font>
    <font>
      <b/>
      <sz val="8"/>
      <name val="Wingdings"/>
      <charset val="2"/>
    </font>
    <font>
      <i/>
      <sz val="8.5"/>
      <name val="Arial"/>
      <family val="2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24" fillId="0" borderId="0" applyFont="0" applyFill="0" applyBorder="0" applyAlignment="0" applyProtection="0"/>
  </cellStyleXfs>
  <cellXfs count="896">
    <xf numFmtId="0" fontId="0" fillId="0" borderId="0" xfId="0"/>
    <xf numFmtId="44" fontId="1" fillId="0" borderId="0" xfId="1"/>
    <xf numFmtId="49" fontId="2" fillId="0" borderId="0" xfId="0" applyNumberFormat="1" applyFont="1" applyAlignment="1">
      <alignment horizontal="center"/>
    </xf>
    <xf numFmtId="44" fontId="1" fillId="0" borderId="0" xfId="1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4" fillId="0" borderId="0" xfId="0" applyNumberFormat="1" applyFont="1"/>
    <xf numFmtId="44" fontId="5" fillId="0" borderId="0" xfId="1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/>
    <xf numFmtId="44" fontId="5" fillId="0" borderId="0" xfId="0" applyNumberFormat="1" applyFont="1" applyBorder="1"/>
    <xf numFmtId="0" fontId="0" fillId="0" borderId="3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4" fontId="0" fillId="0" borderId="0" xfId="0" applyNumberFormat="1" applyAlignment="1">
      <alignment horizontal="center" vertical="center"/>
    </xf>
    <xf numFmtId="44" fontId="2" fillId="0" borderId="0" xfId="1" applyFont="1" applyFill="1" applyBorder="1" applyAlignment="1">
      <alignment horizontal="right" vertical="center"/>
    </xf>
    <xf numFmtId="44" fontId="2" fillId="0" borderId="0" xfId="1" applyFont="1" applyBorder="1" applyAlignment="1">
      <alignment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4" fontId="0" fillId="0" borderId="0" xfId="0" applyNumberForma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7" xfId="0" applyFont="1" applyBorder="1" applyAlignment="1"/>
    <xf numFmtId="0" fontId="4" fillId="0" borderId="7" xfId="0" applyFont="1" applyBorder="1" applyAlignment="1"/>
    <xf numFmtId="44" fontId="2" fillId="0" borderId="24" xfId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0" fontId="9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left"/>
    </xf>
    <xf numFmtId="0" fontId="0" fillId="0" borderId="27" xfId="0" applyBorder="1" applyAlignment="1">
      <alignment horizontal="center" vertical="center"/>
    </xf>
    <xf numFmtId="44" fontId="0" fillId="0" borderId="10" xfId="1" applyFont="1" applyBorder="1" applyAlignment="1">
      <alignment horizontal="right" vertical="center"/>
    </xf>
    <xf numFmtId="44" fontId="0" fillId="0" borderId="9" xfId="1" applyFont="1" applyBorder="1" applyAlignment="1">
      <alignment horizontal="right" vertical="center"/>
    </xf>
    <xf numFmtId="44" fontId="0" fillId="0" borderId="22" xfId="1" applyFont="1" applyBorder="1" applyAlignment="1">
      <alignment horizontal="right" vertical="center"/>
    </xf>
    <xf numFmtId="44" fontId="0" fillId="0" borderId="32" xfId="1" applyFont="1" applyBorder="1" applyAlignment="1">
      <alignment horizontal="right" vertical="center"/>
    </xf>
    <xf numFmtId="44" fontId="0" fillId="0" borderId="30" xfId="1" applyFont="1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0" fillId="0" borderId="47" xfId="0" applyNumberFormat="1" applyBorder="1" applyAlignment="1">
      <alignment horizontal="center" vertical="center"/>
    </xf>
    <xf numFmtId="44" fontId="2" fillId="0" borderId="20" xfId="1" applyFont="1" applyFill="1" applyBorder="1" applyAlignment="1">
      <alignment horizontal="right" vertical="center"/>
    </xf>
    <xf numFmtId="44" fontId="2" fillId="0" borderId="16" xfId="1" applyFont="1" applyFill="1" applyBorder="1" applyAlignment="1">
      <alignment horizontal="right" vertical="center"/>
    </xf>
    <xf numFmtId="44" fontId="0" fillId="0" borderId="28" xfId="1" applyFont="1" applyBorder="1" applyAlignment="1">
      <alignment horizontal="right" vertical="center"/>
    </xf>
    <xf numFmtId="44" fontId="0" fillId="0" borderId="21" xfId="1" applyFont="1" applyBorder="1" applyAlignment="1">
      <alignment horizontal="right" vertical="center"/>
    </xf>
    <xf numFmtId="44" fontId="8" fillId="0" borderId="29" xfId="1" applyFont="1" applyBorder="1" applyAlignment="1">
      <alignment horizontal="center" vertical="center"/>
    </xf>
    <xf numFmtId="44" fontId="8" fillId="0" borderId="34" xfId="1" applyFont="1" applyBorder="1" applyAlignment="1">
      <alignment horizontal="center" vertical="center"/>
    </xf>
    <xf numFmtId="44" fontId="14" fillId="0" borderId="56" xfId="1" applyFont="1" applyBorder="1" applyAlignment="1">
      <alignment vertical="center"/>
    </xf>
    <xf numFmtId="44" fontId="14" fillId="0" borderId="57" xfId="1" applyFont="1" applyBorder="1" applyAlignment="1">
      <alignment vertical="center"/>
    </xf>
    <xf numFmtId="44" fontId="13" fillId="0" borderId="22" xfId="1" applyFont="1" applyBorder="1" applyAlignment="1">
      <alignment vertical="center"/>
    </xf>
    <xf numFmtId="44" fontId="13" fillId="0" borderId="32" xfId="1" applyFont="1" applyBorder="1" applyAlignment="1">
      <alignment vertical="center"/>
    </xf>
    <xf numFmtId="44" fontId="13" fillId="0" borderId="10" xfId="1" applyFont="1" applyBorder="1" applyAlignment="1">
      <alignment vertical="center"/>
    </xf>
    <xf numFmtId="44" fontId="13" fillId="0" borderId="9" xfId="1" applyFont="1" applyBorder="1" applyAlignment="1">
      <alignment vertical="center"/>
    </xf>
    <xf numFmtId="0" fontId="15" fillId="0" borderId="0" xfId="0" applyFont="1"/>
    <xf numFmtId="44" fontId="13" fillId="0" borderId="1" xfId="1" applyFont="1" applyBorder="1" applyAlignment="1">
      <alignment vertical="center"/>
    </xf>
    <xf numFmtId="44" fontId="13" fillId="0" borderId="8" xfId="1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44" fontId="13" fillId="0" borderId="26" xfId="1" applyFont="1" applyBorder="1" applyAlignment="1">
      <alignment vertical="center"/>
    </xf>
    <xf numFmtId="44" fontId="14" fillId="0" borderId="60" xfId="1" applyFont="1" applyBorder="1" applyAlignment="1">
      <alignment vertical="center"/>
    </xf>
    <xf numFmtId="166" fontId="2" fillId="0" borderId="8" xfId="1" applyNumberFormat="1" applyFont="1" applyBorder="1" applyAlignment="1">
      <alignment horizontal="center"/>
    </xf>
    <xf numFmtId="166" fontId="6" fillId="0" borderId="0" xfId="0" applyNumberFormat="1" applyFont="1"/>
    <xf numFmtId="44" fontId="13" fillId="0" borderId="7" xfId="1" applyFont="1" applyBorder="1" applyAlignment="1">
      <alignment vertical="center"/>
    </xf>
    <xf numFmtId="44" fontId="13" fillId="0" borderId="39" xfId="1" applyFont="1" applyBorder="1" applyAlignment="1">
      <alignment vertical="center"/>
    </xf>
    <xf numFmtId="44" fontId="13" fillId="0" borderId="12" xfId="1" applyFont="1" applyBorder="1" applyAlignment="1">
      <alignment horizontal="center"/>
    </xf>
    <xf numFmtId="44" fontId="13" fillId="0" borderId="59" xfId="1" applyFont="1" applyBorder="1" applyAlignment="1">
      <alignment horizontal="center"/>
    </xf>
    <xf numFmtId="44" fontId="13" fillId="0" borderId="10" xfId="1" applyFont="1" applyBorder="1" applyAlignment="1">
      <alignment horizontal="center"/>
    </xf>
    <xf numFmtId="44" fontId="13" fillId="0" borderId="7" xfId="1" applyFont="1" applyBorder="1" applyAlignment="1">
      <alignment horizontal="center"/>
    </xf>
    <xf numFmtId="44" fontId="13" fillId="0" borderId="1" xfId="1" applyFont="1" applyBorder="1"/>
    <xf numFmtId="44" fontId="13" fillId="0" borderId="9" xfId="1" applyFont="1" applyBorder="1"/>
    <xf numFmtId="44" fontId="13" fillId="0" borderId="1" xfId="1" applyFont="1" applyBorder="1" applyAlignment="1">
      <alignment horizontal="center"/>
    </xf>
    <xf numFmtId="44" fontId="13" fillId="0" borderId="20" xfId="1" applyFont="1" applyBorder="1"/>
    <xf numFmtId="44" fontId="13" fillId="0" borderId="33" xfId="1" applyFont="1" applyBorder="1"/>
    <xf numFmtId="44" fontId="13" fillId="0" borderId="34" xfId="1" applyFont="1" applyBorder="1"/>
    <xf numFmtId="49" fontId="8" fillId="0" borderId="3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4" fillId="0" borderId="0" xfId="0" applyFont="1"/>
    <xf numFmtId="0" fontId="4" fillId="0" borderId="27" xfId="0" applyFont="1" applyBorder="1" applyAlignment="1">
      <alignment vertical="center"/>
    </xf>
    <xf numFmtId="0" fontId="17" fillId="0" borderId="0" xfId="0" applyFont="1" applyAlignment="1">
      <alignment vertical="top"/>
    </xf>
    <xf numFmtId="44" fontId="2" fillId="0" borderId="54" xfId="1" applyFont="1" applyBorder="1" applyAlignment="1">
      <alignment vertical="center"/>
    </xf>
    <xf numFmtId="44" fontId="0" fillId="0" borderId="49" xfId="1" applyFont="1" applyBorder="1" applyAlignment="1">
      <alignment horizontal="right" vertical="center"/>
    </xf>
    <xf numFmtId="44" fontId="0" fillId="0" borderId="26" xfId="1" applyFont="1" applyBorder="1" applyAlignment="1">
      <alignment horizontal="right" vertical="center"/>
    </xf>
    <xf numFmtId="166" fontId="16" fillId="0" borderId="63" xfId="1" applyNumberFormat="1" applyFont="1" applyFill="1" applyBorder="1" applyAlignment="1">
      <alignment horizontal="center" vertical="center"/>
    </xf>
    <xf numFmtId="44" fontId="13" fillId="0" borderId="15" xfId="1" applyFont="1" applyBorder="1" applyAlignment="1">
      <alignment horizontal="center"/>
    </xf>
    <xf numFmtId="44" fontId="13" fillId="0" borderId="64" xfId="1" applyFont="1" applyBorder="1" applyAlignment="1">
      <alignment horizontal="center"/>
    </xf>
    <xf numFmtId="44" fontId="13" fillId="0" borderId="65" xfId="1" applyFont="1" applyBorder="1"/>
    <xf numFmtId="44" fontId="2" fillId="0" borderId="19" xfId="1" applyFont="1" applyBorder="1" applyAlignment="1">
      <alignment horizontal="center"/>
    </xf>
    <xf numFmtId="44" fontId="13" fillId="0" borderId="66" xfId="1" applyFont="1" applyBorder="1"/>
    <xf numFmtId="44" fontId="13" fillId="0" borderId="49" xfId="1" applyFont="1" applyBorder="1" applyAlignment="1">
      <alignment vertical="center"/>
    </xf>
    <xf numFmtId="0" fontId="1" fillId="0" borderId="0" xfId="0" applyFont="1"/>
    <xf numFmtId="16" fontId="0" fillId="0" borderId="0" xfId="0" applyNumberFormat="1" applyAlignment="1">
      <alignment horizontal="center"/>
    </xf>
    <xf numFmtId="16" fontId="7" fillId="0" borderId="0" xfId="0" applyNumberFormat="1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13" fillId="0" borderId="0" xfId="1" applyFont="1" applyBorder="1"/>
    <xf numFmtId="166" fontId="0" fillId="0" borderId="0" xfId="0" applyNumberFormat="1" applyAlignment="1">
      <alignment horizontal="center" vertical="center"/>
    </xf>
    <xf numFmtId="44" fontId="13" fillId="0" borderId="8" xfId="1" applyFont="1" applyBorder="1" applyAlignment="1">
      <alignment horizontal="center"/>
    </xf>
    <xf numFmtId="44" fontId="13" fillId="0" borderId="65" xfId="1" applyFont="1" applyBorder="1" applyAlignment="1">
      <alignment horizontal="center"/>
    </xf>
    <xf numFmtId="44" fontId="13" fillId="0" borderId="27" xfId="1" applyFont="1" applyBorder="1" applyAlignment="1">
      <alignment vertical="center"/>
    </xf>
    <xf numFmtId="44" fontId="14" fillId="0" borderId="35" xfId="1" applyFont="1" applyBorder="1" applyAlignment="1">
      <alignment vertical="center"/>
    </xf>
    <xf numFmtId="44" fontId="13" fillId="0" borderId="38" xfId="1" applyFont="1" applyBorder="1" applyAlignment="1">
      <alignment vertical="center"/>
    </xf>
    <xf numFmtId="44" fontId="14" fillId="0" borderId="68" xfId="1" applyFont="1" applyBorder="1" applyAlignment="1">
      <alignment vertical="center"/>
    </xf>
    <xf numFmtId="0" fontId="5" fillId="0" borderId="34" xfId="0" applyFont="1" applyBorder="1" applyAlignment="1">
      <alignment horizontal="center"/>
    </xf>
    <xf numFmtId="44" fontId="13" fillId="0" borderId="25" xfId="1" applyFont="1" applyBorder="1" applyAlignment="1">
      <alignment vertical="center"/>
    </xf>
    <xf numFmtId="44" fontId="13" fillId="0" borderId="13" xfId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16" fontId="1" fillId="0" borderId="0" xfId="0" applyNumberFormat="1" applyFont="1" applyAlignment="1">
      <alignment horizontal="center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3" fillId="0" borderId="22" xfId="0" applyNumberFormat="1" applyFont="1" applyBorder="1" applyAlignment="1"/>
    <xf numFmtId="44" fontId="13" fillId="0" borderId="47" xfId="1" applyFont="1" applyBorder="1" applyAlignment="1">
      <alignment vertical="center"/>
    </xf>
    <xf numFmtId="44" fontId="13" fillId="0" borderId="51" xfId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center"/>
    </xf>
    <xf numFmtId="44" fontId="13" fillId="0" borderId="70" xfId="1" applyFont="1" applyBorder="1"/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20" fillId="0" borderId="10" xfId="1" applyFont="1" applyBorder="1" applyAlignment="1">
      <alignment vertical="center"/>
    </xf>
    <xf numFmtId="44" fontId="14" fillId="0" borderId="10" xfId="1" applyFont="1" applyBorder="1" applyAlignment="1">
      <alignment vertical="center"/>
    </xf>
    <xf numFmtId="44" fontId="2" fillId="0" borderId="5" xfId="1" applyFont="1" applyBorder="1" applyAlignment="1">
      <alignment horizontal="center"/>
    </xf>
    <xf numFmtId="44" fontId="13" fillId="0" borderId="27" xfId="1" applyFont="1" applyBorder="1"/>
    <xf numFmtId="44" fontId="13" fillId="0" borderId="71" xfId="1" applyFont="1" applyBorder="1"/>
    <xf numFmtId="0" fontId="21" fillId="0" borderId="72" xfId="0" applyFont="1" applyBorder="1" applyAlignment="1">
      <alignment vertical="center"/>
    </xf>
    <xf numFmtId="44" fontId="1" fillId="0" borderId="0" xfId="1" applyFont="1"/>
    <xf numFmtId="0" fontId="17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44" fontId="13" fillId="0" borderId="37" xfId="1" applyFont="1" applyBorder="1" applyAlignment="1">
      <alignment horizontal="center"/>
    </xf>
    <xf numFmtId="0" fontId="4" fillId="0" borderId="47" xfId="0" applyFont="1" applyBorder="1" applyAlignment="1">
      <alignment horizontal="left"/>
    </xf>
    <xf numFmtId="44" fontId="13" fillId="0" borderId="17" xfId="1" applyFont="1" applyBorder="1" applyAlignment="1">
      <alignment horizontal="center"/>
    </xf>
    <xf numFmtId="44" fontId="13" fillId="0" borderId="69" xfId="1" applyFont="1" applyBorder="1"/>
    <xf numFmtId="44" fontId="13" fillId="0" borderId="73" xfId="1" applyFont="1" applyBorder="1"/>
    <xf numFmtId="44" fontId="13" fillId="0" borderId="73" xfId="1" applyFont="1" applyBorder="1" applyAlignment="1">
      <alignment vertical="center"/>
    </xf>
    <xf numFmtId="44" fontId="13" fillId="0" borderId="74" xfId="1" applyFont="1" applyBorder="1"/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" fillId="0" borderId="0" xfId="1" applyBorder="1" applyAlignment="1">
      <alignment horizontal="center"/>
    </xf>
    <xf numFmtId="44" fontId="1" fillId="0" borderId="0" xfId="1" applyBorder="1"/>
    <xf numFmtId="44" fontId="8" fillId="0" borderId="31" xfId="1" applyFont="1" applyBorder="1" applyAlignment="1">
      <alignment horizontal="center" vertical="center"/>
    </xf>
    <xf numFmtId="0" fontId="0" fillId="0" borderId="0" xfId="0" applyBorder="1"/>
    <xf numFmtId="44" fontId="20" fillId="0" borderId="22" xfId="1" applyFont="1" applyBorder="1" applyAlignment="1">
      <alignment vertical="center"/>
    </xf>
    <xf numFmtId="166" fontId="0" fillId="0" borderId="0" xfId="0" applyNumberFormat="1"/>
    <xf numFmtId="44" fontId="13" fillId="0" borderId="75" xfId="1" applyFont="1" applyBorder="1" applyAlignment="1">
      <alignment vertical="center"/>
    </xf>
    <xf numFmtId="0" fontId="15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vertical="top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3" fillId="0" borderId="74" xfId="1" applyFont="1" applyBorder="1" applyAlignment="1">
      <alignment vertical="center"/>
    </xf>
    <xf numFmtId="44" fontId="14" fillId="0" borderId="7" xfId="1" applyFont="1" applyBorder="1" applyAlignment="1">
      <alignment vertical="center"/>
    </xf>
    <xf numFmtId="44" fontId="14" fillId="0" borderId="76" xfId="1" applyFont="1" applyBorder="1" applyAlignment="1">
      <alignment vertical="center"/>
    </xf>
    <xf numFmtId="44" fontId="20" fillId="0" borderId="7" xfId="1" applyFont="1" applyBorder="1" applyAlignment="1">
      <alignment vertical="center"/>
    </xf>
    <xf numFmtId="44" fontId="0" fillId="0" borderId="0" xfId="0" applyNumberFormat="1"/>
    <xf numFmtId="16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 indent="1"/>
    </xf>
    <xf numFmtId="44" fontId="13" fillId="0" borderId="11" xfId="1" applyFon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7" fontId="0" fillId="0" borderId="0" xfId="0" applyNumberFormat="1"/>
    <xf numFmtId="0" fontId="21" fillId="0" borderId="7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23" fillId="0" borderId="0" xfId="0" applyNumberFormat="1" applyFont="1"/>
    <xf numFmtId="44" fontId="13" fillId="0" borderId="69" xfId="1" applyFont="1" applyBorder="1" applyAlignment="1">
      <alignment vertical="center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3" fillId="0" borderId="78" xfId="1" applyFont="1" applyBorder="1"/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2" fillId="0" borderId="18" xfId="1" applyFont="1" applyBorder="1" applyAlignment="1">
      <alignment horizontal="center"/>
    </xf>
    <xf numFmtId="44" fontId="13" fillId="0" borderId="16" xfId="1" applyFont="1" applyBorder="1"/>
    <xf numFmtId="44" fontId="13" fillId="0" borderId="11" xfId="1" applyFont="1" applyBorder="1" applyAlignment="1">
      <alignment vertical="center"/>
    </xf>
    <xf numFmtId="44" fontId="13" fillId="0" borderId="45" xfId="1" applyFont="1" applyBorder="1"/>
    <xf numFmtId="44" fontId="13" fillId="0" borderId="9" xfId="1" applyFont="1" applyFill="1" applyBorder="1" applyAlignment="1">
      <alignment vertical="center"/>
    </xf>
    <xf numFmtId="44" fontId="14" fillId="0" borderId="7" xfId="1" applyFont="1" applyFill="1" applyBorder="1" applyAlignment="1">
      <alignment vertical="center"/>
    </xf>
    <xf numFmtId="44" fontId="13" fillId="0" borderId="27" xfId="1" applyFont="1" applyFill="1" applyBorder="1" applyAlignment="1">
      <alignment vertical="center"/>
    </xf>
    <xf numFmtId="44" fontId="13" fillId="0" borderId="10" xfId="1" applyFont="1" applyFill="1" applyBorder="1" applyAlignment="1">
      <alignment vertical="center"/>
    </xf>
    <xf numFmtId="44" fontId="13" fillId="0" borderId="7" xfId="1" applyFont="1" applyFill="1" applyBorder="1" applyAlignment="1">
      <alignment vertical="center"/>
    </xf>
    <xf numFmtId="44" fontId="1" fillId="0" borderId="0" xfId="1" applyFill="1" applyAlignment="1">
      <alignment horizontal="center"/>
    </xf>
    <xf numFmtId="44" fontId="1" fillId="0" borderId="0" xfId="1" applyFill="1"/>
    <xf numFmtId="44" fontId="1" fillId="0" borderId="0" xfId="1" applyFill="1" applyBorder="1" applyAlignment="1">
      <alignment horizontal="center"/>
    </xf>
    <xf numFmtId="44" fontId="1" fillId="0" borderId="0" xfId="1" applyFill="1" applyBorder="1"/>
    <xf numFmtId="44" fontId="8" fillId="0" borderId="29" xfId="1" applyFont="1" applyFill="1" applyBorder="1" applyAlignment="1">
      <alignment horizontal="center" vertical="center"/>
    </xf>
    <xf numFmtId="44" fontId="8" fillId="0" borderId="31" xfId="1" applyFont="1" applyFill="1" applyBorder="1" applyAlignment="1">
      <alignment horizontal="center" vertical="center"/>
    </xf>
    <xf numFmtId="44" fontId="8" fillId="0" borderId="34" xfId="1" applyFont="1" applyFill="1" applyBorder="1" applyAlignment="1">
      <alignment horizontal="center" vertical="center"/>
    </xf>
    <xf numFmtId="44" fontId="20" fillId="0" borderId="10" xfId="1" applyFont="1" applyFill="1" applyBorder="1" applyAlignment="1">
      <alignment vertical="center"/>
    </xf>
    <xf numFmtId="44" fontId="14" fillId="0" borderId="60" xfId="1" applyFont="1" applyFill="1" applyBorder="1" applyAlignment="1">
      <alignment vertical="center"/>
    </xf>
    <xf numFmtId="44" fontId="5" fillId="0" borderId="0" xfId="1" applyFont="1" applyFill="1" applyBorder="1"/>
    <xf numFmtId="44" fontId="1" fillId="0" borderId="0" xfId="1" applyFont="1" applyFill="1"/>
    <xf numFmtId="49" fontId="2" fillId="0" borderId="23" xfId="0" applyNumberFormat="1" applyFont="1" applyFill="1" applyBorder="1" applyAlignment="1">
      <alignment horizontal="center"/>
    </xf>
    <xf numFmtId="44" fontId="2" fillId="0" borderId="18" xfId="1" applyFont="1" applyFill="1" applyBorder="1" applyAlignment="1">
      <alignment horizontal="center"/>
    </xf>
    <xf numFmtId="44" fontId="13" fillId="0" borderId="12" xfId="1" applyFont="1" applyFill="1" applyBorder="1" applyAlignment="1">
      <alignment horizontal="center"/>
    </xf>
    <xf numFmtId="44" fontId="13" fillId="0" borderId="8" xfId="1" applyFont="1" applyFill="1" applyBorder="1" applyAlignment="1">
      <alignment horizontal="center"/>
    </xf>
    <xf numFmtId="44" fontId="13" fillId="0" borderId="8" xfId="1" applyFont="1" applyFill="1" applyBorder="1" applyAlignment="1">
      <alignment vertical="center"/>
    </xf>
    <xf numFmtId="44" fontId="13" fillId="0" borderId="10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vertical="center"/>
    </xf>
    <xf numFmtId="44" fontId="13" fillId="0" borderId="14" xfId="1" applyFont="1" applyFill="1" applyBorder="1" applyAlignment="1">
      <alignment horizontal="center"/>
    </xf>
    <xf numFmtId="44" fontId="13" fillId="0" borderId="11" xfId="1" applyFont="1" applyFill="1" applyBorder="1" applyAlignment="1">
      <alignment horizontal="center"/>
    </xf>
    <xf numFmtId="44" fontId="13" fillId="0" borderId="11" xfId="1" applyFont="1" applyFill="1" applyBorder="1" applyAlignment="1">
      <alignment vertical="center"/>
    </xf>
    <xf numFmtId="44" fontId="13" fillId="0" borderId="15" xfId="1" applyFont="1" applyFill="1" applyBorder="1" applyAlignment="1">
      <alignment horizontal="center"/>
    </xf>
    <xf numFmtId="44" fontId="13" fillId="0" borderId="65" xfId="1" applyFont="1" applyFill="1" applyBorder="1" applyAlignment="1">
      <alignment horizontal="center"/>
    </xf>
    <xf numFmtId="44" fontId="13" fillId="0" borderId="65" xfId="1" applyFont="1" applyFill="1" applyBorder="1"/>
    <xf numFmtId="44" fontId="13" fillId="0" borderId="20" xfId="1" applyFont="1" applyFill="1" applyBorder="1"/>
    <xf numFmtId="44" fontId="13" fillId="0" borderId="70" xfId="1" applyFont="1" applyFill="1" applyBorder="1"/>
    <xf numFmtId="0" fontId="1" fillId="0" borderId="0" xfId="0" applyFont="1" applyFill="1" applyBorder="1"/>
    <xf numFmtId="49" fontId="2" fillId="0" borderId="58" xfId="0" applyNumberFormat="1" applyFont="1" applyBorder="1" applyAlignment="1">
      <alignment horizontal="center"/>
    </xf>
    <xf numFmtId="44" fontId="8" fillId="0" borderId="0" xfId="1" applyFont="1" applyFill="1" applyBorder="1" applyAlignment="1">
      <alignment horizontal="center" wrapText="1"/>
    </xf>
    <xf numFmtId="44" fontId="13" fillId="0" borderId="38" xfId="1" applyFont="1" applyFill="1" applyBorder="1"/>
    <xf numFmtId="44" fontId="13" fillId="0" borderId="45" xfId="1" applyFont="1" applyFill="1" applyBorder="1"/>
    <xf numFmtId="0" fontId="4" fillId="0" borderId="9" xfId="0" applyFont="1" applyBorder="1" applyAlignment="1">
      <alignment horizontal="center"/>
    </xf>
    <xf numFmtId="44" fontId="7" fillId="0" borderId="0" xfId="0" applyNumberFormat="1" applyFont="1" applyBorder="1"/>
    <xf numFmtId="165" fontId="22" fillId="0" borderId="0" xfId="2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left" indent="1"/>
    </xf>
    <xf numFmtId="0" fontId="9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44" fontId="7" fillId="0" borderId="0" xfId="0" applyNumberFormat="1" applyFont="1"/>
    <xf numFmtId="49" fontId="0" fillId="0" borderId="0" xfId="0" applyNumberFormat="1" applyAlignment="1">
      <alignment horizontal="center"/>
    </xf>
    <xf numFmtId="49" fontId="4" fillId="0" borderId="11" xfId="0" applyNumberFormat="1" applyFont="1" applyBorder="1" applyAlignment="1">
      <alignment vertical="center"/>
    </xf>
    <xf numFmtId="49" fontId="4" fillId="0" borderId="36" xfId="0" applyNumberFormat="1" applyFont="1" applyBorder="1" applyAlignment="1">
      <alignment vertical="center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3" fillId="0" borderId="32" xfId="1" applyFont="1" applyFill="1" applyBorder="1" applyAlignment="1">
      <alignment vertical="center"/>
    </xf>
    <xf numFmtId="44" fontId="13" fillId="0" borderId="47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44" fontId="13" fillId="0" borderId="78" xfId="1" applyFont="1" applyBorder="1" applyAlignment="1">
      <alignment vertical="center"/>
    </xf>
    <xf numFmtId="44" fontId="25" fillId="0" borderId="0" xfId="0" applyNumberFormat="1" applyFont="1" applyAlignment="1">
      <alignment vertical="center"/>
    </xf>
    <xf numFmtId="165" fontId="25" fillId="0" borderId="0" xfId="2" applyFont="1" applyAlignment="1">
      <alignment vertical="center"/>
    </xf>
    <xf numFmtId="44" fontId="20" fillId="0" borderId="22" xfId="1" applyFont="1" applyFill="1" applyBorder="1" applyAlignment="1">
      <alignment vertical="center"/>
    </xf>
    <xf numFmtId="44" fontId="13" fillId="0" borderId="46" xfId="1" applyFont="1" applyBorder="1" applyAlignment="1">
      <alignment vertical="center"/>
    </xf>
    <xf numFmtId="164" fontId="7" fillId="0" borderId="0" xfId="0" applyNumberFormat="1" applyFont="1"/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3" fillId="0" borderId="41" xfId="1" applyFont="1" applyBorder="1" applyAlignment="1">
      <alignment vertical="center"/>
    </xf>
    <xf numFmtId="44" fontId="13" fillId="0" borderId="37" xfId="1" applyFont="1" applyBorder="1" applyAlignment="1">
      <alignment vertical="center"/>
    </xf>
    <xf numFmtId="167" fontId="0" fillId="0" borderId="0" xfId="0" applyNumberFormat="1" applyBorder="1"/>
    <xf numFmtId="44" fontId="2" fillId="0" borderId="24" xfId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4" fontId="2" fillId="0" borderId="23" xfId="1" applyFont="1" applyFill="1" applyBorder="1" applyAlignment="1">
      <alignment horizontal="center"/>
    </xf>
    <xf numFmtId="44" fontId="13" fillId="0" borderId="12" xfId="1" applyFont="1" applyFill="1" applyBorder="1" applyAlignment="1">
      <alignment vertical="center"/>
    </xf>
    <xf numFmtId="44" fontId="13" fillId="0" borderId="14" xfId="1" applyFont="1" applyFill="1" applyBorder="1" applyAlignment="1">
      <alignment vertical="center"/>
    </xf>
    <xf numFmtId="49" fontId="2" fillId="0" borderId="24" xfId="0" applyNumberFormat="1" applyFont="1" applyBorder="1" applyAlignment="1">
      <alignment horizontal="center"/>
    </xf>
    <xf numFmtId="44" fontId="2" fillId="0" borderId="53" xfId="1" applyFont="1" applyBorder="1" applyAlignment="1">
      <alignment horizontal="center"/>
    </xf>
    <xf numFmtId="44" fontId="14" fillId="0" borderId="22" xfId="1" applyFont="1" applyBorder="1" applyAlignment="1">
      <alignment vertical="center"/>
    </xf>
    <xf numFmtId="44" fontId="13" fillId="0" borderId="32" xfId="1" applyFont="1" applyBorder="1"/>
    <xf numFmtId="44" fontId="14" fillId="0" borderId="80" xfId="1" applyFont="1" applyBorder="1" applyAlignment="1">
      <alignment vertical="center"/>
    </xf>
    <xf numFmtId="44" fontId="9" fillId="0" borderId="0" xfId="0" applyNumberFormat="1" applyFont="1"/>
    <xf numFmtId="16" fontId="9" fillId="0" borderId="0" xfId="0" applyNumberFormat="1" applyFont="1" applyAlignment="1">
      <alignment horizontal="center"/>
    </xf>
    <xf numFmtId="44" fontId="13" fillId="0" borderId="15" xfId="1" applyFont="1" applyBorder="1"/>
    <xf numFmtId="44" fontId="13" fillId="0" borderId="4" xfId="1" applyFont="1" applyBorder="1"/>
    <xf numFmtId="44" fontId="13" fillId="0" borderId="81" xfId="1" applyFont="1" applyBorder="1"/>
    <xf numFmtId="44" fontId="13" fillId="0" borderId="54" xfId="1" applyFont="1" applyBorder="1"/>
    <xf numFmtId="44" fontId="13" fillId="0" borderId="27" xfId="1" applyFont="1" applyBorder="1" applyAlignment="1">
      <alignment horizontal="center"/>
    </xf>
    <xf numFmtId="44" fontId="13" fillId="0" borderId="0" xfId="1" applyFont="1" applyBorder="1" applyAlignment="1">
      <alignment horizontal="center"/>
    </xf>
    <xf numFmtId="44" fontId="13" fillId="0" borderId="30" xfId="1" applyFont="1" applyBorder="1" applyAlignment="1">
      <alignment horizontal="center"/>
    </xf>
    <xf numFmtId="44" fontId="8" fillId="0" borderId="0" xfId="1" applyFont="1" applyBorder="1" applyAlignment="1">
      <alignment horizontal="center" wrapText="1"/>
    </xf>
    <xf numFmtId="0" fontId="5" fillId="0" borderId="37" xfId="0" applyFont="1" applyBorder="1" applyAlignment="1">
      <alignment vertical="center"/>
    </xf>
    <xf numFmtId="44" fontId="13" fillId="0" borderId="26" xfId="0" applyNumberFormat="1" applyFont="1" applyBorder="1" applyAlignment="1"/>
    <xf numFmtId="44" fontId="13" fillId="0" borderId="49" xfId="0" applyNumberFormat="1" applyFont="1" applyBorder="1" applyAlignment="1"/>
    <xf numFmtId="0" fontId="4" fillId="0" borderId="69" xfId="0" applyFont="1" applyBorder="1" applyAlignment="1">
      <alignment horizontal="center"/>
    </xf>
    <xf numFmtId="44" fontId="13" fillId="0" borderId="14" xfId="1" applyFont="1" applyBorder="1" applyAlignment="1">
      <alignment vertical="center"/>
    </xf>
    <xf numFmtId="44" fontId="13" fillId="0" borderId="33" xfId="1" applyFont="1" applyFill="1" applyBorder="1"/>
    <xf numFmtId="0" fontId="4" fillId="0" borderId="32" xfId="0" applyFont="1" applyBorder="1" applyAlignment="1">
      <alignment horizontal="center"/>
    </xf>
    <xf numFmtId="44" fontId="2" fillId="0" borderId="48" xfId="1" applyFont="1" applyFill="1" applyBorder="1" applyAlignment="1">
      <alignment horizontal="center"/>
    </xf>
    <xf numFmtId="44" fontId="13" fillId="0" borderId="42" xfId="1" applyFont="1" applyFill="1" applyBorder="1"/>
    <xf numFmtId="44" fontId="13" fillId="0" borderId="34" xfId="1" applyFont="1" applyFill="1" applyBorder="1"/>
    <xf numFmtId="44" fontId="13" fillId="0" borderId="8" xfId="1" applyFont="1" applyFill="1" applyBorder="1"/>
    <xf numFmtId="44" fontId="13" fillId="0" borderId="1" xfId="1" applyFont="1" applyFill="1" applyBorder="1"/>
    <xf numFmtId="49" fontId="8" fillId="0" borderId="3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13" fillId="0" borderId="74" xfId="1" applyFont="1" applyFill="1" applyBorder="1" applyAlignment="1">
      <alignment vertical="center"/>
    </xf>
    <xf numFmtId="44" fontId="14" fillId="0" borderId="17" xfId="1" applyFont="1" applyFill="1" applyBorder="1" applyAlignment="1">
      <alignment vertical="center"/>
    </xf>
    <xf numFmtId="44" fontId="13" fillId="0" borderId="69" xfId="1" applyFont="1" applyFill="1" applyBorder="1" applyAlignment="1">
      <alignment vertical="center"/>
    </xf>
    <xf numFmtId="44" fontId="13" fillId="0" borderId="62" xfId="1" applyFont="1" applyBorder="1" applyAlignment="1">
      <alignment vertical="center"/>
    </xf>
    <xf numFmtId="44" fontId="13" fillId="0" borderId="22" xfId="1" applyFont="1" applyFill="1" applyBorder="1" applyAlignment="1">
      <alignment vertical="center"/>
    </xf>
    <xf numFmtId="44" fontId="14" fillId="0" borderId="30" xfId="1" applyFont="1" applyFill="1" applyBorder="1" applyAlignment="1">
      <alignment vertical="center"/>
    </xf>
    <xf numFmtId="44" fontId="13" fillId="0" borderId="30" xfId="1" applyFont="1" applyBorder="1" applyAlignment="1">
      <alignment vertical="center"/>
    </xf>
    <xf numFmtId="44" fontId="13" fillId="0" borderId="50" xfId="1" applyFont="1" applyBorder="1" applyAlignment="1">
      <alignment vertical="center"/>
    </xf>
    <xf numFmtId="164" fontId="4" fillId="0" borderId="0" xfId="0" applyNumberFormat="1" applyFont="1"/>
    <xf numFmtId="44" fontId="13" fillId="0" borderId="42" xfId="1" applyFont="1" applyBorder="1"/>
    <xf numFmtId="44" fontId="13" fillId="0" borderId="38" xfId="1" applyFont="1" applyBorder="1"/>
    <xf numFmtId="44" fontId="13" fillId="0" borderId="14" xfId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4" fontId="13" fillId="0" borderId="65" xfId="1" applyFont="1" applyBorder="1" applyAlignment="1">
      <alignment vertical="center"/>
    </xf>
    <xf numFmtId="44" fontId="20" fillId="0" borderId="14" xfId="1" applyFont="1" applyBorder="1" applyAlignment="1">
      <alignment vertical="center"/>
    </xf>
    <xf numFmtId="0" fontId="4" fillId="0" borderId="73" xfId="0" applyFont="1" applyBorder="1" applyAlignment="1">
      <alignment horizontal="center"/>
    </xf>
    <xf numFmtId="44" fontId="13" fillId="0" borderId="55" xfId="1" applyFont="1" applyBorder="1" applyAlignment="1">
      <alignment vertical="center"/>
    </xf>
    <xf numFmtId="44" fontId="20" fillId="0" borderId="55" xfId="1" applyFont="1" applyBorder="1" applyAlignment="1">
      <alignment vertical="center"/>
    </xf>
    <xf numFmtId="44" fontId="13" fillId="0" borderId="82" xfId="1" applyFont="1" applyBorder="1" applyAlignment="1">
      <alignment vertical="center"/>
    </xf>
    <xf numFmtId="0" fontId="4" fillId="0" borderId="75" xfId="0" applyFont="1" applyBorder="1" applyAlignment="1">
      <alignment horizontal="center"/>
    </xf>
    <xf numFmtId="44" fontId="14" fillId="0" borderId="79" xfId="1" applyFont="1" applyBorder="1" applyAlignment="1">
      <alignment vertical="center"/>
    </xf>
    <xf numFmtId="44" fontId="14" fillId="0" borderId="30" xfId="1" applyFont="1" applyBorder="1" applyAlignment="1">
      <alignment vertical="center"/>
    </xf>
    <xf numFmtId="44" fontId="14" fillId="0" borderId="55" xfId="1" applyFont="1" applyBorder="1" applyAlignment="1">
      <alignment vertical="center"/>
    </xf>
    <xf numFmtId="44" fontId="13" fillId="0" borderId="79" xfId="1" applyFont="1" applyBorder="1" applyAlignment="1">
      <alignment vertical="center"/>
    </xf>
    <xf numFmtId="0" fontId="5" fillId="0" borderId="0" xfId="0" applyFont="1" applyBorder="1" applyAlignment="1"/>
    <xf numFmtId="44" fontId="20" fillId="0" borderId="55" xfId="1" applyFont="1" applyFill="1" applyBorder="1" applyAlignment="1">
      <alignment vertical="center"/>
    </xf>
    <xf numFmtId="44" fontId="13" fillId="0" borderId="75" xfId="1" applyFont="1" applyFill="1" applyBorder="1" applyAlignment="1">
      <alignment vertical="center"/>
    </xf>
    <xf numFmtId="44" fontId="13" fillId="0" borderId="73" xfId="1" applyFont="1" applyFill="1" applyBorder="1" applyAlignment="1">
      <alignment vertical="center"/>
    </xf>
    <xf numFmtId="44" fontId="13" fillId="0" borderId="55" xfId="1" applyFont="1" applyFill="1" applyBorder="1" applyAlignment="1">
      <alignment vertical="center"/>
    </xf>
    <xf numFmtId="44" fontId="14" fillId="0" borderId="55" xfId="1" applyFont="1" applyFill="1" applyBorder="1" applyAlignment="1">
      <alignment vertical="center"/>
    </xf>
    <xf numFmtId="44" fontId="14" fillId="0" borderId="79" xfId="1" applyFont="1" applyFill="1" applyBorder="1" applyAlignment="1">
      <alignment vertical="center"/>
    </xf>
    <xf numFmtId="44" fontId="20" fillId="0" borderId="30" xfId="1" applyFont="1" applyBorder="1" applyAlignment="1">
      <alignment vertical="center"/>
    </xf>
    <xf numFmtId="44" fontId="13" fillId="0" borderId="67" xfId="1" applyFont="1" applyBorder="1" applyAlignment="1">
      <alignment vertical="center"/>
    </xf>
    <xf numFmtId="0" fontId="4" fillId="0" borderId="27" xfId="0" applyFont="1" applyBorder="1" applyAlignment="1">
      <alignment horizontal="left"/>
    </xf>
    <xf numFmtId="44" fontId="13" fillId="0" borderId="83" xfId="1" applyFont="1" applyBorder="1" applyAlignment="1">
      <alignment vertical="center"/>
    </xf>
    <xf numFmtId="44" fontId="13" fillId="0" borderId="79" xfId="1" applyFont="1" applyFill="1" applyBorder="1" applyAlignment="1">
      <alignment vertical="center"/>
    </xf>
    <xf numFmtId="44" fontId="20" fillId="0" borderId="39" xfId="1" applyFont="1" applyFill="1" applyBorder="1" applyAlignment="1">
      <alignment vertical="center"/>
    </xf>
    <xf numFmtId="44" fontId="13" fillId="0" borderId="50" xfId="1" applyFont="1" applyFill="1" applyBorder="1" applyAlignment="1">
      <alignment vertical="center"/>
    </xf>
    <xf numFmtId="0" fontId="2" fillId="0" borderId="0" xfId="0" applyFont="1" applyFill="1" applyBorder="1"/>
    <xf numFmtId="44" fontId="2" fillId="0" borderId="48" xfId="1" applyFont="1" applyBorder="1" applyAlignment="1">
      <alignment horizontal="center"/>
    </xf>
    <xf numFmtId="44" fontId="13" fillId="0" borderId="42" xfId="1" applyFont="1" applyBorder="1" applyAlignment="1">
      <alignment vertical="center"/>
    </xf>
    <xf numFmtId="16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/>
    <xf numFmtId="44" fontId="2" fillId="0" borderId="0" xfId="1" applyFont="1" applyBorder="1"/>
    <xf numFmtId="44" fontId="13" fillId="0" borderId="45" xfId="1" applyFont="1" applyBorder="1" applyAlignment="1">
      <alignment vertical="center"/>
    </xf>
    <xf numFmtId="44" fontId="13" fillId="0" borderId="22" xfId="1" applyFont="1" applyFill="1" applyBorder="1" applyAlignment="1">
      <alignment horizontal="center"/>
    </xf>
    <xf numFmtId="44" fontId="13" fillId="0" borderId="3" xfId="1" applyFont="1" applyFill="1" applyBorder="1" applyAlignment="1">
      <alignment horizontal="center"/>
    </xf>
    <xf numFmtId="44" fontId="13" fillId="0" borderId="3" xfId="1" applyFont="1" applyBorder="1" applyAlignment="1">
      <alignment vertical="center"/>
    </xf>
    <xf numFmtId="44" fontId="13" fillId="0" borderId="59" xfId="1" applyFont="1" applyFill="1" applyBorder="1" applyAlignment="1">
      <alignment horizontal="center"/>
    </xf>
    <xf numFmtId="44" fontId="13" fillId="0" borderId="30" xfId="1" applyFont="1" applyFill="1" applyBorder="1" applyAlignment="1">
      <alignment horizontal="center"/>
    </xf>
    <xf numFmtId="44" fontId="13" fillId="0" borderId="7" xfId="1" applyFont="1" applyFill="1" applyBorder="1" applyAlignment="1">
      <alignment horizontal="center"/>
    </xf>
    <xf numFmtId="44" fontId="13" fillId="0" borderId="17" xfId="1" applyFont="1" applyFill="1" applyBorder="1" applyAlignment="1">
      <alignment horizontal="center"/>
    </xf>
    <xf numFmtId="44" fontId="13" fillId="0" borderId="64" xfId="1" applyFont="1" applyFill="1" applyBorder="1" applyAlignment="1">
      <alignment horizontal="center"/>
    </xf>
    <xf numFmtId="0" fontId="9" fillId="0" borderId="0" xfId="0" applyFont="1" applyBorder="1" applyAlignment="1">
      <alignment horizontal="left" indent="1"/>
    </xf>
    <xf numFmtId="44" fontId="13" fillId="0" borderId="44" xfId="1" applyFont="1" applyBorder="1" applyAlignment="1">
      <alignment vertical="center"/>
    </xf>
    <xf numFmtId="44" fontId="13" fillId="0" borderId="71" xfId="1" applyFont="1" applyBorder="1" applyAlignment="1">
      <alignment vertical="center"/>
    </xf>
    <xf numFmtId="44" fontId="8" fillId="0" borderId="0" xfId="1" applyFont="1" applyBorder="1" applyAlignment="1">
      <alignment horizontal="center" wrapText="1"/>
    </xf>
    <xf numFmtId="44" fontId="9" fillId="0" borderId="0" xfId="1" applyFont="1" applyAlignment="1">
      <alignment horizontal="right"/>
    </xf>
    <xf numFmtId="44" fontId="13" fillId="0" borderId="8" xfId="1" applyFont="1" applyBorder="1"/>
    <xf numFmtId="44" fontId="13" fillId="0" borderId="12" xfId="0" applyNumberFormat="1" applyFont="1" applyBorder="1" applyAlignment="1">
      <alignment horizontal="center"/>
    </xf>
    <xf numFmtId="44" fontId="13" fillId="0" borderId="51" xfId="1" applyFont="1" applyBorder="1"/>
    <xf numFmtId="44" fontId="13" fillId="0" borderId="3" xfId="1" applyFont="1" applyBorder="1"/>
    <xf numFmtId="44" fontId="13" fillId="0" borderId="11" xfId="1" applyFont="1" applyBorder="1"/>
    <xf numFmtId="44" fontId="13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13" fillId="0" borderId="46" xfId="1" applyFont="1" applyBorder="1"/>
    <xf numFmtId="44" fontId="0" fillId="0" borderId="85" xfId="1" applyFont="1" applyBorder="1" applyAlignment="1">
      <alignment horizontal="right" vertical="center"/>
    </xf>
    <xf numFmtId="44" fontId="13" fillId="0" borderId="0" xfId="1" applyFont="1" applyBorder="1" applyAlignment="1">
      <alignment vertical="center"/>
    </xf>
    <xf numFmtId="0" fontId="4" fillId="0" borderId="46" xfId="0" applyFont="1" applyBorder="1" applyAlignment="1"/>
    <xf numFmtId="44" fontId="2" fillId="0" borderId="5" xfId="1" applyFont="1" applyFill="1" applyBorder="1" applyAlignment="1">
      <alignment horizontal="center"/>
    </xf>
    <xf numFmtId="0" fontId="27" fillId="0" borderId="0" xfId="0" applyFont="1" applyAlignment="1"/>
    <xf numFmtId="49" fontId="3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44" fontId="13" fillId="0" borderId="3" xfId="1" applyFont="1" applyFill="1" applyBorder="1"/>
    <xf numFmtId="44" fontId="13" fillId="0" borderId="51" xfId="1" applyFont="1" applyFill="1" applyBorder="1"/>
    <xf numFmtId="44" fontId="13" fillId="0" borderId="11" xfId="1" applyFont="1" applyFill="1" applyBorder="1"/>
    <xf numFmtId="44" fontId="13" fillId="0" borderId="78" xfId="1" applyFont="1" applyFill="1" applyBorder="1"/>
    <xf numFmtId="44" fontId="13" fillId="0" borderId="12" xfId="1" applyFont="1" applyBorder="1" applyAlignment="1">
      <alignment vertical="center"/>
    </xf>
    <xf numFmtId="44" fontId="13" fillId="0" borderId="13" xfId="1" applyFont="1" applyBorder="1"/>
    <xf numFmtId="44" fontId="13" fillId="0" borderId="22" xfId="1" applyFont="1" applyBorder="1" applyAlignment="1">
      <alignment horizontal="center"/>
    </xf>
    <xf numFmtId="44" fontId="13" fillId="0" borderId="2" xfId="1" applyFont="1" applyBorder="1" applyAlignment="1">
      <alignment vertical="center"/>
    </xf>
    <xf numFmtId="0" fontId="5" fillId="0" borderId="31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" fillId="0" borderId="0" xfId="1" applyFont="1" applyAlignment="1">
      <alignment horizontal="center"/>
    </xf>
    <xf numFmtId="44" fontId="1" fillId="0" borderId="0" xfId="1" applyFont="1" applyBorder="1" applyAlignment="1">
      <alignment horizontal="center"/>
    </xf>
    <xf numFmtId="44" fontId="1" fillId="0" borderId="0" xfId="1" applyFont="1" applyBorder="1"/>
    <xf numFmtId="0" fontId="1" fillId="0" borderId="0" xfId="0" applyFont="1" applyBorder="1"/>
    <xf numFmtId="44" fontId="1" fillId="0" borderId="0" xfId="0" applyNumberFormat="1" applyFont="1"/>
    <xf numFmtId="16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center"/>
    </xf>
    <xf numFmtId="167" fontId="1" fillId="0" borderId="0" xfId="0" applyNumberFormat="1" applyFont="1"/>
    <xf numFmtId="44" fontId="13" fillId="0" borderId="63" xfId="0" applyNumberFormat="1" applyFont="1" applyBorder="1" applyAlignment="1"/>
    <xf numFmtId="44" fontId="13" fillId="0" borderId="0" xfId="1" applyFont="1" applyFill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4" fontId="13" fillId="0" borderId="37" xfId="1" applyFont="1" applyFill="1" applyBorder="1" applyAlignment="1">
      <alignment vertical="center"/>
    </xf>
    <xf numFmtId="0" fontId="9" fillId="0" borderId="0" xfId="0" applyFont="1" applyBorder="1"/>
    <xf numFmtId="44" fontId="13" fillId="0" borderId="25" xfId="1" applyFont="1" applyFill="1" applyBorder="1" applyAlignment="1">
      <alignment horizontal="center"/>
    </xf>
    <xf numFmtId="44" fontId="13" fillId="0" borderId="47" xfId="1" applyFont="1" applyFill="1" applyBorder="1" applyAlignment="1">
      <alignment horizontal="center"/>
    </xf>
    <xf numFmtId="44" fontId="13" fillId="0" borderId="27" xfId="1" applyFont="1" applyFill="1" applyBorder="1" applyAlignment="1">
      <alignment horizontal="center"/>
    </xf>
    <xf numFmtId="44" fontId="13" fillId="0" borderId="69" xfId="1" applyFont="1" applyFill="1" applyBorder="1" applyAlignment="1">
      <alignment horizontal="center"/>
    </xf>
    <xf numFmtId="44" fontId="13" fillId="0" borderId="46" xfId="1" applyFont="1" applyFill="1" applyBorder="1" applyAlignment="1">
      <alignment horizontal="center"/>
    </xf>
    <xf numFmtId="44" fontId="13" fillId="0" borderId="44" xfId="1" applyFont="1" applyFill="1" applyBorder="1" applyAlignment="1">
      <alignment horizontal="center"/>
    </xf>
    <xf numFmtId="44" fontId="13" fillId="0" borderId="46" xfId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44" fontId="13" fillId="0" borderId="66" xfId="1" applyFont="1" applyBorder="1" applyAlignment="1">
      <alignment vertical="center"/>
    </xf>
    <xf numFmtId="44" fontId="13" fillId="0" borderId="16" xfId="1" applyFont="1" applyFill="1" applyBorder="1"/>
    <xf numFmtId="0" fontId="26" fillId="0" borderId="37" xfId="0" applyFont="1" applyBorder="1" applyAlignment="1"/>
    <xf numFmtId="44" fontId="20" fillId="0" borderId="79" xfId="1" applyFont="1" applyFill="1" applyBorder="1" applyAlignment="1">
      <alignment vertical="center"/>
    </xf>
    <xf numFmtId="44" fontId="20" fillId="0" borderId="7" xfId="1" applyFont="1" applyFill="1" applyBorder="1" applyAlignment="1">
      <alignment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2" fillId="0" borderId="86" xfId="1" applyFont="1" applyBorder="1" applyAlignment="1">
      <alignment horizontal="center"/>
    </xf>
    <xf numFmtId="44" fontId="13" fillId="0" borderId="41" xfId="1" applyFont="1" applyBorder="1"/>
    <xf numFmtId="44" fontId="13" fillId="0" borderId="37" xfId="1" applyFont="1" applyBorder="1"/>
    <xf numFmtId="44" fontId="13" fillId="0" borderId="44" xfId="1" applyFont="1" applyBorder="1"/>
    <xf numFmtId="44" fontId="13" fillId="0" borderId="31" xfId="1" applyFont="1" applyBorder="1"/>
    <xf numFmtId="16" fontId="0" fillId="0" borderId="0" xfId="0" applyNumberFormat="1" applyAlignment="1">
      <alignment horizontal="center"/>
    </xf>
    <xf numFmtId="0" fontId="5" fillId="0" borderId="37" xfId="0" applyFont="1" applyBorder="1" applyAlignment="1"/>
    <xf numFmtId="0" fontId="5" fillId="0" borderId="7" xfId="0" applyFont="1" applyBorder="1" applyAlignment="1"/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" fillId="0" borderId="10" xfId="1" applyFont="1" applyBorder="1" applyAlignment="1">
      <alignment horizontal="right" vertical="center"/>
    </xf>
    <xf numFmtId="16" fontId="0" fillId="0" borderId="0" xfId="0" applyNumberFormat="1" applyAlignment="1">
      <alignment horizontal="center"/>
    </xf>
    <xf numFmtId="44" fontId="28" fillId="0" borderId="0" xfId="1" applyFont="1" applyAlignment="1">
      <alignment horizontal="center"/>
    </xf>
    <xf numFmtId="0" fontId="4" fillId="0" borderId="17" xfId="0" applyFont="1" applyBorder="1" applyAlignment="1"/>
    <xf numFmtId="44" fontId="9" fillId="0" borderId="0" xfId="0" applyNumberFormat="1" applyFont="1" applyAlignment="1">
      <alignment horizontal="left" indent="1"/>
    </xf>
    <xf numFmtId="44" fontId="13" fillId="0" borderId="36" xfId="1" applyFont="1" applyBorder="1" applyAlignment="1">
      <alignment vertical="center"/>
    </xf>
    <xf numFmtId="49" fontId="2" fillId="0" borderId="5" xfId="0" applyNumberFormat="1" applyFont="1" applyBorder="1" applyAlignment="1">
      <alignment horizontal="center"/>
    </xf>
    <xf numFmtId="44" fontId="14" fillId="0" borderId="25" xfId="1" applyFont="1" applyBorder="1" applyAlignment="1">
      <alignment horizontal="center"/>
    </xf>
    <xf numFmtId="44" fontId="13" fillId="0" borderId="69" xfId="1" applyFont="1" applyBorder="1" applyAlignment="1">
      <alignment horizontal="center"/>
    </xf>
    <xf numFmtId="44" fontId="27" fillId="0" borderId="0" xfId="1" applyFont="1"/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9" fontId="6" fillId="0" borderId="0" xfId="0" applyNumberFormat="1" applyFont="1" applyAlignment="1">
      <alignment horizontal="center"/>
    </xf>
    <xf numFmtId="44" fontId="6" fillId="0" borderId="0" xfId="1" applyFont="1"/>
    <xf numFmtId="0" fontId="6" fillId="0" borderId="0" xfId="0" applyFont="1"/>
    <xf numFmtId="16" fontId="6" fillId="0" borderId="0" xfId="0" applyNumberFormat="1" applyFont="1" applyAlignment="1">
      <alignment horizontal="center"/>
    </xf>
    <xf numFmtId="44" fontId="27" fillId="0" borderId="0" xfId="1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0" xfId="0" applyFont="1"/>
    <xf numFmtId="44" fontId="13" fillId="0" borderId="59" xfId="0" applyNumberFormat="1" applyFont="1" applyBorder="1" applyAlignment="1">
      <alignment horizontal="center"/>
    </xf>
    <xf numFmtId="44" fontId="13" fillId="0" borderId="8" xfId="1" applyNumberFormat="1" applyFont="1" applyFill="1" applyBorder="1" applyAlignment="1">
      <alignment vertical="center"/>
    </xf>
    <xf numFmtId="44" fontId="13" fillId="0" borderId="10" xfId="0" applyNumberFormat="1" applyFont="1" applyBorder="1" applyAlignment="1">
      <alignment horizontal="center"/>
    </xf>
    <xf numFmtId="44" fontId="13" fillId="0" borderId="7" xfId="0" applyNumberFormat="1" applyFont="1" applyBorder="1" applyAlignment="1">
      <alignment horizontal="center"/>
    </xf>
    <xf numFmtId="44" fontId="13" fillId="0" borderId="10" xfId="1" applyNumberFormat="1" applyFont="1" applyFill="1" applyBorder="1" applyAlignment="1">
      <alignment vertical="center"/>
    </xf>
    <xf numFmtId="44" fontId="13" fillId="0" borderId="7" xfId="1" applyNumberFormat="1" applyFont="1" applyFill="1" applyBorder="1" applyAlignment="1">
      <alignment vertical="center"/>
    </xf>
    <xf numFmtId="0" fontId="4" fillId="0" borderId="74" xfId="0" applyFont="1" applyBorder="1" applyAlignment="1">
      <alignment horizontal="center"/>
    </xf>
    <xf numFmtId="44" fontId="13" fillId="0" borderId="15" xfId="1" applyNumberFormat="1" applyFont="1" applyFill="1" applyBorder="1" applyAlignment="1">
      <alignment vertical="center"/>
    </xf>
    <xf numFmtId="44" fontId="13" fillId="0" borderId="64" xfId="1" applyNumberFormat="1" applyFont="1" applyFill="1" applyBorder="1" applyAlignment="1">
      <alignment vertical="center"/>
    </xf>
    <xf numFmtId="44" fontId="8" fillId="0" borderId="0" xfId="1" applyFont="1" applyBorder="1" applyAlignment="1">
      <alignment wrapText="1"/>
    </xf>
    <xf numFmtId="44" fontId="6" fillId="0" borderId="0" xfId="1" applyFont="1" applyFill="1"/>
    <xf numFmtId="44" fontId="29" fillId="0" borderId="0" xfId="1" applyFont="1"/>
    <xf numFmtId="16" fontId="6" fillId="0" borderId="0" xfId="0" applyNumberFormat="1" applyFont="1" applyAlignment="1">
      <alignment horizontal="left" indent="1"/>
    </xf>
    <xf numFmtId="49" fontId="2" fillId="0" borderId="23" xfId="0" quotePrefix="1" applyNumberFormat="1" applyFont="1" applyBorder="1" applyAlignment="1">
      <alignment horizontal="center"/>
    </xf>
    <xf numFmtId="44" fontId="13" fillId="0" borderId="82" xfId="0" applyNumberFormat="1" applyFont="1" applyBorder="1" applyAlignment="1"/>
    <xf numFmtId="49" fontId="4" fillId="0" borderId="17" xfId="0" applyNumberFormat="1" applyFont="1" applyBorder="1" applyAlignment="1">
      <alignment vertical="center"/>
    </xf>
    <xf numFmtId="44" fontId="6" fillId="0" borderId="0" xfId="0" applyNumberFormat="1" applyFont="1" applyBorder="1"/>
    <xf numFmtId="16" fontId="13" fillId="0" borderId="0" xfId="0" applyNumberFormat="1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44" fontId="13" fillId="0" borderId="5" xfId="1" applyFont="1" applyBorder="1"/>
    <xf numFmtId="49" fontId="2" fillId="0" borderId="5" xfId="0" applyNumberFormat="1" applyFont="1" applyFill="1" applyBorder="1" applyAlignment="1">
      <alignment horizontal="center"/>
    </xf>
    <xf numFmtId="44" fontId="14" fillId="0" borderId="22" xfId="1" applyFont="1" applyFill="1" applyBorder="1" applyAlignment="1">
      <alignment vertical="center"/>
    </xf>
    <xf numFmtId="16" fontId="0" fillId="0" borderId="0" xfId="0" applyNumberFormat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4" fontId="6" fillId="0" borderId="0" xfId="1" applyFont="1" applyFill="1" applyBorder="1"/>
    <xf numFmtId="44" fontId="28" fillId="0" borderId="0" xfId="1" applyFont="1" applyFill="1" applyAlignment="1">
      <alignment horizontal="center" vertical="center"/>
    </xf>
    <xf numFmtId="16" fontId="0" fillId="0" borderId="0" xfId="0" applyNumberFormat="1" applyAlignment="1">
      <alignment horizontal="center"/>
    </xf>
    <xf numFmtId="44" fontId="9" fillId="0" borderId="0" xfId="0" applyNumberFormat="1" applyFont="1" applyBorder="1"/>
    <xf numFmtId="44" fontId="2" fillId="0" borderId="6" xfId="1" applyFont="1" applyBorder="1" applyAlignment="1">
      <alignment horizontal="center"/>
    </xf>
    <xf numFmtId="44" fontId="6" fillId="0" borderId="0" xfId="1" applyFon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13" xfId="1" applyFont="1" applyFill="1" applyBorder="1" applyAlignment="1">
      <alignment vertical="center"/>
    </xf>
    <xf numFmtId="44" fontId="13" fillId="0" borderId="39" xfId="1" applyFont="1" applyFill="1" applyBorder="1" applyAlignment="1">
      <alignment vertical="center"/>
    </xf>
    <xf numFmtId="44" fontId="13" fillId="0" borderId="2" xfId="1" applyFont="1" applyBorder="1"/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44" fontId="6" fillId="0" borderId="0" xfId="1" applyFont="1" applyAlignment="1">
      <alignment vertical="center"/>
    </xf>
    <xf numFmtId="44" fontId="6" fillId="0" borderId="0" xfId="0" applyNumberFormat="1" applyFont="1"/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14" xfId="1" applyFont="1" applyBorder="1"/>
    <xf numFmtId="0" fontId="6" fillId="0" borderId="0" xfId="0" applyFont="1" applyAlignment="1">
      <alignment horizontal="center"/>
    </xf>
    <xf numFmtId="0" fontId="30" fillId="0" borderId="0" xfId="0" applyFont="1"/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1" fillId="0" borderId="3" xfId="0" applyNumberFormat="1" applyFont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44" fontId="14" fillId="0" borderId="50" xfId="1" applyFont="1" applyBorder="1" applyAlignment="1">
      <alignment vertical="center"/>
    </xf>
    <xf numFmtId="1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44" fontId="0" fillId="0" borderId="0" xfId="0" applyNumberFormat="1" applyBorder="1"/>
    <xf numFmtId="164" fontId="23" fillId="0" borderId="0" xfId="0" applyNumberFormat="1" applyFont="1" applyBorder="1"/>
    <xf numFmtId="167" fontId="31" fillId="0" borderId="0" xfId="1" applyNumberFormat="1" applyFont="1" applyAlignment="1"/>
    <xf numFmtId="0" fontId="1" fillId="0" borderId="73" xfId="0" applyFont="1" applyBorder="1"/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0" xfId="0" applyNumberFormat="1" applyFont="1" applyBorder="1"/>
    <xf numFmtId="0" fontId="0" fillId="0" borderId="0" xfId="0" applyBorder="1" applyAlignment="1">
      <alignment horizontal="center"/>
    </xf>
    <xf numFmtId="0" fontId="1" fillId="0" borderId="73" xfId="0" applyFont="1" applyFill="1" applyBorder="1"/>
    <xf numFmtId="44" fontId="4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47" xfId="1" applyFont="1" applyBorder="1"/>
    <xf numFmtId="166" fontId="6" fillId="0" borderId="0" xfId="0" applyNumberFormat="1" applyFont="1" applyBorder="1" applyAlignment="1">
      <alignment horizontal="center"/>
    </xf>
    <xf numFmtId="44" fontId="8" fillId="0" borderId="0" xfId="1" applyFont="1" applyBorder="1"/>
    <xf numFmtId="44" fontId="8" fillId="0" borderId="0" xfId="1" applyFont="1" applyBorder="1" applyAlignment="1">
      <alignment horizontal="center" wrapText="1"/>
    </xf>
    <xf numFmtId="44" fontId="8" fillId="0" borderId="31" xfId="1" applyFont="1" applyBorder="1" applyAlignment="1">
      <alignment horizontal="center" wrapText="1"/>
    </xf>
    <xf numFmtId="44" fontId="14" fillId="0" borderId="0" xfId="1" applyFont="1" applyBorder="1" applyAlignment="1">
      <alignment vertical="center"/>
    </xf>
    <xf numFmtId="44" fontId="14" fillId="0" borderId="0" xfId="1" applyFont="1" applyFill="1" applyBorder="1" applyAlignment="1">
      <alignment vertical="center"/>
    </xf>
    <xf numFmtId="166" fontId="2" fillId="0" borderId="0" xfId="1" applyNumberFormat="1" applyFont="1" applyBorder="1" applyAlignment="1">
      <alignment horizontal="center"/>
    </xf>
    <xf numFmtId="44" fontId="1" fillId="0" borderId="32" xfId="1" applyFont="1" applyBorder="1" applyAlignment="1">
      <alignment horizontal="right" vertical="center"/>
    </xf>
    <xf numFmtId="0" fontId="33" fillId="0" borderId="37" xfId="0" applyFont="1" applyBorder="1" applyAlignment="1">
      <alignment vertical="center"/>
    </xf>
    <xf numFmtId="44" fontId="34" fillId="0" borderId="0" xfId="1" applyFont="1" applyAlignment="1">
      <alignment horizontal="center"/>
    </xf>
    <xf numFmtId="44" fontId="13" fillId="0" borderId="44" xfId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44" fontId="13" fillId="0" borderId="40" xfId="1" applyFont="1" applyBorder="1" applyAlignment="1">
      <alignment vertical="center"/>
    </xf>
    <xf numFmtId="44" fontId="13" fillId="0" borderId="10" xfId="1" applyFont="1" applyBorder="1"/>
    <xf numFmtId="44" fontId="13" fillId="0" borderId="84" xfId="1" applyFont="1" applyBorder="1" applyAlignment="1">
      <alignment vertical="center"/>
    </xf>
    <xf numFmtId="44" fontId="13" fillId="0" borderId="43" xfId="1" applyFont="1" applyBorder="1" applyAlignment="1">
      <alignment vertical="center"/>
    </xf>
    <xf numFmtId="44" fontId="13" fillId="0" borderId="59" xfId="1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44" fontId="13" fillId="0" borderId="14" xfId="1" applyNumberFormat="1" applyFont="1" applyFill="1" applyBorder="1" applyAlignment="1">
      <alignment vertical="center"/>
    </xf>
    <xf numFmtId="44" fontId="13" fillId="0" borderId="17" xfId="1" applyNumberFormat="1" applyFont="1" applyFill="1" applyBorder="1" applyAlignment="1">
      <alignment vertical="center"/>
    </xf>
    <xf numFmtId="44" fontId="0" fillId="0" borderId="0" xfId="0" applyNumberFormat="1" applyAlignment="1">
      <alignment horizontal="center"/>
    </xf>
    <xf numFmtId="44" fontId="32" fillId="0" borderId="82" xfId="1" applyFont="1" applyBorder="1" applyAlignment="1">
      <alignment vertical="center"/>
    </xf>
    <xf numFmtId="44" fontId="2" fillId="0" borderId="6" xfId="1" applyFont="1" applyFill="1" applyBorder="1" applyAlignment="1">
      <alignment horizontal="center"/>
    </xf>
    <xf numFmtId="44" fontId="13" fillId="0" borderId="37" xfId="0" applyNumberFormat="1" applyFont="1" applyBorder="1" applyAlignment="1">
      <alignment horizontal="center"/>
    </xf>
    <xf numFmtId="44" fontId="13" fillId="0" borderId="37" xfId="1" applyNumberFormat="1" applyFont="1" applyFill="1" applyBorder="1" applyAlignment="1">
      <alignment vertical="center"/>
    </xf>
    <xf numFmtId="44" fontId="13" fillId="0" borderId="46" xfId="1" applyNumberFormat="1" applyFont="1" applyFill="1" applyBorder="1" applyAlignment="1">
      <alignment vertical="center"/>
    </xf>
    <xf numFmtId="44" fontId="13" fillId="0" borderId="44" xfId="1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30" fillId="0" borderId="79" xfId="0" applyFont="1" applyBorder="1" applyAlignment="1">
      <alignment horizontal="right"/>
    </xf>
    <xf numFmtId="0" fontId="6" fillId="0" borderId="0" xfId="0" applyFont="1" applyAlignment="1">
      <alignment horizontal="center"/>
    </xf>
    <xf numFmtId="44" fontId="20" fillId="0" borderId="79" xfId="1" applyFont="1" applyBorder="1" applyAlignment="1">
      <alignment vertical="center"/>
    </xf>
    <xf numFmtId="44" fontId="13" fillId="0" borderId="15" xfId="1" applyFont="1" applyBorder="1" applyAlignment="1">
      <alignment vertical="center"/>
    </xf>
    <xf numFmtId="0" fontId="6" fillId="0" borderId="0" xfId="0" applyFont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16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left" indent="1"/>
    </xf>
    <xf numFmtId="44" fontId="13" fillId="0" borderId="62" xfId="0" applyNumberFormat="1" applyFont="1" applyBorder="1" applyAlignment="1"/>
    <xf numFmtId="44" fontId="14" fillId="0" borderId="14" xfId="1" applyFont="1" applyBorder="1" applyAlignment="1">
      <alignment vertical="center"/>
    </xf>
    <xf numFmtId="44" fontId="13" fillId="0" borderId="17" xfId="1" applyFont="1" applyBorder="1" applyAlignment="1">
      <alignment vertical="center"/>
    </xf>
    <xf numFmtId="0" fontId="4" fillId="0" borderId="73" xfId="0" applyFont="1" applyBorder="1" applyAlignment="1">
      <alignment horizontal="left"/>
    </xf>
    <xf numFmtId="44" fontId="14" fillId="0" borderId="67" xfId="1" applyFont="1" applyBorder="1" applyAlignment="1">
      <alignment vertical="center"/>
    </xf>
    <xf numFmtId="44" fontId="13" fillId="0" borderId="26" xfId="0" applyNumberFormat="1" applyFont="1" applyBorder="1" applyAlignment="1">
      <alignment wrapText="1"/>
    </xf>
    <xf numFmtId="44" fontId="14" fillId="0" borderId="39" xfId="1" applyFont="1" applyBorder="1" applyAlignment="1">
      <alignment vertical="center"/>
    </xf>
    <xf numFmtId="0" fontId="4" fillId="0" borderId="27" xfId="0" applyFont="1" applyBorder="1" applyAlignment="1">
      <alignment horizontal="left" vertical="center"/>
    </xf>
    <xf numFmtId="44" fontId="13" fillId="0" borderId="9" xfId="1" applyFont="1" applyBorder="1" applyAlignment="1">
      <alignment horizontal="center"/>
    </xf>
    <xf numFmtId="44" fontId="13" fillId="0" borderId="75" xfId="1" applyFont="1" applyBorder="1" applyAlignment="1">
      <alignment horizontal="center"/>
    </xf>
    <xf numFmtId="44" fontId="13" fillId="0" borderId="74" xfId="1" applyFont="1" applyBorder="1" applyAlignment="1">
      <alignment horizontal="center"/>
    </xf>
    <xf numFmtId="49" fontId="4" fillId="0" borderId="70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/>
    </xf>
    <xf numFmtId="0" fontId="4" fillId="0" borderId="38" xfId="0" applyFont="1" applyBorder="1" applyAlignment="1"/>
    <xf numFmtId="0" fontId="4" fillId="0" borderId="39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/>
    <xf numFmtId="0" fontId="4" fillId="0" borderId="45" xfId="0" applyFont="1" applyBorder="1" applyAlignment="1"/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167" fontId="6" fillId="0" borderId="0" xfId="0" applyNumberFormat="1" applyFont="1"/>
    <xf numFmtId="16" fontId="0" fillId="0" borderId="0" xfId="0" applyNumberFormat="1" applyAlignment="1">
      <alignment horizontal="center"/>
    </xf>
    <xf numFmtId="49" fontId="30" fillId="0" borderId="79" xfId="0" applyNumberFormat="1" applyFont="1" applyBorder="1" applyAlignment="1">
      <alignment horizontal="right"/>
    </xf>
    <xf numFmtId="0" fontId="30" fillId="0" borderId="79" xfId="0" quotePrefix="1" applyFont="1" applyBorder="1" applyAlignment="1">
      <alignment horizontal="right"/>
    </xf>
    <xf numFmtId="44" fontId="13" fillId="0" borderId="49" xfId="0" applyNumberFormat="1" applyFont="1" applyBorder="1" applyAlignment="1">
      <alignment horizontal="center"/>
    </xf>
    <xf numFmtId="44" fontId="20" fillId="0" borderId="84" xfId="1" applyFont="1" applyFill="1" applyBorder="1" applyAlignment="1">
      <alignment vertical="center"/>
    </xf>
    <xf numFmtId="4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44" fontId="34" fillId="0" borderId="0" xfId="1" applyFont="1" applyFill="1" applyAlignment="1">
      <alignment horizontal="center" vertical="center"/>
    </xf>
    <xf numFmtId="16" fontId="0" fillId="0" borderId="0" xfId="0" applyNumberFormat="1" applyAlignment="1">
      <alignment horizontal="center"/>
    </xf>
    <xf numFmtId="44" fontId="20" fillId="0" borderId="50" xfId="1" applyFont="1" applyFill="1" applyBorder="1" applyAlignment="1">
      <alignment vertical="center"/>
    </xf>
    <xf numFmtId="44" fontId="13" fillId="0" borderId="87" xfId="0" applyNumberFormat="1" applyFont="1" applyBorder="1" applyAlignment="1">
      <alignment horizontal="center"/>
    </xf>
    <xf numFmtId="0" fontId="4" fillId="0" borderId="41" xfId="0" applyFont="1" applyBorder="1" applyAlignment="1"/>
    <xf numFmtId="0" fontId="4" fillId="0" borderId="42" xfId="0" applyFont="1" applyBorder="1" applyAlignment="1"/>
    <xf numFmtId="0" fontId="26" fillId="0" borderId="38" xfId="0" applyFont="1" applyBorder="1" applyAlignment="1"/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4" fillId="0" borderId="84" xfId="0" applyFont="1" applyBorder="1" applyAlignment="1">
      <alignment vertical="center"/>
    </xf>
    <xf numFmtId="0" fontId="4" fillId="0" borderId="78" xfId="0" applyFont="1" applyBorder="1" applyAlignment="1"/>
    <xf numFmtId="44" fontId="14" fillId="0" borderId="80" xfId="1" applyFont="1" applyFill="1" applyBorder="1" applyAlignment="1">
      <alignment vertical="center"/>
    </xf>
    <xf numFmtId="44" fontId="14" fillId="0" borderId="68" xfId="1" applyFont="1" applyFill="1" applyBorder="1" applyAlignment="1">
      <alignment vertical="center"/>
    </xf>
    <xf numFmtId="44" fontId="14" fillId="0" borderId="10" xfId="1" applyFont="1" applyFill="1" applyBorder="1" applyAlignment="1">
      <alignment vertical="center"/>
    </xf>
    <xf numFmtId="44" fontId="20" fillId="0" borderId="14" xfId="1" applyFont="1" applyFill="1" applyBorder="1" applyAlignment="1">
      <alignment vertical="center"/>
    </xf>
    <xf numFmtId="44" fontId="13" fillId="0" borderId="51" xfId="1" applyFont="1" applyFill="1" applyBorder="1" applyAlignment="1">
      <alignment vertical="center"/>
    </xf>
    <xf numFmtId="44" fontId="13" fillId="0" borderId="83" xfId="1" applyFont="1" applyFill="1" applyBorder="1" applyAlignment="1">
      <alignment vertical="center"/>
    </xf>
    <xf numFmtId="44" fontId="13" fillId="0" borderId="38" xfId="1" applyFont="1" applyFill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0" fontId="5" fillId="0" borderId="84" xfId="0" applyFont="1" applyBorder="1" applyAlignment="1">
      <alignment vertical="center"/>
    </xf>
    <xf numFmtId="16" fontId="1" fillId="0" borderId="1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9" fontId="4" fillId="0" borderId="30" xfId="0" applyNumberFormat="1" applyFont="1" applyBorder="1" applyAlignment="1">
      <alignment horizontal="center" vertical="center"/>
    </xf>
    <xf numFmtId="44" fontId="13" fillId="0" borderId="39" xfId="0" applyNumberFormat="1" applyFont="1" applyBorder="1" applyAlignment="1"/>
    <xf numFmtId="44" fontId="13" fillId="0" borderId="15" xfId="1" applyFont="1" applyFill="1" applyBorder="1" applyAlignment="1">
      <alignment vertical="center"/>
    </xf>
    <xf numFmtId="44" fontId="13" fillId="0" borderId="65" xfId="1" applyFont="1" applyFill="1" applyBorder="1" applyAlignment="1">
      <alignment vertical="center"/>
    </xf>
    <xf numFmtId="44" fontId="8" fillId="0" borderId="0" xfId="1" applyFont="1" applyBorder="1" applyAlignment="1">
      <alignment horizontal="center" wrapText="1"/>
    </xf>
    <xf numFmtId="166" fontId="2" fillId="0" borderId="73" xfId="1" applyNumberFormat="1" applyFont="1" applyBorder="1" applyAlignment="1">
      <alignment horizontal="center"/>
    </xf>
    <xf numFmtId="0" fontId="35" fillId="0" borderId="0" xfId="0" applyFont="1" applyAlignment="1">
      <alignment horizontal="center"/>
    </xf>
    <xf numFmtId="44" fontId="6" fillId="0" borderId="0" xfId="1" applyFont="1" applyFill="1" applyAlignment="1">
      <alignment horizontal="center" vertical="center"/>
    </xf>
    <xf numFmtId="44" fontId="6" fillId="0" borderId="0" xfId="0" applyNumberFormat="1" applyFont="1" applyAlignment="1">
      <alignment vertical="center"/>
    </xf>
    <xf numFmtId="49" fontId="4" fillId="0" borderId="30" xfId="0" applyNumberFormat="1" applyFont="1" applyBorder="1" applyAlignment="1">
      <alignment horizontal="center" vertical="center"/>
    </xf>
    <xf numFmtId="44" fontId="13" fillId="0" borderId="49" xfId="1" applyFon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44" fontId="2" fillId="0" borderId="53" xfId="1" quotePrefix="1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44" fontId="2" fillId="0" borderId="23" xfId="1" quotePrefix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29" fillId="0" borderId="0" xfId="0" applyNumberFormat="1" applyFont="1"/>
    <xf numFmtId="44" fontId="8" fillId="0" borderId="0" xfId="1" applyFont="1" applyBorder="1" applyAlignment="1">
      <alignment horizontal="center" wrapText="1"/>
    </xf>
    <xf numFmtId="44" fontId="8" fillId="0" borderId="31" xfId="1" applyFont="1" applyBorder="1" applyAlignment="1">
      <alignment horizontal="center" wrapText="1"/>
    </xf>
    <xf numFmtId="44" fontId="2" fillId="0" borderId="88" xfId="1" applyFont="1" applyBorder="1" applyAlignment="1">
      <alignment horizontal="center"/>
    </xf>
    <xf numFmtId="44" fontId="13" fillId="0" borderId="73" xfId="1" applyFont="1" applyBorder="1" applyAlignment="1">
      <alignment horizontal="center"/>
    </xf>
    <xf numFmtId="44" fontId="13" fillId="0" borderId="25" xfId="1" applyFont="1" applyBorder="1" applyAlignment="1">
      <alignment horizontal="center"/>
    </xf>
    <xf numFmtId="44" fontId="13" fillId="0" borderId="13" xfId="1" applyFont="1" applyBorder="1" applyAlignment="1">
      <alignment horizontal="center"/>
    </xf>
    <xf numFmtId="44" fontId="13" fillId="0" borderId="71" xfId="1" applyFont="1" applyBorder="1" applyAlignment="1">
      <alignment horizontal="center"/>
    </xf>
    <xf numFmtId="44" fontId="13" fillId="0" borderId="66" xfId="1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44" fontId="20" fillId="0" borderId="67" xfId="1" applyFont="1" applyBorder="1" applyAlignment="1">
      <alignment vertical="center"/>
    </xf>
    <xf numFmtId="44" fontId="20" fillId="0" borderId="39" xfId="1" applyFont="1" applyBorder="1" applyAlignment="1">
      <alignment vertical="center"/>
    </xf>
    <xf numFmtId="44" fontId="6" fillId="0" borderId="0" xfId="1" applyFont="1" applyBorder="1"/>
    <xf numFmtId="0" fontId="2" fillId="0" borderId="73" xfId="0" applyFont="1" applyFill="1" applyBorder="1"/>
    <xf numFmtId="0" fontId="0" fillId="0" borderId="1" xfId="0" applyBorder="1" applyAlignment="1">
      <alignment horizontal="center"/>
    </xf>
    <xf numFmtId="16" fontId="0" fillId="0" borderId="0" xfId="0" applyNumberFormat="1" applyAlignment="1">
      <alignment horizontal="center"/>
    </xf>
    <xf numFmtId="14" fontId="0" fillId="0" borderId="0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84" xfId="1" applyFont="1" applyBorder="1"/>
    <xf numFmtId="44" fontId="13" fillId="0" borderId="43" xfId="1" applyFont="1" applyBorder="1"/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5" fontId="9" fillId="0" borderId="0" xfId="2" applyFont="1" applyAlignment="1">
      <alignment horizontal="left" indent="1"/>
    </xf>
    <xf numFmtId="49" fontId="2" fillId="0" borderId="70" xfId="0" applyNumberFormat="1" applyFont="1" applyBorder="1" applyAlignment="1">
      <alignment horizontal="center"/>
    </xf>
    <xf numFmtId="44" fontId="1" fillId="0" borderId="31" xfId="1" applyBorder="1"/>
    <xf numFmtId="0" fontId="0" fillId="0" borderId="31" xfId="0" applyBorder="1" applyAlignment="1"/>
    <xf numFmtId="0" fontId="4" fillId="0" borderId="37" xfId="0" applyFont="1" applyFill="1" applyBorder="1" applyAlignment="1">
      <alignment vertical="center"/>
    </xf>
    <xf numFmtId="44" fontId="13" fillId="0" borderId="46" xfId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5" fillId="0" borderId="27" xfId="0" applyFont="1" applyBorder="1" applyAlignment="1">
      <alignment vertical="center"/>
    </xf>
    <xf numFmtId="44" fontId="8" fillId="0" borderId="0" xfId="1" applyFont="1" applyBorder="1" applyAlignment="1">
      <alignment horizontal="center" wrapText="1"/>
    </xf>
    <xf numFmtId="44" fontId="8" fillId="0" borderId="31" xfId="1" applyFont="1" applyBorder="1" applyAlignment="1">
      <alignment horizontal="center" wrapText="1"/>
    </xf>
    <xf numFmtId="44" fontId="6" fillId="0" borderId="0" xfId="1" applyFont="1" applyBorder="1" applyAlignment="1">
      <alignment horizontal="center"/>
    </xf>
    <xf numFmtId="44" fontId="6" fillId="0" borderId="50" xfId="1" applyFont="1" applyBorder="1" applyAlignment="1">
      <alignment vertical="center"/>
    </xf>
    <xf numFmtId="44" fontId="8" fillId="0" borderId="0" xfId="1" applyFont="1" applyBorder="1" applyAlignment="1">
      <alignment vertical="center"/>
    </xf>
    <xf numFmtId="166" fontId="8" fillId="0" borderId="0" xfId="1" applyNumberFormat="1" applyFont="1" applyBorder="1" applyAlignment="1">
      <alignment horizontal="center"/>
    </xf>
    <xf numFmtId="44" fontId="8" fillId="0" borderId="88" xfId="1" applyFont="1" applyBorder="1" applyAlignment="1">
      <alignment horizontal="center"/>
    </xf>
    <xf numFmtId="44" fontId="6" fillId="0" borderId="41" xfId="1" applyFont="1" applyBorder="1" applyAlignment="1">
      <alignment horizontal="center"/>
    </xf>
    <xf numFmtId="44" fontId="6" fillId="0" borderId="37" xfId="1" applyFont="1" applyBorder="1" applyAlignment="1">
      <alignment horizontal="center"/>
    </xf>
    <xf numFmtId="44" fontId="6" fillId="0" borderId="46" xfId="1" applyFont="1" applyBorder="1" applyAlignment="1">
      <alignment horizontal="center"/>
    </xf>
    <xf numFmtId="44" fontId="6" fillId="0" borderId="17" xfId="1" applyFont="1" applyBorder="1" applyAlignment="1">
      <alignment horizontal="center"/>
    </xf>
    <xf numFmtId="44" fontId="6" fillId="0" borderId="79" xfId="1" applyFont="1" applyBorder="1" applyAlignment="1">
      <alignment horizontal="center"/>
    </xf>
    <xf numFmtId="44" fontId="6" fillId="0" borderId="44" xfId="1" applyFont="1" applyBorder="1" applyAlignment="1">
      <alignment horizontal="center"/>
    </xf>
    <xf numFmtId="44" fontId="6" fillId="0" borderId="81" xfId="1" applyFont="1" applyBorder="1"/>
    <xf numFmtId="44" fontId="36" fillId="0" borderId="0" xfId="1" applyFont="1" applyBorder="1"/>
    <xf numFmtId="44" fontId="13" fillId="0" borderId="61" xfId="1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4" fontId="37" fillId="0" borderId="65" xfId="1" applyFont="1" applyBorder="1"/>
    <xf numFmtId="13" fontId="29" fillId="0" borderId="0" xfId="1" applyNumberFormat="1" applyFont="1" applyAlignment="1">
      <alignment horizontal="center" vertical="center"/>
    </xf>
    <xf numFmtId="13" fontId="29" fillId="0" borderId="0" xfId="1" applyNumberFormat="1" applyFont="1" applyAlignment="1">
      <alignment horizontal="center"/>
    </xf>
    <xf numFmtId="44" fontId="20" fillId="0" borderId="17" xfId="1" applyFont="1" applyBorder="1" applyAlignment="1">
      <alignment vertical="center"/>
    </xf>
    <xf numFmtId="44" fontId="13" fillId="0" borderId="38" xfId="1" applyNumberFormat="1" applyFont="1" applyFill="1" applyBorder="1" applyAlignment="1">
      <alignment vertical="center"/>
    </xf>
    <xf numFmtId="44" fontId="13" fillId="0" borderId="78" xfId="1" applyNumberFormat="1" applyFont="1" applyFill="1" applyBorder="1" applyAlignment="1">
      <alignment vertical="center"/>
    </xf>
    <xf numFmtId="49" fontId="2" fillId="0" borderId="88" xfId="0" applyNumberFormat="1" applyFont="1" applyBorder="1" applyAlignment="1">
      <alignment horizontal="center"/>
    </xf>
    <xf numFmtId="44" fontId="13" fillId="0" borderId="45" xfId="1" applyNumberFormat="1" applyFont="1" applyFill="1" applyBorder="1" applyAlignment="1">
      <alignment vertical="center"/>
    </xf>
    <xf numFmtId="44" fontId="13" fillId="0" borderId="8" xfId="0" applyNumberFormat="1" applyFont="1" applyBorder="1" applyAlignment="1">
      <alignment horizontal="center"/>
    </xf>
    <xf numFmtId="44" fontId="13" fillId="0" borderId="1" xfId="0" applyNumberFormat="1" applyFont="1" applyBorder="1" applyAlignment="1">
      <alignment horizontal="center"/>
    </xf>
    <xf numFmtId="44" fontId="13" fillId="0" borderId="1" xfId="1" applyNumberFormat="1" applyFont="1" applyFill="1" applyBorder="1" applyAlignment="1">
      <alignment vertical="center"/>
    </xf>
    <xf numFmtId="44" fontId="13" fillId="0" borderId="36" xfId="1" applyFont="1" applyFill="1" applyBorder="1" applyAlignment="1">
      <alignment vertical="center"/>
    </xf>
    <xf numFmtId="44" fontId="13" fillId="0" borderId="11" xfId="1" applyNumberFormat="1" applyFont="1" applyFill="1" applyBorder="1" applyAlignment="1">
      <alignment vertical="center"/>
    </xf>
    <xf numFmtId="44" fontId="13" fillId="0" borderId="65" xfId="1" applyNumberFormat="1" applyFont="1" applyFill="1" applyBorder="1" applyAlignment="1">
      <alignment vertical="center"/>
    </xf>
    <xf numFmtId="44" fontId="14" fillId="0" borderId="2" xfId="1" applyFont="1" applyBorder="1" applyAlignment="1">
      <alignment vertical="center"/>
    </xf>
    <xf numFmtId="44" fontId="14" fillId="0" borderId="14" xfId="1" applyFont="1" applyFill="1" applyBorder="1" applyAlignment="1">
      <alignment vertical="center"/>
    </xf>
    <xf numFmtId="44" fontId="13" fillId="0" borderId="41" xfId="0" applyNumberFormat="1" applyFont="1" applyBorder="1" applyAlignment="1">
      <alignment horizontal="center"/>
    </xf>
    <xf numFmtId="44" fontId="13" fillId="0" borderId="42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4" fontId="14" fillId="0" borderId="67" xfId="1" applyFont="1" applyFill="1" applyBorder="1" applyAlignment="1">
      <alignment vertical="center"/>
    </xf>
    <xf numFmtId="0" fontId="4" fillId="0" borderId="8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44" fontId="20" fillId="0" borderId="64" xfId="1" applyFont="1" applyBorder="1" applyAlignment="1">
      <alignment vertical="center"/>
    </xf>
    <xf numFmtId="44" fontId="13" fillId="0" borderId="87" xfId="1" applyFont="1" applyBorder="1" applyAlignment="1">
      <alignment vertical="center"/>
    </xf>
    <xf numFmtId="0" fontId="4" fillId="0" borderId="26" xfId="0" applyFont="1" applyBorder="1" applyAlignment="1">
      <alignment horizontal="center"/>
    </xf>
    <xf numFmtId="16" fontId="0" fillId="0" borderId="0" xfId="0" applyNumberFormat="1" applyAlignment="1">
      <alignment horizontal="center"/>
    </xf>
    <xf numFmtId="44" fontId="20" fillId="0" borderId="59" xfId="1" applyFont="1" applyBorder="1" applyAlignment="1">
      <alignment vertical="center"/>
    </xf>
    <xf numFmtId="44" fontId="32" fillId="0" borderId="78" xfId="1" applyFont="1" applyBorder="1"/>
    <xf numFmtId="44" fontId="13" fillId="0" borderId="82" xfId="0" applyNumberFormat="1" applyFont="1" applyBorder="1" applyAlignment="1">
      <alignment horizontal="center"/>
    </xf>
    <xf numFmtId="44" fontId="13" fillId="0" borderId="87" xfId="0" applyNumberFormat="1" applyFont="1" applyBorder="1" applyAlignment="1"/>
    <xf numFmtId="49" fontId="4" fillId="0" borderId="22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0" borderId="14" xfId="0" applyNumberFormat="1" applyFont="1" applyBorder="1" applyAlignment="1">
      <alignment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vertical="center"/>
    </xf>
    <xf numFmtId="0" fontId="4" fillId="0" borderId="66" xfId="0" applyFont="1" applyBorder="1" applyAlignment="1">
      <alignment horizontal="center"/>
    </xf>
    <xf numFmtId="44" fontId="29" fillId="0" borderId="0" xfId="1" applyFont="1" applyAlignment="1">
      <alignment horizontal="center"/>
    </xf>
    <xf numFmtId="49" fontId="4" fillId="0" borderId="36" xfId="0" applyNumberFormat="1" applyFont="1" applyBorder="1" applyAlignment="1">
      <alignment horizontal="center" vertical="center"/>
    </xf>
    <xf numFmtId="44" fontId="13" fillId="0" borderId="82" xfId="0" applyNumberFormat="1" applyFont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4" fontId="38" fillId="0" borderId="0" xfId="1" applyFont="1" applyAlignment="1">
      <alignment horizont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4" fontId="13" fillId="0" borderId="62" xfId="0" applyNumberFormat="1" applyFont="1" applyBorder="1" applyAlignment="1">
      <alignment horizontal="center"/>
    </xf>
    <xf numFmtId="44" fontId="13" fillId="0" borderId="82" xfId="0" applyNumberFormat="1" applyFont="1" applyBorder="1" applyAlignment="1">
      <alignment horizontal="center"/>
    </xf>
    <xf numFmtId="44" fontId="13" fillId="0" borderId="49" xfId="0" applyNumberFormat="1" applyFont="1" applyBorder="1" applyAlignment="1">
      <alignment horizontal="center"/>
    </xf>
    <xf numFmtId="44" fontId="8" fillId="0" borderId="0" xfId="1" applyFont="1" applyBorder="1" applyAlignment="1">
      <alignment horizontal="center" wrapText="1"/>
    </xf>
    <xf numFmtId="44" fontId="8" fillId="0" borderId="31" xfId="1" applyFont="1" applyBorder="1" applyAlignment="1">
      <alignment horizontal="center" wrapText="1"/>
    </xf>
    <xf numFmtId="49" fontId="4" fillId="0" borderId="17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/>
    </xf>
    <xf numFmtId="44" fontId="13" fillId="0" borderId="14" xfId="0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166" fontId="16" fillId="0" borderId="52" xfId="1" applyNumberFormat="1" applyFont="1" applyFill="1" applyBorder="1" applyAlignment="1">
      <alignment horizontal="center" vertical="center"/>
    </xf>
    <xf numFmtId="166" fontId="16" fillId="0" borderId="54" xfId="1" applyNumberFormat="1" applyFont="1" applyFill="1" applyBorder="1" applyAlignment="1">
      <alignment horizontal="center" vertical="center"/>
    </xf>
    <xf numFmtId="44" fontId="21" fillId="0" borderId="69" xfId="0" applyNumberFormat="1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44" fontId="21" fillId="0" borderId="47" xfId="0" applyNumberFormat="1" applyFont="1" applyBorder="1" applyAlignment="1">
      <alignment horizontal="center" vertical="center"/>
    </xf>
    <xf numFmtId="166" fontId="21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wrapText="1"/>
    </xf>
    <xf numFmtId="0" fontId="18" fillId="0" borderId="63" xfId="0" applyFont="1" applyBorder="1" applyAlignment="1">
      <alignment horizontal="center" wrapText="1"/>
    </xf>
    <xf numFmtId="49" fontId="1" fillId="0" borderId="3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4" fontId="13" fillId="0" borderId="62" xfId="0" applyNumberFormat="1" applyFont="1" applyBorder="1" applyAlignment="1">
      <alignment horizontal="center"/>
    </xf>
    <xf numFmtId="44" fontId="13" fillId="0" borderId="82" xfId="0" applyNumberFormat="1" applyFont="1" applyBorder="1" applyAlignment="1">
      <alignment horizontal="center"/>
    </xf>
    <xf numFmtId="44" fontId="13" fillId="0" borderId="49" xfId="0" applyNumberFormat="1" applyFont="1" applyBorder="1" applyAlignment="1">
      <alignment horizontal="center"/>
    </xf>
    <xf numFmtId="166" fontId="6" fillId="0" borderId="73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44" fontId="13" fillId="0" borderId="63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9" fontId="1" fillId="0" borderId="37" xfId="0" applyNumberFormat="1" applyFont="1" applyBorder="1" applyAlignment="1">
      <alignment horizontal="center"/>
    </xf>
    <xf numFmtId="4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9" fontId="1" fillId="0" borderId="43" xfId="0" applyNumberFormat="1" applyFont="1" applyBorder="1" applyAlignment="1">
      <alignment horizontal="center"/>
    </xf>
    <xf numFmtId="49" fontId="1" fillId="0" borderId="44" xfId="0" applyNumberFormat="1" applyFont="1" applyBorder="1" applyAlignment="1">
      <alignment horizontal="center"/>
    </xf>
    <xf numFmtId="166" fontId="18" fillId="0" borderId="0" xfId="0" applyNumberFormat="1" applyFont="1" applyBorder="1" applyAlignment="1">
      <alignment horizontal="center"/>
    </xf>
    <xf numFmtId="166" fontId="18" fillId="0" borderId="0" xfId="0" applyNumberFormat="1" applyFont="1" applyAlignment="1">
      <alignment horizontal="center"/>
    </xf>
    <xf numFmtId="166" fontId="6" fillId="0" borderId="47" xfId="0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4" fontId="10" fillId="0" borderId="53" xfId="1" applyFont="1" applyBorder="1" applyAlignment="1">
      <alignment horizontal="center"/>
    </xf>
    <xf numFmtId="44" fontId="10" fillId="0" borderId="48" xfId="1" applyFont="1" applyBorder="1" applyAlignment="1">
      <alignment horizontal="center"/>
    </xf>
    <xf numFmtId="49" fontId="0" fillId="0" borderId="6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2" fillId="0" borderId="46" xfId="0" applyNumberFormat="1" applyFont="1" applyBorder="1" applyAlignment="1">
      <alignment horizontal="center"/>
    </xf>
    <xf numFmtId="166" fontId="2" fillId="0" borderId="25" xfId="1" applyNumberFormat="1" applyFont="1" applyBorder="1" applyAlignment="1">
      <alignment horizontal="center"/>
    </xf>
    <xf numFmtId="166" fontId="2" fillId="0" borderId="59" xfId="1" applyNumberFormat="1" applyFont="1" applyBorder="1" applyAlignment="1">
      <alignment horizontal="center"/>
    </xf>
    <xf numFmtId="49" fontId="8" fillId="0" borderId="58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4" fontId="26" fillId="0" borderId="0" xfId="0" applyNumberFormat="1" applyFont="1" applyAlignment="1">
      <alignment horizontal="center"/>
    </xf>
    <xf numFmtId="44" fontId="8" fillId="0" borderId="0" xfId="1" applyFont="1" applyBorder="1" applyAlignment="1">
      <alignment horizontal="center" wrapText="1"/>
    </xf>
    <xf numFmtId="44" fontId="8" fillId="0" borderId="31" xfId="1" applyFont="1" applyBorder="1" applyAlignment="1">
      <alignment horizontal="center" wrapText="1"/>
    </xf>
    <xf numFmtId="0" fontId="0" fillId="0" borderId="0" xfId="0" applyAlignment="1">
      <alignment horizontal="center"/>
    </xf>
    <xf numFmtId="4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31" xfId="0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6" fontId="19" fillId="0" borderId="0" xfId="0" applyNumberFormat="1" applyFont="1" applyBorder="1" applyAlignment="1">
      <alignment horizontal="left" vertical="center" indent="1"/>
    </xf>
    <xf numFmtId="166" fontId="19" fillId="0" borderId="46" xfId="0" applyNumberFormat="1" applyFont="1" applyBorder="1" applyAlignment="1">
      <alignment horizontal="left" vertical="center" indent="1"/>
    </xf>
    <xf numFmtId="166" fontId="19" fillId="0" borderId="73" xfId="0" applyNumberFormat="1" applyFont="1" applyBorder="1" applyAlignment="1">
      <alignment horizontal="left" vertical="center" indent="1"/>
    </xf>
    <xf numFmtId="44" fontId="13" fillId="0" borderId="61" xfId="1" applyFont="1" applyBorder="1" applyAlignment="1">
      <alignment horizontal="center"/>
    </xf>
    <xf numFmtId="44" fontId="13" fillId="0" borderId="49" xfId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4" fontId="10" fillId="0" borderId="53" xfId="1" applyFont="1" applyFill="1" applyBorder="1" applyAlignment="1">
      <alignment horizontal="center"/>
    </xf>
    <xf numFmtId="44" fontId="10" fillId="0" borderId="48" xfId="1" applyFont="1" applyFill="1" applyBorder="1" applyAlignment="1">
      <alignment horizontal="center"/>
    </xf>
    <xf numFmtId="166" fontId="2" fillId="0" borderId="47" xfId="1" applyNumberFormat="1" applyFont="1" applyFill="1" applyBorder="1" applyAlignment="1">
      <alignment horizontal="center"/>
    </xf>
    <xf numFmtId="166" fontId="2" fillId="0" borderId="30" xfId="1" applyNumberFormat="1" applyFont="1" applyFill="1" applyBorder="1" applyAlignment="1">
      <alignment horizontal="center"/>
    </xf>
    <xf numFmtId="166" fontId="2" fillId="0" borderId="25" xfId="1" applyNumberFormat="1" applyFont="1" applyFill="1" applyBorder="1" applyAlignment="1">
      <alignment horizontal="center"/>
    </xf>
    <xf numFmtId="166" fontId="2" fillId="0" borderId="59" xfId="1" applyNumberFormat="1" applyFont="1" applyFill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44" fontId="1" fillId="0" borderId="0" xfId="1" applyAlignment="1">
      <alignment horizont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7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166" fontId="22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77" xfId="0" applyNumberFormat="1" applyFont="1" applyBorder="1" applyAlignment="1">
      <alignment horizontal="center"/>
    </xf>
    <xf numFmtId="0" fontId="6" fillId="0" borderId="77" xfId="0" applyFont="1" applyBorder="1" applyAlignment="1">
      <alignment horizontal="center"/>
    </xf>
    <xf numFmtId="44" fontId="6" fillId="0" borderId="0" xfId="1" applyFont="1" applyAlignment="1">
      <alignment horizontal="center"/>
    </xf>
    <xf numFmtId="44" fontId="6" fillId="0" borderId="0" xfId="1" applyFont="1" applyBorder="1" applyAlignment="1">
      <alignment horizontal="center"/>
    </xf>
    <xf numFmtId="44" fontId="6" fillId="0" borderId="2" xfId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" fontId="7" fillId="0" borderId="0" xfId="0" applyNumberFormat="1" applyFont="1" applyAlignment="1">
      <alignment horizontal="center"/>
    </xf>
    <xf numFmtId="49" fontId="1" fillId="0" borderId="55" xfId="0" applyNumberFormat="1" applyFont="1" applyBorder="1" applyAlignment="1">
      <alignment horizontal="center"/>
    </xf>
    <xf numFmtId="49" fontId="0" fillId="0" borderId="73" xfId="0" applyNumberFormat="1" applyBorder="1" applyAlignment="1">
      <alignment horizontal="center"/>
    </xf>
    <xf numFmtId="49" fontId="2" fillId="0" borderId="78" xfId="0" applyNumberFormat="1" applyFont="1" applyBorder="1" applyAlignment="1">
      <alignment horizontal="center"/>
    </xf>
    <xf numFmtId="44" fontId="6" fillId="0" borderId="2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4" fontId="6" fillId="0" borderId="37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66" xfId="0" applyNumberFormat="1" applyFont="1" applyBorder="1" applyAlignment="1">
      <alignment horizontal="center"/>
    </xf>
    <xf numFmtId="166" fontId="2" fillId="0" borderId="47" xfId="1" applyNumberFormat="1" applyFont="1" applyBorder="1" applyAlignment="1">
      <alignment horizontal="center"/>
    </xf>
    <xf numFmtId="166" fontId="2" fillId="0" borderId="30" xfId="1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4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2" applyFont="1" applyAlignment="1">
      <alignment horizontal="center"/>
    </xf>
    <xf numFmtId="49" fontId="0" fillId="0" borderId="0" xfId="0" applyNumberFormat="1" applyAlignment="1">
      <alignment horizontal="center"/>
    </xf>
    <xf numFmtId="4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4" fontId="13" fillId="0" borderId="62" xfId="0" applyNumberFormat="1" applyFont="1" applyBorder="1" applyAlignment="1">
      <alignment horizontal="center" wrapText="1"/>
    </xf>
    <xf numFmtId="44" fontId="13" fillId="0" borderId="49" xfId="0" applyNumberFormat="1" applyFont="1" applyBorder="1" applyAlignment="1">
      <alignment horizontal="center" wrapText="1"/>
    </xf>
    <xf numFmtId="44" fontId="13" fillId="0" borderId="82" xfId="0" applyNumberFormat="1" applyFont="1" applyBorder="1" applyAlignment="1">
      <alignment horizontal="center" wrapText="1"/>
    </xf>
    <xf numFmtId="44" fontId="13" fillId="0" borderId="63" xfId="0" applyNumberFormat="1" applyFont="1" applyBorder="1" applyAlignment="1">
      <alignment horizontal="center" wrapText="1"/>
    </xf>
    <xf numFmtId="4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4" fillId="0" borderId="39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44" fontId="13" fillId="0" borderId="14" xfId="0" applyNumberFormat="1" applyFont="1" applyBorder="1" applyAlignment="1">
      <alignment horizontal="center"/>
    </xf>
    <xf numFmtId="44" fontId="13" fillId="0" borderId="55" xfId="0" applyNumberFormat="1" applyFont="1" applyBorder="1" applyAlignment="1">
      <alignment horizontal="center"/>
    </xf>
    <xf numFmtId="44" fontId="13" fillId="0" borderId="22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44" fontId="10" fillId="0" borderId="86" xfId="1" applyFont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center"/>
    </xf>
    <xf numFmtId="49" fontId="4" fillId="0" borderId="40" xfId="0" applyNumberFormat="1" applyFont="1" applyBorder="1" applyAlignment="1">
      <alignment horizontal="center"/>
    </xf>
    <xf numFmtId="49" fontId="4" fillId="0" borderId="41" xfId="0" applyNumberFormat="1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44" fontId="6" fillId="0" borderId="73" xfId="0" applyNumberFormat="1" applyFont="1" applyBorder="1" applyAlignment="1">
      <alignment horizontal="center"/>
    </xf>
    <xf numFmtId="44" fontId="6" fillId="0" borderId="47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4" fillId="0" borderId="71" xfId="0" applyNumberFormat="1" applyFont="1" applyBorder="1" applyAlignment="1">
      <alignment horizontal="center"/>
    </xf>
    <xf numFmtId="44" fontId="13" fillId="0" borderId="67" xfId="0" applyNumberFormat="1" applyFont="1" applyBorder="1" applyAlignment="1">
      <alignment horizontal="center"/>
    </xf>
    <xf numFmtId="16" fontId="13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44" fontId="6" fillId="0" borderId="61" xfId="1" applyFont="1" applyBorder="1" applyAlignment="1">
      <alignment horizontal="center" vertical="center"/>
    </xf>
    <xf numFmtId="44" fontId="6" fillId="0" borderId="82" xfId="1" applyFont="1" applyBorder="1" applyAlignment="1">
      <alignment horizontal="center" vertical="center"/>
    </xf>
    <xf numFmtId="44" fontId="6" fillId="0" borderId="49" xfId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4" fontId="4" fillId="0" borderId="0" xfId="1" applyFont="1" applyFill="1" applyAlignment="1">
      <alignment horizontal="center"/>
    </xf>
    <xf numFmtId="167" fontId="1" fillId="0" borderId="0" xfId="0" applyNumberFormat="1" applyFont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44" fontId="8" fillId="0" borderId="61" xfId="1" applyFont="1" applyBorder="1" applyAlignment="1">
      <alignment horizontal="center" wrapText="1"/>
    </xf>
    <xf numFmtId="44" fontId="8" fillId="0" borderId="63" xfId="1" applyFont="1" applyBorder="1" applyAlignment="1">
      <alignment horizontal="center" wrapText="1"/>
    </xf>
    <xf numFmtId="49" fontId="1" fillId="0" borderId="45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72322887349927E-2"/>
          <c:y val="1.6445027704870226E-2"/>
          <c:w val="0.8967637479050059"/>
          <c:h val="0.84515309330953425"/>
        </c:manualLayout>
      </c:layout>
      <c:lineChart>
        <c:grouping val="standard"/>
        <c:varyColors val="0"/>
        <c:ser>
          <c:idx val="0"/>
          <c:order val="0"/>
          <c:tx>
            <c:v>PREMAC Cash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'2018'!$C$5:$C$16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'2018'!$D$5:$D$16</c:f>
              <c:numCache>
                <c:formatCode>_("R"* #,##0.00_);_("R"* \(#,##0.00\);_("R"* "-"??_);_(@_)</c:formatCode>
                <c:ptCount val="12"/>
                <c:pt idx="0">
                  <c:v>45999</c:v>
                </c:pt>
                <c:pt idx="1">
                  <c:v>228266.59999999998</c:v>
                </c:pt>
                <c:pt idx="2">
                  <c:v>89062.5</c:v>
                </c:pt>
                <c:pt idx="3">
                  <c:v>211823.4</c:v>
                </c:pt>
                <c:pt idx="4">
                  <c:v>87403.8</c:v>
                </c:pt>
                <c:pt idx="5">
                  <c:v>85830.6</c:v>
                </c:pt>
                <c:pt idx="6">
                  <c:v>13680</c:v>
                </c:pt>
                <c:pt idx="7">
                  <c:v>75497.64</c:v>
                </c:pt>
              </c:numCache>
            </c:numRef>
          </c:val>
          <c:smooth val="1"/>
        </c:ser>
        <c:ser>
          <c:idx val="1"/>
          <c:order val="1"/>
          <c:tx>
            <c:v>PREMAC Accounts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'2018'!$C$5:$C$16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'2018'!$E$5:$E$16</c:f>
              <c:numCache>
                <c:formatCode>_("R"* #,##0.00_);_("R"* \(#,##0.00\);_("R"* "-"??_);_(@_)</c:formatCode>
                <c:ptCount val="12"/>
                <c:pt idx="0">
                  <c:v>262906.03999999998</c:v>
                </c:pt>
                <c:pt idx="1">
                  <c:v>161448.1</c:v>
                </c:pt>
                <c:pt idx="2">
                  <c:v>319609.59999999998</c:v>
                </c:pt>
                <c:pt idx="3">
                  <c:v>233138.89999999997</c:v>
                </c:pt>
                <c:pt idx="4">
                  <c:v>230676.09</c:v>
                </c:pt>
                <c:pt idx="5">
                  <c:v>209574.2</c:v>
                </c:pt>
                <c:pt idx="6">
                  <c:v>189326.40000000002</c:v>
                </c:pt>
                <c:pt idx="7">
                  <c:v>156826.62999999998</c:v>
                </c:pt>
              </c:numCache>
            </c:numRef>
          </c:val>
          <c:smooth val="1"/>
        </c:ser>
        <c:ser>
          <c:idx val="2"/>
          <c:order val="2"/>
          <c:tx>
            <c:v>AGRIGEL Cash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'2018'!$C$5:$C$16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'2018'!$F$5:$F$16</c:f>
              <c:numCache>
                <c:formatCode>_("R"* #,##0.00_);_("R"* \(#,##0.00\);_("R"* "-"??_);_(@_)</c:formatCode>
                <c:ptCount val="12"/>
                <c:pt idx="0">
                  <c:v>3762</c:v>
                </c:pt>
                <c:pt idx="1">
                  <c:v>12996</c:v>
                </c:pt>
                <c:pt idx="2">
                  <c:v>15390</c:v>
                </c:pt>
                <c:pt idx="3">
                  <c:v>0</c:v>
                </c:pt>
                <c:pt idx="4">
                  <c:v>111446.40000000001</c:v>
                </c:pt>
                <c:pt idx="5">
                  <c:v>469505.58000000007</c:v>
                </c:pt>
                <c:pt idx="6">
                  <c:v>201563.40000000002</c:v>
                </c:pt>
                <c:pt idx="7">
                  <c:v>467251.8000000001</c:v>
                </c:pt>
              </c:numCache>
            </c:numRef>
          </c:val>
          <c:smooth val="1"/>
        </c:ser>
        <c:ser>
          <c:idx val="3"/>
          <c:order val="3"/>
          <c:tx>
            <c:v>AGRIGEL Accounts</c:v>
          </c:tx>
          <c:cat>
            <c:strRef>
              <c:f>'2018'!$C$5:$C$16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'2018'!$G$5:$G$16</c:f>
              <c:numCache>
                <c:formatCode>_("R"* #,##0.00_);_("R"* \(#,##0.00\);_("R"*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13680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InfantMed</c:v>
          </c:tx>
          <c:cat>
            <c:strRef>
              <c:f>'2018'!$C$5:$C$16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'2018'!$H$5:$H$16</c:f>
              <c:numCache>
                <c:formatCode>_("R"* #,##0.00_);_("R"* \(#,##0.00\);_("R"* "-"??_);_(@_)</c:formatCode>
                <c:ptCount val="12"/>
              </c:numCache>
            </c:numRef>
          </c:val>
          <c:smooth val="0"/>
        </c:ser>
        <c:ser>
          <c:idx val="5"/>
          <c:order val="5"/>
          <c:tx>
            <c:v>Total Sales</c:v>
          </c:tx>
          <c:cat>
            <c:strRef>
              <c:f>'2018'!$C$5:$C$16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'2018'!$I$5:$I$16</c:f>
              <c:numCache>
                <c:formatCode>_("R"* #,##0.00_);_("R"* \(#,##0.00\);_("R"* "-"??_);_(@_)</c:formatCode>
                <c:ptCount val="12"/>
                <c:pt idx="0">
                  <c:v>312667.03999999998</c:v>
                </c:pt>
                <c:pt idx="1">
                  <c:v>402710.69999999995</c:v>
                </c:pt>
                <c:pt idx="2">
                  <c:v>424062.1</c:v>
                </c:pt>
                <c:pt idx="3">
                  <c:v>444962.29999999993</c:v>
                </c:pt>
                <c:pt idx="4">
                  <c:v>429526.29000000004</c:v>
                </c:pt>
                <c:pt idx="5">
                  <c:v>778590.38000000012</c:v>
                </c:pt>
                <c:pt idx="6">
                  <c:v>404569.80000000005</c:v>
                </c:pt>
                <c:pt idx="7">
                  <c:v>699576.07000000007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ser>
          <c:idx val="6"/>
          <c:order val="6"/>
          <c:cat>
            <c:strRef>
              <c:f>'2018'!$C$5:$C$16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'2018'!$J$8:$J$9</c:f>
              <c:numCache>
                <c:formatCode>General</c:formatCode>
                <c:ptCount val="2"/>
                <c:pt idx="0" formatCode="_(&quot;R&quot;* #,##0.00_);_(&quot;R&quot;* \(#,##0.00\);_(&quot;R&quot;* &quot;-&quot;??_);_(@_)">
                  <c:v>874488.59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31616"/>
        <c:axId val="104846080"/>
      </c:lineChart>
      <c:catAx>
        <c:axId val="10483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846080"/>
        <c:crosses val="autoZero"/>
        <c:auto val="1"/>
        <c:lblAlgn val="ctr"/>
        <c:lblOffset val="100"/>
        <c:noMultiLvlLbl val="0"/>
      </c:catAx>
      <c:valAx>
        <c:axId val="10484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&quot;* #,##0.00_);_(&quot;R&quot;* \(#,##0.00\);_(&quot;R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831616"/>
        <c:crosses val="autoZero"/>
        <c:crossBetween val="between"/>
        <c:majorUnit val="25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027627570650055"/>
          <c:y val="0.95207527299828265"/>
          <c:w val="0.76972372429349945"/>
          <c:h val="2.93553549708725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190499</xdr:rowOff>
    </xdr:from>
    <xdr:to>
      <xdr:col>8</xdr:col>
      <xdr:colOff>1228725</xdr:colOff>
      <xdr:row>61</xdr:row>
      <xdr:rowOff>161924</xdr:rowOff>
    </xdr:to>
    <xdr:graphicFrame macro="">
      <xdr:nvGraphicFramePr>
        <xdr:cNvPr id="10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59</xdr:row>
      <xdr:rowOff>123825</xdr:rowOff>
    </xdr:from>
    <xdr:to>
      <xdr:col>2</xdr:col>
      <xdr:colOff>866775</xdr:colOff>
      <xdr:row>61</xdr:row>
      <xdr:rowOff>0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523875" y="9305925"/>
          <a:ext cx="13144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en-Z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Target</a:t>
          </a:r>
        </a:p>
      </xdr:txBody>
    </xdr:sp>
    <xdr:clientData/>
  </xdr:twoCellAnchor>
  <xdr:twoCellAnchor>
    <xdr:from>
      <xdr:col>1</xdr:col>
      <xdr:colOff>276225</xdr:colOff>
      <xdr:row>60</xdr:row>
      <xdr:rowOff>66675</xdr:rowOff>
    </xdr:from>
    <xdr:to>
      <xdr:col>1</xdr:col>
      <xdr:colOff>600075</xdr:colOff>
      <xdr:row>60</xdr:row>
      <xdr:rowOff>66675</xdr:rowOff>
    </xdr:to>
    <xdr:sp macro="" textlink="">
      <xdr:nvSpPr>
        <xdr:cNvPr id="1099" name="Line 5"/>
        <xdr:cNvSpPr>
          <a:spLocks noChangeShapeType="1"/>
        </xdr:cNvSpPr>
      </xdr:nvSpPr>
      <xdr:spPr bwMode="auto">
        <a:xfrm>
          <a:off x="628650" y="9439275"/>
          <a:ext cx="3238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41</xdr:row>
      <xdr:rowOff>76200</xdr:rowOff>
    </xdr:from>
    <xdr:to>
      <xdr:col>8</xdr:col>
      <xdr:colOff>1085850</xdr:colOff>
      <xdr:row>41</xdr:row>
      <xdr:rowOff>76200</xdr:rowOff>
    </xdr:to>
    <xdr:sp macro="" textlink="">
      <xdr:nvSpPr>
        <xdr:cNvPr id="1100" name="Line 7"/>
        <xdr:cNvSpPr>
          <a:spLocks noChangeShapeType="1"/>
        </xdr:cNvSpPr>
      </xdr:nvSpPr>
      <xdr:spPr bwMode="auto">
        <a:xfrm>
          <a:off x="771525" y="7734300"/>
          <a:ext cx="85725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Sales%20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MARCH '16"/>
      <sheetName val="APRIL '16"/>
      <sheetName val="MAY '16"/>
      <sheetName val="JUNE '16"/>
      <sheetName val="JULY '16"/>
      <sheetName val="AUGUST '16"/>
      <sheetName val="SEPTEMBER '16"/>
      <sheetName val="OCTOBER '16"/>
      <sheetName val="NOVEMBER '16"/>
      <sheetName val="DECEMBER '16"/>
      <sheetName val="JANUARY '17"/>
      <sheetName val="FEBRUARY '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C5"/>
          <cell r="D5">
            <v>3260.4</v>
          </cell>
          <cell r="E5"/>
          <cell r="F5"/>
          <cell r="G5"/>
        </row>
        <row r="6">
          <cell r="C6"/>
          <cell r="D6">
            <v>592.79999999999995</v>
          </cell>
          <cell r="E6"/>
          <cell r="F6"/>
          <cell r="G6"/>
        </row>
        <row r="7">
          <cell r="C7">
            <v>5814</v>
          </cell>
          <cell r="D7"/>
          <cell r="E7"/>
          <cell r="F7"/>
          <cell r="G7"/>
        </row>
        <row r="8">
          <cell r="C8">
            <v>6657.6</v>
          </cell>
          <cell r="D8"/>
          <cell r="E8"/>
          <cell r="F8"/>
          <cell r="G8"/>
        </row>
        <row r="9">
          <cell r="C9">
            <v>6258.6</v>
          </cell>
          <cell r="D9"/>
          <cell r="E9"/>
          <cell r="F9"/>
          <cell r="G9"/>
        </row>
        <row r="10">
          <cell r="C10"/>
          <cell r="D10">
            <v>12243.6</v>
          </cell>
          <cell r="E10"/>
          <cell r="F10"/>
          <cell r="G10"/>
        </row>
        <row r="11">
          <cell r="C11"/>
          <cell r="D11">
            <v>17145.599999999999</v>
          </cell>
          <cell r="E11"/>
          <cell r="F11"/>
          <cell r="G11"/>
        </row>
        <row r="12">
          <cell r="C12"/>
          <cell r="D12"/>
          <cell r="E12">
            <v>1932.2</v>
          </cell>
          <cell r="F12"/>
          <cell r="G12"/>
        </row>
        <row r="13">
          <cell r="C13">
            <v>342</v>
          </cell>
          <cell r="D13"/>
          <cell r="E13"/>
          <cell r="F13"/>
          <cell r="G13"/>
        </row>
        <row r="14">
          <cell r="C14">
            <v>1288.2</v>
          </cell>
          <cell r="D14"/>
          <cell r="E14"/>
          <cell r="F14"/>
          <cell r="G14"/>
        </row>
        <row r="15">
          <cell r="C15"/>
          <cell r="D15">
            <v>4788</v>
          </cell>
          <cell r="E15"/>
          <cell r="F15"/>
          <cell r="G15"/>
        </row>
        <row r="16">
          <cell r="C16"/>
          <cell r="D16">
            <v>2485.1999999999998</v>
          </cell>
          <cell r="E16"/>
          <cell r="F16"/>
          <cell r="G16"/>
        </row>
        <row r="17">
          <cell r="C17"/>
          <cell r="D17">
            <v>1288.2</v>
          </cell>
          <cell r="E17"/>
          <cell r="F17"/>
          <cell r="G17"/>
        </row>
        <row r="18">
          <cell r="C18">
            <v>8310.6</v>
          </cell>
          <cell r="D18"/>
          <cell r="E18"/>
          <cell r="F18"/>
          <cell r="G18"/>
        </row>
        <row r="19">
          <cell r="C19"/>
          <cell r="D19">
            <v>2485.1999999999998</v>
          </cell>
          <cell r="E19"/>
          <cell r="F19"/>
          <cell r="G19"/>
        </row>
        <row r="20">
          <cell r="C20"/>
          <cell r="D20">
            <v>2485.1999999999998</v>
          </cell>
          <cell r="E20"/>
          <cell r="F20"/>
          <cell r="G20"/>
        </row>
        <row r="21">
          <cell r="D21">
            <v>10890</v>
          </cell>
        </row>
        <row r="22">
          <cell r="C22">
            <v>570</v>
          </cell>
          <cell r="D22"/>
          <cell r="E22"/>
          <cell r="F22"/>
          <cell r="G22"/>
        </row>
        <row r="23">
          <cell r="C23"/>
          <cell r="D23">
            <v>4845</v>
          </cell>
          <cell r="E23"/>
          <cell r="F23"/>
          <cell r="G23"/>
        </row>
        <row r="24">
          <cell r="C24"/>
          <cell r="D24">
            <v>2439.6</v>
          </cell>
          <cell r="E24"/>
          <cell r="F24"/>
          <cell r="G24"/>
        </row>
        <row r="25">
          <cell r="C25">
            <v>10146</v>
          </cell>
          <cell r="D25"/>
          <cell r="E25"/>
          <cell r="F25"/>
          <cell r="G25"/>
        </row>
        <row r="26">
          <cell r="C26">
            <v>22230</v>
          </cell>
          <cell r="D26"/>
          <cell r="E26"/>
          <cell r="F26"/>
          <cell r="G26"/>
        </row>
        <row r="27">
          <cell r="C27"/>
          <cell r="D27">
            <v>9975</v>
          </cell>
          <cell r="E27"/>
          <cell r="F27"/>
          <cell r="G27"/>
        </row>
        <row r="28">
          <cell r="C28"/>
          <cell r="D28">
            <v>9804</v>
          </cell>
          <cell r="E28"/>
          <cell r="F28"/>
          <cell r="G28"/>
        </row>
        <row r="29">
          <cell r="C29"/>
          <cell r="D29">
            <v>9975</v>
          </cell>
          <cell r="E29"/>
          <cell r="F29"/>
          <cell r="G29"/>
        </row>
        <row r="30">
          <cell r="C30"/>
          <cell r="D30">
            <v>10020.6</v>
          </cell>
          <cell r="E30"/>
          <cell r="F30"/>
          <cell r="G30"/>
        </row>
        <row r="31">
          <cell r="C31">
            <v>21888</v>
          </cell>
          <cell r="D31"/>
          <cell r="E31"/>
          <cell r="F31"/>
          <cell r="G31"/>
        </row>
        <row r="32">
          <cell r="C32">
            <v>570</v>
          </cell>
          <cell r="D32"/>
          <cell r="E32"/>
          <cell r="F32"/>
          <cell r="G32"/>
        </row>
        <row r="33">
          <cell r="C33"/>
          <cell r="D33">
            <v>4970.3999999999996</v>
          </cell>
          <cell r="E33"/>
          <cell r="F33"/>
          <cell r="G33"/>
        </row>
        <row r="34">
          <cell r="C34">
            <v>2052</v>
          </cell>
          <cell r="D34"/>
          <cell r="E34"/>
          <cell r="F34"/>
          <cell r="G34"/>
        </row>
        <row r="35">
          <cell r="C35"/>
          <cell r="D35">
            <v>4332</v>
          </cell>
          <cell r="E35"/>
          <cell r="F35"/>
          <cell r="G35"/>
        </row>
        <row r="36">
          <cell r="C36"/>
          <cell r="D36"/>
          <cell r="E36">
            <v>957.6</v>
          </cell>
          <cell r="F36"/>
          <cell r="G36"/>
        </row>
        <row r="37">
          <cell r="C37">
            <v>-3522.6</v>
          </cell>
          <cell r="D37"/>
          <cell r="E37"/>
          <cell r="F37"/>
          <cell r="G37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72"/>
  <sheetViews>
    <sheetView zoomScaleNormal="100" workbookViewId="0">
      <selection activeCell="D6" sqref="D6:H14"/>
    </sheetView>
  </sheetViews>
  <sheetFormatPr defaultColWidth="8.85546875" defaultRowHeight="12.75" x14ac:dyDescent="0.2"/>
  <cols>
    <col min="1" max="1" width="5.28515625" style="5" customWidth="1"/>
    <col min="2" max="2" width="9.28515625" style="6" customWidth="1"/>
    <col min="3" max="3" width="15.7109375" style="6" customWidth="1"/>
    <col min="4" max="9" width="18.7109375" style="6" customWidth="1"/>
    <col min="10" max="10" width="15.7109375" style="6" customWidth="1"/>
    <col min="11" max="11" width="12.28515625" style="6" customWidth="1"/>
    <col min="12" max="13" width="11.85546875" style="6" bestFit="1" customWidth="1"/>
    <col min="14" max="16384" width="8.85546875" style="6"/>
  </cols>
  <sheetData>
    <row r="1" spans="1:13" ht="15" x14ac:dyDescent="0.2">
      <c r="A1" s="730" t="s">
        <v>54</v>
      </c>
      <c r="B1" s="731"/>
      <c r="C1" s="731"/>
      <c r="D1" s="731"/>
      <c r="E1" s="731"/>
      <c r="F1" s="731"/>
      <c r="G1" s="731"/>
      <c r="H1" s="731"/>
      <c r="I1" s="731"/>
    </row>
    <row r="2" spans="1:13" ht="6.95" customHeight="1" thickBot="1" x14ac:dyDescent="0.25"/>
    <row r="3" spans="1:13" ht="12.75" customHeight="1" thickBot="1" x14ac:dyDescent="0.25">
      <c r="A3" s="37"/>
      <c r="D3" s="733" t="s">
        <v>35</v>
      </c>
      <c r="E3" s="734"/>
      <c r="F3" s="733" t="s">
        <v>34</v>
      </c>
      <c r="G3" s="734"/>
      <c r="H3" s="735" t="s">
        <v>44</v>
      </c>
    </row>
    <row r="4" spans="1:13" ht="13.5" thickBot="1" x14ac:dyDescent="0.25">
      <c r="A4" s="24"/>
      <c r="B4" s="15" t="s">
        <v>20</v>
      </c>
      <c r="C4" s="11" t="s">
        <v>36</v>
      </c>
      <c r="D4" s="15" t="s">
        <v>21</v>
      </c>
      <c r="E4" s="11" t="s">
        <v>22</v>
      </c>
      <c r="F4" s="15" t="s">
        <v>37</v>
      </c>
      <c r="G4" s="11" t="s">
        <v>22</v>
      </c>
      <c r="H4" s="736"/>
      <c r="I4" s="48" t="s">
        <v>23</v>
      </c>
      <c r="J4" s="132" t="s">
        <v>40</v>
      </c>
      <c r="K4" s="168" t="s">
        <v>41</v>
      </c>
    </row>
    <row r="5" spans="1:13" ht="15" customHeight="1" x14ac:dyDescent="0.2">
      <c r="A5" s="9">
        <v>1</v>
      </c>
      <c r="B5" s="39">
        <v>2016</v>
      </c>
      <c r="C5" s="49" t="s">
        <v>1</v>
      </c>
      <c r="D5" s="45">
        <f>'MARCH ''17'!C39</f>
        <v>45999</v>
      </c>
      <c r="E5" s="504">
        <f>'MARCH ''17'!D39</f>
        <v>262906.03999999998</v>
      </c>
      <c r="F5" s="45">
        <f>'MARCH ''17'!E39</f>
        <v>3762</v>
      </c>
      <c r="G5" s="46">
        <f>'MARCH ''17'!F39</f>
        <v>0</v>
      </c>
      <c r="H5" s="91"/>
      <c r="I5" s="47">
        <f>SUM(D5:H5)</f>
        <v>312667.03999999998</v>
      </c>
      <c r="J5" s="238"/>
      <c r="K5" s="239">
        <f>J5/1.14*14%</f>
        <v>0</v>
      </c>
      <c r="L5" s="16"/>
    </row>
    <row r="6" spans="1:13" ht="15" customHeight="1" x14ac:dyDescent="0.2">
      <c r="A6" s="9">
        <v>2</v>
      </c>
      <c r="B6" s="39">
        <v>2016</v>
      </c>
      <c r="C6" s="42" t="s">
        <v>2</v>
      </c>
      <c r="D6" s="43">
        <f>'APRIL ''17'!C32</f>
        <v>228266.59999999998</v>
      </c>
      <c r="E6" s="44">
        <f>'APRIL ''17'!D32</f>
        <v>161448.1</v>
      </c>
      <c r="F6" s="43">
        <f>'APRIL ''17'!E32</f>
        <v>12996</v>
      </c>
      <c r="G6" s="44">
        <f>'APRIL ''17'!F32</f>
        <v>0</v>
      </c>
      <c r="H6" s="92"/>
      <c r="I6" s="47">
        <f t="shared" ref="I6:I16" si="0">SUM(D6:H6)</f>
        <v>402710.69999999995</v>
      </c>
      <c r="J6" s="726">
        <f>SUM(I6:I7)</f>
        <v>826772.79999999993</v>
      </c>
      <c r="K6" s="729">
        <f>J6/1.14*14%</f>
        <v>101533.50175438597</v>
      </c>
      <c r="L6" s="16"/>
      <c r="M6" s="17"/>
    </row>
    <row r="7" spans="1:13" ht="15" customHeight="1" x14ac:dyDescent="0.2">
      <c r="A7" s="9">
        <v>3</v>
      </c>
      <c r="B7" s="39">
        <v>2016</v>
      </c>
      <c r="C7" s="42" t="s">
        <v>5</v>
      </c>
      <c r="D7" s="407">
        <f>'MAY ''17'!C50</f>
        <v>89062.5</v>
      </c>
      <c r="E7" s="44">
        <f>'MAY ''17'!D50</f>
        <v>319609.59999999998</v>
      </c>
      <c r="F7" s="43">
        <f>'MAY ''17'!E50</f>
        <v>15390</v>
      </c>
      <c r="G7" s="44">
        <f>'MAY ''17'!F50</f>
        <v>0</v>
      </c>
      <c r="H7" s="92"/>
      <c r="I7" s="47">
        <f t="shared" si="0"/>
        <v>424062.1</v>
      </c>
      <c r="J7" s="728"/>
      <c r="K7" s="729"/>
      <c r="L7" s="16"/>
      <c r="M7" s="21"/>
    </row>
    <row r="8" spans="1:13" ht="15" customHeight="1" x14ac:dyDescent="0.2">
      <c r="A8" s="9">
        <v>4</v>
      </c>
      <c r="B8" s="39">
        <v>2016</v>
      </c>
      <c r="C8" s="42" t="s">
        <v>3</v>
      </c>
      <c r="D8" s="43">
        <f>'JUNE ''17'!C32</f>
        <v>211823.4</v>
      </c>
      <c r="E8" s="44">
        <f>'JUNE ''17'!D32</f>
        <v>233138.89999999997</v>
      </c>
      <c r="F8" s="43">
        <f>'JUNE ''17'!E32</f>
        <v>0</v>
      </c>
      <c r="G8" s="44">
        <f>'JUNE ''17'!F32</f>
        <v>0</v>
      </c>
      <c r="H8" s="92"/>
      <c r="I8" s="47">
        <f t="shared" si="0"/>
        <v>444962.29999999993</v>
      </c>
      <c r="J8" s="726">
        <f>SUM(I8:I9)</f>
        <v>874488.59</v>
      </c>
      <c r="K8" s="729">
        <f>J8/1.14*14%</f>
        <v>107393.33561403511</v>
      </c>
      <c r="L8" s="16"/>
      <c r="M8" s="171"/>
    </row>
    <row r="9" spans="1:13" ht="15" customHeight="1" x14ac:dyDescent="0.2">
      <c r="A9" s="9">
        <v>5</v>
      </c>
      <c r="B9" s="39">
        <v>2016</v>
      </c>
      <c r="C9" s="42" t="s">
        <v>4</v>
      </c>
      <c r="D9" s="43">
        <f>'JULY ''17'!C39</f>
        <v>87403.8</v>
      </c>
      <c r="E9" s="44">
        <f>'JULY ''17'!D39</f>
        <v>230676.09</v>
      </c>
      <c r="F9" s="43">
        <f>'JULY ''17'!E39</f>
        <v>111446.40000000001</v>
      </c>
      <c r="G9" s="44">
        <f>'JULY ''17'!F39</f>
        <v>0</v>
      </c>
      <c r="H9" s="92"/>
      <c r="I9" s="47">
        <f t="shared" si="0"/>
        <v>429526.29000000004</v>
      </c>
      <c r="J9" s="727"/>
      <c r="K9" s="729"/>
      <c r="L9" s="16"/>
    </row>
    <row r="10" spans="1:13" ht="15" customHeight="1" x14ac:dyDescent="0.2">
      <c r="A10" s="9">
        <v>6</v>
      </c>
      <c r="B10" s="39">
        <v>2016</v>
      </c>
      <c r="C10" s="42" t="s">
        <v>13</v>
      </c>
      <c r="D10" s="43">
        <f>'AUGUST ''17'!C35</f>
        <v>85830.6</v>
      </c>
      <c r="E10" s="44">
        <f>'AUGUST ''17'!D35</f>
        <v>209574.2</v>
      </c>
      <c r="F10" s="43">
        <f>'AUGUST ''17'!E35</f>
        <v>469505.58000000007</v>
      </c>
      <c r="G10" s="44">
        <f>'AUGUST ''17'!F35</f>
        <v>13680</v>
      </c>
      <c r="H10" s="92"/>
      <c r="I10" s="47">
        <f t="shared" si="0"/>
        <v>778590.38000000012</v>
      </c>
      <c r="J10" s="726">
        <f>SUM(I10:I11)</f>
        <v>1183160.1800000002</v>
      </c>
      <c r="K10" s="729">
        <f>J10/1.14*14%</f>
        <v>145300.37298245617</v>
      </c>
      <c r="L10" s="16"/>
      <c r="M10" s="169"/>
    </row>
    <row r="11" spans="1:13" ht="15" customHeight="1" x14ac:dyDescent="0.2">
      <c r="A11" s="9">
        <v>7</v>
      </c>
      <c r="B11" s="39">
        <v>2016</v>
      </c>
      <c r="C11" s="42" t="s">
        <v>14</v>
      </c>
      <c r="D11" s="43">
        <f>'SEPTEMBER ''17'!C45</f>
        <v>13680</v>
      </c>
      <c r="E11" s="44">
        <f>'SEPTEMBER ''17'!D45</f>
        <v>189326.40000000002</v>
      </c>
      <c r="F11" s="43">
        <f>'SEPTEMBER ''17'!E45</f>
        <v>201563.40000000002</v>
      </c>
      <c r="G11" s="44">
        <f>'SEPTEMBER ''17'!F45</f>
        <v>0</v>
      </c>
      <c r="H11" s="92"/>
      <c r="I11" s="47">
        <f t="shared" si="0"/>
        <v>404569.80000000005</v>
      </c>
      <c r="J11" s="727"/>
      <c r="K11" s="729"/>
      <c r="L11" s="16"/>
      <c r="M11" s="170"/>
    </row>
    <row r="12" spans="1:13" ht="15" customHeight="1" x14ac:dyDescent="0.2">
      <c r="A12" s="9">
        <v>8</v>
      </c>
      <c r="B12" s="39">
        <v>2016</v>
      </c>
      <c r="C12" s="42" t="s">
        <v>15</v>
      </c>
      <c r="D12" s="43">
        <f>'OCTOBER ''17'!C60</f>
        <v>75497.64</v>
      </c>
      <c r="E12" s="44">
        <f>'OCTOBER ''17'!D60</f>
        <v>156826.62999999998</v>
      </c>
      <c r="F12" s="43">
        <f>'OCTOBER ''17'!E60</f>
        <v>467251.8000000001</v>
      </c>
      <c r="G12" s="44">
        <f>'OCTOBER ''17'!F60</f>
        <v>0</v>
      </c>
      <c r="H12" s="92"/>
      <c r="I12" s="47">
        <f t="shared" si="0"/>
        <v>699576.07000000007</v>
      </c>
      <c r="J12" s="726">
        <f>SUM(I12:I13)</f>
        <v>699576.07000000007</v>
      </c>
      <c r="K12" s="729">
        <f>J12/1.14*14%</f>
        <v>85912.850701754418</v>
      </c>
      <c r="L12" s="16"/>
    </row>
    <row r="13" spans="1:13" ht="15" customHeight="1" x14ac:dyDescent="0.2">
      <c r="A13" s="9">
        <v>9</v>
      </c>
      <c r="B13" s="39">
        <v>2016</v>
      </c>
      <c r="C13" s="42" t="s">
        <v>16</v>
      </c>
      <c r="D13" s="43"/>
      <c r="E13" s="44"/>
      <c r="F13" s="43"/>
      <c r="G13" s="44"/>
      <c r="H13" s="92"/>
      <c r="I13" s="47">
        <f t="shared" si="0"/>
        <v>0</v>
      </c>
      <c r="J13" s="727"/>
      <c r="K13" s="729"/>
      <c r="L13" s="16"/>
    </row>
    <row r="14" spans="1:13" ht="15" customHeight="1" x14ac:dyDescent="0.2">
      <c r="A14" s="9">
        <v>10</v>
      </c>
      <c r="B14" s="39">
        <v>2016</v>
      </c>
      <c r="C14" s="42" t="s">
        <v>17</v>
      </c>
      <c r="D14" s="43"/>
      <c r="E14" s="44"/>
      <c r="F14" s="43"/>
      <c r="G14" s="44"/>
      <c r="H14" s="92"/>
      <c r="I14" s="47">
        <f t="shared" si="0"/>
        <v>0</v>
      </c>
      <c r="J14" s="726">
        <f>SUM(I14:I15)</f>
        <v>0</v>
      </c>
      <c r="K14" s="729">
        <f>J14/1.14*14%</f>
        <v>0</v>
      </c>
      <c r="L14" s="16"/>
    </row>
    <row r="15" spans="1:13" ht="15" customHeight="1" x14ac:dyDescent="0.2">
      <c r="A15" s="9">
        <v>11</v>
      </c>
      <c r="B15" s="9">
        <v>2017</v>
      </c>
      <c r="C15" s="42" t="s">
        <v>18</v>
      </c>
      <c r="D15" s="43"/>
      <c r="E15" s="44"/>
      <c r="F15" s="43"/>
      <c r="G15" s="44"/>
      <c r="H15" s="92"/>
      <c r="I15" s="47">
        <f t="shared" si="0"/>
        <v>0</v>
      </c>
      <c r="J15" s="727"/>
      <c r="K15" s="729"/>
      <c r="L15" s="16"/>
    </row>
    <row r="16" spans="1:13" ht="15" customHeight="1" thickBot="1" x14ac:dyDescent="0.25">
      <c r="A16" s="9">
        <v>12</v>
      </c>
      <c r="B16" s="9">
        <v>2017</v>
      </c>
      <c r="C16" s="42" t="s">
        <v>19</v>
      </c>
      <c r="D16" s="52"/>
      <c r="E16" s="53"/>
      <c r="F16" s="52"/>
      <c r="G16" s="53"/>
      <c r="H16" s="352"/>
      <c r="I16" s="47">
        <f t="shared" si="0"/>
        <v>0</v>
      </c>
      <c r="L16" s="16"/>
    </row>
    <row r="17" spans="1:12" ht="15" customHeight="1" thickTop="1" thickBot="1" x14ac:dyDescent="0.25">
      <c r="B17" s="732"/>
      <c r="C17" s="732"/>
      <c r="D17" s="50">
        <f t="shared" ref="D17:I17" si="1">SUM(D5:D16)</f>
        <v>837563.54</v>
      </c>
      <c r="E17" s="51">
        <f t="shared" si="1"/>
        <v>1763505.96</v>
      </c>
      <c r="F17" s="50">
        <f t="shared" si="1"/>
        <v>1281915.1800000002</v>
      </c>
      <c r="G17" s="51">
        <f t="shared" si="1"/>
        <v>13680</v>
      </c>
      <c r="H17" s="51"/>
      <c r="I17" s="90">
        <f t="shared" si="1"/>
        <v>3896664.6799999997</v>
      </c>
      <c r="J17" s="18"/>
      <c r="L17" s="16"/>
    </row>
    <row r="18" spans="1:12" ht="15" customHeight="1" thickBot="1" x14ac:dyDescent="0.25">
      <c r="A18" s="37"/>
      <c r="B18" s="10"/>
      <c r="C18" s="10"/>
      <c r="D18" s="724">
        <f>SUM(D17:E17)</f>
        <v>2601069.5</v>
      </c>
      <c r="E18" s="725"/>
      <c r="F18" s="724">
        <f>SUM(F17:G17)</f>
        <v>1295595.1800000002</v>
      </c>
      <c r="G18" s="725"/>
      <c r="H18" s="93">
        <f>H17</f>
        <v>0</v>
      </c>
      <c r="I18" s="20"/>
      <c r="J18" s="105">
        <f>SUM(D18:H18)</f>
        <v>3896664.68</v>
      </c>
      <c r="L18" s="16"/>
    </row>
    <row r="19" spans="1:12" ht="15" customHeight="1" x14ac:dyDescent="0.2">
      <c r="A19" s="37"/>
      <c r="B19" s="10"/>
      <c r="C19" s="10"/>
      <c r="D19" s="19"/>
      <c r="E19" s="19"/>
      <c r="F19" s="19"/>
      <c r="G19" s="19"/>
      <c r="H19" s="19"/>
      <c r="I19" s="20"/>
      <c r="J19" s="38">
        <f>AVERAGE(I5:I10)</f>
        <v>465419.80166666658</v>
      </c>
      <c r="L19" s="16"/>
    </row>
    <row r="20" spans="1:12" ht="15" customHeight="1" x14ac:dyDescent="0.2"/>
    <row r="21" spans="1:12" ht="15" customHeight="1" x14ac:dyDescent="0.2"/>
    <row r="22" spans="1:12" ht="15" customHeight="1" x14ac:dyDescent="0.2"/>
    <row r="23" spans="1:12" ht="15" customHeight="1" x14ac:dyDescent="0.2"/>
    <row r="24" spans="1:12" ht="15" customHeight="1" x14ac:dyDescent="0.2">
      <c r="A24" s="37"/>
    </row>
    <row r="25" spans="1:12" ht="15" customHeight="1" x14ac:dyDescent="0.2">
      <c r="A25" s="37"/>
    </row>
    <row r="26" spans="1:12" ht="15" customHeight="1" x14ac:dyDescent="0.2"/>
    <row r="27" spans="1:12" ht="15" customHeight="1" x14ac:dyDescent="0.2">
      <c r="L27" s="6" t="s">
        <v>24</v>
      </c>
    </row>
    <row r="28" spans="1:12" ht="15" customHeight="1" x14ac:dyDescent="0.2"/>
    <row r="29" spans="1:12" ht="15" customHeight="1" x14ac:dyDescent="0.2"/>
    <row r="30" spans="1:12" ht="15" customHeight="1" x14ac:dyDescent="0.2"/>
    <row r="31" spans="1:12" ht="15" customHeight="1" x14ac:dyDescent="0.2"/>
    <row r="32" spans="1:12" ht="15" customHeight="1" x14ac:dyDescent="0.2"/>
    <row r="33" spans="1:1" ht="15" customHeight="1" x14ac:dyDescent="0.2"/>
    <row r="34" spans="1:1" ht="15" customHeight="1" x14ac:dyDescent="0.2"/>
    <row r="35" spans="1:1" ht="15" customHeight="1" x14ac:dyDescent="0.2">
      <c r="A35" s="37"/>
    </row>
    <row r="36" spans="1:1" ht="15" customHeight="1" x14ac:dyDescent="0.2">
      <c r="A36" s="37"/>
    </row>
    <row r="37" spans="1:1" ht="15" customHeight="1" x14ac:dyDescent="0.2">
      <c r="A37" s="37"/>
    </row>
    <row r="38" spans="1:1" ht="15" customHeight="1" x14ac:dyDescent="0.2">
      <c r="A38" s="37"/>
    </row>
    <row r="39" spans="1:1" ht="15" customHeight="1" x14ac:dyDescent="0.2">
      <c r="A39" s="37"/>
    </row>
    <row r="40" spans="1:1" ht="15" customHeight="1" x14ac:dyDescent="0.2">
      <c r="A40" s="37"/>
    </row>
    <row r="41" spans="1:1" ht="15" customHeight="1" x14ac:dyDescent="0.2">
      <c r="A41" s="37"/>
    </row>
    <row r="42" spans="1:1" ht="15" customHeight="1" x14ac:dyDescent="0.2">
      <c r="A42" s="37"/>
    </row>
    <row r="43" spans="1:1" ht="15" customHeight="1" x14ac:dyDescent="0.2">
      <c r="A43" s="37"/>
    </row>
    <row r="44" spans="1:1" ht="15" customHeight="1" x14ac:dyDescent="0.2">
      <c r="A44" s="37"/>
    </row>
    <row r="45" spans="1:1" ht="15" customHeight="1" x14ac:dyDescent="0.2">
      <c r="A45" s="37"/>
    </row>
    <row r="46" spans="1:1" ht="15" customHeight="1" x14ac:dyDescent="0.2">
      <c r="A46" s="37"/>
    </row>
    <row r="47" spans="1:1" ht="15" customHeight="1" x14ac:dyDescent="0.2"/>
    <row r="48" spans="1:1" ht="15" customHeight="1" x14ac:dyDescent="0.2"/>
    <row r="49" spans="1:6" ht="15" customHeight="1" x14ac:dyDescent="0.2"/>
    <row r="50" spans="1:6" ht="15" customHeight="1" x14ac:dyDescent="0.2"/>
    <row r="51" spans="1:6" ht="15" customHeight="1" x14ac:dyDescent="0.2"/>
    <row r="52" spans="1:6" ht="15" customHeight="1" x14ac:dyDescent="0.2"/>
    <row r="53" spans="1:6" ht="15" customHeight="1" x14ac:dyDescent="0.2"/>
    <row r="54" spans="1:6" ht="15" customHeight="1" x14ac:dyDescent="0.2"/>
    <row r="55" spans="1:6" ht="15" customHeight="1" x14ac:dyDescent="0.2"/>
    <row r="56" spans="1:6" ht="15" customHeight="1" x14ac:dyDescent="0.2"/>
    <row r="57" spans="1:6" ht="15" customHeight="1" x14ac:dyDescent="0.2"/>
    <row r="58" spans="1:6" ht="15" customHeight="1" x14ac:dyDescent="0.2"/>
    <row r="59" spans="1:6" ht="15" customHeight="1" x14ac:dyDescent="0.2"/>
    <row r="60" spans="1:6" ht="15" customHeight="1" x14ac:dyDescent="0.2"/>
    <row r="61" spans="1:6" ht="15" customHeight="1" x14ac:dyDescent="0.2"/>
    <row r="62" spans="1:6" ht="15" customHeight="1" x14ac:dyDescent="0.2"/>
    <row r="63" spans="1:6" x14ac:dyDescent="0.2">
      <c r="A63" s="22" t="s">
        <v>25</v>
      </c>
    </row>
    <row r="64" spans="1:6" x14ac:dyDescent="0.2">
      <c r="B64" s="23" t="s">
        <v>26</v>
      </c>
      <c r="D64" s="21"/>
      <c r="E64" s="21"/>
      <c r="F64" s="21"/>
    </row>
    <row r="65" spans="1:9" x14ac:dyDescent="0.2">
      <c r="B65" s="23" t="s">
        <v>32</v>
      </c>
      <c r="D65" s="27"/>
      <c r="E65" s="27"/>
      <c r="F65" s="27"/>
    </row>
    <row r="66" spans="1:9" x14ac:dyDescent="0.2">
      <c r="B66" s="23" t="s">
        <v>28</v>
      </c>
      <c r="D66" s="21"/>
      <c r="E66" s="21"/>
      <c r="F66" s="21"/>
    </row>
    <row r="67" spans="1:9" x14ac:dyDescent="0.2">
      <c r="B67" s="23" t="s">
        <v>29</v>
      </c>
      <c r="D67" s="27"/>
      <c r="E67" s="27"/>
      <c r="F67" s="27"/>
    </row>
    <row r="68" spans="1:9" x14ac:dyDescent="0.2">
      <c r="B68" s="23" t="s">
        <v>27</v>
      </c>
      <c r="D68" s="21"/>
      <c r="E68" s="21"/>
      <c r="F68" s="21"/>
    </row>
    <row r="69" spans="1:9" x14ac:dyDescent="0.2">
      <c r="A69" s="24"/>
      <c r="B69" s="25" t="s">
        <v>30</v>
      </c>
      <c r="C69" s="26"/>
      <c r="D69" s="21"/>
      <c r="E69" s="21"/>
      <c r="F69" s="21"/>
      <c r="G69" s="26"/>
      <c r="H69" s="26"/>
      <c r="I69" s="26"/>
    </row>
    <row r="70" spans="1:9" x14ac:dyDescent="0.2">
      <c r="A70" s="24"/>
      <c r="B70" s="25" t="s">
        <v>31</v>
      </c>
      <c r="C70" s="26"/>
      <c r="D70" s="21"/>
      <c r="E70" s="21"/>
      <c r="F70" s="21"/>
      <c r="G70" s="36"/>
      <c r="H70" s="36"/>
      <c r="I70" s="26"/>
    </row>
    <row r="71" spans="1:9" x14ac:dyDescent="0.2">
      <c r="A71" s="24"/>
      <c r="B71" s="25" t="s">
        <v>33</v>
      </c>
      <c r="C71" s="26"/>
      <c r="D71" s="21"/>
      <c r="E71" s="21"/>
      <c r="F71" s="21"/>
      <c r="G71" s="36"/>
      <c r="H71" s="36"/>
      <c r="I71" s="26"/>
    </row>
    <row r="72" spans="1:9" ht="6.95" customHeight="1" thickBot="1" x14ac:dyDescent="0.25">
      <c r="A72" s="14"/>
      <c r="B72" s="28"/>
      <c r="C72" s="29"/>
      <c r="D72" s="29"/>
      <c r="E72" s="29"/>
      <c r="F72" s="29"/>
      <c r="G72" s="29"/>
      <c r="H72" s="29"/>
      <c r="I72" s="29"/>
    </row>
  </sheetData>
  <mergeCells count="17">
    <mergeCell ref="K6:K7"/>
    <mergeCell ref="K8:K9"/>
    <mergeCell ref="K10:K11"/>
    <mergeCell ref="A1:I1"/>
    <mergeCell ref="B17:C17"/>
    <mergeCell ref="D3:E3"/>
    <mergeCell ref="F3:G3"/>
    <mergeCell ref="H3:H4"/>
    <mergeCell ref="K12:K13"/>
    <mergeCell ref="J14:J15"/>
    <mergeCell ref="K14:K15"/>
    <mergeCell ref="D18:E18"/>
    <mergeCell ref="F18:G18"/>
    <mergeCell ref="J10:J11"/>
    <mergeCell ref="J8:J9"/>
    <mergeCell ref="J6:J7"/>
    <mergeCell ref="J12:J13"/>
  </mergeCells>
  <phoneticPr fontId="0" type="noConversion"/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S87"/>
  <sheetViews>
    <sheetView zoomScaleNormal="100" workbookViewId="0">
      <pane ySplit="4" topLeftCell="A8" activePane="bottomLeft" state="frozenSplit"/>
      <selection pane="bottomLeft" activeCell="J38" sqref="J38"/>
    </sheetView>
  </sheetViews>
  <sheetFormatPr defaultRowHeight="12.75" x14ac:dyDescent="0.2"/>
  <cols>
    <col min="1" max="1" width="2.42578125" style="175" customWidth="1"/>
    <col min="2" max="2" width="6.42578125" style="83" customWidth="1"/>
    <col min="3" max="4" width="10.7109375" style="1" customWidth="1"/>
    <col min="5" max="5" width="11.28515625" style="1" customWidth="1"/>
    <col min="6" max="6" width="10" style="1" customWidth="1"/>
    <col min="7" max="7" width="10.28515625" style="1" customWidth="1"/>
    <col min="8" max="8" width="11.140625" style="1" hidden="1" customWidth="1"/>
    <col min="9" max="9" width="11" customWidth="1"/>
    <col min="10" max="10" width="11.28515625" customWidth="1"/>
    <col min="11" max="11" width="10.42578125" customWidth="1"/>
    <col min="12" max="12" width="10" customWidth="1"/>
    <col min="13" max="14" width="10.7109375" customWidth="1"/>
    <col min="15" max="15" width="10.7109375" style="164" customWidth="1"/>
    <col min="16" max="16" width="7.140625" customWidth="1"/>
    <col min="17" max="17" width="14.140625" customWidth="1"/>
    <col min="18" max="18" width="13.28515625" customWidth="1"/>
    <col min="19" max="19" width="13.7109375" customWidth="1"/>
    <col min="20" max="20" width="13.140625" customWidth="1"/>
  </cols>
  <sheetData>
    <row r="1" spans="1:19" ht="15" x14ac:dyDescent="0.25">
      <c r="A1" s="41" t="s">
        <v>70</v>
      </c>
      <c r="C1" s="3"/>
    </row>
    <row r="2" spans="1:19" ht="9.75" customHeight="1" thickBot="1" x14ac:dyDescent="0.25">
      <c r="A2" s="2"/>
      <c r="C2" s="145"/>
      <c r="D2" s="146"/>
      <c r="E2" s="146"/>
      <c r="F2" s="146"/>
      <c r="G2" s="772" t="s">
        <v>49</v>
      </c>
      <c r="H2" s="716"/>
      <c r="I2" s="148"/>
    </row>
    <row r="3" spans="1:19" ht="17.25" customHeight="1" x14ac:dyDescent="0.2">
      <c r="A3" s="2"/>
      <c r="C3" s="762" t="s">
        <v>35</v>
      </c>
      <c r="D3" s="763"/>
      <c r="E3" s="863" t="s">
        <v>34</v>
      </c>
      <c r="F3" s="763"/>
      <c r="G3" s="772"/>
      <c r="H3" s="716"/>
      <c r="I3" s="148"/>
    </row>
    <row r="4" spans="1:19" ht="13.5" thickBot="1" x14ac:dyDescent="0.25">
      <c r="A4" s="82" t="s">
        <v>6</v>
      </c>
      <c r="B4" s="112" t="s">
        <v>11</v>
      </c>
      <c r="C4" s="54" t="s">
        <v>7</v>
      </c>
      <c r="D4" s="55" t="s">
        <v>8</v>
      </c>
      <c r="E4" s="147" t="s">
        <v>38</v>
      </c>
      <c r="F4" s="55" t="s">
        <v>8</v>
      </c>
      <c r="G4" s="773"/>
      <c r="H4" s="717"/>
      <c r="I4" s="174" t="s">
        <v>0</v>
      </c>
      <c r="J4" s="777" t="s">
        <v>12</v>
      </c>
      <c r="K4" s="777"/>
      <c r="L4" s="777"/>
    </row>
    <row r="5" spans="1:19" ht="12.75" customHeight="1" x14ac:dyDescent="0.2">
      <c r="A5" s="742"/>
      <c r="B5" s="272" t="s">
        <v>571</v>
      </c>
      <c r="C5" s="273"/>
      <c r="D5" s="156"/>
      <c r="E5" s="671">
        <v>6840</v>
      </c>
      <c r="F5" s="173"/>
      <c r="G5" s="515"/>
      <c r="H5" s="353">
        <f t="shared" ref="H5:H46" si="0">SUM(C5:G5)/1.14</f>
        <v>6000.0000000000009</v>
      </c>
      <c r="I5" s="859"/>
      <c r="J5" s="88" t="s">
        <v>217</v>
      </c>
      <c r="K5" s="31"/>
      <c r="L5" s="32"/>
      <c r="M5" s="215" t="s">
        <v>205</v>
      </c>
      <c r="O5" s="161">
        <v>43062</v>
      </c>
      <c r="P5" s="225"/>
      <c r="Q5" s="148"/>
      <c r="R5" s="148"/>
      <c r="S5" s="148"/>
    </row>
    <row r="6" spans="1:19" x14ac:dyDescent="0.2">
      <c r="A6" s="742"/>
      <c r="B6" s="85" t="s">
        <v>572</v>
      </c>
      <c r="C6" s="60"/>
      <c r="D6" s="61">
        <v>8937.6</v>
      </c>
      <c r="E6" s="70"/>
      <c r="F6" s="108"/>
      <c r="G6" s="71"/>
      <c r="H6" s="353">
        <f t="shared" si="0"/>
        <v>7840.0000000000009</v>
      </c>
      <c r="I6" s="859"/>
      <c r="J6" s="88" t="s">
        <v>130</v>
      </c>
      <c r="K6" s="31"/>
      <c r="L6" s="32"/>
      <c r="M6" s="485" t="s">
        <v>45</v>
      </c>
      <c r="N6" s="215"/>
      <c r="O6" s="161" t="s">
        <v>46</v>
      </c>
    </row>
    <row r="7" spans="1:19" x14ac:dyDescent="0.2">
      <c r="A7" s="742"/>
      <c r="B7" s="301" t="s">
        <v>573</v>
      </c>
      <c r="C7" s="302"/>
      <c r="D7" s="151">
        <v>1710</v>
      </c>
      <c r="E7" s="309"/>
      <c r="F7" s="141"/>
      <c r="G7" s="318"/>
      <c r="H7" s="353">
        <f t="shared" si="0"/>
        <v>1500.0000000000002</v>
      </c>
      <c r="I7" s="859"/>
      <c r="J7" s="88" t="s">
        <v>574</v>
      </c>
      <c r="K7" s="31"/>
      <c r="L7" s="32"/>
      <c r="M7" s="485" t="s">
        <v>45</v>
      </c>
      <c r="N7" s="215"/>
      <c r="O7" s="161" t="s">
        <v>46</v>
      </c>
    </row>
    <row r="8" spans="1:19" x14ac:dyDescent="0.2">
      <c r="A8" s="743"/>
      <c r="B8" s="85" t="s">
        <v>576</v>
      </c>
      <c r="C8" s="60"/>
      <c r="D8" s="61"/>
      <c r="E8" s="159">
        <v>5472</v>
      </c>
      <c r="F8" s="108"/>
      <c r="G8" s="71"/>
      <c r="H8" s="353">
        <f t="shared" si="0"/>
        <v>4800</v>
      </c>
      <c r="I8" s="860"/>
      <c r="J8" s="88" t="s">
        <v>577</v>
      </c>
      <c r="K8" s="31"/>
      <c r="L8" s="32"/>
      <c r="M8" s="215" t="s">
        <v>205</v>
      </c>
      <c r="O8" s="161">
        <v>43042</v>
      </c>
    </row>
    <row r="9" spans="1:19" x14ac:dyDescent="0.2">
      <c r="A9" s="741" t="s">
        <v>81</v>
      </c>
      <c r="B9" s="301" t="s">
        <v>578</v>
      </c>
      <c r="C9" s="302"/>
      <c r="D9" s="151"/>
      <c r="E9" s="159">
        <v>10260</v>
      </c>
      <c r="F9" s="141"/>
      <c r="G9" s="318"/>
      <c r="H9" s="353">
        <f t="shared" si="0"/>
        <v>9000</v>
      </c>
      <c r="I9" s="858">
        <f>SUM(C9:G11)</f>
        <v>41838</v>
      </c>
      <c r="J9" s="30" t="s">
        <v>493</v>
      </c>
      <c r="K9" s="31"/>
      <c r="L9" s="32"/>
      <c r="M9" s="215" t="s">
        <v>205</v>
      </c>
      <c r="O9" s="161">
        <v>43049</v>
      </c>
    </row>
    <row r="10" spans="1:19" x14ac:dyDescent="0.2">
      <c r="A10" s="742"/>
      <c r="B10" s="85" t="s">
        <v>579</v>
      </c>
      <c r="C10" s="60"/>
      <c r="D10" s="61"/>
      <c r="E10" s="159">
        <v>10260</v>
      </c>
      <c r="F10" s="108"/>
      <c r="G10" s="71"/>
      <c r="H10" s="353">
        <f t="shared" si="0"/>
        <v>9000</v>
      </c>
      <c r="I10" s="859"/>
      <c r="J10" s="30" t="s">
        <v>494</v>
      </c>
      <c r="K10" s="31"/>
      <c r="L10" s="32"/>
      <c r="M10" s="215" t="s">
        <v>205</v>
      </c>
      <c r="O10" s="161">
        <v>43049</v>
      </c>
    </row>
    <row r="11" spans="1:19" x14ac:dyDescent="0.2">
      <c r="A11" s="743"/>
      <c r="B11" s="84" t="s">
        <v>580</v>
      </c>
      <c r="C11" s="58"/>
      <c r="D11" s="59"/>
      <c r="E11" s="317">
        <v>21318</v>
      </c>
      <c r="F11" s="120"/>
      <c r="G11" s="290"/>
      <c r="H11" s="353">
        <f t="shared" si="0"/>
        <v>18700</v>
      </c>
      <c r="I11" s="860"/>
      <c r="J11" s="88" t="s">
        <v>583</v>
      </c>
      <c r="K11" s="31"/>
      <c r="L11" s="32"/>
      <c r="M11" s="215" t="s">
        <v>79</v>
      </c>
      <c r="O11" s="161">
        <v>43063</v>
      </c>
    </row>
    <row r="12" spans="1:19" x14ac:dyDescent="0.2">
      <c r="A12" s="741" t="s">
        <v>88</v>
      </c>
      <c r="B12" s="301" t="s">
        <v>582</v>
      </c>
      <c r="C12" s="302"/>
      <c r="D12" s="151">
        <v>7410</v>
      </c>
      <c r="E12" s="309"/>
      <c r="F12" s="141"/>
      <c r="G12" s="318"/>
      <c r="H12" s="353">
        <f t="shared" si="0"/>
        <v>6500.0000000000009</v>
      </c>
      <c r="I12" s="858">
        <f>SUM(C12:G13)</f>
        <v>10716</v>
      </c>
      <c r="J12" s="88" t="s">
        <v>132</v>
      </c>
      <c r="K12" s="31"/>
      <c r="L12" s="32"/>
      <c r="M12" s="215" t="s">
        <v>45</v>
      </c>
      <c r="O12" s="161" t="s">
        <v>46</v>
      </c>
    </row>
    <row r="13" spans="1:19" x14ac:dyDescent="0.2">
      <c r="A13" s="743"/>
      <c r="B13" s="85" t="s">
        <v>584</v>
      </c>
      <c r="C13" s="60"/>
      <c r="D13" s="61">
        <v>3306</v>
      </c>
      <c r="E13" s="70"/>
      <c r="F13" s="108"/>
      <c r="G13" s="71"/>
      <c r="H13" s="353">
        <f t="shared" si="0"/>
        <v>2900.0000000000005</v>
      </c>
      <c r="I13" s="860"/>
      <c r="J13" s="88" t="s">
        <v>566</v>
      </c>
      <c r="K13" s="31"/>
      <c r="L13" s="32"/>
      <c r="M13" s="215" t="s">
        <v>45</v>
      </c>
      <c r="O13" s="161" t="s">
        <v>46</v>
      </c>
    </row>
    <row r="14" spans="1:19" x14ac:dyDescent="0.2">
      <c r="A14" s="741" t="s">
        <v>96</v>
      </c>
      <c r="B14" s="84" t="s">
        <v>585</v>
      </c>
      <c r="C14" s="58"/>
      <c r="D14" s="59">
        <v>12323.4</v>
      </c>
      <c r="E14" s="289"/>
      <c r="F14" s="120"/>
      <c r="G14" s="290"/>
      <c r="H14" s="353">
        <f t="shared" si="0"/>
        <v>10810</v>
      </c>
      <c r="I14" s="858">
        <f>SUM(C14:G15)</f>
        <v>17259.599999999999</v>
      </c>
      <c r="J14" s="88" t="s">
        <v>85</v>
      </c>
      <c r="K14" s="31"/>
      <c r="L14" s="32"/>
      <c r="M14" s="215" t="s">
        <v>45</v>
      </c>
      <c r="O14" s="161" t="s">
        <v>46</v>
      </c>
    </row>
    <row r="15" spans="1:19" x14ac:dyDescent="0.2">
      <c r="A15" s="743"/>
      <c r="B15" s="84" t="s">
        <v>586</v>
      </c>
      <c r="C15" s="58"/>
      <c r="D15" s="59">
        <v>4936.2</v>
      </c>
      <c r="E15" s="289"/>
      <c r="F15" s="120"/>
      <c r="G15" s="290"/>
      <c r="H15" s="353">
        <f t="shared" si="0"/>
        <v>4330</v>
      </c>
      <c r="I15" s="860"/>
      <c r="J15" s="88" t="s">
        <v>90</v>
      </c>
      <c r="K15" s="31"/>
      <c r="L15" s="32"/>
      <c r="M15" s="215" t="s">
        <v>45</v>
      </c>
      <c r="O15" s="161" t="s">
        <v>46</v>
      </c>
    </row>
    <row r="16" spans="1:19" x14ac:dyDescent="0.2">
      <c r="A16" s="741" t="s">
        <v>100</v>
      </c>
      <c r="B16" s="85" t="s">
        <v>590</v>
      </c>
      <c r="C16" s="60"/>
      <c r="D16" s="61">
        <v>957.6</v>
      </c>
      <c r="E16" s="70"/>
      <c r="F16" s="108"/>
      <c r="G16" s="71"/>
      <c r="H16" s="353">
        <f t="shared" si="0"/>
        <v>840.00000000000011</v>
      </c>
      <c r="I16" s="858">
        <f>SUM(C16:G18)</f>
        <v>6347.98</v>
      </c>
      <c r="J16" s="88" t="s">
        <v>566</v>
      </c>
      <c r="K16" s="31"/>
      <c r="L16" s="32"/>
      <c r="M16" s="215" t="s">
        <v>45</v>
      </c>
      <c r="O16" s="161" t="s">
        <v>46</v>
      </c>
      <c r="P16" s="225"/>
    </row>
    <row r="17" spans="1:17" x14ac:dyDescent="0.2">
      <c r="A17" s="742"/>
      <c r="B17" s="301" t="s">
        <v>592</v>
      </c>
      <c r="C17" s="302"/>
      <c r="D17" s="320"/>
      <c r="E17" s="531">
        <v>4514.3999999999996</v>
      </c>
      <c r="F17" s="141"/>
      <c r="G17" s="318"/>
      <c r="H17" s="353">
        <f t="shared" si="0"/>
        <v>3960</v>
      </c>
      <c r="I17" s="859"/>
      <c r="J17" s="88" t="s">
        <v>595</v>
      </c>
      <c r="K17" s="31"/>
      <c r="L17" s="32"/>
      <c r="M17" s="215" t="s">
        <v>79</v>
      </c>
      <c r="O17" s="161">
        <v>43125</v>
      </c>
      <c r="Q17" s="35" t="s">
        <v>674</v>
      </c>
    </row>
    <row r="18" spans="1:17" x14ac:dyDescent="0.2">
      <c r="A18" s="743"/>
      <c r="B18" s="85" t="s">
        <v>593</v>
      </c>
      <c r="C18" s="60"/>
      <c r="D18" s="110"/>
      <c r="E18" s="159">
        <v>875.98</v>
      </c>
      <c r="F18" s="108"/>
      <c r="G18" s="71"/>
      <c r="H18" s="353">
        <f t="shared" si="0"/>
        <v>768.40350877192986</v>
      </c>
      <c r="I18" s="860"/>
      <c r="J18" s="88" t="s">
        <v>519</v>
      </c>
      <c r="K18" s="31"/>
      <c r="L18" s="32"/>
      <c r="M18" s="215" t="s">
        <v>205</v>
      </c>
      <c r="O18" s="161">
        <v>43051</v>
      </c>
    </row>
    <row r="19" spans="1:17" x14ac:dyDescent="0.2">
      <c r="A19" s="741" t="s">
        <v>103</v>
      </c>
      <c r="B19" s="84" t="s">
        <v>596</v>
      </c>
      <c r="C19" s="58"/>
      <c r="D19" s="59">
        <v>2166</v>
      </c>
      <c r="E19" s="289"/>
      <c r="F19" s="120"/>
      <c r="G19" s="290"/>
      <c r="H19" s="353">
        <f t="shared" si="0"/>
        <v>1900.0000000000002</v>
      </c>
      <c r="I19" s="858">
        <f>SUM(C19:G20)</f>
        <v>3534</v>
      </c>
      <c r="J19" s="88" t="s">
        <v>90</v>
      </c>
      <c r="K19" s="31"/>
      <c r="L19" s="32"/>
      <c r="M19" s="215" t="s">
        <v>45</v>
      </c>
      <c r="O19" s="161" t="s">
        <v>46</v>
      </c>
    </row>
    <row r="20" spans="1:17" x14ac:dyDescent="0.2">
      <c r="A20" s="743"/>
      <c r="B20" s="301" t="s">
        <v>599</v>
      </c>
      <c r="C20" s="302"/>
      <c r="D20" s="151">
        <v>1368</v>
      </c>
      <c r="E20" s="309"/>
      <c r="F20" s="141"/>
      <c r="G20" s="318"/>
      <c r="H20" s="353">
        <f t="shared" si="0"/>
        <v>1200</v>
      </c>
      <c r="I20" s="860"/>
      <c r="J20" s="88" t="s">
        <v>574</v>
      </c>
      <c r="K20" s="31"/>
      <c r="L20" s="32"/>
      <c r="M20" s="215" t="s">
        <v>45</v>
      </c>
      <c r="O20" s="161" t="s">
        <v>46</v>
      </c>
    </row>
    <row r="21" spans="1:17" x14ac:dyDescent="0.2">
      <c r="A21" s="741" t="s">
        <v>105</v>
      </c>
      <c r="B21" s="85" t="s">
        <v>600</v>
      </c>
      <c r="C21" s="60"/>
      <c r="D21" s="61">
        <v>5962.2</v>
      </c>
      <c r="E21" s="70"/>
      <c r="F21" s="108"/>
      <c r="G21" s="71"/>
      <c r="H21" s="353">
        <f t="shared" si="0"/>
        <v>5230</v>
      </c>
      <c r="I21" s="858">
        <f>SUM(C21:G22)</f>
        <v>17043</v>
      </c>
      <c r="J21" s="88" t="s">
        <v>90</v>
      </c>
      <c r="K21" s="31"/>
      <c r="L21" s="32"/>
      <c r="M21" s="215" t="s">
        <v>45</v>
      </c>
      <c r="O21" s="161" t="s">
        <v>46</v>
      </c>
    </row>
    <row r="22" spans="1:17" x14ac:dyDescent="0.2">
      <c r="A22" s="743"/>
      <c r="B22" s="301" t="s">
        <v>601</v>
      </c>
      <c r="C22" s="541"/>
      <c r="D22" s="61">
        <v>11080.8</v>
      </c>
      <c r="E22" s="309"/>
      <c r="F22" s="141"/>
      <c r="G22" s="318"/>
      <c r="H22" s="353">
        <f t="shared" si="0"/>
        <v>9720</v>
      </c>
      <c r="I22" s="860"/>
      <c r="J22" s="88" t="s">
        <v>418</v>
      </c>
      <c r="K22" s="31"/>
      <c r="L22" s="32"/>
      <c r="M22" s="215" t="s">
        <v>45</v>
      </c>
      <c r="O22" s="161" t="s">
        <v>46</v>
      </c>
    </row>
    <row r="23" spans="1:17" x14ac:dyDescent="0.2">
      <c r="A23" s="741" t="s">
        <v>113</v>
      </c>
      <c r="B23" s="85" t="s">
        <v>603</v>
      </c>
      <c r="C23" s="60"/>
      <c r="D23" s="61">
        <v>6669</v>
      </c>
      <c r="E23" s="70"/>
      <c r="F23" s="108"/>
      <c r="G23" s="71"/>
      <c r="H23" s="353">
        <f t="shared" si="0"/>
        <v>5850.0000000000009</v>
      </c>
      <c r="I23" s="858">
        <f>SUM(C23:G27)</f>
        <v>25278.36</v>
      </c>
      <c r="J23" s="88" t="s">
        <v>132</v>
      </c>
      <c r="K23" s="31"/>
      <c r="L23" s="32"/>
      <c r="M23" s="215" t="s">
        <v>45</v>
      </c>
      <c r="O23" s="161" t="s">
        <v>46</v>
      </c>
    </row>
    <row r="24" spans="1:17" x14ac:dyDescent="0.2">
      <c r="A24" s="742"/>
      <c r="B24" s="301" t="s">
        <v>604</v>
      </c>
      <c r="C24" s="302"/>
      <c r="D24" s="151">
        <v>3515.76</v>
      </c>
      <c r="E24" s="309"/>
      <c r="F24" s="141"/>
      <c r="G24" s="318"/>
      <c r="H24" s="353">
        <f t="shared" si="0"/>
        <v>3084.0000000000005</v>
      </c>
      <c r="I24" s="859"/>
      <c r="J24" s="88" t="s">
        <v>602</v>
      </c>
      <c r="K24" s="31"/>
      <c r="L24" s="32"/>
      <c r="M24" s="215" t="s">
        <v>45</v>
      </c>
      <c r="O24" s="161" t="s">
        <v>46</v>
      </c>
    </row>
    <row r="25" spans="1:17" x14ac:dyDescent="0.2">
      <c r="A25" s="742"/>
      <c r="B25" s="85" t="s">
        <v>606</v>
      </c>
      <c r="C25" s="60"/>
      <c r="D25" s="61"/>
      <c r="E25" s="159">
        <v>4560</v>
      </c>
      <c r="F25" s="108"/>
      <c r="G25" s="71"/>
      <c r="H25" s="353">
        <f t="shared" si="0"/>
        <v>4000.0000000000005</v>
      </c>
      <c r="I25" s="859"/>
      <c r="J25" s="88" t="s">
        <v>605</v>
      </c>
      <c r="K25" s="31"/>
      <c r="L25" s="32"/>
      <c r="M25" s="215" t="s">
        <v>205</v>
      </c>
      <c r="O25" s="161">
        <v>43054</v>
      </c>
    </row>
    <row r="26" spans="1:17" x14ac:dyDescent="0.2">
      <c r="A26" s="742"/>
      <c r="B26" s="301" t="s">
        <v>607</v>
      </c>
      <c r="C26" s="302"/>
      <c r="D26" s="151">
        <v>6156</v>
      </c>
      <c r="E26" s="309"/>
      <c r="F26" s="141"/>
      <c r="G26" s="318"/>
      <c r="H26" s="353">
        <f t="shared" si="0"/>
        <v>5400.0000000000009</v>
      </c>
      <c r="I26" s="859"/>
      <c r="J26" s="88" t="s">
        <v>235</v>
      </c>
      <c r="K26" s="31"/>
      <c r="L26" s="32"/>
      <c r="M26" s="215" t="s">
        <v>45</v>
      </c>
      <c r="O26" s="161" t="s">
        <v>46</v>
      </c>
      <c r="P26" s="225"/>
    </row>
    <row r="27" spans="1:17" x14ac:dyDescent="0.2">
      <c r="A27" s="743"/>
      <c r="B27" s="85" t="s">
        <v>608</v>
      </c>
      <c r="C27" s="60"/>
      <c r="D27" s="61">
        <v>4377.6000000000004</v>
      </c>
      <c r="E27" s="70"/>
      <c r="F27" s="108"/>
      <c r="G27" s="71"/>
      <c r="H27" s="353">
        <f t="shared" si="0"/>
        <v>3840.0000000000005</v>
      </c>
      <c r="I27" s="860"/>
      <c r="J27" s="88" t="s">
        <v>221</v>
      </c>
      <c r="K27" s="31"/>
      <c r="L27" s="32"/>
      <c r="M27" s="215" t="s">
        <v>45</v>
      </c>
      <c r="O27" s="161" t="s">
        <v>46</v>
      </c>
    </row>
    <row r="28" spans="1:17" x14ac:dyDescent="0.2">
      <c r="A28" s="115" t="s">
        <v>122</v>
      </c>
      <c r="B28" s="84" t="s">
        <v>609</v>
      </c>
      <c r="C28" s="58"/>
      <c r="D28" s="59">
        <v>2109</v>
      </c>
      <c r="E28" s="289"/>
      <c r="F28" s="120"/>
      <c r="G28" s="290"/>
      <c r="H28" s="353">
        <f t="shared" si="0"/>
        <v>1850.0000000000002</v>
      </c>
      <c r="I28" s="119">
        <f>SUM(C28:G28)</f>
        <v>2109</v>
      </c>
      <c r="J28" s="88" t="s">
        <v>235</v>
      </c>
      <c r="K28" s="31"/>
      <c r="L28" s="32"/>
      <c r="M28" s="215" t="s">
        <v>45</v>
      </c>
      <c r="O28" s="161" t="s">
        <v>46</v>
      </c>
    </row>
    <row r="29" spans="1:17" x14ac:dyDescent="0.2">
      <c r="A29" s="534" t="s">
        <v>129</v>
      </c>
      <c r="B29" s="84" t="s">
        <v>610</v>
      </c>
      <c r="C29" s="58"/>
      <c r="D29" s="59">
        <v>14512.2</v>
      </c>
      <c r="E29" s="289"/>
      <c r="F29" s="120"/>
      <c r="G29" s="290"/>
      <c r="H29" s="353">
        <f t="shared" si="0"/>
        <v>12730.000000000002</v>
      </c>
      <c r="I29" s="119">
        <f>SUM(C29:G29)</f>
        <v>14512.2</v>
      </c>
      <c r="J29" s="88" t="s">
        <v>602</v>
      </c>
      <c r="K29" s="31"/>
      <c r="L29" s="32"/>
      <c r="M29" s="215" t="s">
        <v>45</v>
      </c>
      <c r="O29" s="161" t="s">
        <v>46</v>
      </c>
    </row>
    <row r="30" spans="1:17" x14ac:dyDescent="0.2">
      <c r="A30" s="741" t="s">
        <v>125</v>
      </c>
      <c r="B30" s="301" t="s">
        <v>611</v>
      </c>
      <c r="C30" s="302"/>
      <c r="D30" s="151">
        <v>8436</v>
      </c>
      <c r="E30" s="309"/>
      <c r="F30" s="141"/>
      <c r="G30" s="318"/>
      <c r="H30" s="353">
        <f t="shared" si="0"/>
        <v>7400.0000000000009</v>
      </c>
      <c r="I30" s="858">
        <f>SUM(C30:G32)</f>
        <v>16370.4</v>
      </c>
      <c r="J30" s="88" t="s">
        <v>235</v>
      </c>
      <c r="K30" s="31"/>
      <c r="L30" s="32"/>
      <c r="M30" s="215" t="s">
        <v>45</v>
      </c>
      <c r="O30" s="161" t="s">
        <v>46</v>
      </c>
    </row>
    <row r="31" spans="1:17" x14ac:dyDescent="0.2">
      <c r="A31" s="742"/>
      <c r="B31" s="85" t="s">
        <v>612</v>
      </c>
      <c r="C31" s="60"/>
      <c r="D31" s="61"/>
      <c r="E31" s="159">
        <v>6840</v>
      </c>
      <c r="F31" s="108"/>
      <c r="G31" s="71"/>
      <c r="H31" s="353">
        <f t="shared" si="0"/>
        <v>6000.0000000000009</v>
      </c>
      <c r="I31" s="859"/>
      <c r="J31" s="88" t="s">
        <v>217</v>
      </c>
      <c r="K31" s="31"/>
      <c r="L31" s="32"/>
      <c r="M31" s="215" t="s">
        <v>205</v>
      </c>
      <c r="O31" s="478">
        <v>43070</v>
      </c>
    </row>
    <row r="32" spans="1:17" x14ac:dyDescent="0.2">
      <c r="A32" s="743"/>
      <c r="B32" s="301" t="s">
        <v>613</v>
      </c>
      <c r="C32" s="302"/>
      <c r="D32" s="151"/>
      <c r="E32" s="306">
        <v>1094.4000000000001</v>
      </c>
      <c r="F32" s="141"/>
      <c r="G32" s="318"/>
      <c r="H32" s="353">
        <f t="shared" si="0"/>
        <v>960.00000000000011</v>
      </c>
      <c r="I32" s="860"/>
      <c r="J32" s="649" t="s">
        <v>614</v>
      </c>
      <c r="K32" s="31"/>
      <c r="L32" s="32"/>
      <c r="M32" s="324" t="s">
        <v>95</v>
      </c>
      <c r="O32" s="477"/>
      <c r="Q32" s="35" t="s">
        <v>696</v>
      </c>
    </row>
    <row r="33" spans="1:18" x14ac:dyDescent="0.2">
      <c r="A33" s="667" t="s">
        <v>204</v>
      </c>
      <c r="B33" s="85" t="s">
        <v>615</v>
      </c>
      <c r="C33" s="60"/>
      <c r="D33" s="61"/>
      <c r="E33" s="159">
        <v>720.48</v>
      </c>
      <c r="F33" s="108"/>
      <c r="G33" s="71"/>
      <c r="H33" s="353">
        <f t="shared" si="0"/>
        <v>632.00000000000011</v>
      </c>
      <c r="I33" s="429">
        <f>SUM(C33:G33)</f>
        <v>720.48</v>
      </c>
      <c r="J33" s="88" t="s">
        <v>605</v>
      </c>
      <c r="K33" s="31"/>
      <c r="L33" s="32"/>
      <c r="M33" s="215" t="s">
        <v>205</v>
      </c>
      <c r="O33" s="161">
        <v>43061</v>
      </c>
    </row>
    <row r="34" spans="1:18" x14ac:dyDescent="0.2">
      <c r="A34" s="741" t="s">
        <v>255</v>
      </c>
      <c r="B34" s="85" t="s">
        <v>616</v>
      </c>
      <c r="C34" s="60"/>
      <c r="D34" s="61">
        <v>46000</v>
      </c>
      <c r="E34" s="70"/>
      <c r="F34" s="108"/>
      <c r="G34" s="71"/>
      <c r="H34" s="353"/>
      <c r="I34" s="858">
        <f>SUM(C34:G36)</f>
        <v>58883</v>
      </c>
      <c r="J34" s="88" t="s">
        <v>123</v>
      </c>
      <c r="K34" s="31"/>
      <c r="L34" s="32"/>
      <c r="M34" s="215" t="s">
        <v>45</v>
      </c>
      <c r="O34" s="161" t="s">
        <v>46</v>
      </c>
    </row>
    <row r="35" spans="1:18" x14ac:dyDescent="0.2">
      <c r="A35" s="742"/>
      <c r="B35" s="301" t="s">
        <v>617</v>
      </c>
      <c r="C35" s="302"/>
      <c r="D35" s="151">
        <v>11800</v>
      </c>
      <c r="E35" s="309"/>
      <c r="F35" s="141"/>
      <c r="G35" s="318"/>
      <c r="H35" s="353"/>
      <c r="I35" s="859"/>
      <c r="J35" s="88" t="s">
        <v>123</v>
      </c>
      <c r="K35" s="31"/>
      <c r="L35" s="32"/>
      <c r="M35" s="215" t="s">
        <v>45</v>
      </c>
      <c r="O35" s="161" t="s">
        <v>46</v>
      </c>
    </row>
    <row r="36" spans="1:18" x14ac:dyDescent="0.2">
      <c r="A36" s="743"/>
      <c r="B36" s="85" t="s">
        <v>618</v>
      </c>
      <c r="C36" s="60"/>
      <c r="D36" s="61">
        <v>1083</v>
      </c>
      <c r="E36" s="157"/>
      <c r="F36" s="108"/>
      <c r="G36" s="71"/>
      <c r="H36" s="353">
        <f t="shared" si="0"/>
        <v>950.00000000000011</v>
      </c>
      <c r="I36" s="860"/>
      <c r="J36" s="88" t="s">
        <v>235</v>
      </c>
      <c r="K36" s="31"/>
      <c r="L36" s="32"/>
      <c r="M36" s="215" t="s">
        <v>45</v>
      </c>
      <c r="O36" s="161" t="s">
        <v>46</v>
      </c>
    </row>
    <row r="37" spans="1:18" x14ac:dyDescent="0.2">
      <c r="A37" s="742"/>
      <c r="B37" s="85" t="s">
        <v>621</v>
      </c>
      <c r="C37" s="60"/>
      <c r="D37" s="61"/>
      <c r="E37" s="159">
        <v>456</v>
      </c>
      <c r="F37" s="108"/>
      <c r="G37" s="71"/>
      <c r="H37" s="353">
        <f t="shared" si="0"/>
        <v>400.00000000000006</v>
      </c>
      <c r="I37" s="859"/>
      <c r="J37" s="88" t="s">
        <v>620</v>
      </c>
      <c r="K37" s="31"/>
      <c r="L37" s="32"/>
      <c r="M37" s="215" t="s">
        <v>205</v>
      </c>
      <c r="O37" s="161">
        <v>43183</v>
      </c>
      <c r="Q37" s="35" t="s">
        <v>673</v>
      </c>
    </row>
    <row r="38" spans="1:18" x14ac:dyDescent="0.2">
      <c r="A38" s="742"/>
      <c r="B38" s="301" t="s">
        <v>624</v>
      </c>
      <c r="C38" s="302"/>
      <c r="D38" s="151"/>
      <c r="E38" s="531">
        <v>12414.6</v>
      </c>
      <c r="F38" s="141"/>
      <c r="G38" s="318"/>
      <c r="H38" s="353">
        <f t="shared" si="0"/>
        <v>10890.000000000002</v>
      </c>
      <c r="I38" s="859"/>
      <c r="J38" s="88" t="s">
        <v>622</v>
      </c>
      <c r="K38" s="31"/>
      <c r="L38" s="32"/>
      <c r="M38" s="215" t="s">
        <v>205</v>
      </c>
      <c r="O38" s="161">
        <v>43063</v>
      </c>
      <c r="P38" s="160"/>
      <c r="Q38" s="100"/>
    </row>
    <row r="39" spans="1:18" x14ac:dyDescent="0.2">
      <c r="A39" s="742"/>
      <c r="B39" s="85" t="s">
        <v>625</v>
      </c>
      <c r="C39" s="60"/>
      <c r="D39" s="61"/>
      <c r="E39" s="159">
        <v>12414.6</v>
      </c>
      <c r="F39" s="108"/>
      <c r="G39" s="71"/>
      <c r="H39" s="353">
        <f t="shared" si="0"/>
        <v>10890.000000000002</v>
      </c>
      <c r="I39" s="859"/>
      <c r="J39" s="88" t="s">
        <v>623</v>
      </c>
      <c r="K39" s="31"/>
      <c r="L39" s="32"/>
      <c r="M39" s="215" t="s">
        <v>205</v>
      </c>
      <c r="O39" s="161">
        <v>43063</v>
      </c>
      <c r="Q39" s="100"/>
    </row>
    <row r="40" spans="1:18" x14ac:dyDescent="0.2">
      <c r="A40" s="743"/>
      <c r="B40" s="301" t="s">
        <v>627</v>
      </c>
      <c r="C40" s="302"/>
      <c r="D40" s="151"/>
      <c r="E40" s="531">
        <v>1368</v>
      </c>
      <c r="F40" s="141"/>
      <c r="G40" s="318"/>
      <c r="H40" s="353">
        <f t="shared" si="0"/>
        <v>1200</v>
      </c>
      <c r="I40" s="860"/>
      <c r="J40" s="88" t="s">
        <v>626</v>
      </c>
      <c r="K40" s="31"/>
      <c r="L40" s="32"/>
      <c r="M40" s="215" t="s">
        <v>79</v>
      </c>
      <c r="O40" s="161">
        <v>43083</v>
      </c>
    </row>
    <row r="41" spans="1:18" x14ac:dyDescent="0.2">
      <c r="A41" s="711" t="s">
        <v>213</v>
      </c>
      <c r="B41" s="85" t="s">
        <v>628</v>
      </c>
      <c r="C41" s="60"/>
      <c r="D41" s="61">
        <v>1881</v>
      </c>
      <c r="E41" s="70"/>
      <c r="F41" s="108"/>
      <c r="G41" s="71"/>
      <c r="H41" s="353">
        <f t="shared" si="0"/>
        <v>1650.0000000000002</v>
      </c>
      <c r="I41" s="720">
        <f>SUM(C41:G41)</f>
        <v>1881</v>
      </c>
      <c r="J41" s="88" t="s">
        <v>574</v>
      </c>
      <c r="K41" s="31"/>
      <c r="L41" s="32"/>
      <c r="M41" s="215" t="s">
        <v>45</v>
      </c>
      <c r="O41" s="161" t="s">
        <v>46</v>
      </c>
    </row>
    <row r="42" spans="1:18" x14ac:dyDescent="0.2">
      <c r="A42" s="741" t="s">
        <v>147</v>
      </c>
      <c r="B42" s="85" t="s">
        <v>630</v>
      </c>
      <c r="C42" s="60"/>
      <c r="D42" s="61">
        <v>2736</v>
      </c>
      <c r="E42" s="70"/>
      <c r="F42" s="108"/>
      <c r="G42" s="71"/>
      <c r="H42" s="353">
        <f t="shared" si="0"/>
        <v>2400</v>
      </c>
      <c r="I42" s="858">
        <f>SUM(C42:G43)</f>
        <v>8937.6</v>
      </c>
      <c r="J42" s="88" t="s">
        <v>130</v>
      </c>
      <c r="K42" s="31"/>
      <c r="L42" s="32"/>
      <c r="M42" s="215" t="s">
        <v>45</v>
      </c>
      <c r="O42" s="161" t="s">
        <v>46</v>
      </c>
    </row>
    <row r="43" spans="1:18" x14ac:dyDescent="0.2">
      <c r="A43" s="743"/>
      <c r="B43" s="301" t="s">
        <v>631</v>
      </c>
      <c r="C43" s="302"/>
      <c r="D43" s="151">
        <v>6201.6</v>
      </c>
      <c r="E43" s="309"/>
      <c r="F43" s="141"/>
      <c r="G43" s="318"/>
      <c r="H43" s="353">
        <f t="shared" si="0"/>
        <v>5440.0000000000009</v>
      </c>
      <c r="I43" s="860"/>
      <c r="J43" s="88" t="s">
        <v>130</v>
      </c>
      <c r="K43" s="31"/>
      <c r="L43" s="32"/>
      <c r="M43" s="215" t="s">
        <v>45</v>
      </c>
      <c r="O43" s="161" t="s">
        <v>46</v>
      </c>
    </row>
    <row r="44" spans="1:18" x14ac:dyDescent="0.2">
      <c r="A44" s="741" t="s">
        <v>152</v>
      </c>
      <c r="B44" s="85" t="s">
        <v>632</v>
      </c>
      <c r="C44" s="127">
        <v>56133.599999999999</v>
      </c>
      <c r="D44" s="61"/>
      <c r="E44" s="70"/>
      <c r="F44" s="108"/>
      <c r="G44" s="71"/>
      <c r="H44" s="353">
        <f t="shared" si="0"/>
        <v>49240</v>
      </c>
      <c r="I44" s="858">
        <f>SUM(C44:G46)</f>
        <v>64410</v>
      </c>
      <c r="J44" s="88" t="s">
        <v>298</v>
      </c>
      <c r="K44" s="31"/>
      <c r="L44" s="32"/>
      <c r="M44" s="215" t="s">
        <v>79</v>
      </c>
      <c r="O44" s="161">
        <v>43069</v>
      </c>
    </row>
    <row r="45" spans="1:18" x14ac:dyDescent="0.2">
      <c r="A45" s="742"/>
      <c r="B45" s="84" t="s">
        <v>634</v>
      </c>
      <c r="C45" s="149">
        <v>2576.4</v>
      </c>
      <c r="D45" s="59"/>
      <c r="E45" s="289"/>
      <c r="F45" s="120"/>
      <c r="G45" s="290"/>
      <c r="H45" s="353">
        <f t="shared" si="0"/>
        <v>2260.0000000000005</v>
      </c>
      <c r="I45" s="859"/>
      <c r="J45" s="88" t="s">
        <v>633</v>
      </c>
      <c r="K45" s="31"/>
      <c r="L45" s="32"/>
      <c r="M45" s="215" t="s">
        <v>79</v>
      </c>
      <c r="O45" s="161">
        <v>43074</v>
      </c>
    </row>
    <row r="46" spans="1:18" ht="13.5" thickBot="1" x14ac:dyDescent="0.25">
      <c r="A46" s="743"/>
      <c r="B46" s="84" t="s">
        <v>635</v>
      </c>
      <c r="C46" s="256"/>
      <c r="D46" s="59">
        <v>5700</v>
      </c>
      <c r="E46" s="307"/>
      <c r="F46" s="120"/>
      <c r="G46" s="290"/>
      <c r="H46" s="353">
        <f t="shared" si="0"/>
        <v>5000</v>
      </c>
      <c r="I46" s="860"/>
      <c r="J46" s="88" t="s">
        <v>132</v>
      </c>
      <c r="K46" s="31"/>
      <c r="L46" s="32"/>
      <c r="M46" s="215" t="s">
        <v>45</v>
      </c>
      <c r="O46" s="161"/>
    </row>
    <row r="47" spans="1:18" s="12" customFormat="1" ht="14.25" thickTop="1" thickBot="1" x14ac:dyDescent="0.25">
      <c r="A47" s="766"/>
      <c r="B47" s="766"/>
      <c r="C47" s="56">
        <f t="shared" ref="C47:I47" si="1">SUM(C5:C46)</f>
        <v>58710</v>
      </c>
      <c r="D47" s="57">
        <f t="shared" si="1"/>
        <v>181334.96</v>
      </c>
      <c r="E47" s="111">
        <f t="shared" si="1"/>
        <v>99408.46</v>
      </c>
      <c r="F47" s="109">
        <f t="shared" si="1"/>
        <v>0</v>
      </c>
      <c r="G47" s="67">
        <f t="shared" si="1"/>
        <v>0</v>
      </c>
      <c r="H47" s="501">
        <f t="shared" si="1"/>
        <v>247064.40350877194</v>
      </c>
      <c r="I47" s="782">
        <f t="shared" si="1"/>
        <v>289840.62</v>
      </c>
      <c r="J47" s="782"/>
      <c r="K47" s="782"/>
      <c r="L47" s="782"/>
      <c r="M47" s="752">
        <f>SUM(C5:G46)</f>
        <v>339453.42</v>
      </c>
      <c r="N47" s="752"/>
      <c r="O47" s="327"/>
      <c r="R47" s="221"/>
    </row>
    <row r="48" spans="1:18" s="12" customFormat="1" ht="15" customHeight="1" x14ac:dyDescent="0.2">
      <c r="A48" s="40"/>
      <c r="B48" s="86"/>
      <c r="C48" s="826">
        <f>SUM(C47:D47)</f>
        <v>240044.96</v>
      </c>
      <c r="D48" s="827"/>
      <c r="E48" s="767">
        <f>SUM(E47:F47)</f>
        <v>99408.46</v>
      </c>
      <c r="F48" s="768"/>
      <c r="G48" s="68">
        <f>SUM(G47)</f>
        <v>0</v>
      </c>
      <c r="H48" s="503"/>
      <c r="I48" s="781"/>
      <c r="J48" s="781"/>
      <c r="K48" s="781"/>
      <c r="L48" s="781"/>
      <c r="M48" s="69"/>
      <c r="N48" s="69"/>
      <c r="O48" s="327"/>
      <c r="R48" s="222"/>
    </row>
    <row r="49" spans="1:19" s="12" customFormat="1" x14ac:dyDescent="0.2">
      <c r="A49" s="40"/>
      <c r="B49" s="86"/>
      <c r="C49" s="8"/>
      <c r="D49" s="8"/>
      <c r="E49" s="8"/>
      <c r="F49" s="8"/>
      <c r="G49" s="8"/>
      <c r="H49" s="8"/>
      <c r="I49" s="794"/>
      <c r="J49" s="795"/>
      <c r="M49" s="861">
        <f>(SUM('OCTOBER ''17'!C5:G51,'OCTOBER ''17'!C53:G59)+SUM('NOVEMBER ''17'!C36:G46,'NOVEMBER ''17'!C5:G33))*1.14</f>
        <v>1057771.2185999998</v>
      </c>
      <c r="N49" s="862"/>
      <c r="O49" s="327"/>
      <c r="R49" s="223"/>
    </row>
    <row r="50" spans="1:19" ht="15" x14ac:dyDescent="0.2">
      <c r="A50" s="65" t="s">
        <v>10</v>
      </c>
      <c r="I50" s="754"/>
      <c r="J50" s="774"/>
      <c r="K50" s="356"/>
      <c r="M50" s="774"/>
      <c r="N50" s="774"/>
    </row>
    <row r="51" spans="1:19" s="101" customFormat="1" ht="7.5" customHeight="1" x14ac:dyDescent="0.2">
      <c r="A51" s="4"/>
      <c r="B51" s="83"/>
      <c r="C51" s="1"/>
      <c r="D51" s="1"/>
      <c r="E51" s="1"/>
      <c r="F51" s="1"/>
      <c r="G51" s="1"/>
      <c r="H51" s="1"/>
      <c r="I51"/>
      <c r="J51"/>
      <c r="K51"/>
      <c r="L51"/>
      <c r="M51"/>
      <c r="N51"/>
      <c r="O51" s="164"/>
      <c r="P51"/>
    </row>
    <row r="52" spans="1:19" s="101" customFormat="1" ht="17.25" customHeight="1" thickBot="1" x14ac:dyDescent="0.25">
      <c r="A52" s="152"/>
      <c r="B52" s="153" t="s">
        <v>35</v>
      </c>
      <c r="C52" s="133"/>
      <c r="D52" s="1"/>
      <c r="E52" s="1"/>
      <c r="F52" s="1"/>
      <c r="G52" s="1"/>
      <c r="H52" s="1"/>
      <c r="I52"/>
      <c r="J52"/>
      <c r="K52"/>
      <c r="L52"/>
      <c r="M52"/>
      <c r="N52"/>
      <c r="O52" s="164"/>
      <c r="P52"/>
    </row>
    <row r="53" spans="1:19" s="101" customFormat="1" ht="13.5" thickBot="1" x14ac:dyDescent="0.25">
      <c r="A53" s="764"/>
      <c r="B53" s="765"/>
      <c r="C53" s="255" t="s">
        <v>112</v>
      </c>
      <c r="D53" s="33" t="s">
        <v>222</v>
      </c>
      <c r="E53" s="33" t="s">
        <v>158</v>
      </c>
      <c r="F53" s="33" t="s">
        <v>91</v>
      </c>
      <c r="G53" s="33" t="s">
        <v>567</v>
      </c>
      <c r="H53" s="33"/>
      <c r="I53" s="33" t="s">
        <v>92</v>
      </c>
      <c r="J53" s="33" t="s">
        <v>124</v>
      </c>
      <c r="K53" s="33" t="s">
        <v>87</v>
      </c>
      <c r="L53" s="33" t="s">
        <v>575</v>
      </c>
      <c r="M53" s="33" t="s">
        <v>86</v>
      </c>
      <c r="N53" s="97" t="s">
        <v>668</v>
      </c>
      <c r="O53" s="103"/>
      <c r="Q53"/>
      <c r="S53" s="164"/>
    </row>
    <row r="54" spans="1:19" s="101" customFormat="1" x14ac:dyDescent="0.2">
      <c r="A54" s="739" t="s">
        <v>419</v>
      </c>
      <c r="B54" s="740"/>
      <c r="C54" s="513"/>
      <c r="D54" s="113"/>
      <c r="E54" s="113"/>
      <c r="F54" s="113"/>
      <c r="G54" s="113"/>
      <c r="H54" s="113"/>
      <c r="I54" s="113">
        <v>8937.6</v>
      </c>
      <c r="J54" s="113"/>
      <c r="K54" s="113"/>
      <c r="L54" s="113"/>
      <c r="M54" s="113"/>
      <c r="N54" s="114">
        <v>11080.8</v>
      </c>
      <c r="O54" s="104"/>
      <c r="Q54"/>
      <c r="S54" s="164"/>
    </row>
    <row r="55" spans="1:19" s="693" customFormat="1" x14ac:dyDescent="0.2">
      <c r="A55" s="737" t="s">
        <v>572</v>
      </c>
      <c r="B55" s="738"/>
      <c r="C55" s="29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59"/>
      <c r="O55" s="104"/>
      <c r="Q55"/>
      <c r="S55" s="164"/>
    </row>
    <row r="56" spans="1:19" s="101" customFormat="1" x14ac:dyDescent="0.2">
      <c r="A56" s="737" t="s">
        <v>573</v>
      </c>
      <c r="B56" s="738"/>
      <c r="C56" s="71"/>
      <c r="D56" s="108"/>
      <c r="E56" s="108"/>
      <c r="F56" s="108"/>
      <c r="G56" s="108"/>
      <c r="H56" s="108"/>
      <c r="I56" s="108"/>
      <c r="J56" s="108"/>
      <c r="K56" s="108"/>
      <c r="L56" s="108">
        <v>1710</v>
      </c>
      <c r="M56" s="108"/>
      <c r="N56" s="61"/>
      <c r="O56" s="104"/>
      <c r="Q56"/>
      <c r="S56" s="164"/>
    </row>
    <row r="57" spans="1:19" s="101" customFormat="1" x14ac:dyDescent="0.2">
      <c r="A57" s="737" t="s">
        <v>582</v>
      </c>
      <c r="B57" s="738"/>
      <c r="C57" s="71">
        <v>7410</v>
      </c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61"/>
      <c r="O57" s="104"/>
      <c r="Q57"/>
      <c r="S57" s="164"/>
    </row>
    <row r="58" spans="1:19" s="101" customFormat="1" x14ac:dyDescent="0.2">
      <c r="A58" s="737" t="s">
        <v>584</v>
      </c>
      <c r="B58" s="738"/>
      <c r="C58" s="71"/>
      <c r="D58" s="108"/>
      <c r="E58" s="108"/>
      <c r="F58" s="108"/>
      <c r="G58" s="108">
        <v>3306</v>
      </c>
      <c r="H58" s="108"/>
      <c r="I58" s="108"/>
      <c r="J58" s="63"/>
      <c r="K58" s="63"/>
      <c r="L58" s="63"/>
      <c r="M58" s="108"/>
      <c r="N58" s="61"/>
      <c r="O58" s="104"/>
      <c r="Q58"/>
      <c r="S58" s="164"/>
    </row>
    <row r="59" spans="1:19" x14ac:dyDescent="0.2">
      <c r="A59" s="737" t="s">
        <v>585</v>
      </c>
      <c r="B59" s="738"/>
      <c r="C59" s="514"/>
      <c r="D59" s="76"/>
      <c r="E59" s="76"/>
      <c r="F59" s="76"/>
      <c r="G59" s="76"/>
      <c r="H59" s="76"/>
      <c r="I59" s="63"/>
      <c r="J59" s="63"/>
      <c r="K59" s="63">
        <v>12323.4</v>
      </c>
      <c r="L59" s="412"/>
      <c r="M59" s="141"/>
      <c r="N59" s="61"/>
      <c r="O59" s="104"/>
      <c r="P59" s="101"/>
      <c r="S59" s="148"/>
    </row>
    <row r="60" spans="1:19" x14ac:dyDescent="0.2">
      <c r="A60" s="737" t="s">
        <v>586</v>
      </c>
      <c r="B60" s="738"/>
      <c r="C60" s="514"/>
      <c r="D60" s="76"/>
      <c r="E60" s="76"/>
      <c r="F60" s="76">
        <v>4936.2</v>
      </c>
      <c r="G60" s="76"/>
      <c r="H60" s="76"/>
      <c r="I60" s="76"/>
      <c r="J60" s="333"/>
      <c r="K60" s="333"/>
      <c r="L60" s="63"/>
      <c r="M60" s="108"/>
      <c r="N60" s="61"/>
      <c r="O60" s="104"/>
      <c r="P60" s="101"/>
      <c r="S60" s="148"/>
    </row>
    <row r="61" spans="1:19" x14ac:dyDescent="0.2">
      <c r="A61" s="737" t="s">
        <v>590</v>
      </c>
      <c r="B61" s="738"/>
      <c r="C61" s="60"/>
      <c r="D61" s="63"/>
      <c r="E61" s="63"/>
      <c r="F61" s="63"/>
      <c r="G61" s="63">
        <v>957.6</v>
      </c>
      <c r="H61" s="63"/>
      <c r="I61" s="76"/>
      <c r="J61" s="333"/>
      <c r="K61" s="63"/>
      <c r="L61" s="412"/>
      <c r="M61" s="141"/>
      <c r="N61" s="61"/>
      <c r="O61" s="104"/>
      <c r="P61" s="101"/>
      <c r="S61" s="148"/>
    </row>
    <row r="62" spans="1:19" x14ac:dyDescent="0.2">
      <c r="A62" s="737" t="s">
        <v>596</v>
      </c>
      <c r="B62" s="738"/>
      <c r="C62" s="515"/>
      <c r="D62" s="173"/>
      <c r="E62" s="173"/>
      <c r="F62" s="173">
        <v>2166</v>
      </c>
      <c r="G62" s="173"/>
      <c r="H62" s="173"/>
      <c r="I62" s="139"/>
      <c r="J62" s="333"/>
      <c r="K62" s="333"/>
      <c r="L62" s="63"/>
      <c r="M62" s="108"/>
      <c r="N62" s="61"/>
      <c r="O62" s="104"/>
      <c r="P62" s="101"/>
      <c r="S62" s="148"/>
    </row>
    <row r="63" spans="1:19" x14ac:dyDescent="0.2">
      <c r="A63" s="737" t="s">
        <v>599</v>
      </c>
      <c r="B63" s="738"/>
      <c r="C63" s="515"/>
      <c r="D63" s="173"/>
      <c r="E63" s="173"/>
      <c r="F63" s="173"/>
      <c r="G63" s="173"/>
      <c r="H63" s="173"/>
      <c r="I63" s="139"/>
      <c r="J63" s="412"/>
      <c r="K63" s="412"/>
      <c r="L63" s="412">
        <v>1368</v>
      </c>
      <c r="M63" s="141"/>
      <c r="N63" s="61"/>
      <c r="O63" s="104"/>
      <c r="P63" s="417"/>
      <c r="S63" s="148"/>
    </row>
    <row r="64" spans="1:19" x14ac:dyDescent="0.2">
      <c r="A64" s="737" t="s">
        <v>600</v>
      </c>
      <c r="B64" s="738"/>
      <c r="C64" s="515"/>
      <c r="D64" s="173"/>
      <c r="E64" s="173"/>
      <c r="F64" s="173">
        <v>5962.2</v>
      </c>
      <c r="G64" s="173"/>
      <c r="H64" s="173"/>
      <c r="I64" s="139"/>
      <c r="J64" s="348"/>
      <c r="K64" s="348"/>
      <c r="L64" s="76"/>
      <c r="M64" s="130"/>
      <c r="N64" s="77"/>
      <c r="O64" s="104"/>
      <c r="P64" s="101"/>
      <c r="S64" s="148"/>
    </row>
    <row r="65" spans="1:19" x14ac:dyDescent="0.2">
      <c r="A65" s="737" t="s">
        <v>601</v>
      </c>
      <c r="B65" s="738"/>
      <c r="C65" s="515"/>
      <c r="D65" s="173"/>
      <c r="E65" s="173"/>
      <c r="F65" s="173"/>
      <c r="G65" s="173"/>
      <c r="H65" s="173"/>
      <c r="I65" s="139"/>
      <c r="J65" s="348"/>
      <c r="K65" s="348"/>
      <c r="L65" s="130"/>
      <c r="M65" s="130"/>
      <c r="N65" s="77">
        <v>11080.8</v>
      </c>
      <c r="O65" s="104"/>
      <c r="P65" s="693"/>
      <c r="S65" s="148"/>
    </row>
    <row r="66" spans="1:19" x14ac:dyDescent="0.2">
      <c r="A66" s="737" t="s">
        <v>603</v>
      </c>
      <c r="B66" s="738"/>
      <c r="C66" s="515">
        <v>6669</v>
      </c>
      <c r="D66" s="173"/>
      <c r="E66" s="173"/>
      <c r="F66" s="173"/>
      <c r="G66" s="173"/>
      <c r="H66" s="173"/>
      <c r="I66" s="139"/>
      <c r="J66" s="348"/>
      <c r="K66" s="348"/>
      <c r="L66" s="108"/>
      <c r="M66" s="63"/>
      <c r="N66" s="293"/>
      <c r="O66" s="104"/>
      <c r="P66" s="101"/>
      <c r="S66" s="148"/>
    </row>
    <row r="67" spans="1:19" x14ac:dyDescent="0.2">
      <c r="A67" s="737" t="s">
        <v>604</v>
      </c>
      <c r="B67" s="738"/>
      <c r="C67" s="515"/>
      <c r="D67" s="173"/>
      <c r="E67" s="173"/>
      <c r="F67" s="173"/>
      <c r="G67" s="173"/>
      <c r="H67" s="173"/>
      <c r="I67" s="139"/>
      <c r="J67" s="348"/>
      <c r="K67" s="348"/>
      <c r="L67" s="120"/>
      <c r="M67" s="333">
        <v>3515.76</v>
      </c>
      <c r="N67" s="293"/>
      <c r="O67" s="104"/>
      <c r="P67" s="418"/>
      <c r="S67" s="148"/>
    </row>
    <row r="68" spans="1:19" x14ac:dyDescent="0.2">
      <c r="A68" s="737" t="s">
        <v>607</v>
      </c>
      <c r="B68" s="738"/>
      <c r="C68" s="515"/>
      <c r="D68" s="173"/>
      <c r="E68" s="173">
        <v>6156</v>
      </c>
      <c r="F68" s="173"/>
      <c r="G68" s="173"/>
      <c r="H68" s="173"/>
      <c r="I68" s="139"/>
      <c r="J68" s="348"/>
      <c r="K68" s="348"/>
      <c r="L68" s="139"/>
      <c r="M68" s="348"/>
      <c r="N68" s="293"/>
      <c r="O68" s="104"/>
      <c r="P68" s="418"/>
      <c r="S68" s="148"/>
    </row>
    <row r="69" spans="1:19" x14ac:dyDescent="0.2">
      <c r="A69" s="737" t="s">
        <v>608</v>
      </c>
      <c r="B69" s="738"/>
      <c r="C69" s="515"/>
      <c r="D69" s="173">
        <v>4377.6000000000004</v>
      </c>
      <c r="E69" s="173"/>
      <c r="F69" s="173"/>
      <c r="G69" s="173"/>
      <c r="H69" s="173"/>
      <c r="I69" s="139"/>
      <c r="J69" s="348"/>
      <c r="K69" s="348"/>
      <c r="L69" s="139"/>
      <c r="M69" s="348"/>
      <c r="N69" s="293"/>
      <c r="O69" s="104"/>
      <c r="P69" s="419"/>
      <c r="S69" s="148"/>
    </row>
    <row r="70" spans="1:19" x14ac:dyDescent="0.2">
      <c r="A70" s="737" t="s">
        <v>609</v>
      </c>
      <c r="B70" s="738"/>
      <c r="C70" s="515"/>
      <c r="D70" s="173"/>
      <c r="E70" s="173">
        <v>2109</v>
      </c>
      <c r="F70" s="173"/>
      <c r="G70" s="173"/>
      <c r="H70" s="173"/>
      <c r="I70" s="139"/>
      <c r="J70" s="348"/>
      <c r="K70" s="348"/>
      <c r="L70" s="139"/>
      <c r="M70" s="348"/>
      <c r="N70" s="176"/>
      <c r="O70" s="104"/>
      <c r="P70" s="508"/>
      <c r="S70" s="148"/>
    </row>
    <row r="71" spans="1:19" x14ac:dyDescent="0.2">
      <c r="A71" s="737" t="s">
        <v>610</v>
      </c>
      <c r="B71" s="738"/>
      <c r="C71" s="515"/>
      <c r="D71" s="173"/>
      <c r="E71" s="173"/>
      <c r="F71" s="173"/>
      <c r="G71" s="173"/>
      <c r="H71" s="173"/>
      <c r="I71" s="139"/>
      <c r="J71" s="348"/>
      <c r="K71" s="348"/>
      <c r="L71" s="139"/>
      <c r="M71" s="348">
        <v>14512.2</v>
      </c>
      <c r="N71" s="176"/>
      <c r="O71" s="104"/>
      <c r="P71" s="509"/>
      <c r="S71" s="148"/>
    </row>
    <row r="72" spans="1:19" x14ac:dyDescent="0.2">
      <c r="A72" s="737" t="s">
        <v>611</v>
      </c>
      <c r="B72" s="738"/>
      <c r="C72" s="515"/>
      <c r="D72" s="173"/>
      <c r="E72" s="173">
        <v>8436</v>
      </c>
      <c r="F72" s="173"/>
      <c r="G72" s="173"/>
      <c r="H72" s="173"/>
      <c r="I72" s="139"/>
      <c r="J72" s="348"/>
      <c r="K72" s="348"/>
      <c r="L72" s="139"/>
      <c r="M72" s="348"/>
      <c r="N72" s="176"/>
      <c r="O72" s="104"/>
      <c r="P72" s="509"/>
      <c r="S72" s="148"/>
    </row>
    <row r="73" spans="1:19" x14ac:dyDescent="0.2">
      <c r="A73" s="737" t="s">
        <v>616</v>
      </c>
      <c r="B73" s="753"/>
      <c r="C73" s="515"/>
      <c r="D73" s="173"/>
      <c r="E73" s="173"/>
      <c r="F73" s="173"/>
      <c r="G73" s="173"/>
      <c r="H73" s="173"/>
      <c r="I73" s="139"/>
      <c r="J73" s="348">
        <v>46000</v>
      </c>
      <c r="K73" s="348"/>
      <c r="L73" s="139"/>
      <c r="M73" s="348"/>
      <c r="N73" s="176"/>
      <c r="O73" s="104"/>
      <c r="P73" s="508"/>
      <c r="S73" s="148"/>
    </row>
    <row r="74" spans="1:19" x14ac:dyDescent="0.2">
      <c r="A74" s="737" t="s">
        <v>617</v>
      </c>
      <c r="B74" s="753"/>
      <c r="C74" s="515"/>
      <c r="D74" s="173"/>
      <c r="E74" s="173"/>
      <c r="F74" s="173"/>
      <c r="G74" s="173"/>
      <c r="H74" s="173"/>
      <c r="I74" s="139"/>
      <c r="J74" s="348">
        <v>11800</v>
      </c>
      <c r="K74" s="348"/>
      <c r="L74" s="139"/>
      <c r="M74" s="348"/>
      <c r="N74" s="176"/>
      <c r="O74" s="104"/>
      <c r="P74" s="510"/>
      <c r="S74" s="148"/>
    </row>
    <row r="75" spans="1:19" x14ac:dyDescent="0.2">
      <c r="A75" s="737" t="s">
        <v>618</v>
      </c>
      <c r="B75" s="753"/>
      <c r="C75" s="515"/>
      <c r="D75" s="173"/>
      <c r="E75" s="173">
        <v>1083</v>
      </c>
      <c r="F75" s="173"/>
      <c r="G75" s="173"/>
      <c r="H75" s="173"/>
      <c r="I75" s="139"/>
      <c r="J75" s="348"/>
      <c r="K75" s="348"/>
      <c r="L75" s="139"/>
      <c r="M75" s="348"/>
      <c r="N75" s="176"/>
      <c r="O75" s="104"/>
      <c r="P75" s="510"/>
      <c r="S75" s="148"/>
    </row>
    <row r="76" spans="1:19" x14ac:dyDescent="0.2">
      <c r="A76" s="737" t="s">
        <v>628</v>
      </c>
      <c r="B76" s="753"/>
      <c r="C76" s="515"/>
      <c r="D76" s="173"/>
      <c r="E76" s="173"/>
      <c r="F76" s="173"/>
      <c r="G76" s="173"/>
      <c r="H76" s="173"/>
      <c r="I76" s="139"/>
      <c r="J76" s="348"/>
      <c r="K76" s="348"/>
      <c r="L76" s="139">
        <v>1881</v>
      </c>
      <c r="M76" s="76"/>
      <c r="N76" s="695"/>
      <c r="O76" s="104"/>
      <c r="P76" s="510"/>
      <c r="S76" s="148"/>
    </row>
    <row r="77" spans="1:19" x14ac:dyDescent="0.2">
      <c r="A77" s="737" t="s">
        <v>630</v>
      </c>
      <c r="B77" s="753"/>
      <c r="C77" s="515"/>
      <c r="D77" s="173"/>
      <c r="E77" s="173"/>
      <c r="F77" s="173"/>
      <c r="G77" s="173"/>
      <c r="H77" s="173"/>
      <c r="I77" s="139">
        <v>2736</v>
      </c>
      <c r="J77" s="348"/>
      <c r="K77" s="348"/>
      <c r="L77" s="348"/>
      <c r="M77" s="139"/>
      <c r="N77" s="142"/>
      <c r="O77" s="104"/>
      <c r="P77" s="510"/>
      <c r="S77" s="148"/>
    </row>
    <row r="78" spans="1:19" x14ac:dyDescent="0.2">
      <c r="A78" s="737" t="s">
        <v>631</v>
      </c>
      <c r="B78" s="753"/>
      <c r="C78" s="515"/>
      <c r="D78" s="173"/>
      <c r="E78" s="173"/>
      <c r="F78" s="173"/>
      <c r="G78" s="173"/>
      <c r="H78" s="173"/>
      <c r="I78" s="139">
        <v>6201.6</v>
      </c>
      <c r="J78" s="348"/>
      <c r="K78" s="348"/>
      <c r="L78" s="348"/>
      <c r="M78" s="139"/>
      <c r="N78" s="142"/>
      <c r="O78" s="104"/>
      <c r="P78" s="511"/>
      <c r="S78" s="148"/>
    </row>
    <row r="79" spans="1:19" ht="13.5" thickBot="1" x14ac:dyDescent="0.25">
      <c r="A79" s="756" t="s">
        <v>635</v>
      </c>
      <c r="B79" s="805"/>
      <c r="C79" s="516">
        <v>5700</v>
      </c>
      <c r="D79" s="341"/>
      <c r="E79" s="341"/>
      <c r="F79" s="341"/>
      <c r="G79" s="341"/>
      <c r="H79" s="341"/>
      <c r="I79" s="131"/>
      <c r="J79" s="668"/>
      <c r="K79" s="96"/>
      <c r="L79" s="96"/>
      <c r="M79" s="131"/>
      <c r="N79" s="98"/>
      <c r="O79" s="104"/>
      <c r="P79" s="864"/>
      <c r="Q79" s="864"/>
      <c r="S79" s="148"/>
    </row>
    <row r="80" spans="1:19" ht="13.5" thickBot="1" x14ac:dyDescent="0.25">
      <c r="C80" s="262">
        <f t="shared" ref="C80:N80" si="2">SUM(C54:C79)</f>
        <v>19779</v>
      </c>
      <c r="D80" s="263">
        <f t="shared" si="2"/>
        <v>4377.6000000000004</v>
      </c>
      <c r="E80" s="263">
        <f t="shared" si="2"/>
        <v>17784</v>
      </c>
      <c r="F80" s="263">
        <f t="shared" si="2"/>
        <v>13064.4</v>
      </c>
      <c r="G80" s="263">
        <f t="shared" si="2"/>
        <v>4263.6000000000004</v>
      </c>
      <c r="H80" s="263"/>
      <c r="I80" s="263">
        <f t="shared" si="2"/>
        <v>17875.2</v>
      </c>
      <c r="J80" s="263">
        <f t="shared" si="2"/>
        <v>57800</v>
      </c>
      <c r="K80" s="263">
        <f t="shared" si="2"/>
        <v>12323.4</v>
      </c>
      <c r="L80" s="263">
        <f t="shared" si="2"/>
        <v>4959</v>
      </c>
      <c r="M80" s="263">
        <f t="shared" si="2"/>
        <v>18027.96</v>
      </c>
      <c r="N80" s="264">
        <f t="shared" si="2"/>
        <v>22161.599999999999</v>
      </c>
      <c r="O80" s="104"/>
      <c r="P80" s="758">
        <f>SUM(C80:O80)</f>
        <v>192415.75999999998</v>
      </c>
      <c r="Q80" s="759"/>
      <c r="S80" s="148"/>
    </row>
    <row r="81" spans="1:19" x14ac:dyDescent="0.2">
      <c r="I81" s="1"/>
      <c r="J81" s="1"/>
      <c r="K81" s="1"/>
      <c r="L81" s="1"/>
      <c r="M81" s="1"/>
      <c r="O81"/>
      <c r="R81" s="148"/>
      <c r="S81" s="101"/>
    </row>
    <row r="82" spans="1:19" s="422" customFormat="1" ht="11.25" x14ac:dyDescent="0.2">
      <c r="A82" s="420"/>
      <c r="B82" s="518"/>
      <c r="C82" s="506" t="s">
        <v>51</v>
      </c>
      <c r="D82" s="506" t="s">
        <v>51</v>
      </c>
      <c r="E82" s="506" t="s">
        <v>51</v>
      </c>
      <c r="F82" s="506" t="s">
        <v>51</v>
      </c>
      <c r="G82" s="506"/>
      <c r="H82" s="506"/>
      <c r="I82" s="506" t="s">
        <v>51</v>
      </c>
      <c r="J82" s="506" t="s">
        <v>51</v>
      </c>
      <c r="K82" s="506"/>
      <c r="L82" s="506"/>
      <c r="M82" s="506" t="s">
        <v>51</v>
      </c>
      <c r="N82" s="506" t="s">
        <v>51</v>
      </c>
      <c r="O82" s="806">
        <f>SUM(C82:N82)</f>
        <v>0</v>
      </c>
      <c r="P82" s="806"/>
      <c r="Q82" s="423"/>
      <c r="R82" s="446"/>
    </row>
    <row r="83" spans="1:19" s="422" customFormat="1" ht="11.25" x14ac:dyDescent="0.2">
      <c r="A83" s="420"/>
      <c r="B83" s="518"/>
      <c r="C83" s="421"/>
      <c r="D83" s="421"/>
      <c r="E83" s="421"/>
      <c r="F83" s="421"/>
      <c r="G83" s="421"/>
      <c r="H83" s="421"/>
      <c r="I83" s="421"/>
      <c r="J83" s="421"/>
      <c r="K83" s="421"/>
      <c r="M83" s="421"/>
      <c r="N83" s="421"/>
      <c r="O83" s="806">
        <f>SUM(C83:N83)</f>
        <v>0</v>
      </c>
      <c r="P83" s="806"/>
      <c r="R83" s="445"/>
    </row>
    <row r="84" spans="1:19" s="422" customFormat="1" ht="11.25" x14ac:dyDescent="0.2">
      <c r="A84" s="420"/>
      <c r="B84" s="518"/>
      <c r="C84" s="421"/>
      <c r="D84" s="421"/>
      <c r="E84" s="421"/>
      <c r="F84" s="421"/>
      <c r="G84" s="506" t="s">
        <v>51</v>
      </c>
      <c r="H84" s="506"/>
      <c r="I84" s="421"/>
      <c r="J84" s="421"/>
      <c r="K84" s="421"/>
      <c r="L84" s="506" t="s">
        <v>51</v>
      </c>
      <c r="M84" s="465"/>
      <c r="N84" s="465"/>
      <c r="O84" s="841">
        <f>SUM(C84:N84)</f>
        <v>0</v>
      </c>
      <c r="P84" s="841"/>
      <c r="R84" s="445"/>
    </row>
    <row r="85" spans="1:19" s="422" customFormat="1" ht="11.25" x14ac:dyDescent="0.2">
      <c r="A85" s="420"/>
      <c r="B85" s="518"/>
      <c r="C85" s="421"/>
      <c r="D85" s="421"/>
      <c r="E85" s="421"/>
      <c r="F85" s="421"/>
      <c r="G85" s="421"/>
      <c r="H85" s="421"/>
      <c r="I85" s="421"/>
      <c r="J85" s="421"/>
      <c r="K85" s="421"/>
      <c r="O85" s="806">
        <f>SUM(O82:P84)</f>
        <v>0</v>
      </c>
      <c r="P85" s="806"/>
      <c r="R85" s="445"/>
    </row>
    <row r="86" spans="1:19" s="422" customFormat="1" ht="11.25" x14ac:dyDescent="0.2">
      <c r="A86" s="420"/>
      <c r="B86" s="518"/>
      <c r="C86" s="421"/>
      <c r="D86" s="421"/>
      <c r="E86" s="421"/>
      <c r="F86" s="421"/>
      <c r="G86" s="421"/>
      <c r="H86" s="421"/>
      <c r="I86" s="421"/>
      <c r="J86" s="421"/>
      <c r="P86" s="445"/>
    </row>
    <row r="87" spans="1:19" s="422" customFormat="1" ht="11.25" x14ac:dyDescent="0.2">
      <c r="A87" s="420"/>
      <c r="B87" s="518"/>
      <c r="C87" s="421"/>
      <c r="D87" s="421"/>
      <c r="E87" s="421"/>
      <c r="F87" s="421"/>
      <c r="G87" s="421"/>
      <c r="H87" s="421"/>
      <c r="N87" s="445"/>
    </row>
  </sheetData>
  <mergeCells count="72">
    <mergeCell ref="I12:I13"/>
    <mergeCell ref="O84:P84"/>
    <mergeCell ref="P79:Q79"/>
    <mergeCell ref="I5:I8"/>
    <mergeCell ref="J4:L4"/>
    <mergeCell ref="I23:I27"/>
    <mergeCell ref="I30:I32"/>
    <mergeCell ref="I16:I18"/>
    <mergeCell ref="I19:I20"/>
    <mergeCell ref="I21:I22"/>
    <mergeCell ref="I34:I36"/>
    <mergeCell ref="I37:I40"/>
    <mergeCell ref="I42:I43"/>
    <mergeCell ref="I44:I46"/>
    <mergeCell ref="M50:N50"/>
    <mergeCell ref="A70:B70"/>
    <mergeCell ref="G2:G4"/>
    <mergeCell ref="C3:D3"/>
    <mergeCell ref="E3:F3"/>
    <mergeCell ref="A53:B53"/>
    <mergeCell ref="A54:B54"/>
    <mergeCell ref="A5:A8"/>
    <mergeCell ref="A58:B58"/>
    <mergeCell ref="A56:B56"/>
    <mergeCell ref="A57:B57"/>
    <mergeCell ref="A63:B63"/>
    <mergeCell ref="E48:F48"/>
    <mergeCell ref="A23:A27"/>
    <mergeCell ref="A66:B66"/>
    <mergeCell ref="A16:A18"/>
    <mergeCell ref="A19:A20"/>
    <mergeCell ref="O85:P85"/>
    <mergeCell ref="A71:B71"/>
    <mergeCell ref="A72:B72"/>
    <mergeCell ref="P80:Q80"/>
    <mergeCell ref="A79:B79"/>
    <mergeCell ref="A76:B76"/>
    <mergeCell ref="A77:B77"/>
    <mergeCell ref="A78:B78"/>
    <mergeCell ref="A74:B74"/>
    <mergeCell ref="A75:B75"/>
    <mergeCell ref="A73:B73"/>
    <mergeCell ref="O83:P83"/>
    <mergeCell ref="A60:B60"/>
    <mergeCell ref="A12:A13"/>
    <mergeCell ref="A69:B69"/>
    <mergeCell ref="A59:B59"/>
    <mergeCell ref="A64:B64"/>
    <mergeCell ref="A61:B61"/>
    <mergeCell ref="A30:A32"/>
    <mergeCell ref="A34:A36"/>
    <mergeCell ref="A37:A40"/>
    <mergeCell ref="A42:A43"/>
    <mergeCell ref="A44:A46"/>
    <mergeCell ref="A55:B55"/>
    <mergeCell ref="A65:B65"/>
    <mergeCell ref="A9:A11"/>
    <mergeCell ref="I9:I11"/>
    <mergeCell ref="O82:P82"/>
    <mergeCell ref="M47:N47"/>
    <mergeCell ref="I49:J49"/>
    <mergeCell ref="I50:J50"/>
    <mergeCell ref="A47:B47"/>
    <mergeCell ref="M49:N49"/>
    <mergeCell ref="I47:L48"/>
    <mergeCell ref="C48:D48"/>
    <mergeCell ref="I14:I15"/>
    <mergeCell ref="A14:A15"/>
    <mergeCell ref="A67:B67"/>
    <mergeCell ref="A62:B62"/>
    <mergeCell ref="A68:B68"/>
    <mergeCell ref="A21:A22"/>
  </mergeCells>
  <printOptions horizontalCentered="1"/>
  <pageMargins left="0.15748031496062992" right="0.15748031496062992" top="0.35433070866141736" bottom="0.55118110236220474" header="0.31496062992125984" footer="0.31496062992125984"/>
  <pageSetup paperSize="9" scale="85" fitToWidth="0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74"/>
  <sheetViews>
    <sheetView zoomScaleNormal="100" workbookViewId="0">
      <pane ySplit="4" topLeftCell="A5" activePane="bottomLeft" state="frozenSplit"/>
      <selection pane="bottomLeft" activeCell="J16" sqref="J16"/>
    </sheetView>
  </sheetViews>
  <sheetFormatPr defaultRowHeight="12.75" x14ac:dyDescent="0.2"/>
  <cols>
    <col min="1" max="1" width="3" style="178" customWidth="1"/>
    <col min="2" max="2" width="6.42578125" style="83" customWidth="1"/>
    <col min="3" max="4" width="10.7109375" style="189" customWidth="1"/>
    <col min="5" max="5" width="11.28515625" style="189" customWidth="1"/>
    <col min="6" max="6" width="10.85546875" style="189" customWidth="1"/>
    <col min="7" max="8" width="11.140625" style="1" customWidth="1"/>
    <col min="9" max="9" width="11" customWidth="1"/>
    <col min="10" max="11" width="10.42578125" customWidth="1"/>
    <col min="12" max="12" width="10.28515625" customWidth="1"/>
    <col min="13" max="14" width="10.7109375" customWidth="1"/>
    <col min="15" max="15" width="10.7109375" style="164" customWidth="1"/>
    <col min="16" max="16" width="14.85546875" customWidth="1"/>
    <col min="17" max="17" width="14.140625" customWidth="1"/>
    <col min="18" max="18" width="13.28515625" customWidth="1"/>
    <col min="19" max="19" width="13.7109375" customWidth="1"/>
    <col min="20" max="20" width="13.140625" customWidth="1"/>
  </cols>
  <sheetData>
    <row r="1" spans="1:19" ht="15" x14ac:dyDescent="0.25">
      <c r="A1" s="41" t="s">
        <v>61</v>
      </c>
      <c r="C1" s="188"/>
    </row>
    <row r="2" spans="1:19" ht="5.25" customHeight="1" thickBot="1" x14ac:dyDescent="0.25">
      <c r="A2" s="2"/>
      <c r="C2" s="190"/>
      <c r="D2" s="191"/>
      <c r="E2" s="191"/>
      <c r="F2" s="191"/>
      <c r="G2" s="772" t="s">
        <v>49</v>
      </c>
      <c r="H2" s="716"/>
      <c r="I2" s="148"/>
    </row>
    <row r="3" spans="1:19" ht="17.25" customHeight="1" x14ac:dyDescent="0.2">
      <c r="A3" s="2"/>
      <c r="C3" s="788" t="s">
        <v>35</v>
      </c>
      <c r="D3" s="789"/>
      <c r="E3" s="788" t="s">
        <v>34</v>
      </c>
      <c r="F3" s="789"/>
      <c r="G3" s="772"/>
      <c r="H3" s="716"/>
      <c r="I3" s="148"/>
    </row>
    <row r="4" spans="1:19" ht="13.5" thickBot="1" x14ac:dyDescent="0.25">
      <c r="A4" s="281" t="s">
        <v>6</v>
      </c>
      <c r="B4" s="112" t="s">
        <v>11</v>
      </c>
      <c r="C4" s="192" t="s">
        <v>7</v>
      </c>
      <c r="D4" s="193" t="s">
        <v>8</v>
      </c>
      <c r="E4" s="192" t="s">
        <v>38</v>
      </c>
      <c r="F4" s="194" t="s">
        <v>8</v>
      </c>
      <c r="G4" s="773"/>
      <c r="H4" s="716"/>
      <c r="I4" s="177" t="s">
        <v>0</v>
      </c>
      <c r="J4" s="777" t="s">
        <v>12</v>
      </c>
      <c r="K4" s="777"/>
      <c r="L4" s="777"/>
    </row>
    <row r="5" spans="1:19" x14ac:dyDescent="0.2">
      <c r="A5" s="877" t="s">
        <v>47</v>
      </c>
      <c r="B5" s="719" t="s">
        <v>93</v>
      </c>
      <c r="C5" s="363"/>
      <c r="D5" s="114"/>
      <c r="E5" s="694">
        <v>127680</v>
      </c>
      <c r="F5" s="114"/>
      <c r="G5" s="246"/>
      <c r="H5" s="714">
        <f>SUM(C5:G5)/1.14</f>
        <v>112000.00000000001</v>
      </c>
      <c r="I5" s="878">
        <f>SUM(C5:G15)</f>
        <v>359031.60000000003</v>
      </c>
      <c r="J5" s="666" t="s">
        <v>94</v>
      </c>
      <c r="K5" s="572"/>
      <c r="L5" s="573"/>
      <c r="M5" s="215" t="s">
        <v>79</v>
      </c>
      <c r="O5" s="161">
        <v>43048</v>
      </c>
      <c r="P5" s="225"/>
    </row>
    <row r="6" spans="1:19" x14ac:dyDescent="0.2">
      <c r="A6" s="877"/>
      <c r="B6" s="722" t="s">
        <v>419</v>
      </c>
      <c r="C6" s="625"/>
      <c r="D6" s="61">
        <v>11080.8</v>
      </c>
      <c r="E6" s="159"/>
      <c r="F6" s="61"/>
      <c r="G6" s="71"/>
      <c r="H6" s="714">
        <f t="shared" ref="H6:H39" si="0">SUM(C6:G6)/1.14</f>
        <v>9720</v>
      </c>
      <c r="I6" s="879"/>
      <c r="J6" s="30" t="s">
        <v>418</v>
      </c>
      <c r="K6" s="31"/>
      <c r="L6" s="32"/>
      <c r="M6" s="215" t="s">
        <v>79</v>
      </c>
      <c r="N6" s="215"/>
      <c r="O6" s="161">
        <v>43077</v>
      </c>
      <c r="P6" s="641"/>
      <c r="Q6" s="225"/>
      <c r="S6" s="172"/>
    </row>
    <row r="7" spans="1:19" x14ac:dyDescent="0.2">
      <c r="A7" s="877"/>
      <c r="B7" s="722" t="s">
        <v>431</v>
      </c>
      <c r="C7" s="128"/>
      <c r="D7" s="108">
        <v>11673.6</v>
      </c>
      <c r="E7" s="60"/>
      <c r="F7" s="61"/>
      <c r="G7" s="66"/>
      <c r="H7" s="714">
        <f t="shared" si="0"/>
        <v>10240.000000000002</v>
      </c>
      <c r="I7" s="879"/>
      <c r="J7" s="30" t="s">
        <v>109</v>
      </c>
      <c r="K7" s="31"/>
      <c r="L7" s="32"/>
      <c r="M7" s="485" t="s">
        <v>45</v>
      </c>
      <c r="N7" s="215"/>
      <c r="O7" s="161" t="s">
        <v>46</v>
      </c>
      <c r="P7" s="161"/>
      <c r="Q7" s="225"/>
      <c r="R7" s="172" t="s">
        <v>597</v>
      </c>
      <c r="S7" s="172"/>
    </row>
    <row r="8" spans="1:19" x14ac:dyDescent="0.2">
      <c r="A8" s="877"/>
      <c r="B8" s="692" t="s">
        <v>451</v>
      </c>
      <c r="C8" s="60"/>
      <c r="D8" s="108"/>
      <c r="E8" s="127">
        <v>72960</v>
      </c>
      <c r="F8" s="61"/>
      <c r="G8" s="66"/>
      <c r="H8" s="714">
        <f t="shared" si="0"/>
        <v>64000.000000000007</v>
      </c>
      <c r="I8" s="879"/>
      <c r="J8" s="30" t="s">
        <v>323</v>
      </c>
      <c r="K8" s="31"/>
      <c r="L8" s="32"/>
      <c r="M8" s="491" t="s">
        <v>325</v>
      </c>
      <c r="N8" s="215"/>
      <c r="O8" s="161">
        <v>43070</v>
      </c>
      <c r="P8" s="161"/>
      <c r="Q8" s="225"/>
      <c r="R8" s="172" t="s">
        <v>597</v>
      </c>
      <c r="S8" s="172"/>
    </row>
    <row r="9" spans="1:19" x14ac:dyDescent="0.2">
      <c r="A9" s="877"/>
      <c r="B9" s="721" t="s">
        <v>474</v>
      </c>
      <c r="C9" s="58"/>
      <c r="D9" s="120">
        <v>36993</v>
      </c>
      <c r="E9" s="149"/>
      <c r="F9" s="59"/>
      <c r="G9" s="99"/>
      <c r="H9" s="714">
        <f t="shared" si="0"/>
        <v>32450.000000000004</v>
      </c>
      <c r="I9" s="879"/>
      <c r="J9" s="505" t="s">
        <v>109</v>
      </c>
      <c r="K9" s="31"/>
      <c r="L9" s="32"/>
      <c r="M9" s="491" t="s">
        <v>45</v>
      </c>
      <c r="O9" s="161" t="s">
        <v>46</v>
      </c>
      <c r="P9" s="35"/>
      <c r="Q9" s="225"/>
      <c r="R9" s="172" t="s">
        <v>597</v>
      </c>
    </row>
    <row r="10" spans="1:19" x14ac:dyDescent="0.2">
      <c r="A10" s="877"/>
      <c r="B10" s="722" t="s">
        <v>591</v>
      </c>
      <c r="C10" s="60"/>
      <c r="D10" s="110"/>
      <c r="E10" s="159">
        <v>11422.8</v>
      </c>
      <c r="F10" s="108"/>
      <c r="G10" s="71"/>
      <c r="H10" s="714">
        <f t="shared" si="0"/>
        <v>10020</v>
      </c>
      <c r="I10" s="879"/>
      <c r="J10" s="30" t="s">
        <v>594</v>
      </c>
      <c r="K10" s="31"/>
      <c r="L10" s="32"/>
      <c r="M10" s="215" t="s">
        <v>79</v>
      </c>
      <c r="O10" s="161">
        <v>43070</v>
      </c>
      <c r="P10" s="35"/>
    </row>
    <row r="11" spans="1:19" x14ac:dyDescent="0.2">
      <c r="A11" s="877"/>
      <c r="B11" s="723" t="s">
        <v>629</v>
      </c>
      <c r="C11" s="302"/>
      <c r="D11" s="151"/>
      <c r="E11" s="531">
        <v>11685</v>
      </c>
      <c r="F11" s="141"/>
      <c r="G11" s="318"/>
      <c r="H11" s="714">
        <f t="shared" si="0"/>
        <v>10250</v>
      </c>
      <c r="I11" s="879"/>
      <c r="J11" s="30" t="s">
        <v>594</v>
      </c>
      <c r="K11" s="31"/>
      <c r="L11" s="32"/>
      <c r="M11" s="215" t="s">
        <v>79</v>
      </c>
      <c r="O11" s="161">
        <v>43077</v>
      </c>
    </row>
    <row r="12" spans="1:19" x14ac:dyDescent="0.2">
      <c r="A12" s="877"/>
      <c r="B12" s="688" t="s">
        <v>539</v>
      </c>
      <c r="C12" s="273"/>
      <c r="D12" s="173"/>
      <c r="E12" s="300">
        <v>34200</v>
      </c>
      <c r="F12" s="156"/>
      <c r="G12" s="237"/>
      <c r="H12" s="714">
        <f t="shared" si="0"/>
        <v>30000.000000000004</v>
      </c>
      <c r="I12" s="879"/>
      <c r="J12" s="30" t="s">
        <v>637</v>
      </c>
      <c r="K12" s="31"/>
      <c r="L12" s="32"/>
      <c r="M12" s="215" t="s">
        <v>184</v>
      </c>
      <c r="O12" s="161">
        <v>43073</v>
      </c>
      <c r="P12" s="35"/>
    </row>
    <row r="13" spans="1:19" ht="13.5" thickBot="1" x14ac:dyDescent="0.25">
      <c r="A13" s="877"/>
      <c r="B13" s="689" t="s">
        <v>619</v>
      </c>
      <c r="C13" s="532"/>
      <c r="D13" s="390"/>
      <c r="E13" s="690">
        <v>32729.4</v>
      </c>
      <c r="F13" s="341"/>
      <c r="G13" s="691"/>
      <c r="H13" s="714">
        <f t="shared" si="0"/>
        <v>28710.000000000004</v>
      </c>
      <c r="I13" s="879"/>
      <c r="J13" s="30" t="s">
        <v>594</v>
      </c>
      <c r="K13" s="31"/>
      <c r="L13" s="32"/>
      <c r="M13" s="215" t="s">
        <v>79</v>
      </c>
      <c r="O13" s="161">
        <v>43070</v>
      </c>
      <c r="P13" s="35"/>
      <c r="Q13" s="160"/>
    </row>
    <row r="14" spans="1:19" x14ac:dyDescent="0.2">
      <c r="A14" s="799"/>
      <c r="B14" s="301" t="s">
        <v>636</v>
      </c>
      <c r="C14" s="303">
        <v>4902</v>
      </c>
      <c r="D14" s="120"/>
      <c r="E14" s="256"/>
      <c r="F14" s="59"/>
      <c r="G14" s="682"/>
      <c r="H14" s="714">
        <f t="shared" si="0"/>
        <v>4300</v>
      </c>
      <c r="I14" s="879"/>
      <c r="J14" s="30" t="s">
        <v>306</v>
      </c>
      <c r="K14" s="31"/>
      <c r="L14" s="32"/>
      <c r="M14" s="215" t="s">
        <v>79</v>
      </c>
      <c r="O14" s="161">
        <v>43074</v>
      </c>
      <c r="P14" s="641"/>
    </row>
    <row r="15" spans="1:19" x14ac:dyDescent="0.2">
      <c r="A15" s="800"/>
      <c r="B15" s="85" t="s">
        <v>638</v>
      </c>
      <c r="C15" s="60"/>
      <c r="D15" s="108">
        <v>3705</v>
      </c>
      <c r="E15" s="58"/>
      <c r="F15" s="59"/>
      <c r="G15" s="247"/>
      <c r="H15" s="714">
        <f t="shared" si="0"/>
        <v>3250.0000000000005</v>
      </c>
      <c r="I15" s="880"/>
      <c r="J15" s="30" t="s">
        <v>574</v>
      </c>
      <c r="K15" s="31"/>
      <c r="L15" s="32"/>
      <c r="M15" s="100" t="s">
        <v>45</v>
      </c>
      <c r="O15" s="161" t="s">
        <v>46</v>
      </c>
      <c r="P15" s="225"/>
    </row>
    <row r="16" spans="1:19" x14ac:dyDescent="0.2">
      <c r="A16" s="798" t="s">
        <v>164</v>
      </c>
      <c r="B16" s="301" t="s">
        <v>639</v>
      </c>
      <c r="C16" s="149"/>
      <c r="D16" s="366">
        <v>1995</v>
      </c>
      <c r="E16" s="58"/>
      <c r="F16" s="121"/>
      <c r="G16" s="366"/>
      <c r="H16" s="714">
        <f t="shared" si="0"/>
        <v>1750.0000000000002</v>
      </c>
      <c r="I16" s="744">
        <f>SUM(C16:G17)</f>
        <v>3363</v>
      </c>
      <c r="J16" s="30" t="s">
        <v>132</v>
      </c>
      <c r="K16" s="354"/>
      <c r="L16" s="410"/>
      <c r="M16" s="100" t="s">
        <v>45</v>
      </c>
      <c r="O16" s="161" t="s">
        <v>46</v>
      </c>
      <c r="Q16" s="160"/>
    </row>
    <row r="17" spans="1:17" x14ac:dyDescent="0.2">
      <c r="A17" s="800"/>
      <c r="B17" s="220" t="s">
        <v>641</v>
      </c>
      <c r="C17" s="58"/>
      <c r="D17" s="366"/>
      <c r="E17" s="149">
        <v>1368</v>
      </c>
      <c r="F17" s="121"/>
      <c r="G17" s="366"/>
      <c r="H17" s="714">
        <f t="shared" si="0"/>
        <v>1200</v>
      </c>
      <c r="I17" s="746"/>
      <c r="J17" s="30" t="s">
        <v>640</v>
      </c>
      <c r="K17" s="354"/>
      <c r="L17" s="410"/>
      <c r="M17" s="215" t="s">
        <v>447</v>
      </c>
      <c r="O17" s="161">
        <v>43073</v>
      </c>
    </row>
    <row r="18" spans="1:17" x14ac:dyDescent="0.2">
      <c r="A18" s="741" t="s">
        <v>172</v>
      </c>
      <c r="B18" s="433" t="s">
        <v>642</v>
      </c>
      <c r="C18" s="273"/>
      <c r="D18" s="241"/>
      <c r="E18" s="300">
        <v>1368</v>
      </c>
      <c r="F18" s="237"/>
      <c r="G18" s="241"/>
      <c r="H18" s="714">
        <f t="shared" si="0"/>
        <v>1200</v>
      </c>
      <c r="I18" s="744">
        <f>SUM(C18:G23)</f>
        <v>16438.8</v>
      </c>
      <c r="J18" s="30" t="s">
        <v>646</v>
      </c>
      <c r="K18" s="354"/>
      <c r="L18" s="410"/>
      <c r="M18" s="215" t="s">
        <v>184</v>
      </c>
      <c r="O18" s="161">
        <v>43073</v>
      </c>
      <c r="P18" s="225"/>
    </row>
    <row r="19" spans="1:17" x14ac:dyDescent="0.2">
      <c r="A19" s="742"/>
      <c r="B19" s="85" t="s">
        <v>643</v>
      </c>
      <c r="C19" s="60"/>
      <c r="D19" s="247">
        <v>3100.8</v>
      </c>
      <c r="E19" s="60"/>
      <c r="F19" s="110"/>
      <c r="G19" s="247"/>
      <c r="H19" s="714">
        <f t="shared" si="0"/>
        <v>2720.0000000000005</v>
      </c>
      <c r="I19" s="745"/>
      <c r="J19" s="30" t="s">
        <v>307</v>
      </c>
      <c r="K19" s="354"/>
      <c r="L19" s="410"/>
      <c r="M19" s="215" t="s">
        <v>45</v>
      </c>
      <c r="O19" s="161" t="s">
        <v>46</v>
      </c>
    </row>
    <row r="20" spans="1:17" x14ac:dyDescent="0.2">
      <c r="A20" s="742"/>
      <c r="B20" s="84" t="s">
        <v>644</v>
      </c>
      <c r="C20" s="149">
        <v>6840</v>
      </c>
      <c r="D20" s="366"/>
      <c r="E20" s="58"/>
      <c r="F20" s="121"/>
      <c r="G20" s="366"/>
      <c r="H20" s="714">
        <f t="shared" si="0"/>
        <v>6000.0000000000009</v>
      </c>
      <c r="I20" s="745"/>
      <c r="J20" s="30" t="s">
        <v>647</v>
      </c>
      <c r="K20" s="354"/>
      <c r="L20" s="410"/>
      <c r="M20" s="215" t="s">
        <v>184</v>
      </c>
      <c r="O20" s="161">
        <v>43073</v>
      </c>
    </row>
    <row r="21" spans="1:17" x14ac:dyDescent="0.2">
      <c r="A21" s="742"/>
      <c r="B21" s="84" t="s">
        <v>645</v>
      </c>
      <c r="C21" s="302"/>
      <c r="D21" s="141">
        <v>2280</v>
      </c>
      <c r="E21" s="302"/>
      <c r="F21" s="151"/>
      <c r="G21" s="353"/>
      <c r="H21" s="714">
        <f t="shared" si="0"/>
        <v>2000.0000000000002</v>
      </c>
      <c r="I21" s="745"/>
      <c r="J21" s="30" t="s">
        <v>307</v>
      </c>
      <c r="K21" s="354"/>
      <c r="L21" s="410"/>
      <c r="M21" s="215" t="s">
        <v>45</v>
      </c>
      <c r="O21" s="161" t="s">
        <v>46</v>
      </c>
      <c r="P21" s="35"/>
    </row>
    <row r="22" spans="1:17" x14ac:dyDescent="0.2">
      <c r="A22" s="742"/>
      <c r="B22" s="84" t="s">
        <v>648</v>
      </c>
      <c r="C22" s="60"/>
      <c r="D22" s="108">
        <v>1710</v>
      </c>
      <c r="E22" s="60"/>
      <c r="F22" s="61"/>
      <c r="G22" s="247"/>
      <c r="H22" s="714">
        <f t="shared" si="0"/>
        <v>1500.0000000000002</v>
      </c>
      <c r="I22" s="745"/>
      <c r="J22" s="30" t="s">
        <v>307</v>
      </c>
      <c r="K22" s="31"/>
      <c r="L22" s="32"/>
      <c r="M22" s="215" t="s">
        <v>45</v>
      </c>
      <c r="O22" s="161" t="s">
        <v>46</v>
      </c>
      <c r="P22" s="225"/>
    </row>
    <row r="23" spans="1:17" x14ac:dyDescent="0.2">
      <c r="A23" s="743"/>
      <c r="B23" s="84" t="s">
        <v>649</v>
      </c>
      <c r="C23" s="58"/>
      <c r="D23" s="120">
        <v>1140</v>
      </c>
      <c r="E23" s="58"/>
      <c r="F23" s="59"/>
      <c r="G23" s="366"/>
      <c r="H23" s="714">
        <f t="shared" si="0"/>
        <v>1000.0000000000001</v>
      </c>
      <c r="I23" s="746"/>
      <c r="J23" s="30" t="s">
        <v>307</v>
      </c>
      <c r="K23" s="31"/>
      <c r="L23" s="32"/>
      <c r="M23" s="215" t="s">
        <v>45</v>
      </c>
      <c r="O23" s="161" t="s">
        <v>46</v>
      </c>
    </row>
    <row r="24" spans="1:17" x14ac:dyDescent="0.2">
      <c r="A24" s="712" t="s">
        <v>81</v>
      </c>
      <c r="B24" s="85" t="s">
        <v>651</v>
      </c>
      <c r="C24" s="127">
        <v>1345.2</v>
      </c>
      <c r="D24" s="108"/>
      <c r="E24" s="60"/>
      <c r="F24" s="61"/>
      <c r="G24" s="247"/>
      <c r="H24" s="714">
        <f t="shared" si="0"/>
        <v>1180.0000000000002</v>
      </c>
      <c r="I24" s="715">
        <f>SUM(C24:G24)</f>
        <v>1345.2</v>
      </c>
      <c r="J24" s="30" t="s">
        <v>650</v>
      </c>
      <c r="K24" s="31"/>
      <c r="L24" s="32"/>
      <c r="M24" s="215" t="s">
        <v>184</v>
      </c>
      <c r="O24" s="161">
        <v>43076</v>
      </c>
    </row>
    <row r="25" spans="1:17" x14ac:dyDescent="0.2">
      <c r="A25" s="115" t="s">
        <v>96</v>
      </c>
      <c r="B25" s="84" t="s">
        <v>652</v>
      </c>
      <c r="C25" s="287"/>
      <c r="D25" s="235"/>
      <c r="E25" s="240">
        <v>855</v>
      </c>
      <c r="F25" s="234"/>
      <c r="G25" s="366"/>
      <c r="H25" s="714">
        <f t="shared" si="0"/>
        <v>750.00000000000011</v>
      </c>
      <c r="I25" s="271">
        <f>SUM(C25:G25)</f>
        <v>855</v>
      </c>
      <c r="J25" s="30" t="s">
        <v>554</v>
      </c>
      <c r="K25" s="31"/>
      <c r="L25" s="32"/>
      <c r="M25" s="215" t="s">
        <v>79</v>
      </c>
      <c r="O25" s="161">
        <v>43110</v>
      </c>
      <c r="Q25" s="35" t="s">
        <v>673</v>
      </c>
    </row>
    <row r="26" spans="1:17" x14ac:dyDescent="0.2">
      <c r="A26" s="741" t="s">
        <v>236</v>
      </c>
      <c r="B26" s="272" t="s">
        <v>653</v>
      </c>
      <c r="C26" s="314"/>
      <c r="D26" s="313"/>
      <c r="E26" s="311">
        <v>18969.599999999999</v>
      </c>
      <c r="F26" s="312"/>
      <c r="G26" s="353"/>
      <c r="H26" s="714">
        <f t="shared" si="0"/>
        <v>16640</v>
      </c>
      <c r="I26" s="744">
        <f>SUM(C26:G30)</f>
        <v>31395.599999999999</v>
      </c>
      <c r="J26" s="686" t="s">
        <v>594</v>
      </c>
      <c r="K26" s="31"/>
      <c r="L26" s="32"/>
      <c r="M26" s="215" t="s">
        <v>79</v>
      </c>
      <c r="O26" s="161">
        <v>43091</v>
      </c>
    </row>
    <row r="27" spans="1:17" x14ac:dyDescent="0.2">
      <c r="A27" s="742"/>
      <c r="B27" s="85" t="s">
        <v>654</v>
      </c>
      <c r="C27" s="186"/>
      <c r="D27" s="185"/>
      <c r="E27" s="195">
        <v>843.6</v>
      </c>
      <c r="F27" s="183"/>
      <c r="G27" s="247"/>
      <c r="H27" s="714">
        <f t="shared" si="0"/>
        <v>740.00000000000011</v>
      </c>
      <c r="I27" s="745"/>
      <c r="J27" s="30" t="s">
        <v>519</v>
      </c>
      <c r="K27" s="31"/>
      <c r="L27" s="32"/>
      <c r="M27" s="215" t="s">
        <v>184</v>
      </c>
      <c r="O27" s="161">
        <v>43080</v>
      </c>
    </row>
    <row r="28" spans="1:17" x14ac:dyDescent="0.2">
      <c r="A28" s="742"/>
      <c r="B28" s="301" t="s">
        <v>656</v>
      </c>
      <c r="C28" s="314"/>
      <c r="D28" s="313"/>
      <c r="E28" s="687"/>
      <c r="F28" s="183">
        <v>6840</v>
      </c>
      <c r="G28" s="353"/>
      <c r="H28" s="714">
        <f t="shared" si="0"/>
        <v>6000.0000000000009</v>
      </c>
      <c r="I28" s="745"/>
      <c r="J28" s="30" t="s">
        <v>655</v>
      </c>
      <c r="K28" s="31"/>
      <c r="L28" s="32"/>
      <c r="M28" s="215" t="s">
        <v>45</v>
      </c>
      <c r="O28" s="161" t="s">
        <v>46</v>
      </c>
    </row>
    <row r="29" spans="1:17" x14ac:dyDescent="0.2">
      <c r="A29" s="742"/>
      <c r="B29" s="85" t="s">
        <v>658</v>
      </c>
      <c r="C29" s="195">
        <v>2690.4</v>
      </c>
      <c r="D29" s="185"/>
      <c r="E29" s="581"/>
      <c r="F29" s="183"/>
      <c r="G29" s="247"/>
      <c r="H29" s="714">
        <f t="shared" si="0"/>
        <v>2360.0000000000005</v>
      </c>
      <c r="I29" s="745"/>
      <c r="J29" s="30" t="s">
        <v>657</v>
      </c>
      <c r="K29" s="31"/>
      <c r="L29" s="32"/>
      <c r="M29" s="215" t="s">
        <v>184</v>
      </c>
      <c r="O29" s="161">
        <v>43080</v>
      </c>
    </row>
    <row r="30" spans="1:17" x14ac:dyDescent="0.2">
      <c r="A30" s="743"/>
      <c r="B30" s="84" t="s">
        <v>659</v>
      </c>
      <c r="C30" s="287"/>
      <c r="D30" s="235">
        <v>2052</v>
      </c>
      <c r="E30" s="287"/>
      <c r="F30" s="234"/>
      <c r="G30" s="366"/>
      <c r="H30" s="714">
        <f t="shared" si="0"/>
        <v>1800.0000000000002</v>
      </c>
      <c r="I30" s="746"/>
      <c r="J30" s="30" t="s">
        <v>109</v>
      </c>
      <c r="K30" s="31"/>
      <c r="L30" s="32"/>
      <c r="M30" s="215" t="s">
        <v>45</v>
      </c>
      <c r="O30" s="161" t="s">
        <v>46</v>
      </c>
    </row>
    <row r="31" spans="1:17" x14ac:dyDescent="0.2">
      <c r="A31" s="741" t="s">
        <v>187</v>
      </c>
      <c r="B31" s="301" t="s">
        <v>661</v>
      </c>
      <c r="C31" s="314"/>
      <c r="D31" s="313">
        <v>4628.3999999999996</v>
      </c>
      <c r="E31" s="314"/>
      <c r="F31" s="312"/>
      <c r="G31" s="353"/>
      <c r="H31" s="714">
        <f t="shared" si="0"/>
        <v>4060</v>
      </c>
      <c r="I31" s="744">
        <f>SUM(C31:G34)</f>
        <v>51083.4</v>
      </c>
      <c r="J31" s="30" t="s">
        <v>84</v>
      </c>
      <c r="K31" s="31"/>
      <c r="L31" s="32"/>
      <c r="M31" s="215" t="s">
        <v>45</v>
      </c>
      <c r="O31" s="161" t="s">
        <v>46</v>
      </c>
    </row>
    <row r="32" spans="1:17" x14ac:dyDescent="0.2">
      <c r="A32" s="742"/>
      <c r="B32" s="220" t="s">
        <v>662</v>
      </c>
      <c r="C32" s="253"/>
      <c r="D32" s="285">
        <v>15948.6</v>
      </c>
      <c r="E32" s="683"/>
      <c r="F32" s="283"/>
      <c r="G32" s="241"/>
      <c r="H32" s="714">
        <f t="shared" si="0"/>
        <v>13990.000000000002</v>
      </c>
      <c r="I32" s="745"/>
      <c r="J32" s="30" t="s">
        <v>84</v>
      </c>
      <c r="K32" s="31"/>
      <c r="L32" s="32"/>
      <c r="M32" s="215" t="s">
        <v>45</v>
      </c>
      <c r="O32" s="161" t="s">
        <v>46</v>
      </c>
    </row>
    <row r="33" spans="1:17" x14ac:dyDescent="0.2">
      <c r="A33" s="742"/>
      <c r="B33" s="301" t="s">
        <v>660</v>
      </c>
      <c r="C33" s="186"/>
      <c r="D33" s="185">
        <v>14090.4</v>
      </c>
      <c r="E33" s="186"/>
      <c r="F33" s="183"/>
      <c r="G33" s="247"/>
      <c r="H33" s="714">
        <f t="shared" si="0"/>
        <v>12360</v>
      </c>
      <c r="I33" s="745"/>
      <c r="J33" s="30" t="s">
        <v>84</v>
      </c>
      <c r="K33" s="31"/>
      <c r="L33" s="32"/>
      <c r="M33" s="215" t="s">
        <v>45</v>
      </c>
      <c r="O33" s="161" t="s">
        <v>46</v>
      </c>
      <c r="P33" s="225"/>
    </row>
    <row r="34" spans="1:17" x14ac:dyDescent="0.2">
      <c r="A34" s="743"/>
      <c r="B34" s="220" t="s">
        <v>663</v>
      </c>
      <c r="C34" s="315"/>
      <c r="D34" s="313"/>
      <c r="E34" s="311">
        <v>16416</v>
      </c>
      <c r="F34" s="312"/>
      <c r="G34" s="353"/>
      <c r="H34" s="714">
        <f t="shared" si="0"/>
        <v>14400.000000000002</v>
      </c>
      <c r="I34" s="746"/>
      <c r="J34" s="30" t="s">
        <v>594</v>
      </c>
      <c r="K34" s="31"/>
      <c r="L34" s="32"/>
      <c r="M34" s="215" t="s">
        <v>79</v>
      </c>
      <c r="O34" s="161">
        <v>43091</v>
      </c>
      <c r="P34" s="411">
        <f>E34+E26</f>
        <v>35385.599999999999</v>
      </c>
    </row>
    <row r="35" spans="1:17" x14ac:dyDescent="0.2">
      <c r="A35" s="741" t="s">
        <v>103</v>
      </c>
      <c r="B35" s="220" t="s">
        <v>664</v>
      </c>
      <c r="C35" s="253"/>
      <c r="D35" s="185">
        <v>684</v>
      </c>
      <c r="E35" s="683"/>
      <c r="F35" s="283"/>
      <c r="G35" s="241"/>
      <c r="H35" s="714">
        <f t="shared" si="0"/>
        <v>600</v>
      </c>
      <c r="I35" s="744">
        <f>SUM(C35:G37)</f>
        <v>3830.3999999999996</v>
      </c>
      <c r="J35" s="30" t="s">
        <v>84</v>
      </c>
      <c r="K35" s="31"/>
      <c r="L35" s="32"/>
      <c r="M35" s="215" t="s">
        <v>45</v>
      </c>
      <c r="O35" s="161" t="s">
        <v>46</v>
      </c>
    </row>
    <row r="36" spans="1:17" x14ac:dyDescent="0.2">
      <c r="A36" s="742"/>
      <c r="B36" s="84" t="s">
        <v>665</v>
      </c>
      <c r="C36" s="186"/>
      <c r="D36" s="235">
        <v>1573.2</v>
      </c>
      <c r="E36" s="581"/>
      <c r="F36" s="183"/>
      <c r="G36" s="247"/>
      <c r="H36" s="714">
        <f t="shared" si="0"/>
        <v>1380.0000000000002</v>
      </c>
      <c r="I36" s="745"/>
      <c r="J36" s="30" t="s">
        <v>84</v>
      </c>
      <c r="K36" s="31"/>
      <c r="L36" s="32"/>
      <c r="M36" s="215" t="s">
        <v>45</v>
      </c>
      <c r="O36" s="161" t="s">
        <v>46</v>
      </c>
    </row>
    <row r="37" spans="1:17" x14ac:dyDescent="0.2">
      <c r="A37" s="742"/>
      <c r="B37" s="305" t="s">
        <v>666</v>
      </c>
      <c r="C37" s="314"/>
      <c r="D37" s="313">
        <v>1573.2</v>
      </c>
      <c r="E37" s="314"/>
      <c r="F37" s="312"/>
      <c r="G37" s="353"/>
      <c r="H37" s="714">
        <f t="shared" si="0"/>
        <v>1380.0000000000002</v>
      </c>
      <c r="I37" s="745"/>
      <c r="J37" s="30" t="s">
        <v>84</v>
      </c>
      <c r="K37" s="31"/>
      <c r="L37" s="32"/>
      <c r="M37" s="215" t="s">
        <v>45</v>
      </c>
      <c r="O37" s="161" t="s">
        <v>46</v>
      </c>
    </row>
    <row r="38" spans="1:17" x14ac:dyDescent="0.2">
      <c r="A38" s="122" t="s">
        <v>105</v>
      </c>
      <c r="B38" s="220" t="s">
        <v>669</v>
      </c>
      <c r="C38" s="460"/>
      <c r="D38" s="185">
        <v>570</v>
      </c>
      <c r="E38" s="581"/>
      <c r="F38" s="183"/>
      <c r="G38" s="247"/>
      <c r="H38" s="714">
        <f t="shared" si="0"/>
        <v>500.00000000000006</v>
      </c>
      <c r="I38" s="270">
        <f>SUM(C38:G38)</f>
        <v>570</v>
      </c>
      <c r="J38" s="30" t="s">
        <v>221</v>
      </c>
      <c r="K38" s="31"/>
      <c r="L38" s="32"/>
      <c r="M38" s="215" t="s">
        <v>45</v>
      </c>
      <c r="O38" s="164" t="s">
        <v>46</v>
      </c>
    </row>
    <row r="39" spans="1:17" ht="13.5" thickBot="1" x14ac:dyDescent="0.25">
      <c r="A39" s="548" t="s">
        <v>113</v>
      </c>
      <c r="B39" s="549" t="s">
        <v>670</v>
      </c>
      <c r="C39" s="323"/>
      <c r="D39" s="235">
        <v>41439</v>
      </c>
      <c r="E39" s="449"/>
      <c r="F39" s="234"/>
      <c r="G39" s="366"/>
      <c r="H39" s="714">
        <f t="shared" si="0"/>
        <v>36350</v>
      </c>
      <c r="I39" s="377">
        <f>SUM(C39:G39)</f>
        <v>41439</v>
      </c>
      <c r="J39" s="30" t="s">
        <v>235</v>
      </c>
      <c r="K39" s="31"/>
      <c r="L39" s="32"/>
      <c r="M39" s="215" t="s">
        <v>45</v>
      </c>
      <c r="O39" s="161"/>
    </row>
    <row r="40" spans="1:17" s="12" customFormat="1" ht="14.25" thickTop="1" thickBot="1" x14ac:dyDescent="0.25">
      <c r="A40" s="881"/>
      <c r="B40" s="881"/>
      <c r="C40" s="196">
        <f>SUM(C5:C39)</f>
        <v>15777.6</v>
      </c>
      <c r="D40" s="579">
        <f>SUM(D5:D39)</f>
        <v>156237</v>
      </c>
      <c r="E40" s="196">
        <f>SUM(E5:E39)</f>
        <v>330497.39999999997</v>
      </c>
      <c r="F40" s="196">
        <f>SUM(F5:F39)</f>
        <v>6840</v>
      </c>
      <c r="G40" s="580">
        <f>SUM(G15:G39)</f>
        <v>0</v>
      </c>
      <c r="H40" s="502">
        <f>SUM(H5:H39)</f>
        <v>446800.00000000006</v>
      </c>
      <c r="I40" s="781">
        <f>SUM(I5:I39)</f>
        <v>509352.00000000006</v>
      </c>
      <c r="J40" s="782"/>
      <c r="K40" s="782"/>
      <c r="L40" s="782"/>
      <c r="M40" s="69">
        <f>SUM(C40:G40)</f>
        <v>509352</v>
      </c>
      <c r="N40" s="69"/>
      <c r="O40" s="161"/>
    </row>
    <row r="41" spans="1:17" s="12" customFormat="1" ht="15" customHeight="1" x14ac:dyDescent="0.2">
      <c r="A41" s="40"/>
      <c r="B41" s="86"/>
      <c r="C41" s="790">
        <f>SUM(C40:D40)</f>
        <v>172014.6</v>
      </c>
      <c r="D41" s="791"/>
      <c r="E41" s="792">
        <f>SUM(E40:F40)</f>
        <v>337337.39999999997</v>
      </c>
      <c r="F41" s="793"/>
      <c r="G41" s="68">
        <f>SUM(G40)</f>
        <v>0</v>
      </c>
      <c r="H41" s="503"/>
      <c r="I41" s="781"/>
      <c r="J41" s="781"/>
      <c r="K41" s="781"/>
      <c r="L41" s="781"/>
      <c r="M41" s="69">
        <f>SUM(C41:G41)</f>
        <v>509352</v>
      </c>
      <c r="N41" s="69"/>
      <c r="O41" s="327"/>
    </row>
    <row r="42" spans="1:17" s="12" customFormat="1" x14ac:dyDescent="0.2">
      <c r="A42" s="40"/>
      <c r="B42" s="86"/>
      <c r="C42" s="197"/>
      <c r="D42" s="197"/>
      <c r="E42" s="197"/>
      <c r="F42" s="197"/>
      <c r="G42" s="8"/>
      <c r="H42" s="8"/>
      <c r="I42" s="13"/>
      <c r="J42" s="802"/>
      <c r="K42" s="802"/>
      <c r="M42" s="7"/>
      <c r="N42" s="7"/>
      <c r="O42" s="327"/>
    </row>
    <row r="43" spans="1:17" x14ac:dyDescent="0.2">
      <c r="J43" s="754"/>
      <c r="K43" s="774"/>
    </row>
    <row r="44" spans="1:17" ht="15" x14ac:dyDescent="0.2">
      <c r="A44" s="65" t="s">
        <v>10</v>
      </c>
      <c r="J44" s="802"/>
      <c r="K44" s="774"/>
    </row>
    <row r="45" spans="1:17" s="101" customFormat="1" ht="7.5" customHeight="1" x14ac:dyDescent="0.2">
      <c r="A45" s="4"/>
      <c r="B45" s="83"/>
      <c r="C45" s="189"/>
      <c r="D45" s="189"/>
      <c r="E45" s="189"/>
      <c r="F45" s="189"/>
      <c r="G45" s="1"/>
      <c r="H45" s="1"/>
      <c r="I45"/>
      <c r="J45"/>
      <c r="K45"/>
      <c r="L45"/>
      <c r="M45"/>
      <c r="N45"/>
      <c r="O45" s="164"/>
      <c r="P45"/>
    </row>
    <row r="46" spans="1:17" s="101" customFormat="1" ht="17.25" customHeight="1" thickBot="1" x14ac:dyDescent="0.25">
      <c r="A46" s="152"/>
      <c r="B46" s="153" t="s">
        <v>35</v>
      </c>
      <c r="C46" s="198"/>
      <c r="D46" s="189"/>
      <c r="E46" s="189"/>
      <c r="F46" s="189"/>
      <c r="G46" s="1"/>
      <c r="H46" s="1"/>
      <c r="I46"/>
      <c r="J46"/>
      <c r="K46"/>
      <c r="L46"/>
      <c r="M46"/>
      <c r="N46"/>
      <c r="O46" s="164"/>
      <c r="P46"/>
    </row>
    <row r="47" spans="1:17" s="101" customFormat="1" ht="13.5" thickBot="1" x14ac:dyDescent="0.25">
      <c r="A47" s="764"/>
      <c r="B47" s="765"/>
      <c r="C47" s="34" t="s">
        <v>311</v>
      </c>
      <c r="D47" s="413" t="s">
        <v>112</v>
      </c>
      <c r="E47" s="216" t="s">
        <v>222</v>
      </c>
      <c r="F47" s="216" t="s">
        <v>158</v>
      </c>
      <c r="G47" s="216" t="s">
        <v>384</v>
      </c>
      <c r="H47" s="216"/>
      <c r="I47" s="216" t="s">
        <v>575</v>
      </c>
      <c r="J47" s="413" t="s">
        <v>86</v>
      </c>
      <c r="K47" s="674" t="s">
        <v>668</v>
      </c>
      <c r="L47" s="523" t="s">
        <v>110</v>
      </c>
      <c r="N47"/>
      <c r="Q47" s="164"/>
    </row>
    <row r="48" spans="1:17" s="425" customFormat="1" ht="12" x14ac:dyDescent="0.2">
      <c r="A48" s="867" t="s">
        <v>638</v>
      </c>
      <c r="B48" s="868"/>
      <c r="C48" s="345"/>
      <c r="D48" s="428"/>
      <c r="E48" s="517"/>
      <c r="F48" s="517"/>
      <c r="G48" s="517"/>
      <c r="H48" s="517"/>
      <c r="I48" s="427">
        <v>3705</v>
      </c>
      <c r="J48" s="684"/>
      <c r="K48" s="676"/>
      <c r="L48" s="685"/>
      <c r="N48" s="426"/>
      <c r="Q48" s="444"/>
    </row>
    <row r="49" spans="1:17" s="425" customFormat="1" ht="12" x14ac:dyDescent="0.2">
      <c r="A49" s="865" t="s">
        <v>639</v>
      </c>
      <c r="B49" s="866"/>
      <c r="C49" s="429"/>
      <c r="D49" s="430">
        <v>1995</v>
      </c>
      <c r="E49" s="430"/>
      <c r="F49" s="430"/>
      <c r="G49" s="430"/>
      <c r="H49" s="430"/>
      <c r="I49" s="430"/>
      <c r="J49" s="524"/>
      <c r="K49" s="677"/>
      <c r="L49" s="672"/>
      <c r="N49" s="426"/>
      <c r="Q49" s="444"/>
    </row>
    <row r="50" spans="1:17" s="425" customFormat="1" ht="12" x14ac:dyDescent="0.2">
      <c r="A50" s="865" t="s">
        <v>643</v>
      </c>
      <c r="B50" s="866"/>
      <c r="C50" s="429">
        <v>3100.8</v>
      </c>
      <c r="D50" s="430"/>
      <c r="E50" s="430"/>
      <c r="F50" s="430"/>
      <c r="G50" s="430"/>
      <c r="H50" s="430"/>
      <c r="I50" s="430"/>
      <c r="J50" s="524"/>
      <c r="K50" s="677"/>
      <c r="L50" s="672"/>
      <c r="N50" s="426"/>
      <c r="Q50" s="444"/>
    </row>
    <row r="51" spans="1:17" s="425" customFormat="1" ht="12" x14ac:dyDescent="0.2">
      <c r="A51" s="865" t="s">
        <v>645</v>
      </c>
      <c r="B51" s="866"/>
      <c r="C51" s="429">
        <v>2280</v>
      </c>
      <c r="D51" s="430"/>
      <c r="E51" s="430"/>
      <c r="F51" s="430"/>
      <c r="G51" s="430"/>
      <c r="H51" s="430"/>
      <c r="I51" s="430"/>
      <c r="J51" s="524"/>
      <c r="K51" s="677"/>
      <c r="L51" s="672"/>
      <c r="N51" s="426"/>
      <c r="Q51" s="444"/>
    </row>
    <row r="52" spans="1:17" s="425" customFormat="1" ht="12" x14ac:dyDescent="0.2">
      <c r="A52" s="865" t="s">
        <v>648</v>
      </c>
      <c r="B52" s="866"/>
      <c r="C52" s="429">
        <v>1710</v>
      </c>
      <c r="D52" s="430"/>
      <c r="E52" s="430"/>
      <c r="F52" s="430"/>
      <c r="G52" s="430"/>
      <c r="H52" s="430"/>
      <c r="I52" s="430"/>
      <c r="J52" s="524"/>
      <c r="K52" s="677"/>
      <c r="L52" s="672"/>
      <c r="N52" s="426"/>
      <c r="Q52" s="444"/>
    </row>
    <row r="53" spans="1:17" s="425" customFormat="1" ht="12" x14ac:dyDescent="0.2">
      <c r="A53" s="865" t="s">
        <v>649</v>
      </c>
      <c r="B53" s="866"/>
      <c r="C53" s="429">
        <v>1140</v>
      </c>
      <c r="D53" s="430"/>
      <c r="E53" s="430"/>
      <c r="F53" s="430"/>
      <c r="G53" s="430"/>
      <c r="H53" s="430"/>
      <c r="I53" s="430"/>
      <c r="J53" s="524"/>
      <c r="K53" s="677"/>
      <c r="L53" s="672"/>
      <c r="N53" s="426"/>
      <c r="Q53" s="444"/>
    </row>
    <row r="54" spans="1:17" s="425" customFormat="1" ht="12" x14ac:dyDescent="0.2">
      <c r="A54" s="865" t="s">
        <v>672</v>
      </c>
      <c r="B54" s="866"/>
      <c r="C54" s="429"/>
      <c r="D54" s="430"/>
      <c r="E54" s="430"/>
      <c r="F54" s="430"/>
      <c r="G54" s="430">
        <v>6840</v>
      </c>
      <c r="H54" s="430"/>
      <c r="I54" s="430"/>
      <c r="J54" s="524"/>
      <c r="K54" s="677"/>
      <c r="L54" s="672"/>
      <c r="N54" s="426"/>
      <c r="Q54" s="444"/>
    </row>
    <row r="55" spans="1:17" s="425" customFormat="1" ht="12" x14ac:dyDescent="0.2">
      <c r="A55" s="865" t="s">
        <v>659</v>
      </c>
      <c r="B55" s="866"/>
      <c r="C55" s="431"/>
      <c r="D55" s="432"/>
      <c r="E55" s="432"/>
      <c r="F55" s="432"/>
      <c r="G55" s="432"/>
      <c r="H55" s="432"/>
      <c r="I55" s="432"/>
      <c r="J55" s="525"/>
      <c r="K55" s="678"/>
      <c r="L55" s="672">
        <v>2052</v>
      </c>
      <c r="N55" s="426"/>
      <c r="Q55" s="444"/>
    </row>
    <row r="56" spans="1:17" s="425" customFormat="1" ht="12" x14ac:dyDescent="0.2">
      <c r="A56" s="865" t="s">
        <v>661</v>
      </c>
      <c r="B56" s="866"/>
      <c r="C56" s="431"/>
      <c r="D56" s="432"/>
      <c r="E56" s="432"/>
      <c r="F56" s="432"/>
      <c r="G56" s="432"/>
      <c r="H56" s="432"/>
      <c r="I56" s="432"/>
      <c r="J56" s="285">
        <v>4628.3999999999996</v>
      </c>
      <c r="K56" s="209"/>
      <c r="L56" s="672"/>
      <c r="N56" s="426"/>
      <c r="Q56" s="444"/>
    </row>
    <row r="57" spans="1:17" s="425" customFormat="1" ht="12" x14ac:dyDescent="0.2">
      <c r="A57" s="865" t="s">
        <v>662</v>
      </c>
      <c r="B57" s="866"/>
      <c r="C57" s="431"/>
      <c r="D57" s="432"/>
      <c r="E57" s="432"/>
      <c r="F57" s="432"/>
      <c r="G57" s="432"/>
      <c r="H57" s="432"/>
      <c r="I57" s="432"/>
      <c r="J57" s="285">
        <v>15948.6</v>
      </c>
      <c r="K57" s="209"/>
      <c r="L57" s="672"/>
      <c r="N57" s="426"/>
      <c r="Q57" s="444"/>
    </row>
    <row r="58" spans="1:17" s="425" customFormat="1" ht="12" x14ac:dyDescent="0.2">
      <c r="A58" s="865" t="s">
        <v>660</v>
      </c>
      <c r="B58" s="866"/>
      <c r="C58" s="431"/>
      <c r="D58" s="432"/>
      <c r="E58" s="432"/>
      <c r="F58" s="432"/>
      <c r="G58" s="432"/>
      <c r="H58" s="432"/>
      <c r="I58" s="432"/>
      <c r="J58" s="185">
        <v>14090.4</v>
      </c>
      <c r="K58" s="206"/>
      <c r="L58" s="672"/>
      <c r="N58" s="426"/>
      <c r="Q58" s="444"/>
    </row>
    <row r="59" spans="1:17" s="425" customFormat="1" ht="12" x14ac:dyDescent="0.2">
      <c r="A59" s="865" t="s">
        <v>664</v>
      </c>
      <c r="B59" s="866"/>
      <c r="C59" s="519"/>
      <c r="D59" s="520"/>
      <c r="E59" s="520"/>
      <c r="F59" s="520"/>
      <c r="G59" s="520"/>
      <c r="H59" s="520"/>
      <c r="I59" s="520"/>
      <c r="J59" s="185">
        <v>684</v>
      </c>
      <c r="K59" s="209"/>
      <c r="L59" s="673"/>
      <c r="N59" s="426"/>
      <c r="Q59" s="444"/>
    </row>
    <row r="60" spans="1:17" s="425" customFormat="1" ht="12" x14ac:dyDescent="0.2">
      <c r="A60" s="865" t="s">
        <v>665</v>
      </c>
      <c r="B60" s="866"/>
      <c r="C60" s="519"/>
      <c r="D60" s="520"/>
      <c r="E60" s="520"/>
      <c r="F60" s="520"/>
      <c r="G60" s="520"/>
      <c r="H60" s="520"/>
      <c r="I60" s="520"/>
      <c r="J60" s="235">
        <v>1573.2</v>
      </c>
      <c r="K60" s="206"/>
      <c r="L60" s="673"/>
      <c r="N60" s="426"/>
      <c r="Q60" s="444"/>
    </row>
    <row r="61" spans="1:17" s="425" customFormat="1" ht="12" x14ac:dyDescent="0.2">
      <c r="A61" s="865" t="s">
        <v>666</v>
      </c>
      <c r="B61" s="866"/>
      <c r="C61" s="519"/>
      <c r="D61" s="520"/>
      <c r="E61" s="520"/>
      <c r="F61" s="520"/>
      <c r="G61" s="520"/>
      <c r="H61" s="520"/>
      <c r="I61" s="520"/>
      <c r="J61" s="235">
        <v>1573.2</v>
      </c>
      <c r="K61" s="679"/>
      <c r="L61" s="673"/>
      <c r="N61" s="426"/>
      <c r="Q61" s="444"/>
    </row>
    <row r="62" spans="1:17" s="425" customFormat="1" ht="12" x14ac:dyDescent="0.2">
      <c r="A62" s="865" t="s">
        <v>667</v>
      </c>
      <c r="B62" s="866"/>
      <c r="C62" s="519"/>
      <c r="D62" s="520"/>
      <c r="E62" s="520"/>
      <c r="F62" s="520"/>
      <c r="G62" s="520"/>
      <c r="H62" s="520"/>
      <c r="I62" s="520"/>
      <c r="J62" s="526"/>
      <c r="K62" s="680">
        <v>23940</v>
      </c>
      <c r="L62" s="673"/>
      <c r="N62" s="426"/>
      <c r="Q62" s="444"/>
    </row>
    <row r="63" spans="1:17" s="425" customFormat="1" ht="12" x14ac:dyDescent="0.2">
      <c r="A63" s="865" t="s">
        <v>669</v>
      </c>
      <c r="B63" s="866"/>
      <c r="C63" s="519"/>
      <c r="D63" s="520"/>
      <c r="E63" s="520">
        <v>570</v>
      </c>
      <c r="F63" s="520"/>
      <c r="G63" s="520"/>
      <c r="H63" s="520"/>
      <c r="I63" s="520"/>
      <c r="J63" s="526"/>
      <c r="K63" s="680"/>
      <c r="L63" s="673"/>
      <c r="N63" s="426"/>
      <c r="Q63" s="444"/>
    </row>
    <row r="64" spans="1:17" s="425" customFormat="1" thickBot="1" x14ac:dyDescent="0.25">
      <c r="A64" s="873" t="s">
        <v>670</v>
      </c>
      <c r="B64" s="874"/>
      <c r="C64" s="434"/>
      <c r="D64" s="435"/>
      <c r="E64" s="435"/>
      <c r="F64" s="435">
        <v>41439</v>
      </c>
      <c r="G64" s="435"/>
      <c r="H64" s="435"/>
      <c r="I64" s="435"/>
      <c r="J64" s="527"/>
      <c r="K64" s="681"/>
      <c r="L64" s="675"/>
      <c r="M64" s="875">
        <f>D40</f>
        <v>156237</v>
      </c>
      <c r="N64" s="876"/>
      <c r="Q64" s="444"/>
    </row>
    <row r="65" spans="1:17" ht="13.5" thickBot="1" x14ac:dyDescent="0.25">
      <c r="C65" s="213">
        <f>SUM(C49:C64)</f>
        <v>8230.7999999999993</v>
      </c>
      <c r="D65" s="274">
        <f>SUM(D48:D64)</f>
        <v>1995</v>
      </c>
      <c r="E65" s="274">
        <f>SUM(E48:E64)</f>
        <v>570</v>
      </c>
      <c r="F65" s="274">
        <f>SUM(F49:F64)</f>
        <v>41439</v>
      </c>
      <c r="G65" s="274">
        <f>SUM(G48:G64)</f>
        <v>6840</v>
      </c>
      <c r="H65" s="274"/>
      <c r="I65" s="274">
        <f>SUM(I48:I64)</f>
        <v>3705</v>
      </c>
      <c r="J65" s="274">
        <f>SUM(J49:J64)</f>
        <v>38497.799999999996</v>
      </c>
      <c r="K65" s="274">
        <f>SUM(K49:K64)</f>
        <v>23940</v>
      </c>
      <c r="L65" s="180">
        <f>SUM(L48:L64)</f>
        <v>2052</v>
      </c>
      <c r="M65" s="758">
        <f>SUM(C65:L65)</f>
        <v>127269.6</v>
      </c>
      <c r="N65" s="759"/>
      <c r="O65"/>
      <c r="Q65" s="148"/>
    </row>
    <row r="66" spans="1:17" x14ac:dyDescent="0.2">
      <c r="G66" s="189"/>
      <c r="H66" s="189"/>
      <c r="M66" s="148"/>
      <c r="N66" s="101"/>
      <c r="O66"/>
    </row>
    <row r="67" spans="1:17" s="422" customFormat="1" ht="11.25" x14ac:dyDescent="0.2">
      <c r="A67" s="420"/>
      <c r="B67" s="529" t="s">
        <v>55</v>
      </c>
      <c r="C67" s="506"/>
      <c r="D67" s="506" t="s">
        <v>51</v>
      </c>
      <c r="E67" s="437"/>
      <c r="F67" s="506" t="s">
        <v>51</v>
      </c>
      <c r="G67" s="506" t="s">
        <v>51</v>
      </c>
      <c r="H67" s="506"/>
      <c r="I67" s="421"/>
      <c r="J67" s="506" t="s">
        <v>51</v>
      </c>
      <c r="K67" s="506"/>
      <c r="M67" s="870">
        <f>SUM(C67:L67)</f>
        <v>0</v>
      </c>
      <c r="N67" s="869"/>
    </row>
    <row r="68" spans="1:17" s="422" customFormat="1" ht="11.25" x14ac:dyDescent="0.2">
      <c r="A68" s="420"/>
      <c r="B68" s="529" t="s">
        <v>57</v>
      </c>
      <c r="C68" s="437"/>
      <c r="D68" s="437"/>
      <c r="E68" s="437"/>
      <c r="F68" s="437"/>
      <c r="G68" s="437"/>
      <c r="H68" s="437"/>
      <c r="J68" s="465"/>
      <c r="L68" s="506"/>
      <c r="M68" s="870">
        <f>SUM(C68:L68)</f>
        <v>0</v>
      </c>
      <c r="N68" s="869"/>
    </row>
    <row r="69" spans="1:17" s="422" customFormat="1" ht="11.25" x14ac:dyDescent="0.2">
      <c r="A69" s="420"/>
      <c r="B69" s="529" t="s">
        <v>56</v>
      </c>
      <c r="C69" s="506" t="s">
        <v>51</v>
      </c>
      <c r="D69" s="437"/>
      <c r="E69" s="506" t="s">
        <v>51</v>
      </c>
      <c r="F69" s="437"/>
      <c r="G69" s="437"/>
      <c r="H69" s="437"/>
      <c r="I69" s="506" t="s">
        <v>51</v>
      </c>
      <c r="J69" s="437"/>
      <c r="K69" s="506" t="s">
        <v>51</v>
      </c>
      <c r="L69" s="506" t="s">
        <v>51</v>
      </c>
      <c r="M69" s="871">
        <f>SUM(C69:L69)</f>
        <v>0</v>
      </c>
      <c r="N69" s="872"/>
    </row>
    <row r="70" spans="1:17" s="422" customFormat="1" ht="11.25" x14ac:dyDescent="0.2">
      <c r="A70" s="420"/>
      <c r="B70" s="528"/>
      <c r="C70" s="437"/>
      <c r="D70" s="437"/>
      <c r="E70" s="437"/>
      <c r="F70" s="437"/>
      <c r="G70" s="437"/>
      <c r="H70" s="437"/>
      <c r="M70" s="836">
        <f>SUM(M67:N69)</f>
        <v>0</v>
      </c>
      <c r="N70" s="869"/>
    </row>
    <row r="71" spans="1:17" s="422" customFormat="1" ht="11.25" x14ac:dyDescent="0.2">
      <c r="A71" s="420"/>
      <c r="B71" s="528"/>
      <c r="C71" s="437"/>
      <c r="D71" s="437"/>
      <c r="E71" s="437"/>
      <c r="F71" s="437"/>
      <c r="G71" s="437"/>
      <c r="H71" s="437"/>
      <c r="I71" s="465"/>
      <c r="O71" s="445"/>
    </row>
    <row r="72" spans="1:17" s="422" customFormat="1" ht="11.25" x14ac:dyDescent="0.2">
      <c r="A72" s="420"/>
      <c r="B72" s="528"/>
      <c r="C72" s="437"/>
      <c r="D72" s="437"/>
      <c r="E72" s="437"/>
      <c r="F72" s="437"/>
      <c r="G72" s="437"/>
      <c r="H72" s="437"/>
      <c r="N72" s="445"/>
    </row>
    <row r="73" spans="1:17" s="422" customFormat="1" ht="11.25" x14ac:dyDescent="0.2">
      <c r="A73" s="420"/>
      <c r="B73" s="528"/>
      <c r="C73" s="437"/>
      <c r="D73" s="437"/>
      <c r="E73" s="437"/>
      <c r="F73" s="437"/>
      <c r="M73" s="445"/>
    </row>
    <row r="74" spans="1:17" s="422" customFormat="1" ht="11.25" x14ac:dyDescent="0.2">
      <c r="A74" s="420"/>
      <c r="B74" s="528"/>
      <c r="C74" s="437"/>
      <c r="D74" s="437"/>
      <c r="E74" s="437"/>
      <c r="F74" s="421"/>
      <c r="N74" s="445"/>
    </row>
  </sheetData>
  <mergeCells count="47">
    <mergeCell ref="A47:B47"/>
    <mergeCell ref="J42:K42"/>
    <mergeCell ref="J43:K43"/>
    <mergeCell ref="J44:K44"/>
    <mergeCell ref="A26:A30"/>
    <mergeCell ref="I26:I30"/>
    <mergeCell ref="A31:A34"/>
    <mergeCell ref="I31:I34"/>
    <mergeCell ref="I40:L41"/>
    <mergeCell ref="C41:D41"/>
    <mergeCell ref="E41:F41"/>
    <mergeCell ref="A40:B40"/>
    <mergeCell ref="I35:I37"/>
    <mergeCell ref="A35:A37"/>
    <mergeCell ref="J4:L4"/>
    <mergeCell ref="G2:G4"/>
    <mergeCell ref="C3:D3"/>
    <mergeCell ref="E3:F3"/>
    <mergeCell ref="A18:A23"/>
    <mergeCell ref="I18:I23"/>
    <mergeCell ref="A5:A15"/>
    <mergeCell ref="I16:I17"/>
    <mergeCell ref="A16:A17"/>
    <mergeCell ref="I5:I15"/>
    <mergeCell ref="M70:N70"/>
    <mergeCell ref="M65:N65"/>
    <mergeCell ref="M67:N67"/>
    <mergeCell ref="M68:N68"/>
    <mergeCell ref="A63:B63"/>
    <mergeCell ref="M69:N69"/>
    <mergeCell ref="A64:B64"/>
    <mergeCell ref="M64:N64"/>
    <mergeCell ref="A62:B62"/>
    <mergeCell ref="A61:B61"/>
    <mergeCell ref="A60:B60"/>
    <mergeCell ref="A48:B48"/>
    <mergeCell ref="A51:B51"/>
    <mergeCell ref="A53:B53"/>
    <mergeCell ref="A55:B55"/>
    <mergeCell ref="A57:B57"/>
    <mergeCell ref="A59:B59"/>
    <mergeCell ref="A52:B52"/>
    <mergeCell ref="A54:B54"/>
    <mergeCell ref="A58:B58"/>
    <mergeCell ref="A56:B56"/>
    <mergeCell ref="A49:B49"/>
    <mergeCell ref="A50:B50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T49"/>
  <sheetViews>
    <sheetView zoomScaleNormal="100" workbookViewId="0">
      <pane ySplit="4" topLeftCell="A5" activePane="bottomLeft" state="frozenSplit"/>
      <selection pane="bottomLeft" activeCell="E15" sqref="E15"/>
    </sheetView>
  </sheetViews>
  <sheetFormatPr defaultRowHeight="12.75" x14ac:dyDescent="0.2"/>
  <cols>
    <col min="1" max="1" width="2.42578125" style="375" customWidth="1"/>
    <col min="2" max="2" width="6.42578125" style="83" customWidth="1"/>
    <col min="3" max="4" width="10.7109375" style="133" customWidth="1"/>
    <col min="5" max="5" width="11.28515625" style="133" customWidth="1"/>
    <col min="6" max="6" width="10.42578125" style="133" customWidth="1"/>
    <col min="7" max="7" width="10" style="133" customWidth="1"/>
    <col min="8" max="8" width="10.7109375" style="198" customWidth="1"/>
    <col min="9" max="9" width="11" style="100" customWidth="1"/>
    <col min="10" max="10" width="10.42578125" style="100" customWidth="1"/>
    <col min="11" max="11" width="10.28515625" style="100" customWidth="1"/>
    <col min="12" max="12" width="10.42578125" style="100" customWidth="1"/>
    <col min="13" max="14" width="10.7109375" style="100" customWidth="1"/>
    <col min="15" max="15" width="13.85546875" style="374" customWidth="1"/>
    <col min="16" max="16" width="10.7109375" style="100" customWidth="1"/>
    <col min="17" max="17" width="14.140625" style="100" customWidth="1"/>
    <col min="18" max="18" width="13.28515625" style="100" customWidth="1"/>
    <col min="19" max="19" width="13.7109375" style="100" customWidth="1"/>
    <col min="20" max="20" width="13.140625" style="100" customWidth="1"/>
    <col min="21" max="16384" width="9.140625" style="100"/>
  </cols>
  <sheetData>
    <row r="1" spans="1:16" ht="15" x14ac:dyDescent="0.25">
      <c r="A1" s="41" t="s">
        <v>60</v>
      </c>
      <c r="C1" s="369"/>
    </row>
    <row r="2" spans="1:16" ht="9.75" customHeight="1" thickBot="1" x14ac:dyDescent="0.25">
      <c r="A2" s="2"/>
      <c r="C2" s="370"/>
      <c r="D2" s="371"/>
      <c r="E2" s="371"/>
      <c r="F2" s="371"/>
      <c r="G2" s="436"/>
      <c r="H2" s="217"/>
      <c r="I2" s="372"/>
    </row>
    <row r="3" spans="1:16" ht="17.25" customHeight="1" x14ac:dyDescent="0.2">
      <c r="A3" s="2"/>
      <c r="C3" s="762" t="s">
        <v>35</v>
      </c>
      <c r="D3" s="763"/>
      <c r="E3" s="762" t="s">
        <v>34</v>
      </c>
      <c r="F3" s="763"/>
      <c r="G3" s="892" t="s">
        <v>49</v>
      </c>
      <c r="H3" s="890" t="s">
        <v>0</v>
      </c>
      <c r="I3" s="372"/>
    </row>
    <row r="4" spans="1:16" ht="13.5" thickBot="1" x14ac:dyDescent="0.25">
      <c r="A4" s="281" t="s">
        <v>6</v>
      </c>
      <c r="B4" s="112" t="s">
        <v>11</v>
      </c>
      <c r="C4" s="54" t="s">
        <v>7</v>
      </c>
      <c r="D4" s="147" t="s">
        <v>8</v>
      </c>
      <c r="E4" s="54" t="s">
        <v>38</v>
      </c>
      <c r="F4" s="55" t="s">
        <v>8</v>
      </c>
      <c r="G4" s="893"/>
      <c r="H4" s="891"/>
      <c r="I4" s="777" t="s">
        <v>12</v>
      </c>
      <c r="J4" s="777"/>
      <c r="K4" s="777"/>
      <c r="L4" s="310"/>
    </row>
    <row r="5" spans="1:16" x14ac:dyDescent="0.2">
      <c r="A5" s="698" t="s">
        <v>74</v>
      </c>
      <c r="B5" s="305" t="s">
        <v>671</v>
      </c>
      <c r="C5" s="302"/>
      <c r="D5" s="151"/>
      <c r="E5" s="531">
        <v>4332</v>
      </c>
      <c r="F5" s="141"/>
      <c r="G5" s="304"/>
      <c r="H5" s="271">
        <f>SUM(C5:G5)</f>
        <v>4332</v>
      </c>
      <c r="I5" s="30" t="s">
        <v>502</v>
      </c>
      <c r="J5" s="31"/>
      <c r="K5" s="32"/>
      <c r="L5" s="215" t="s">
        <v>184</v>
      </c>
      <c r="M5"/>
      <c r="N5" s="707">
        <v>43150</v>
      </c>
      <c r="O5" s="225" t="s">
        <v>673</v>
      </c>
      <c r="P5" s="465" t="e">
        <f>E5+'DECEMBER ''17'!#REF!</f>
        <v>#REF!</v>
      </c>
    </row>
    <row r="6" spans="1:16" x14ac:dyDescent="0.2">
      <c r="A6" s="882" t="s">
        <v>185</v>
      </c>
      <c r="B6" s="433" t="s">
        <v>678</v>
      </c>
      <c r="C6" s="300">
        <v>1573.2</v>
      </c>
      <c r="D6" s="156"/>
      <c r="E6" s="539"/>
      <c r="F6" s="173"/>
      <c r="G6" s="286"/>
      <c r="H6" s="744">
        <f>SUM(C6:G7)</f>
        <v>3625.2</v>
      </c>
      <c r="I6" s="30" t="s">
        <v>224</v>
      </c>
      <c r="J6" s="31"/>
      <c r="K6" s="32"/>
      <c r="L6" s="100" t="s">
        <v>79</v>
      </c>
      <c r="N6" s="161">
        <v>43109</v>
      </c>
      <c r="O6" s="162"/>
    </row>
    <row r="7" spans="1:16" x14ac:dyDescent="0.2">
      <c r="A7" s="883"/>
      <c r="B7" s="433" t="s">
        <v>679</v>
      </c>
      <c r="C7" s="273"/>
      <c r="D7" s="156"/>
      <c r="E7" s="671">
        <v>2052</v>
      </c>
      <c r="F7" s="173"/>
      <c r="G7" s="286"/>
      <c r="H7" s="746"/>
      <c r="I7" s="30" t="s">
        <v>395</v>
      </c>
      <c r="J7" s="31"/>
      <c r="K7" s="32"/>
      <c r="L7" s="100" t="s">
        <v>184</v>
      </c>
      <c r="N7" s="161">
        <v>43110</v>
      </c>
      <c r="O7" s="162"/>
    </row>
    <row r="8" spans="1:16" x14ac:dyDescent="0.2">
      <c r="A8" s="699" t="s">
        <v>236</v>
      </c>
      <c r="B8" s="220" t="s">
        <v>680</v>
      </c>
      <c r="C8" s="60"/>
      <c r="D8" s="61"/>
      <c r="E8" s="159">
        <v>3420</v>
      </c>
      <c r="F8" s="108"/>
      <c r="G8" s="66"/>
      <c r="H8" s="270">
        <f>SUM(C8:G8)</f>
        <v>3420</v>
      </c>
      <c r="I8" s="30" t="s">
        <v>395</v>
      </c>
      <c r="J8" s="31"/>
      <c r="K8" s="32"/>
      <c r="L8" s="215" t="s">
        <v>79</v>
      </c>
      <c r="N8" s="161">
        <v>43112</v>
      </c>
      <c r="O8" s="162"/>
    </row>
    <row r="9" spans="1:16" x14ac:dyDescent="0.2">
      <c r="A9" s="698" t="s">
        <v>187</v>
      </c>
      <c r="B9" s="275" t="s">
        <v>681</v>
      </c>
      <c r="C9" s="302"/>
      <c r="D9" s="151">
        <v>5130</v>
      </c>
      <c r="E9" s="309"/>
      <c r="F9" s="141"/>
      <c r="G9" s="304"/>
      <c r="H9" s="270">
        <f>SUM(C9:G9)</f>
        <v>5130</v>
      </c>
      <c r="I9" s="30" t="s">
        <v>221</v>
      </c>
      <c r="J9" s="31"/>
      <c r="K9" s="32"/>
      <c r="L9" s="100" t="s">
        <v>45</v>
      </c>
      <c r="N9" s="161" t="s">
        <v>46</v>
      </c>
      <c r="O9" s="162"/>
    </row>
    <row r="10" spans="1:16" x14ac:dyDescent="0.2">
      <c r="A10" s="699" t="s">
        <v>113</v>
      </c>
      <c r="B10" s="220" t="s">
        <v>682</v>
      </c>
      <c r="C10" s="60"/>
      <c r="D10" s="61">
        <v>5973.6</v>
      </c>
      <c r="E10" s="70"/>
      <c r="F10" s="108"/>
      <c r="G10" s="66"/>
      <c r="H10" s="270">
        <f>SUM(C10:G10)</f>
        <v>5973.6</v>
      </c>
      <c r="I10" s="30" t="s">
        <v>418</v>
      </c>
      <c r="J10" s="31"/>
      <c r="K10" s="32"/>
      <c r="L10" s="100" t="s">
        <v>45</v>
      </c>
      <c r="N10" s="161" t="s">
        <v>46</v>
      </c>
      <c r="O10" s="225"/>
    </row>
    <row r="11" spans="1:16" x14ac:dyDescent="0.2">
      <c r="A11" s="700" t="s">
        <v>122</v>
      </c>
      <c r="B11" s="433" t="s">
        <v>683</v>
      </c>
      <c r="C11" s="302"/>
      <c r="D11" s="151">
        <v>11180</v>
      </c>
      <c r="E11" s="309"/>
      <c r="F11" s="141"/>
      <c r="G11" s="304"/>
      <c r="H11" s="270">
        <f>SUM(C11:G11)</f>
        <v>11180</v>
      </c>
      <c r="I11" s="30" t="s">
        <v>123</v>
      </c>
      <c r="J11" s="31"/>
      <c r="K11" s="32"/>
      <c r="L11" s="100" t="s">
        <v>45</v>
      </c>
      <c r="N11" s="161" t="s">
        <v>46</v>
      </c>
      <c r="O11" s="225"/>
    </row>
    <row r="12" spans="1:16" x14ac:dyDescent="0.2">
      <c r="A12" s="882" t="s">
        <v>129</v>
      </c>
      <c r="B12" s="220" t="s">
        <v>684</v>
      </c>
      <c r="C12" s="127">
        <v>11012.4</v>
      </c>
      <c r="D12" s="61"/>
      <c r="E12" s="70"/>
      <c r="F12" s="108"/>
      <c r="G12" s="66"/>
      <c r="H12" s="744">
        <f>SUM(C12:G13)</f>
        <v>25832.400000000001</v>
      </c>
      <c r="I12" s="30" t="s">
        <v>685</v>
      </c>
      <c r="J12" s="31"/>
      <c r="K12" s="32"/>
      <c r="L12" s="100" t="s">
        <v>184</v>
      </c>
      <c r="N12" s="161">
        <v>43117</v>
      </c>
      <c r="O12" s="225" t="s">
        <v>686</v>
      </c>
    </row>
    <row r="13" spans="1:16" x14ac:dyDescent="0.2">
      <c r="A13" s="883"/>
      <c r="B13" s="220" t="s">
        <v>687</v>
      </c>
      <c r="C13" s="60"/>
      <c r="D13" s="59">
        <v>14820</v>
      </c>
      <c r="E13" s="70"/>
      <c r="F13" s="108"/>
      <c r="G13" s="66"/>
      <c r="H13" s="746"/>
      <c r="I13" s="30" t="s">
        <v>132</v>
      </c>
      <c r="J13" s="31"/>
      <c r="K13" s="32"/>
      <c r="L13" s="100" t="s">
        <v>45</v>
      </c>
      <c r="N13" s="161" t="s">
        <v>46</v>
      </c>
      <c r="O13" s="225"/>
    </row>
    <row r="14" spans="1:16" x14ac:dyDescent="0.2">
      <c r="A14" s="882" t="s">
        <v>193</v>
      </c>
      <c r="B14" s="220" t="s">
        <v>688</v>
      </c>
      <c r="C14" s="273"/>
      <c r="D14" s="156">
        <v>4377.6000000000004</v>
      </c>
      <c r="E14" s="539"/>
      <c r="F14" s="173"/>
      <c r="G14" s="286"/>
      <c r="H14" s="744">
        <f>SUM(C14:G15)</f>
        <v>40458.6</v>
      </c>
      <c r="I14" s="30" t="s">
        <v>235</v>
      </c>
      <c r="J14" s="31"/>
      <c r="K14" s="32"/>
      <c r="L14" s="100" t="s">
        <v>45</v>
      </c>
      <c r="N14" s="161" t="s">
        <v>46</v>
      </c>
      <c r="O14" s="225"/>
    </row>
    <row r="15" spans="1:16" x14ac:dyDescent="0.2">
      <c r="A15" s="883"/>
      <c r="B15" s="220" t="s">
        <v>689</v>
      </c>
      <c r="C15" s="60"/>
      <c r="D15" s="61">
        <v>36081</v>
      </c>
      <c r="E15" s="70"/>
      <c r="F15" s="108"/>
      <c r="G15" s="66"/>
      <c r="H15" s="746"/>
      <c r="I15" s="30" t="s">
        <v>226</v>
      </c>
      <c r="J15" s="31"/>
      <c r="K15" s="32"/>
      <c r="L15" s="100" t="s">
        <v>45</v>
      </c>
      <c r="N15" s="161" t="s">
        <v>46</v>
      </c>
      <c r="O15" s="225"/>
    </row>
    <row r="16" spans="1:16" x14ac:dyDescent="0.2">
      <c r="A16" s="701" t="s">
        <v>261</v>
      </c>
      <c r="B16" s="275" t="s">
        <v>693</v>
      </c>
      <c r="C16" s="58"/>
      <c r="D16" s="59"/>
      <c r="E16" s="317">
        <v>588</v>
      </c>
      <c r="F16" s="120"/>
      <c r="G16" s="99"/>
      <c r="H16" s="696">
        <f>SUM(C16:G16)</f>
        <v>588</v>
      </c>
      <c r="I16" s="30" t="s">
        <v>694</v>
      </c>
      <c r="J16" s="31"/>
      <c r="K16" s="32"/>
      <c r="L16" s="100" t="s">
        <v>184</v>
      </c>
      <c r="N16" s="161">
        <v>43124</v>
      </c>
      <c r="O16" s="225"/>
    </row>
    <row r="17" spans="1:18" x14ac:dyDescent="0.2">
      <c r="A17" s="882" t="s">
        <v>207</v>
      </c>
      <c r="B17" s="275" t="s">
        <v>691</v>
      </c>
      <c r="C17" s="58"/>
      <c r="D17" s="59">
        <v>4104</v>
      </c>
      <c r="E17" s="289"/>
      <c r="F17" s="120"/>
      <c r="G17" s="99"/>
      <c r="H17" s="744">
        <f>SUM(C17:G18)</f>
        <v>6840</v>
      </c>
      <c r="I17" s="30" t="s">
        <v>307</v>
      </c>
      <c r="J17" s="31"/>
      <c r="K17" s="32"/>
      <c r="L17" s="100" t="s">
        <v>45</v>
      </c>
      <c r="N17" s="161" t="s">
        <v>46</v>
      </c>
      <c r="O17" s="225"/>
    </row>
    <row r="18" spans="1:18" x14ac:dyDescent="0.2">
      <c r="A18" s="883"/>
      <c r="B18" s="275" t="s">
        <v>692</v>
      </c>
      <c r="C18" s="58"/>
      <c r="D18" s="59">
        <v>2736</v>
      </c>
      <c r="E18" s="289"/>
      <c r="F18" s="120"/>
      <c r="G18" s="99"/>
      <c r="H18" s="746"/>
      <c r="I18" s="30" t="s">
        <v>307</v>
      </c>
      <c r="J18" s="31"/>
      <c r="K18" s="32"/>
      <c r="L18" s="100" t="s">
        <v>45</v>
      </c>
      <c r="N18" s="161" t="s">
        <v>46</v>
      </c>
      <c r="O18" s="225"/>
    </row>
    <row r="19" spans="1:18" x14ac:dyDescent="0.2">
      <c r="A19" s="882" t="s">
        <v>147</v>
      </c>
      <c r="B19" s="305" t="s">
        <v>697</v>
      </c>
      <c r="C19" s="302"/>
      <c r="D19" s="151">
        <v>12129.6</v>
      </c>
      <c r="E19" s="309"/>
      <c r="F19" s="141"/>
      <c r="G19" s="304"/>
      <c r="H19" s="744">
        <f>SUM(C19:G21)</f>
        <v>38395.199999999997</v>
      </c>
      <c r="I19" s="30" t="s">
        <v>84</v>
      </c>
      <c r="J19" s="31"/>
      <c r="K19" s="32"/>
      <c r="L19" s="100" t="s">
        <v>45</v>
      </c>
      <c r="N19" s="161" t="s">
        <v>46</v>
      </c>
      <c r="O19" s="411"/>
    </row>
    <row r="20" spans="1:18" x14ac:dyDescent="0.2">
      <c r="A20" s="884"/>
      <c r="B20" s="220" t="s">
        <v>698</v>
      </c>
      <c r="C20" s="60"/>
      <c r="D20" s="61">
        <v>12369</v>
      </c>
      <c r="E20" s="70"/>
      <c r="F20" s="108"/>
      <c r="G20" s="66"/>
      <c r="H20" s="745"/>
      <c r="I20" s="30" t="s">
        <v>84</v>
      </c>
      <c r="J20" s="31"/>
      <c r="K20" s="32"/>
      <c r="L20" s="100" t="s">
        <v>45</v>
      </c>
      <c r="N20" s="161" t="s">
        <v>46</v>
      </c>
      <c r="O20" s="411"/>
    </row>
    <row r="21" spans="1:18" x14ac:dyDescent="0.2">
      <c r="A21" s="883"/>
      <c r="B21" s="305" t="s">
        <v>699</v>
      </c>
      <c r="C21" s="302"/>
      <c r="D21" s="151">
        <v>13896.6</v>
      </c>
      <c r="E21" s="309"/>
      <c r="F21" s="141"/>
      <c r="G21" s="304"/>
      <c r="H21" s="746"/>
      <c r="I21" s="30" t="s">
        <v>84</v>
      </c>
      <c r="J21" s="31"/>
      <c r="K21" s="32"/>
      <c r="L21" s="100" t="s">
        <v>45</v>
      </c>
      <c r="N21" s="161" t="s">
        <v>46</v>
      </c>
      <c r="O21" s="411"/>
    </row>
    <row r="22" spans="1:18" ht="13.5" thickBot="1" x14ac:dyDescent="0.25">
      <c r="A22" s="702" t="s">
        <v>159</v>
      </c>
      <c r="B22" s="703" t="s">
        <v>700</v>
      </c>
      <c r="C22" s="127">
        <v>1938</v>
      </c>
      <c r="D22" s="61"/>
      <c r="E22" s="70"/>
      <c r="F22" s="108"/>
      <c r="G22" s="66"/>
      <c r="H22" s="697">
        <f>SUM(C22:G22)</f>
        <v>1938</v>
      </c>
      <c r="I22" s="30" t="s">
        <v>650</v>
      </c>
      <c r="J22" s="31"/>
      <c r="K22" s="32"/>
      <c r="L22" s="100" t="s">
        <v>447</v>
      </c>
      <c r="N22" s="161">
        <v>43131</v>
      </c>
      <c r="O22" s="411"/>
    </row>
    <row r="23" spans="1:18" ht="14.25" thickTop="1" thickBot="1" x14ac:dyDescent="0.25">
      <c r="A23" s="881"/>
      <c r="B23" s="881"/>
      <c r="C23" s="56">
        <f t="shared" ref="C23:H23" si="0">SUM(C5:C22)</f>
        <v>14523.6</v>
      </c>
      <c r="D23" s="57">
        <f t="shared" si="0"/>
        <v>122797.40000000001</v>
      </c>
      <c r="E23" s="158">
        <f t="shared" si="0"/>
        <v>10392</v>
      </c>
      <c r="F23" s="109">
        <f t="shared" si="0"/>
        <v>0</v>
      </c>
      <c r="G23" s="67">
        <f t="shared" si="0"/>
        <v>0</v>
      </c>
      <c r="H23" s="781">
        <f t="shared" si="0"/>
        <v>147713</v>
      </c>
      <c r="I23" s="782"/>
      <c r="J23" s="782"/>
      <c r="K23" s="782"/>
      <c r="L23" s="69">
        <f>SUM(C23:G23)</f>
        <v>147713</v>
      </c>
      <c r="M23" s="69"/>
      <c r="N23" s="116"/>
      <c r="O23" s="162"/>
    </row>
    <row r="24" spans="1:18" ht="15" customHeight="1" x14ac:dyDescent="0.2">
      <c r="A24" s="368"/>
      <c r="B24" s="86"/>
      <c r="C24" s="826">
        <f>SUM(C23:D23)</f>
        <v>137321</v>
      </c>
      <c r="D24" s="827"/>
      <c r="E24" s="767">
        <f>SUM(E23:F23)</f>
        <v>10392</v>
      </c>
      <c r="F24" s="768"/>
      <c r="G24" s="68">
        <f>SUM(G23)</f>
        <v>0</v>
      </c>
      <c r="H24" s="781"/>
      <c r="I24" s="781"/>
      <c r="J24" s="781"/>
      <c r="K24" s="781"/>
      <c r="L24" s="69">
        <f>SUM(C24:G24)</f>
        <v>147713</v>
      </c>
      <c r="M24" s="69"/>
      <c r="N24" s="116"/>
      <c r="O24" s="162"/>
    </row>
    <row r="25" spans="1:18" x14ac:dyDescent="0.2">
      <c r="A25" s="368"/>
      <c r="B25" s="86"/>
      <c r="C25" s="8"/>
      <c r="D25" s="8"/>
      <c r="E25" s="8"/>
      <c r="F25" s="8"/>
      <c r="G25" s="8"/>
      <c r="H25" s="13"/>
      <c r="I25" s="889"/>
      <c r="J25" s="889"/>
      <c r="L25" s="7"/>
      <c r="M25" s="7"/>
      <c r="N25" s="116"/>
      <c r="O25" s="162"/>
    </row>
    <row r="26" spans="1:18" x14ac:dyDescent="0.2">
      <c r="I26" s="291"/>
      <c r="J26" s="376"/>
    </row>
    <row r="27" spans="1:18" ht="15" x14ac:dyDescent="0.2">
      <c r="A27" s="65" t="s">
        <v>10</v>
      </c>
    </row>
    <row r="28" spans="1:18" s="116" customFormat="1" ht="7.5" customHeight="1" x14ac:dyDescent="0.2">
      <c r="A28" s="357"/>
      <c r="B28" s="83"/>
      <c r="C28" s="133"/>
      <c r="D28" s="133"/>
      <c r="E28" s="133"/>
      <c r="F28" s="133"/>
      <c r="G28" s="133"/>
      <c r="H28" s="198"/>
      <c r="I28" s="100"/>
      <c r="J28" s="100"/>
      <c r="K28" s="100"/>
      <c r="L28" s="100"/>
      <c r="M28" s="100"/>
      <c r="N28" s="100"/>
      <c r="O28" s="374"/>
      <c r="P28" s="100"/>
    </row>
    <row r="29" spans="1:18" s="116" customFormat="1" ht="17.25" customHeight="1" thickBot="1" x14ac:dyDescent="0.25">
      <c r="A29" s="358"/>
      <c r="B29" s="153" t="s">
        <v>35</v>
      </c>
      <c r="C29" s="133"/>
      <c r="D29" s="133"/>
      <c r="E29" s="133"/>
      <c r="F29" s="133"/>
      <c r="G29" s="133"/>
      <c r="H29" s="198"/>
      <c r="I29" s="100"/>
      <c r="J29" s="100"/>
      <c r="K29" s="100"/>
      <c r="L29" s="100"/>
      <c r="M29" s="100"/>
      <c r="N29" s="100"/>
      <c r="O29" s="374"/>
      <c r="P29" s="100"/>
    </row>
    <row r="30" spans="1:18" s="116" customFormat="1" ht="13.5" thickBot="1" x14ac:dyDescent="0.25">
      <c r="A30" s="885"/>
      <c r="B30" s="886"/>
      <c r="C30" s="610" t="s">
        <v>311</v>
      </c>
      <c r="D30" s="179" t="s">
        <v>112</v>
      </c>
      <c r="E30" s="179" t="s">
        <v>222</v>
      </c>
      <c r="F30" s="179" t="s">
        <v>158</v>
      </c>
      <c r="G30" s="179" t="s">
        <v>567</v>
      </c>
      <c r="H30" s="179" t="s">
        <v>9</v>
      </c>
      <c r="I30" s="179" t="s">
        <v>124</v>
      </c>
      <c r="J30" s="200" t="s">
        <v>86</v>
      </c>
      <c r="K30" s="276" t="s">
        <v>668</v>
      </c>
      <c r="M30" s="100"/>
      <c r="R30" s="374"/>
    </row>
    <row r="31" spans="1:18" s="116" customFormat="1" x14ac:dyDescent="0.2">
      <c r="A31" s="739" t="s">
        <v>681</v>
      </c>
      <c r="B31" s="887"/>
      <c r="C31" s="363"/>
      <c r="D31" s="64"/>
      <c r="E31" s="64">
        <v>5130</v>
      </c>
      <c r="F31" s="64"/>
      <c r="G31" s="64"/>
      <c r="H31" s="64"/>
      <c r="I31" s="64"/>
      <c r="J31" s="279"/>
      <c r="K31" s="277"/>
      <c r="M31" s="100"/>
      <c r="R31" s="374"/>
    </row>
    <row r="32" spans="1:18" s="116" customFormat="1" x14ac:dyDescent="0.2">
      <c r="A32" s="737" t="s">
        <v>682</v>
      </c>
      <c r="B32" s="753"/>
      <c r="C32" s="58"/>
      <c r="D32" s="333"/>
      <c r="E32" s="333"/>
      <c r="F32" s="333"/>
      <c r="G32" s="333"/>
      <c r="H32" s="333"/>
      <c r="I32" s="333"/>
      <c r="J32" s="359"/>
      <c r="K32" s="360">
        <v>5973.6</v>
      </c>
      <c r="M32" s="100"/>
      <c r="R32" s="374"/>
    </row>
    <row r="33" spans="1:20" s="116" customFormat="1" x14ac:dyDescent="0.2">
      <c r="A33" s="737" t="s">
        <v>683</v>
      </c>
      <c r="B33" s="753"/>
      <c r="C33" s="60"/>
      <c r="D33" s="63"/>
      <c r="E33" s="63"/>
      <c r="F33" s="63"/>
      <c r="G33" s="63"/>
      <c r="H33" s="63"/>
      <c r="I33" s="63">
        <v>11180</v>
      </c>
      <c r="J33" s="280"/>
      <c r="K33" s="218"/>
      <c r="M33" s="100"/>
      <c r="R33" s="374"/>
    </row>
    <row r="34" spans="1:20" s="116" customFormat="1" x14ac:dyDescent="0.2">
      <c r="A34" s="737" t="s">
        <v>687</v>
      </c>
      <c r="B34" s="753"/>
      <c r="C34" s="60"/>
      <c r="D34" s="63">
        <v>14820</v>
      </c>
      <c r="E34" s="63"/>
      <c r="F34" s="63"/>
      <c r="G34" s="63"/>
      <c r="H34" s="63"/>
      <c r="I34" s="63"/>
      <c r="J34" s="280"/>
      <c r="K34" s="218"/>
      <c r="M34" s="100"/>
      <c r="R34" s="374"/>
    </row>
    <row r="35" spans="1:20" s="116" customFormat="1" x14ac:dyDescent="0.2">
      <c r="A35" s="737" t="s">
        <v>688</v>
      </c>
      <c r="B35" s="753"/>
      <c r="C35" s="60"/>
      <c r="D35" s="63"/>
      <c r="E35" s="63"/>
      <c r="F35" s="63">
        <v>4377.6000000000004</v>
      </c>
      <c r="G35" s="63"/>
      <c r="H35" s="63"/>
      <c r="I35" s="63"/>
      <c r="J35" s="280"/>
      <c r="K35" s="218"/>
      <c r="M35" s="100"/>
      <c r="R35" s="374"/>
    </row>
    <row r="36" spans="1:20" s="116" customFormat="1" x14ac:dyDescent="0.2">
      <c r="A36" s="737" t="s">
        <v>689</v>
      </c>
      <c r="B36" s="753"/>
      <c r="C36" s="273"/>
      <c r="D36" s="181"/>
      <c r="E36" s="181"/>
      <c r="F36" s="181"/>
      <c r="G36" s="181"/>
      <c r="H36" s="181">
        <v>36081</v>
      </c>
      <c r="I36" s="181"/>
      <c r="J36" s="361"/>
      <c r="K36" s="362"/>
      <c r="M36" s="100"/>
      <c r="R36" s="374"/>
    </row>
    <row r="37" spans="1:20" s="116" customFormat="1" x14ac:dyDescent="0.2">
      <c r="A37" s="737" t="s">
        <v>690</v>
      </c>
      <c r="B37" s="753"/>
      <c r="C37" s="273"/>
      <c r="D37" s="181"/>
      <c r="E37" s="181"/>
      <c r="F37" s="181"/>
      <c r="G37" s="181">
        <v>11400</v>
      </c>
      <c r="H37" s="181"/>
      <c r="I37" s="181"/>
      <c r="J37" s="361"/>
      <c r="K37" s="362"/>
      <c r="M37" s="100"/>
      <c r="R37" s="374"/>
    </row>
    <row r="38" spans="1:20" s="116" customFormat="1" x14ac:dyDescent="0.2">
      <c r="A38" s="737" t="s">
        <v>691</v>
      </c>
      <c r="B38" s="753"/>
      <c r="C38" s="273">
        <v>4104</v>
      </c>
      <c r="D38" s="181"/>
      <c r="E38" s="181"/>
      <c r="F38" s="181"/>
      <c r="G38" s="181"/>
      <c r="H38" s="181"/>
      <c r="I38" s="181"/>
      <c r="J38" s="361"/>
      <c r="K38" s="362"/>
      <c r="M38" s="100"/>
      <c r="R38" s="374"/>
    </row>
    <row r="39" spans="1:20" s="116" customFormat="1" x14ac:dyDescent="0.2">
      <c r="A39" s="737" t="s">
        <v>692</v>
      </c>
      <c r="B39" s="753"/>
      <c r="C39" s="273">
        <v>2736</v>
      </c>
      <c r="D39" s="181"/>
      <c r="E39" s="181"/>
      <c r="F39" s="181"/>
      <c r="G39" s="181"/>
      <c r="H39" s="181"/>
      <c r="I39" s="181"/>
      <c r="J39" s="361"/>
      <c r="K39" s="362"/>
      <c r="M39" s="100"/>
      <c r="R39" s="374"/>
    </row>
    <row r="40" spans="1:20" s="116" customFormat="1" x14ac:dyDescent="0.2">
      <c r="A40" s="737" t="s">
        <v>697</v>
      </c>
      <c r="B40" s="753"/>
      <c r="C40" s="273"/>
      <c r="D40" s="181"/>
      <c r="E40" s="181"/>
      <c r="F40" s="181"/>
      <c r="G40" s="181"/>
      <c r="H40" s="181"/>
      <c r="I40" s="181"/>
      <c r="J40" s="361">
        <v>12129.6</v>
      </c>
      <c r="K40" s="362"/>
      <c r="M40" s="100"/>
      <c r="R40" s="374"/>
    </row>
    <row r="41" spans="1:20" s="116" customFormat="1" x14ac:dyDescent="0.2">
      <c r="A41" s="737" t="s">
        <v>698</v>
      </c>
      <c r="B41" s="753"/>
      <c r="C41" s="273"/>
      <c r="D41" s="181"/>
      <c r="E41" s="181"/>
      <c r="F41" s="181"/>
      <c r="G41" s="181"/>
      <c r="H41" s="181"/>
      <c r="I41" s="181"/>
      <c r="J41" s="361">
        <v>12369</v>
      </c>
      <c r="K41" s="362"/>
      <c r="M41" s="100"/>
      <c r="R41" s="374"/>
    </row>
    <row r="42" spans="1:20" s="116" customFormat="1" ht="13.5" thickBot="1" x14ac:dyDescent="0.25">
      <c r="A42" s="756" t="s">
        <v>699</v>
      </c>
      <c r="B42" s="757"/>
      <c r="C42" s="532"/>
      <c r="D42" s="299"/>
      <c r="E42" s="299"/>
      <c r="F42" s="299"/>
      <c r="G42" s="299"/>
      <c r="H42" s="299"/>
      <c r="I42" s="299"/>
      <c r="J42" s="212">
        <v>13896.6</v>
      </c>
      <c r="K42" s="219"/>
      <c r="M42" s="100"/>
      <c r="R42" s="374"/>
    </row>
    <row r="43" spans="1:20" ht="13.5" thickBot="1" x14ac:dyDescent="0.25">
      <c r="A43" s="100"/>
      <c r="B43" s="100"/>
      <c r="C43" s="79">
        <f t="shared" ref="C43:K43" si="1">SUM(C31:C42)</f>
        <v>6840</v>
      </c>
      <c r="D43" s="124">
        <f t="shared" si="1"/>
        <v>14820</v>
      </c>
      <c r="E43" s="124">
        <f t="shared" si="1"/>
        <v>5130</v>
      </c>
      <c r="F43" s="124">
        <f t="shared" si="1"/>
        <v>4377.6000000000004</v>
      </c>
      <c r="G43" s="124">
        <f t="shared" si="1"/>
        <v>11400</v>
      </c>
      <c r="H43" s="124">
        <f t="shared" si="1"/>
        <v>36081</v>
      </c>
      <c r="I43" s="124">
        <f t="shared" si="1"/>
        <v>11180</v>
      </c>
      <c r="J43" s="214">
        <f t="shared" si="1"/>
        <v>38395.199999999997</v>
      </c>
      <c r="K43" s="278">
        <f t="shared" si="1"/>
        <v>5973.6</v>
      </c>
      <c r="L43" s="758">
        <f>SUM(C43:K43)</f>
        <v>134197.4</v>
      </c>
      <c r="M43" s="759"/>
      <c r="O43" s="100"/>
      <c r="R43" s="162"/>
    </row>
    <row r="44" spans="1:20" x14ac:dyDescent="0.2">
      <c r="A44" s="100"/>
      <c r="B44" s="100"/>
      <c r="H44" s="133"/>
      <c r="I44" s="133"/>
      <c r="J44" s="133"/>
      <c r="K44" s="198"/>
      <c r="L44" s="198"/>
      <c r="M44" s="133"/>
      <c r="O44" s="100"/>
      <c r="S44" s="162"/>
      <c r="T44" s="116"/>
    </row>
    <row r="45" spans="1:20" s="422" customFormat="1" ht="11.25" x14ac:dyDescent="0.2">
      <c r="A45" s="420"/>
      <c r="B45" s="530"/>
      <c r="C45" s="421"/>
      <c r="D45" s="506" t="s">
        <v>51</v>
      </c>
      <c r="E45" s="506" t="s">
        <v>51</v>
      </c>
      <c r="F45" s="506" t="s">
        <v>51</v>
      </c>
      <c r="G45" s="421"/>
      <c r="H45" s="506" t="s">
        <v>51</v>
      </c>
      <c r="I45" s="506" t="s">
        <v>51</v>
      </c>
      <c r="J45" s="506" t="s">
        <v>51</v>
      </c>
      <c r="K45" s="506"/>
      <c r="L45" s="810">
        <f>SUM(C45:K45)</f>
        <v>0</v>
      </c>
      <c r="M45" s="810"/>
      <c r="R45" s="439"/>
    </row>
    <row r="46" spans="1:20" s="422" customFormat="1" ht="11.25" x14ac:dyDescent="0.2">
      <c r="A46" s="420"/>
      <c r="B46" s="530"/>
      <c r="C46" s="421"/>
      <c r="D46" s="465"/>
      <c r="E46" s="421"/>
      <c r="F46" s="465"/>
      <c r="G46" s="421"/>
      <c r="H46" s="465"/>
      <c r="I46" s="421"/>
      <c r="J46" s="465"/>
      <c r="L46" s="810">
        <f>SUM(C46:K46)</f>
        <v>0</v>
      </c>
      <c r="M46" s="810"/>
      <c r="R46" s="439"/>
    </row>
    <row r="47" spans="1:20" s="422" customFormat="1" ht="11.25" x14ac:dyDescent="0.2">
      <c r="A47" s="420"/>
      <c r="B47" s="530"/>
      <c r="C47" s="506" t="s">
        <v>51</v>
      </c>
      <c r="D47" s="421"/>
      <c r="E47" s="421"/>
      <c r="F47" s="421"/>
      <c r="G47" s="506" t="s">
        <v>51</v>
      </c>
      <c r="H47" s="421"/>
      <c r="I47" s="421"/>
      <c r="J47" s="437"/>
      <c r="K47" s="506" t="s">
        <v>51</v>
      </c>
      <c r="L47" s="812">
        <f>SUM(C47:K47)</f>
        <v>0</v>
      </c>
      <c r="M47" s="812"/>
      <c r="R47" s="439"/>
    </row>
    <row r="48" spans="1:20" x14ac:dyDescent="0.2">
      <c r="H48" s="133"/>
      <c r="I48" s="133"/>
      <c r="J48" s="133"/>
      <c r="K48" s="133"/>
      <c r="L48" s="888">
        <f>SUM(L45:M47)</f>
        <v>0</v>
      </c>
      <c r="M48" s="888"/>
      <c r="O48" s="100"/>
      <c r="S48" s="374"/>
    </row>
    <row r="49" spans="8:18" x14ac:dyDescent="0.2">
      <c r="H49" s="133"/>
      <c r="I49" s="133"/>
      <c r="J49" s="133"/>
      <c r="K49" s="198"/>
      <c r="O49" s="100"/>
      <c r="R49" s="374"/>
    </row>
  </sheetData>
  <mergeCells count="38">
    <mergeCell ref="L45:M45"/>
    <mergeCell ref="L46:M46"/>
    <mergeCell ref="L47:M47"/>
    <mergeCell ref="A39:B39"/>
    <mergeCell ref="A36:B36"/>
    <mergeCell ref="A37:B37"/>
    <mergeCell ref="A38:B38"/>
    <mergeCell ref="A40:B40"/>
    <mergeCell ref="A41:B41"/>
    <mergeCell ref="L48:M48"/>
    <mergeCell ref="A42:B42"/>
    <mergeCell ref="L43:M43"/>
    <mergeCell ref="I4:K4"/>
    <mergeCell ref="I25:J25"/>
    <mergeCell ref="H3:H4"/>
    <mergeCell ref="G3:G4"/>
    <mergeCell ref="A23:B23"/>
    <mergeCell ref="H23:K24"/>
    <mergeCell ref="C24:D24"/>
    <mergeCell ref="E24:F24"/>
    <mergeCell ref="C3:D3"/>
    <mergeCell ref="E3:F3"/>
    <mergeCell ref="H6:H7"/>
    <mergeCell ref="A6:A7"/>
    <mergeCell ref="H12:H13"/>
    <mergeCell ref="A12:A13"/>
    <mergeCell ref="A30:B30"/>
    <mergeCell ref="A35:B35"/>
    <mergeCell ref="A33:B33"/>
    <mergeCell ref="A34:B34"/>
    <mergeCell ref="A31:B31"/>
    <mergeCell ref="A32:B32"/>
    <mergeCell ref="H14:H15"/>
    <mergeCell ref="A14:A15"/>
    <mergeCell ref="H17:H18"/>
    <mergeCell ref="A17:A18"/>
    <mergeCell ref="H19:H21"/>
    <mergeCell ref="A19:A21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U77"/>
  <sheetViews>
    <sheetView tabSelected="1" zoomScaleNormal="100" workbookViewId="0">
      <pane ySplit="4" topLeftCell="A5" activePane="bottomLeft" state="frozenSplit"/>
      <selection pane="bottomLeft" activeCell="F15" sqref="F15"/>
    </sheetView>
  </sheetViews>
  <sheetFormatPr defaultRowHeight="12.75" x14ac:dyDescent="0.2"/>
  <cols>
    <col min="1" max="1" width="2.42578125" style="375" customWidth="1"/>
    <col min="2" max="2" width="6.42578125" style="83" customWidth="1"/>
    <col min="3" max="4" width="10.7109375" style="133" customWidth="1"/>
    <col min="5" max="5" width="11.28515625" style="133" customWidth="1"/>
    <col min="6" max="6" width="10.42578125" style="133" customWidth="1"/>
    <col min="7" max="7" width="10" style="133" customWidth="1"/>
    <col min="8" max="8" width="11" style="100" customWidth="1"/>
    <col min="9" max="10" width="10.42578125" style="100" customWidth="1"/>
    <col min="11" max="11" width="10.85546875" style="100" customWidth="1"/>
    <col min="12" max="13" width="10.7109375" style="100" customWidth="1"/>
    <col min="14" max="14" width="10.7109375" style="116" customWidth="1"/>
    <col min="15" max="15" width="10.7109375" style="162" customWidth="1"/>
    <col min="16" max="16" width="14.140625" style="100" customWidth="1"/>
    <col min="17" max="17" width="13.28515625" style="100" customWidth="1"/>
    <col min="18" max="18" width="13.7109375" style="100" customWidth="1"/>
    <col min="19" max="19" width="13.140625" style="100" customWidth="1"/>
    <col min="20" max="16384" width="9.140625" style="100"/>
  </cols>
  <sheetData>
    <row r="1" spans="1:15" ht="15" x14ac:dyDescent="0.25">
      <c r="A1" s="41" t="s">
        <v>59</v>
      </c>
      <c r="C1" s="369"/>
    </row>
    <row r="2" spans="1:15" ht="9.75" customHeight="1" thickBot="1" x14ac:dyDescent="0.25">
      <c r="A2" s="2"/>
      <c r="C2" s="370"/>
      <c r="D2" s="371"/>
      <c r="E2" s="371"/>
      <c r="F2" s="371"/>
      <c r="G2" s="772" t="s">
        <v>39</v>
      </c>
      <c r="H2" s="372"/>
    </row>
    <row r="3" spans="1:15" ht="17.25" customHeight="1" x14ac:dyDescent="0.2">
      <c r="A3" s="2"/>
      <c r="C3" s="762" t="s">
        <v>35</v>
      </c>
      <c r="D3" s="763"/>
      <c r="E3" s="762" t="s">
        <v>34</v>
      </c>
      <c r="F3" s="763"/>
      <c r="G3" s="772"/>
      <c r="H3" s="372"/>
    </row>
    <row r="4" spans="1:15" ht="13.5" thickBot="1" x14ac:dyDescent="0.25">
      <c r="A4" s="298" t="s">
        <v>6</v>
      </c>
      <c r="B4" s="282" t="s">
        <v>11</v>
      </c>
      <c r="C4" s="54" t="s">
        <v>7</v>
      </c>
      <c r="D4" s="55" t="s">
        <v>8</v>
      </c>
      <c r="E4" s="54" t="s">
        <v>38</v>
      </c>
      <c r="F4" s="55" t="s">
        <v>8</v>
      </c>
      <c r="G4" s="773"/>
      <c r="H4" s="367" t="s">
        <v>0</v>
      </c>
      <c r="I4" s="777" t="s">
        <v>12</v>
      </c>
      <c r="J4" s="777"/>
      <c r="K4" s="777"/>
    </row>
    <row r="5" spans="1:15" x14ac:dyDescent="0.2">
      <c r="A5" s="798" t="s">
        <v>47</v>
      </c>
      <c r="B5" s="85" t="s">
        <v>701</v>
      </c>
      <c r="C5" s="60"/>
      <c r="D5" s="61">
        <v>570</v>
      </c>
      <c r="E5" s="60"/>
      <c r="F5" s="61"/>
      <c r="G5" s="71"/>
      <c r="H5" s="744">
        <f>SUM(C5:G6)</f>
        <v>1465.8</v>
      </c>
      <c r="I5" s="30" t="s">
        <v>221</v>
      </c>
      <c r="J5" s="31"/>
      <c r="K5" s="32"/>
      <c r="L5" s="100" t="s">
        <v>45</v>
      </c>
      <c r="N5" s="161" t="s">
        <v>46</v>
      </c>
    </row>
    <row r="6" spans="1:15" x14ac:dyDescent="0.2">
      <c r="A6" s="800"/>
      <c r="B6" s="84" t="s">
        <v>702</v>
      </c>
      <c r="C6" s="58"/>
      <c r="D6" s="59"/>
      <c r="E6" s="149">
        <v>895.8</v>
      </c>
      <c r="F6" s="59"/>
      <c r="G6" s="290"/>
      <c r="H6" s="746"/>
      <c r="I6" s="30" t="s">
        <v>703</v>
      </c>
      <c r="J6" s="31"/>
      <c r="K6" s="32"/>
      <c r="L6" s="215" t="s">
        <v>79</v>
      </c>
      <c r="N6" s="161">
        <v>43140</v>
      </c>
      <c r="O6" s="225"/>
    </row>
    <row r="7" spans="1:15" x14ac:dyDescent="0.2">
      <c r="A7" s="741" t="s">
        <v>74</v>
      </c>
      <c r="B7" s="301" t="s">
        <v>705</v>
      </c>
      <c r="C7" s="303">
        <v>9690</v>
      </c>
      <c r="D7" s="151"/>
      <c r="E7" s="302"/>
      <c r="F7" s="151"/>
      <c r="G7" s="318"/>
      <c r="H7" s="744">
        <f>SUM(C7:G8)</f>
        <v>20599.8</v>
      </c>
      <c r="I7" s="30" t="s">
        <v>704</v>
      </c>
      <c r="J7" s="31"/>
      <c r="K7" s="32"/>
      <c r="L7" s="215" t="s">
        <v>184</v>
      </c>
      <c r="N7" s="161">
        <v>43140</v>
      </c>
      <c r="O7" s="225"/>
    </row>
    <row r="8" spans="1:15" x14ac:dyDescent="0.2">
      <c r="A8" s="743"/>
      <c r="B8" s="85" t="s">
        <v>706</v>
      </c>
      <c r="C8" s="127">
        <v>10909.8</v>
      </c>
      <c r="D8" s="61"/>
      <c r="E8" s="60"/>
      <c r="F8" s="61"/>
      <c r="G8" s="71"/>
      <c r="H8" s="746"/>
      <c r="I8" s="30" t="s">
        <v>498</v>
      </c>
      <c r="J8" s="31"/>
      <c r="K8" s="32"/>
      <c r="L8" s="215" t="s">
        <v>184</v>
      </c>
      <c r="N8" s="161">
        <v>43132</v>
      </c>
      <c r="O8" s="225"/>
    </row>
    <row r="9" spans="1:15" x14ac:dyDescent="0.2">
      <c r="A9" s="741" t="s">
        <v>172</v>
      </c>
      <c r="B9" s="84" t="s">
        <v>708</v>
      </c>
      <c r="C9" s="149">
        <v>19163.400000000001</v>
      </c>
      <c r="D9" s="59"/>
      <c r="E9" s="58"/>
      <c r="F9" s="59"/>
      <c r="G9" s="290"/>
      <c r="H9" s="744">
        <f>SUM(C9:G12)</f>
        <v>46637.400000000009</v>
      </c>
      <c r="I9" s="30" t="s">
        <v>707</v>
      </c>
      <c r="J9" s="31"/>
      <c r="K9" s="32"/>
      <c r="L9" s="215" t="s">
        <v>79</v>
      </c>
      <c r="N9" s="161">
        <v>43146</v>
      </c>
      <c r="O9" s="225"/>
    </row>
    <row r="10" spans="1:15" x14ac:dyDescent="0.2">
      <c r="A10" s="742"/>
      <c r="B10" s="301" t="s">
        <v>709</v>
      </c>
      <c r="C10" s="303">
        <v>20611.2</v>
      </c>
      <c r="D10" s="151"/>
      <c r="E10" s="302"/>
      <c r="F10" s="151"/>
      <c r="G10" s="318"/>
      <c r="H10" s="745"/>
      <c r="I10" s="30" t="s">
        <v>298</v>
      </c>
      <c r="J10" s="31"/>
      <c r="K10" s="32"/>
      <c r="L10" s="215" t="s">
        <v>79</v>
      </c>
      <c r="N10" s="161">
        <v>43137</v>
      </c>
      <c r="O10" s="225"/>
    </row>
    <row r="11" spans="1:15" x14ac:dyDescent="0.2">
      <c r="A11" s="742"/>
      <c r="B11" s="85" t="s">
        <v>711</v>
      </c>
      <c r="C11" s="60"/>
      <c r="D11" s="61">
        <v>4924.8</v>
      </c>
      <c r="E11" s="60"/>
      <c r="F11" s="61"/>
      <c r="G11" s="71"/>
      <c r="H11" s="745"/>
      <c r="I11" s="30" t="s">
        <v>710</v>
      </c>
      <c r="J11" s="31"/>
      <c r="K11" s="32"/>
      <c r="L11" s="215" t="s">
        <v>45</v>
      </c>
      <c r="N11" s="161" t="s">
        <v>46</v>
      </c>
      <c r="O11" s="225"/>
    </row>
    <row r="12" spans="1:15" x14ac:dyDescent="0.2">
      <c r="A12" s="743"/>
      <c r="B12" s="84" t="s">
        <v>713</v>
      </c>
      <c r="C12" s="149">
        <v>1938</v>
      </c>
      <c r="D12" s="59"/>
      <c r="E12" s="58"/>
      <c r="F12" s="59"/>
      <c r="G12" s="290"/>
      <c r="H12" s="746"/>
      <c r="I12" s="30" t="s">
        <v>712</v>
      </c>
      <c r="J12" s="31"/>
      <c r="K12" s="32"/>
      <c r="L12" s="215" t="s">
        <v>79</v>
      </c>
      <c r="N12" s="161">
        <v>43139</v>
      </c>
    </row>
    <row r="13" spans="1:15" x14ac:dyDescent="0.2">
      <c r="A13" s="741" t="s">
        <v>81</v>
      </c>
      <c r="B13" s="84" t="s">
        <v>714</v>
      </c>
      <c r="C13" s="149">
        <v>2690.4</v>
      </c>
      <c r="D13" s="59"/>
      <c r="E13" s="58"/>
      <c r="F13" s="59"/>
      <c r="G13" s="290"/>
      <c r="H13" s="744">
        <f>SUM(C13:G15)</f>
        <v>11867.4</v>
      </c>
      <c r="I13" s="30" t="s">
        <v>650</v>
      </c>
      <c r="J13" s="31"/>
      <c r="K13" s="32"/>
      <c r="L13" s="215" t="s">
        <v>184</v>
      </c>
      <c r="N13" s="161">
        <v>43137</v>
      </c>
      <c r="O13" s="225"/>
    </row>
    <row r="14" spans="1:15" x14ac:dyDescent="0.2">
      <c r="A14" s="742"/>
      <c r="B14" s="84" t="s">
        <v>715</v>
      </c>
      <c r="C14" s="256"/>
      <c r="D14" s="59">
        <v>2736</v>
      </c>
      <c r="E14" s="58"/>
      <c r="F14" s="59"/>
      <c r="G14" s="290"/>
      <c r="H14" s="745"/>
      <c r="I14" s="30" t="s">
        <v>132</v>
      </c>
      <c r="J14" s="31"/>
      <c r="K14" s="32"/>
      <c r="L14" s="215" t="s">
        <v>45</v>
      </c>
      <c r="N14" s="161" t="s">
        <v>46</v>
      </c>
    </row>
    <row r="15" spans="1:15" x14ac:dyDescent="0.2">
      <c r="A15" s="743"/>
      <c r="B15" s="301" t="s">
        <v>716</v>
      </c>
      <c r="C15" s="302"/>
      <c r="D15" s="151">
        <v>6441</v>
      </c>
      <c r="E15" s="302"/>
      <c r="F15" s="151"/>
      <c r="G15" s="318"/>
      <c r="H15" s="746"/>
      <c r="I15" s="30" t="s">
        <v>226</v>
      </c>
      <c r="J15" s="31"/>
      <c r="K15" s="32"/>
      <c r="L15" s="215" t="s">
        <v>45</v>
      </c>
      <c r="N15" s="161" t="s">
        <v>46</v>
      </c>
    </row>
    <row r="16" spans="1:15" x14ac:dyDescent="0.2">
      <c r="A16" s="122" t="s">
        <v>96</v>
      </c>
      <c r="B16" s="85" t="s">
        <v>717</v>
      </c>
      <c r="C16" s="127">
        <v>969</v>
      </c>
      <c r="D16" s="61"/>
      <c r="E16" s="60"/>
      <c r="F16" s="61"/>
      <c r="G16" s="71"/>
      <c r="H16" s="270">
        <f>SUM(C16:G16)</f>
        <v>969</v>
      </c>
      <c r="I16" s="30" t="s">
        <v>650</v>
      </c>
      <c r="J16" s="31"/>
      <c r="K16" s="32"/>
      <c r="L16" s="215" t="s">
        <v>184</v>
      </c>
      <c r="N16" s="161">
        <v>43140</v>
      </c>
      <c r="O16" s="225"/>
    </row>
    <row r="17" spans="1:15" x14ac:dyDescent="0.2">
      <c r="A17" s="741" t="s">
        <v>100</v>
      </c>
      <c r="B17" s="301" t="s">
        <v>719</v>
      </c>
      <c r="C17" s="303">
        <v>5700</v>
      </c>
      <c r="D17" s="151"/>
      <c r="E17" s="302"/>
      <c r="F17" s="151"/>
      <c r="G17" s="318"/>
      <c r="H17" s="744">
        <f>SUM(C17:G19)</f>
        <v>11992.8</v>
      </c>
      <c r="I17" s="30" t="s">
        <v>718</v>
      </c>
      <c r="J17" s="31"/>
      <c r="K17" s="32"/>
      <c r="L17" s="215" t="s">
        <v>184</v>
      </c>
      <c r="N17" s="161">
        <v>43140</v>
      </c>
      <c r="O17" s="225"/>
    </row>
    <row r="18" spans="1:15" x14ac:dyDescent="0.2">
      <c r="A18" s="742"/>
      <c r="B18" s="85" t="s">
        <v>720</v>
      </c>
      <c r="C18" s="60"/>
      <c r="D18" s="61">
        <v>-706.8</v>
      </c>
      <c r="E18" s="60"/>
      <c r="F18" s="61"/>
      <c r="G18" s="71"/>
      <c r="H18" s="745"/>
      <c r="I18" s="30" t="s">
        <v>214</v>
      </c>
      <c r="J18" s="31"/>
      <c r="K18" s="32"/>
      <c r="L18" s="215" t="s">
        <v>45</v>
      </c>
      <c r="N18" s="161" t="s">
        <v>46</v>
      </c>
    </row>
    <row r="19" spans="1:15" x14ac:dyDescent="0.2">
      <c r="A19" s="743"/>
      <c r="B19" s="84" t="s">
        <v>722</v>
      </c>
      <c r="C19" s="58"/>
      <c r="D19" s="59">
        <v>6999.6</v>
      </c>
      <c r="E19" s="58"/>
      <c r="F19" s="59"/>
      <c r="G19" s="290"/>
      <c r="H19" s="746"/>
      <c r="I19" s="30" t="s">
        <v>77</v>
      </c>
      <c r="J19" s="31"/>
      <c r="K19" s="32"/>
      <c r="L19" s="215" t="s">
        <v>45</v>
      </c>
      <c r="N19" s="161" t="s">
        <v>46</v>
      </c>
    </row>
    <row r="20" spans="1:15" x14ac:dyDescent="0.2">
      <c r="A20" s="741" t="s">
        <v>103</v>
      </c>
      <c r="B20" s="84" t="s">
        <v>723</v>
      </c>
      <c r="C20" s="256"/>
      <c r="D20" s="59">
        <v>11220</v>
      </c>
      <c r="E20" s="58"/>
      <c r="F20" s="59"/>
      <c r="G20" s="290"/>
      <c r="H20" s="744">
        <f>SUM(C20:G22)</f>
        <v>96329.35</v>
      </c>
      <c r="I20" s="30" t="s">
        <v>123</v>
      </c>
      <c r="J20" s="31"/>
      <c r="K20" s="32"/>
      <c r="L20" s="215" t="s">
        <v>45</v>
      </c>
      <c r="N20" s="161" t="s">
        <v>46</v>
      </c>
    </row>
    <row r="21" spans="1:15" x14ac:dyDescent="0.2">
      <c r="A21" s="742"/>
      <c r="B21" s="301" t="s">
        <v>724</v>
      </c>
      <c r="C21" s="302"/>
      <c r="D21" s="151">
        <v>82570</v>
      </c>
      <c r="E21" s="302"/>
      <c r="F21" s="151"/>
      <c r="G21" s="318"/>
      <c r="H21" s="745"/>
      <c r="I21" s="30" t="s">
        <v>123</v>
      </c>
      <c r="J21" s="31"/>
      <c r="K21" s="32"/>
      <c r="L21" s="215" t="s">
        <v>45</v>
      </c>
      <c r="N21" s="161" t="s">
        <v>46</v>
      </c>
    </row>
    <row r="22" spans="1:15" x14ac:dyDescent="0.2">
      <c r="A22" s="743"/>
      <c r="B22" s="272" t="s">
        <v>725</v>
      </c>
      <c r="C22" s="538"/>
      <c r="D22" s="156">
        <v>2539.35</v>
      </c>
      <c r="E22" s="273"/>
      <c r="F22" s="156"/>
      <c r="G22" s="515"/>
      <c r="H22" s="746"/>
      <c r="I22" s="30" t="s">
        <v>90</v>
      </c>
      <c r="J22" s="31"/>
      <c r="K22" s="32"/>
      <c r="L22" s="215" t="s">
        <v>45</v>
      </c>
      <c r="N22" s="161" t="s">
        <v>46</v>
      </c>
    </row>
    <row r="23" spans="1:15" x14ac:dyDescent="0.2">
      <c r="A23" s="705" t="s">
        <v>105</v>
      </c>
      <c r="B23" s="272" t="s">
        <v>730</v>
      </c>
      <c r="C23" s="538"/>
      <c r="D23" s="156">
        <v>570</v>
      </c>
      <c r="E23" s="273"/>
      <c r="F23" s="156"/>
      <c r="G23" s="515"/>
      <c r="H23" s="706">
        <f>SUM(C23:G23)</f>
        <v>570</v>
      </c>
      <c r="I23" s="30" t="s">
        <v>142</v>
      </c>
      <c r="J23" s="31"/>
      <c r="K23" s="32"/>
      <c r="L23" s="215" t="s">
        <v>45</v>
      </c>
      <c r="N23" s="161" t="s">
        <v>46</v>
      </c>
    </row>
    <row r="24" spans="1:15" x14ac:dyDescent="0.2">
      <c r="A24" s="741" t="s">
        <v>200</v>
      </c>
      <c r="B24" s="272" t="s">
        <v>727</v>
      </c>
      <c r="C24" s="300">
        <v>5791.2</v>
      </c>
      <c r="D24" s="156"/>
      <c r="E24" s="273"/>
      <c r="F24" s="156"/>
      <c r="G24" s="515"/>
      <c r="H24" s="744">
        <f>SUM(C24:G25)</f>
        <v>7781.37</v>
      </c>
      <c r="I24" s="30" t="s">
        <v>726</v>
      </c>
      <c r="J24" s="31"/>
      <c r="K24" s="32"/>
      <c r="L24" s="215" t="s">
        <v>184</v>
      </c>
      <c r="N24" s="161">
        <v>43150</v>
      </c>
      <c r="O24" s="225" t="s">
        <v>686</v>
      </c>
    </row>
    <row r="25" spans="1:15" x14ac:dyDescent="0.2">
      <c r="A25" s="743"/>
      <c r="B25" s="272" t="s">
        <v>729</v>
      </c>
      <c r="C25" s="273"/>
      <c r="D25" s="156">
        <v>1990.17</v>
      </c>
      <c r="E25" s="273"/>
      <c r="F25" s="156"/>
      <c r="G25" s="515"/>
      <c r="H25" s="746"/>
      <c r="I25" s="30" t="s">
        <v>90</v>
      </c>
      <c r="J25" s="31"/>
      <c r="K25" s="32"/>
      <c r="L25" s="215" t="s">
        <v>45</v>
      </c>
      <c r="N25" s="161" t="s">
        <v>46</v>
      </c>
      <c r="O25" s="225"/>
    </row>
    <row r="26" spans="1:15" x14ac:dyDescent="0.2">
      <c r="A26" s="229" t="s">
        <v>125</v>
      </c>
      <c r="B26" s="272" t="s">
        <v>728</v>
      </c>
      <c r="C26" s="300">
        <v>90345</v>
      </c>
      <c r="D26" s="156"/>
      <c r="E26" s="273"/>
      <c r="F26" s="156"/>
      <c r="G26" s="515"/>
      <c r="H26" s="537">
        <f>SUM(C26:G26)</f>
        <v>90345</v>
      </c>
      <c r="I26" s="30" t="s">
        <v>298</v>
      </c>
      <c r="J26" s="31"/>
      <c r="K26" s="32"/>
      <c r="L26" s="324"/>
      <c r="N26" s="161"/>
    </row>
    <row r="27" spans="1:15" x14ac:dyDescent="0.2">
      <c r="A27" s="741" t="s">
        <v>204</v>
      </c>
      <c r="B27" s="272" t="s">
        <v>731</v>
      </c>
      <c r="C27" s="538"/>
      <c r="D27" s="156">
        <v>2793</v>
      </c>
      <c r="E27" s="273"/>
      <c r="F27" s="156"/>
      <c r="G27" s="515"/>
      <c r="H27" s="744">
        <f>SUM(C27:G28)</f>
        <v>5529</v>
      </c>
      <c r="I27" s="30" t="s">
        <v>90</v>
      </c>
      <c r="J27" s="31"/>
      <c r="K27" s="32"/>
      <c r="L27" s="215" t="s">
        <v>45</v>
      </c>
      <c r="N27" s="161" t="s">
        <v>46</v>
      </c>
    </row>
    <row r="28" spans="1:15" x14ac:dyDescent="0.2">
      <c r="A28" s="743"/>
      <c r="B28" s="272" t="s">
        <v>732</v>
      </c>
      <c r="C28" s="538"/>
      <c r="D28" s="156">
        <v>2736</v>
      </c>
      <c r="E28" s="273"/>
      <c r="F28" s="156"/>
      <c r="G28" s="515"/>
      <c r="H28" s="746"/>
      <c r="I28" s="30" t="s">
        <v>221</v>
      </c>
      <c r="J28" s="31"/>
      <c r="K28" s="32"/>
      <c r="L28" s="215" t="s">
        <v>45</v>
      </c>
      <c r="N28" s="161" t="s">
        <v>46</v>
      </c>
    </row>
    <row r="29" spans="1:15" x14ac:dyDescent="0.2">
      <c r="A29" s="741" t="s">
        <v>255</v>
      </c>
      <c r="B29" s="272" t="s">
        <v>733</v>
      </c>
      <c r="C29" s="300">
        <v>2599</v>
      </c>
      <c r="D29" s="156"/>
      <c r="E29" s="273"/>
      <c r="F29" s="156"/>
      <c r="G29" s="515"/>
      <c r="H29" s="744">
        <f>SUM(C29:G30)</f>
        <v>3568</v>
      </c>
      <c r="I29" s="30" t="s">
        <v>657</v>
      </c>
      <c r="J29" s="31"/>
      <c r="K29" s="32"/>
      <c r="L29" s="215" t="s">
        <v>734</v>
      </c>
      <c r="N29" s="161">
        <v>43153</v>
      </c>
    </row>
    <row r="30" spans="1:15" x14ac:dyDescent="0.2">
      <c r="A30" s="743"/>
      <c r="B30" s="272" t="s">
        <v>735</v>
      </c>
      <c r="C30" s="538">
        <v>969</v>
      </c>
      <c r="D30" s="156"/>
      <c r="E30" s="273"/>
      <c r="F30" s="156"/>
      <c r="G30" s="515"/>
      <c r="H30" s="746"/>
      <c r="I30" s="269" t="s">
        <v>712</v>
      </c>
      <c r="J30" s="31"/>
      <c r="K30" s="32"/>
      <c r="L30" s="324" t="s">
        <v>95</v>
      </c>
      <c r="N30" s="589"/>
    </row>
    <row r="31" spans="1:15" x14ac:dyDescent="0.2">
      <c r="A31" s="741" t="s">
        <v>261</v>
      </c>
      <c r="B31" s="272" t="s">
        <v>736</v>
      </c>
      <c r="C31" s="300">
        <v>9085</v>
      </c>
      <c r="D31" s="156"/>
      <c r="E31" s="273"/>
      <c r="F31" s="156"/>
      <c r="G31" s="515"/>
      <c r="H31" s="744">
        <f>SUM(C31:G32)</f>
        <v>9998.5</v>
      </c>
      <c r="I31" s="30" t="s">
        <v>306</v>
      </c>
      <c r="J31" s="31"/>
      <c r="K31" s="32"/>
      <c r="L31" s="215" t="s">
        <v>184</v>
      </c>
      <c r="N31" s="161">
        <v>43157</v>
      </c>
    </row>
    <row r="32" spans="1:15" x14ac:dyDescent="0.2">
      <c r="A32" s="743"/>
      <c r="B32" s="272" t="s">
        <v>737</v>
      </c>
      <c r="C32" s="300">
        <v>913.5</v>
      </c>
      <c r="D32" s="156"/>
      <c r="E32" s="273"/>
      <c r="F32" s="156"/>
      <c r="G32" s="515"/>
      <c r="H32" s="746"/>
      <c r="I32" s="30" t="s">
        <v>647</v>
      </c>
      <c r="J32" s="31"/>
      <c r="K32" s="32"/>
      <c r="L32" s="215" t="s">
        <v>79</v>
      </c>
      <c r="N32" s="161">
        <v>43179</v>
      </c>
    </row>
    <row r="33" spans="1:21" x14ac:dyDescent="0.2">
      <c r="A33" s="741" t="s">
        <v>211</v>
      </c>
      <c r="B33" s="85" t="s">
        <v>738</v>
      </c>
      <c r="C33" s="60"/>
      <c r="D33" s="61">
        <v>21489</v>
      </c>
      <c r="E33" s="60"/>
      <c r="F33" s="61"/>
      <c r="G33" s="71"/>
      <c r="H33" s="744">
        <f>SUM(C33:G35)</f>
        <v>44767.8</v>
      </c>
      <c r="I33" s="30" t="s">
        <v>84</v>
      </c>
      <c r="J33" s="31"/>
      <c r="K33" s="32"/>
      <c r="L33" s="215" t="s">
        <v>45</v>
      </c>
      <c r="N33" s="161" t="s">
        <v>46</v>
      </c>
    </row>
    <row r="34" spans="1:21" x14ac:dyDescent="0.2">
      <c r="A34" s="742"/>
      <c r="B34" s="84" t="s">
        <v>739</v>
      </c>
      <c r="C34" s="58"/>
      <c r="D34" s="59">
        <v>14386.8</v>
      </c>
      <c r="E34" s="58"/>
      <c r="F34" s="59"/>
      <c r="G34" s="290"/>
      <c r="H34" s="745"/>
      <c r="I34" s="30" t="s">
        <v>84</v>
      </c>
      <c r="J34" s="31"/>
      <c r="K34" s="32"/>
      <c r="L34" s="215" t="s">
        <v>45</v>
      </c>
      <c r="N34" s="161" t="s">
        <v>46</v>
      </c>
    </row>
    <row r="35" spans="1:21" x14ac:dyDescent="0.2">
      <c r="A35" s="743"/>
      <c r="B35" s="84" t="s">
        <v>740</v>
      </c>
      <c r="C35" s="58"/>
      <c r="D35" s="59">
        <v>8892</v>
      </c>
      <c r="E35" s="58"/>
      <c r="F35" s="59"/>
      <c r="G35" s="290"/>
      <c r="H35" s="746"/>
      <c r="I35" s="30" t="s">
        <v>235</v>
      </c>
      <c r="J35" s="31"/>
      <c r="K35" s="32"/>
      <c r="L35" s="215" t="s">
        <v>45</v>
      </c>
      <c r="N35" s="161" t="s">
        <v>46</v>
      </c>
    </row>
    <row r="36" spans="1:21" x14ac:dyDescent="0.2">
      <c r="A36" s="708" t="s">
        <v>144</v>
      </c>
      <c r="B36" s="84" t="s">
        <v>741</v>
      </c>
      <c r="C36" s="149">
        <v>5152.8</v>
      </c>
      <c r="D36" s="59"/>
      <c r="E36" s="58"/>
      <c r="F36" s="59"/>
      <c r="G36" s="290"/>
      <c r="H36" s="537">
        <f>SUM(C36:G36)</f>
        <v>5152.8</v>
      </c>
      <c r="I36" s="30" t="s">
        <v>373</v>
      </c>
      <c r="J36" s="31"/>
      <c r="K36" s="32"/>
      <c r="L36" s="215" t="s">
        <v>79</v>
      </c>
      <c r="N36" s="161">
        <v>43216</v>
      </c>
    </row>
    <row r="37" spans="1:21" x14ac:dyDescent="0.2">
      <c r="A37" s="741" t="s">
        <v>213</v>
      </c>
      <c r="B37" s="84" t="s">
        <v>742</v>
      </c>
      <c r="C37" s="58"/>
      <c r="D37" s="59">
        <v>6201.6</v>
      </c>
      <c r="E37" s="58"/>
      <c r="F37" s="59"/>
      <c r="G37" s="290"/>
      <c r="H37" s="744">
        <f>SUM(C37:G40)</f>
        <v>26619</v>
      </c>
      <c r="I37" s="30" t="s">
        <v>130</v>
      </c>
      <c r="J37" s="31"/>
      <c r="K37" s="32"/>
      <c r="L37" s="215" t="s">
        <v>45</v>
      </c>
      <c r="N37" s="161" t="s">
        <v>46</v>
      </c>
    </row>
    <row r="38" spans="1:21" x14ac:dyDescent="0.2">
      <c r="A38" s="742"/>
      <c r="B38" s="84" t="s">
        <v>743</v>
      </c>
      <c r="C38" s="58"/>
      <c r="D38" s="59">
        <v>6441</v>
      </c>
      <c r="E38" s="58"/>
      <c r="F38" s="59"/>
      <c r="G38" s="290"/>
      <c r="H38" s="745"/>
      <c r="I38" s="30" t="s">
        <v>226</v>
      </c>
      <c r="J38" s="31"/>
      <c r="K38" s="32"/>
      <c r="L38" s="215" t="s">
        <v>45</v>
      </c>
      <c r="N38" s="161" t="s">
        <v>46</v>
      </c>
    </row>
    <row r="39" spans="1:21" x14ac:dyDescent="0.2">
      <c r="A39" s="742"/>
      <c r="B39" s="84" t="s">
        <v>744</v>
      </c>
      <c r="C39" s="58"/>
      <c r="D39" s="59">
        <v>2280</v>
      </c>
      <c r="E39" s="58"/>
      <c r="F39" s="59"/>
      <c r="G39" s="290"/>
      <c r="H39" s="745"/>
      <c r="I39" s="30" t="s">
        <v>132</v>
      </c>
      <c r="J39" s="31"/>
      <c r="K39" s="32"/>
      <c r="L39" s="215" t="s">
        <v>45</v>
      </c>
      <c r="N39" s="161" t="s">
        <v>46</v>
      </c>
    </row>
    <row r="40" spans="1:21" ht="13.5" thickBot="1" x14ac:dyDescent="0.25">
      <c r="A40" s="743"/>
      <c r="B40" s="84" t="s">
        <v>745</v>
      </c>
      <c r="C40" s="58"/>
      <c r="D40" s="59">
        <v>11696.4</v>
      </c>
      <c r="E40" s="58"/>
      <c r="F40" s="59"/>
      <c r="G40" s="290"/>
      <c r="H40" s="746"/>
      <c r="I40" s="30" t="s">
        <v>84</v>
      </c>
      <c r="J40" s="31"/>
      <c r="K40" s="32"/>
      <c r="L40" s="215" t="s">
        <v>45</v>
      </c>
      <c r="N40" s="161" t="s">
        <v>46</v>
      </c>
    </row>
    <row r="41" spans="1:21" ht="14.25" customHeight="1" thickTop="1" thickBot="1" x14ac:dyDescent="0.25">
      <c r="A41" s="766"/>
      <c r="B41" s="766"/>
      <c r="C41" s="56">
        <f>SUM(C5:C40)</f>
        <v>186527.3</v>
      </c>
      <c r="D41" s="56">
        <f>SUM(D5:D40)</f>
        <v>196769.91999999998</v>
      </c>
      <c r="E41" s="56">
        <f>SUM(E5:E40)</f>
        <v>895.8</v>
      </c>
      <c r="F41" s="56">
        <f>SUM(F5:F40)</f>
        <v>0</v>
      </c>
      <c r="G41" s="56">
        <f>SUM(G5:G40)</f>
        <v>0</v>
      </c>
      <c r="H41" s="781">
        <f>SUM(H5:H40)</f>
        <v>384193.01999999996</v>
      </c>
      <c r="I41" s="782"/>
      <c r="J41" s="782"/>
      <c r="K41" s="782"/>
      <c r="L41" s="69">
        <f>SUM(C41:G41)</f>
        <v>384193.01999999996</v>
      </c>
      <c r="M41" s="69"/>
    </row>
    <row r="42" spans="1:21" ht="15" customHeight="1" x14ac:dyDescent="0.2">
      <c r="A42" s="368"/>
      <c r="B42" s="86"/>
      <c r="C42" s="767">
        <f>SUM(C41:D41)</f>
        <v>383297.22</v>
      </c>
      <c r="D42" s="768"/>
      <c r="E42" s="767">
        <f>SUM(E41:F41)</f>
        <v>895.8</v>
      </c>
      <c r="F42" s="768"/>
      <c r="G42" s="68">
        <f>SUM(G41)</f>
        <v>0</v>
      </c>
      <c r="H42" s="783"/>
      <c r="I42" s="781"/>
      <c r="J42" s="781"/>
      <c r="K42" s="781"/>
      <c r="L42" s="69">
        <f>SUM(C42:G42)</f>
        <v>384193.01999999996</v>
      </c>
      <c r="M42" s="69"/>
      <c r="P42" s="373"/>
    </row>
    <row r="43" spans="1:21" x14ac:dyDescent="0.2">
      <c r="A43" s="368"/>
      <c r="B43" s="86"/>
      <c r="C43" s="8"/>
      <c r="D43" s="8"/>
      <c r="E43" s="8"/>
      <c r="F43" s="8"/>
      <c r="G43" s="8"/>
      <c r="H43" s="13"/>
      <c r="K43" s="373"/>
      <c r="L43" s="7"/>
      <c r="M43" s="7"/>
    </row>
    <row r="44" spans="1:21" ht="15" x14ac:dyDescent="0.2">
      <c r="A44" s="65" t="s">
        <v>10</v>
      </c>
    </row>
    <row r="45" spans="1:21" s="116" customFormat="1" ht="7.5" customHeight="1" x14ac:dyDescent="0.2">
      <c r="A45" s="4"/>
      <c r="B45" s="83"/>
      <c r="C45" s="133"/>
      <c r="D45" s="133"/>
      <c r="E45" s="133"/>
      <c r="F45" s="133"/>
      <c r="G45" s="133"/>
      <c r="H45" s="100"/>
      <c r="I45" s="100"/>
      <c r="J45" s="100"/>
      <c r="K45" s="100"/>
      <c r="L45" s="100"/>
      <c r="M45" s="100"/>
      <c r="O45" s="162"/>
    </row>
    <row r="46" spans="1:21" s="116" customFormat="1" ht="17.25" customHeight="1" thickBot="1" x14ac:dyDescent="0.25">
      <c r="A46" s="152"/>
      <c r="B46" s="153" t="s">
        <v>35</v>
      </c>
      <c r="C46" s="133"/>
      <c r="D46" s="133"/>
      <c r="E46" s="133"/>
      <c r="F46" s="133"/>
      <c r="G46" s="100"/>
      <c r="H46" s="100"/>
      <c r="I46" s="100"/>
      <c r="J46" s="100"/>
      <c r="K46" s="100"/>
      <c r="M46" s="162"/>
    </row>
    <row r="47" spans="1:21" s="116" customFormat="1" ht="13.5" thickBot="1" x14ac:dyDescent="0.25">
      <c r="A47" s="885"/>
      <c r="B47" s="886"/>
      <c r="C47" s="440" t="s">
        <v>112</v>
      </c>
      <c r="D47" s="179" t="s">
        <v>183</v>
      </c>
      <c r="E47" s="33" t="s">
        <v>222</v>
      </c>
      <c r="F47" s="33" t="s">
        <v>78</v>
      </c>
      <c r="G47" s="33" t="s">
        <v>215</v>
      </c>
      <c r="H47" s="33" t="s">
        <v>158</v>
      </c>
      <c r="I47" s="33" t="s">
        <v>91</v>
      </c>
      <c r="J47" s="33" t="s">
        <v>9</v>
      </c>
      <c r="K47" s="33" t="s">
        <v>92</v>
      </c>
      <c r="L47" s="33" t="s">
        <v>124</v>
      </c>
      <c r="M47" s="397" t="s">
        <v>86</v>
      </c>
      <c r="N47" s="97" t="s">
        <v>143</v>
      </c>
      <c r="P47" s="100"/>
      <c r="U47" s="374"/>
    </row>
    <row r="48" spans="1:21" s="116" customFormat="1" x14ac:dyDescent="0.2">
      <c r="A48" s="786" t="s">
        <v>701</v>
      </c>
      <c r="B48" s="895"/>
      <c r="C48" s="72"/>
      <c r="D48" s="64"/>
      <c r="E48" s="64">
        <v>570</v>
      </c>
      <c r="F48" s="64"/>
      <c r="G48" s="64"/>
      <c r="H48" s="64"/>
      <c r="I48" s="64"/>
      <c r="J48" s="64"/>
      <c r="K48" s="64"/>
      <c r="L48" s="64"/>
      <c r="M48" s="246"/>
      <c r="N48" s="114"/>
      <c r="P48" s="100"/>
      <c r="U48" s="374"/>
    </row>
    <row r="49" spans="1:21" s="116" customFormat="1" x14ac:dyDescent="0.2">
      <c r="A49" s="803" t="s">
        <v>711</v>
      </c>
      <c r="B49" s="823"/>
      <c r="C49" s="365"/>
      <c r="D49" s="333">
        <v>4924.8</v>
      </c>
      <c r="E49" s="333"/>
      <c r="F49" s="333"/>
      <c r="G49" s="333"/>
      <c r="H49" s="333"/>
      <c r="I49" s="333"/>
      <c r="J49" s="333"/>
      <c r="K49" s="333"/>
      <c r="L49" s="333"/>
      <c r="M49" s="366"/>
      <c r="N49" s="59"/>
      <c r="P49" s="100"/>
      <c r="U49" s="374"/>
    </row>
    <row r="50" spans="1:21" s="116" customFormat="1" x14ac:dyDescent="0.2">
      <c r="A50" s="803" t="s">
        <v>715</v>
      </c>
      <c r="B50" s="823"/>
      <c r="C50" s="74">
        <v>2736</v>
      </c>
      <c r="D50" s="63"/>
      <c r="E50" s="63"/>
      <c r="F50" s="63"/>
      <c r="G50" s="63"/>
      <c r="H50" s="63"/>
      <c r="I50" s="63"/>
      <c r="J50" s="63"/>
      <c r="K50" s="63"/>
      <c r="L50" s="63"/>
      <c r="M50" s="247"/>
      <c r="N50" s="61"/>
      <c r="P50" s="100"/>
      <c r="U50" s="374"/>
    </row>
    <row r="51" spans="1:21" s="116" customFormat="1" x14ac:dyDescent="0.2">
      <c r="A51" s="803" t="s">
        <v>716</v>
      </c>
      <c r="B51" s="823"/>
      <c r="C51" s="294"/>
      <c r="D51" s="63"/>
      <c r="E51" s="181"/>
      <c r="F51" s="181"/>
      <c r="G51" s="181"/>
      <c r="H51" s="181"/>
      <c r="I51" s="181"/>
      <c r="J51" s="181">
        <v>6441</v>
      </c>
      <c r="K51" s="181"/>
      <c r="L51" s="181"/>
      <c r="M51" s="241"/>
      <c r="N51" s="156"/>
      <c r="P51" s="100"/>
      <c r="U51" s="374"/>
    </row>
    <row r="52" spans="1:21" s="116" customFormat="1" x14ac:dyDescent="0.2">
      <c r="A52" s="803" t="s">
        <v>720</v>
      </c>
      <c r="B52" s="823"/>
      <c r="C52" s="294"/>
      <c r="D52" s="181"/>
      <c r="E52" s="181"/>
      <c r="F52" s="181"/>
      <c r="G52" s="181">
        <v>-706.8</v>
      </c>
      <c r="H52" s="181"/>
      <c r="I52" s="181"/>
      <c r="J52" s="181"/>
      <c r="K52" s="181"/>
      <c r="L52" s="181"/>
      <c r="M52" s="241"/>
      <c r="N52" s="156"/>
      <c r="P52" s="100"/>
      <c r="U52" s="374"/>
    </row>
    <row r="53" spans="1:21" s="116" customFormat="1" x14ac:dyDescent="0.2">
      <c r="A53" s="803" t="s">
        <v>722</v>
      </c>
      <c r="B53" s="823"/>
      <c r="C53" s="294"/>
      <c r="D53" s="181"/>
      <c r="E53" s="181"/>
      <c r="F53" s="181">
        <v>6999.6</v>
      </c>
      <c r="G53" s="181"/>
      <c r="H53" s="181"/>
      <c r="I53" s="181"/>
      <c r="J53" s="181"/>
      <c r="K53" s="181"/>
      <c r="L53" s="181"/>
      <c r="M53" s="241"/>
      <c r="N53" s="156"/>
      <c r="P53" s="100"/>
      <c r="U53" s="374"/>
    </row>
    <row r="54" spans="1:21" s="116" customFormat="1" x14ac:dyDescent="0.2">
      <c r="A54" s="803" t="s">
        <v>723</v>
      </c>
      <c r="B54" s="823"/>
      <c r="C54" s="294"/>
      <c r="D54" s="181"/>
      <c r="E54" s="181"/>
      <c r="F54" s="181"/>
      <c r="G54" s="181"/>
      <c r="H54" s="181"/>
      <c r="I54" s="181"/>
      <c r="J54" s="181"/>
      <c r="K54" s="181"/>
      <c r="L54" s="181">
        <v>11220</v>
      </c>
      <c r="M54" s="241"/>
      <c r="N54" s="156"/>
      <c r="P54" s="100"/>
      <c r="U54" s="374"/>
    </row>
    <row r="55" spans="1:21" s="116" customFormat="1" x14ac:dyDescent="0.2">
      <c r="A55" s="803" t="s">
        <v>724</v>
      </c>
      <c r="B55" s="823"/>
      <c r="C55" s="294"/>
      <c r="D55" s="181"/>
      <c r="E55" s="181"/>
      <c r="F55" s="181"/>
      <c r="G55" s="181"/>
      <c r="H55" s="181"/>
      <c r="I55" s="181"/>
      <c r="J55" s="181"/>
      <c r="K55" s="181"/>
      <c r="L55" s="181">
        <v>82570</v>
      </c>
      <c r="M55" s="241"/>
      <c r="N55" s="156"/>
      <c r="P55" s="100"/>
      <c r="U55" s="374"/>
    </row>
    <row r="56" spans="1:21" s="116" customFormat="1" x14ac:dyDescent="0.2">
      <c r="A56" s="737" t="s">
        <v>725</v>
      </c>
      <c r="B56" s="753"/>
      <c r="C56" s="294"/>
      <c r="D56" s="181"/>
      <c r="E56" s="181"/>
      <c r="F56" s="181"/>
      <c r="G56" s="181"/>
      <c r="H56" s="181"/>
      <c r="I56" s="181">
        <v>2539.35</v>
      </c>
      <c r="J56" s="181"/>
      <c r="K56" s="181"/>
      <c r="L56" s="181"/>
      <c r="M56" s="241"/>
      <c r="N56" s="156"/>
      <c r="P56" s="100"/>
      <c r="U56" s="374"/>
    </row>
    <row r="57" spans="1:21" s="116" customFormat="1" x14ac:dyDescent="0.2">
      <c r="A57" s="737" t="s">
        <v>730</v>
      </c>
      <c r="B57" s="753"/>
      <c r="C57" s="294"/>
      <c r="D57" s="181"/>
      <c r="E57" s="181"/>
      <c r="F57" s="181"/>
      <c r="G57" s="181"/>
      <c r="H57" s="181"/>
      <c r="I57" s="181"/>
      <c r="J57" s="181"/>
      <c r="K57" s="181"/>
      <c r="L57" s="181"/>
      <c r="M57" s="241"/>
      <c r="N57" s="156">
        <v>570</v>
      </c>
      <c r="P57" s="100"/>
      <c r="U57" s="374"/>
    </row>
    <row r="58" spans="1:21" s="116" customFormat="1" x14ac:dyDescent="0.2">
      <c r="A58" s="737" t="s">
        <v>729</v>
      </c>
      <c r="B58" s="753"/>
      <c r="C58" s="294"/>
      <c r="D58" s="181"/>
      <c r="E58" s="181"/>
      <c r="F58" s="181"/>
      <c r="G58" s="181"/>
      <c r="H58" s="181"/>
      <c r="I58" s="181">
        <v>1990.17</v>
      </c>
      <c r="J58" s="181"/>
      <c r="K58" s="181"/>
      <c r="L58" s="181"/>
      <c r="M58" s="63"/>
      <c r="N58" s="156"/>
      <c r="P58" s="100"/>
      <c r="U58" s="374"/>
    </row>
    <row r="59" spans="1:21" s="116" customFormat="1" x14ac:dyDescent="0.2">
      <c r="A59" s="737" t="s">
        <v>731</v>
      </c>
      <c r="B59" s="753"/>
      <c r="C59" s="294"/>
      <c r="D59" s="181"/>
      <c r="E59" s="181"/>
      <c r="F59" s="181"/>
      <c r="G59" s="181"/>
      <c r="H59" s="181"/>
      <c r="I59" s="181">
        <v>2793</v>
      </c>
      <c r="J59" s="181"/>
      <c r="K59" s="181"/>
      <c r="L59" s="181"/>
      <c r="M59" s="63"/>
      <c r="N59" s="237"/>
      <c r="P59" s="100"/>
      <c r="U59" s="374"/>
    </row>
    <row r="60" spans="1:21" s="116" customFormat="1" x14ac:dyDescent="0.2">
      <c r="A60" s="737" t="s">
        <v>732</v>
      </c>
      <c r="B60" s="753"/>
      <c r="C60" s="294"/>
      <c r="D60" s="181"/>
      <c r="E60" s="181">
        <v>2736</v>
      </c>
      <c r="F60" s="181"/>
      <c r="G60" s="181"/>
      <c r="H60" s="181"/>
      <c r="I60" s="181"/>
      <c r="J60" s="181"/>
      <c r="K60" s="181"/>
      <c r="L60" s="181"/>
      <c r="M60" s="63"/>
      <c r="N60" s="237"/>
      <c r="P60" s="100"/>
      <c r="U60" s="374"/>
    </row>
    <row r="61" spans="1:21" s="116" customFormat="1" x14ac:dyDescent="0.2">
      <c r="A61" s="737" t="s">
        <v>738</v>
      </c>
      <c r="B61" s="753"/>
      <c r="C61" s="294"/>
      <c r="D61" s="181"/>
      <c r="E61" s="181"/>
      <c r="F61" s="181"/>
      <c r="G61" s="181"/>
      <c r="H61" s="181"/>
      <c r="I61" s="181"/>
      <c r="J61" s="181"/>
      <c r="K61" s="181"/>
      <c r="L61" s="181"/>
      <c r="M61" s="333">
        <v>21489</v>
      </c>
      <c r="N61" s="237"/>
      <c r="P61" s="100"/>
      <c r="U61" s="374"/>
    </row>
    <row r="62" spans="1:21" s="116" customFormat="1" x14ac:dyDescent="0.2">
      <c r="A62" s="737" t="s">
        <v>739</v>
      </c>
      <c r="B62" s="835"/>
      <c r="C62" s="294"/>
      <c r="D62" s="181"/>
      <c r="E62" s="181"/>
      <c r="F62" s="181"/>
      <c r="G62" s="181"/>
      <c r="H62" s="181"/>
      <c r="I62" s="181"/>
      <c r="J62" s="181"/>
      <c r="K62" s="181"/>
      <c r="L62" s="181"/>
      <c r="M62" s="333">
        <v>14386.8</v>
      </c>
      <c r="N62" s="237"/>
      <c r="P62" s="100"/>
      <c r="U62" s="374"/>
    </row>
    <row r="63" spans="1:21" s="116" customFormat="1" x14ac:dyDescent="0.2">
      <c r="A63" s="737" t="s">
        <v>740</v>
      </c>
      <c r="B63" s="835"/>
      <c r="C63" s="294"/>
      <c r="D63" s="181"/>
      <c r="E63" s="181"/>
      <c r="F63" s="181"/>
      <c r="G63" s="181"/>
      <c r="H63" s="181">
        <v>8892</v>
      </c>
      <c r="I63" s="181"/>
      <c r="J63" s="181"/>
      <c r="K63" s="181"/>
      <c r="L63" s="181"/>
      <c r="M63" s="333"/>
      <c r="N63" s="237"/>
      <c r="P63" s="100"/>
      <c r="U63" s="374"/>
    </row>
    <row r="64" spans="1:21" s="116" customFormat="1" x14ac:dyDescent="0.2">
      <c r="A64" s="737" t="s">
        <v>742</v>
      </c>
      <c r="B64" s="835"/>
      <c r="C64" s="294"/>
      <c r="D64" s="181"/>
      <c r="E64" s="181"/>
      <c r="F64" s="181"/>
      <c r="G64" s="181"/>
      <c r="H64" s="181"/>
      <c r="I64" s="181"/>
      <c r="J64" s="181"/>
      <c r="K64" s="181">
        <v>6201.6</v>
      </c>
      <c r="L64" s="181"/>
      <c r="M64" s="181"/>
      <c r="N64" s="237"/>
      <c r="P64" s="100"/>
      <c r="U64" s="374"/>
    </row>
    <row r="65" spans="1:21" s="116" customFormat="1" x14ac:dyDescent="0.2">
      <c r="A65" s="737" t="s">
        <v>743</v>
      </c>
      <c r="B65" s="835"/>
      <c r="C65" s="294"/>
      <c r="D65" s="181"/>
      <c r="E65" s="181"/>
      <c r="F65" s="181"/>
      <c r="G65" s="181"/>
      <c r="H65" s="181"/>
      <c r="I65" s="181"/>
      <c r="J65" s="181">
        <v>6441</v>
      </c>
      <c r="K65" s="181"/>
      <c r="L65" s="181"/>
      <c r="M65" s="63"/>
      <c r="N65" s="237"/>
      <c r="P65" s="100"/>
      <c r="U65" s="374"/>
    </row>
    <row r="66" spans="1:21" s="116" customFormat="1" x14ac:dyDescent="0.2">
      <c r="A66" s="737" t="s">
        <v>744</v>
      </c>
      <c r="B66" s="835"/>
      <c r="C66" s="294">
        <v>2280</v>
      </c>
      <c r="D66" s="181"/>
      <c r="E66" s="181"/>
      <c r="F66" s="181"/>
      <c r="G66" s="181"/>
      <c r="H66" s="181"/>
      <c r="I66" s="181"/>
      <c r="J66" s="181"/>
      <c r="K66" s="181"/>
      <c r="L66" s="181"/>
      <c r="M66" s="333"/>
      <c r="N66" s="237"/>
      <c r="P66" s="100"/>
      <c r="U66" s="374"/>
    </row>
    <row r="67" spans="1:21" s="116" customFormat="1" ht="13.5" thickBot="1" x14ac:dyDescent="0.25">
      <c r="A67" s="756" t="s">
        <v>745</v>
      </c>
      <c r="B67" s="894"/>
      <c r="C67" s="94"/>
      <c r="D67" s="299"/>
      <c r="E67" s="299"/>
      <c r="F67" s="299"/>
      <c r="G67" s="299"/>
      <c r="H67" s="299"/>
      <c r="I67" s="299"/>
      <c r="J67" s="299"/>
      <c r="K67" s="299"/>
      <c r="L67" s="299"/>
      <c r="M67" s="340">
        <v>11696.4</v>
      </c>
      <c r="N67" s="390"/>
      <c r="P67" s="100"/>
      <c r="U67" s="374"/>
    </row>
    <row r="68" spans="1:21" ht="13.5" thickBot="1" x14ac:dyDescent="0.25">
      <c r="C68" s="79">
        <f t="shared" ref="C68:N68" si="0">SUM(C48:C67)</f>
        <v>5016</v>
      </c>
      <c r="D68" s="124">
        <f t="shared" si="0"/>
        <v>4924.8</v>
      </c>
      <c r="E68" s="124">
        <f t="shared" si="0"/>
        <v>3306</v>
      </c>
      <c r="F68" s="124">
        <f t="shared" si="0"/>
        <v>6999.6</v>
      </c>
      <c r="G68" s="124">
        <f t="shared" si="0"/>
        <v>-706.8</v>
      </c>
      <c r="H68" s="124">
        <f t="shared" si="0"/>
        <v>8892</v>
      </c>
      <c r="I68" s="124">
        <f t="shared" si="0"/>
        <v>7322.52</v>
      </c>
      <c r="J68" s="124">
        <f t="shared" si="0"/>
        <v>12882</v>
      </c>
      <c r="K68" s="124">
        <f t="shared" si="0"/>
        <v>6201.6</v>
      </c>
      <c r="L68" s="124">
        <f t="shared" si="0"/>
        <v>93790</v>
      </c>
      <c r="M68" s="124">
        <f t="shared" si="0"/>
        <v>47572.200000000004</v>
      </c>
      <c r="N68" s="180">
        <f t="shared" si="0"/>
        <v>570</v>
      </c>
      <c r="O68" s="758">
        <f>SUM(C68:N68)</f>
        <v>196769.92000000001</v>
      </c>
      <c r="P68" s="759"/>
      <c r="U68" s="162"/>
    </row>
    <row r="69" spans="1:21" x14ac:dyDescent="0.2">
      <c r="H69" s="133"/>
      <c r="I69" s="133"/>
      <c r="J69" s="133"/>
      <c r="K69" s="133"/>
      <c r="L69" s="133"/>
      <c r="M69" s="133"/>
      <c r="N69" s="100"/>
      <c r="O69" s="100"/>
      <c r="T69" s="374"/>
    </row>
    <row r="70" spans="1:21" s="422" customFormat="1" ht="11.25" x14ac:dyDescent="0.2">
      <c r="A70" s="420"/>
      <c r="B70" s="533"/>
      <c r="C70" s="506" t="s">
        <v>51</v>
      </c>
      <c r="D70" s="506" t="s">
        <v>51</v>
      </c>
      <c r="E70" s="506" t="s">
        <v>51</v>
      </c>
      <c r="F70" s="506"/>
      <c r="G70" s="710" t="s">
        <v>46</v>
      </c>
      <c r="H70" s="506" t="s">
        <v>51</v>
      </c>
      <c r="I70" s="506" t="s">
        <v>51</v>
      </c>
      <c r="J70" s="506" t="s">
        <v>51</v>
      </c>
      <c r="K70" s="506" t="s">
        <v>51</v>
      </c>
      <c r="L70" s="506" t="s">
        <v>51</v>
      </c>
      <c r="M70" s="506" t="s">
        <v>51</v>
      </c>
      <c r="N70" s="506" t="s">
        <v>51</v>
      </c>
      <c r="O70" s="806">
        <f>SUM(C70:N70)</f>
        <v>0</v>
      </c>
      <c r="P70" s="807"/>
      <c r="R70" s="423"/>
      <c r="S70" s="536"/>
    </row>
    <row r="71" spans="1:21" s="422" customFormat="1" ht="11.25" x14ac:dyDescent="0.2">
      <c r="A71" s="420"/>
      <c r="B71" s="533"/>
      <c r="C71" s="465"/>
      <c r="D71" s="465"/>
      <c r="E71" s="421"/>
      <c r="F71" s="421"/>
      <c r="G71" s="421"/>
      <c r="H71" s="465"/>
      <c r="I71" s="465"/>
      <c r="J71" s="465"/>
      <c r="K71" s="465"/>
      <c r="L71" s="421"/>
      <c r="M71" s="465"/>
      <c r="N71" s="465"/>
      <c r="O71" s="806">
        <f>SUM(C71:N71)</f>
        <v>0</v>
      </c>
      <c r="P71" s="807"/>
      <c r="R71" s="423"/>
      <c r="S71" s="536"/>
    </row>
    <row r="72" spans="1:21" s="422" customFormat="1" ht="11.25" x14ac:dyDescent="0.2">
      <c r="A72" s="420"/>
      <c r="B72" s="533"/>
      <c r="C72" s="421"/>
      <c r="D72" s="421"/>
      <c r="E72" s="421"/>
      <c r="F72" s="506" t="s">
        <v>51</v>
      </c>
      <c r="G72" s="421"/>
      <c r="H72" s="421"/>
      <c r="I72" s="421"/>
      <c r="J72" s="421"/>
      <c r="K72" s="506"/>
      <c r="L72" s="421"/>
      <c r="M72" s="465"/>
      <c r="O72" s="841">
        <f>SUM(C72:N72)</f>
        <v>0</v>
      </c>
      <c r="P72" s="842"/>
      <c r="R72" s="423"/>
      <c r="S72" s="536"/>
    </row>
    <row r="73" spans="1:21" s="422" customFormat="1" ht="11.25" x14ac:dyDescent="0.2">
      <c r="A73" s="420"/>
      <c r="B73" s="533"/>
      <c r="C73" s="421"/>
      <c r="D73" s="421"/>
      <c r="E73" s="421"/>
      <c r="F73" s="421"/>
      <c r="G73" s="421"/>
      <c r="H73" s="421"/>
      <c r="I73" s="421"/>
      <c r="J73" s="421"/>
      <c r="K73" s="421"/>
      <c r="L73" s="421"/>
      <c r="M73" s="709"/>
      <c r="O73" s="806">
        <f>SUM(O70:P72)</f>
        <v>0</v>
      </c>
      <c r="P73" s="807"/>
      <c r="R73" s="423"/>
      <c r="S73" s="536"/>
    </row>
    <row r="74" spans="1:21" s="422" customFormat="1" ht="11.25" x14ac:dyDescent="0.2">
      <c r="A74" s="420"/>
      <c r="B74" s="533"/>
      <c r="C74" s="421"/>
      <c r="D74" s="421"/>
      <c r="E74" s="421"/>
      <c r="F74" s="421"/>
      <c r="G74" s="421"/>
      <c r="H74" s="421"/>
      <c r="I74" s="421"/>
      <c r="J74" s="421"/>
      <c r="K74" s="421"/>
      <c r="L74" s="421"/>
      <c r="R74" s="423"/>
      <c r="S74" s="536"/>
    </row>
    <row r="75" spans="1:21" s="422" customFormat="1" ht="11.25" x14ac:dyDescent="0.2">
      <c r="A75" s="420"/>
      <c r="B75" s="533"/>
      <c r="C75" s="421"/>
      <c r="D75" s="421"/>
      <c r="E75" s="421"/>
      <c r="F75" s="421"/>
      <c r="G75" s="421"/>
      <c r="H75" s="421"/>
      <c r="I75" s="421"/>
      <c r="J75" s="421"/>
      <c r="K75" s="421"/>
      <c r="L75" s="421"/>
      <c r="R75" s="423"/>
      <c r="S75" s="536"/>
    </row>
    <row r="76" spans="1:21" s="422" customFormat="1" ht="11.25" x14ac:dyDescent="0.2">
      <c r="A76" s="420"/>
      <c r="B76" s="533"/>
      <c r="C76" s="421"/>
      <c r="D76" s="421"/>
      <c r="E76" s="421"/>
      <c r="F76" s="421"/>
      <c r="G76" s="421"/>
      <c r="H76" s="421"/>
      <c r="I76" s="421"/>
      <c r="J76" s="421"/>
      <c r="P76" s="423"/>
      <c r="Q76" s="536"/>
    </row>
    <row r="77" spans="1:21" x14ac:dyDescent="0.2">
      <c r="H77" s="133"/>
      <c r="N77" s="100"/>
      <c r="O77" s="116"/>
      <c r="P77" s="162"/>
    </row>
  </sheetData>
  <mergeCells count="58">
    <mergeCell ref="A64:B64"/>
    <mergeCell ref="A65:B65"/>
    <mergeCell ref="A66:B66"/>
    <mergeCell ref="H37:H40"/>
    <mergeCell ref="A37:A40"/>
    <mergeCell ref="A61:B61"/>
    <mergeCell ref="A47:B47"/>
    <mergeCell ref="A48:B48"/>
    <mergeCell ref="A55:B55"/>
    <mergeCell ref="A53:B53"/>
    <mergeCell ref="A57:B57"/>
    <mergeCell ref="A56:B56"/>
    <mergeCell ref="A49:B49"/>
    <mergeCell ref="I4:K4"/>
    <mergeCell ref="G2:G4"/>
    <mergeCell ref="C3:D3"/>
    <mergeCell ref="E3:F3"/>
    <mergeCell ref="O68:P68"/>
    <mergeCell ref="C42:D42"/>
    <mergeCell ref="H41:K42"/>
    <mergeCell ref="H9:H12"/>
    <mergeCell ref="E42:F42"/>
    <mergeCell ref="H7:H8"/>
    <mergeCell ref="H20:H22"/>
    <mergeCell ref="H33:H35"/>
    <mergeCell ref="H31:H32"/>
    <mergeCell ref="A7:A8"/>
    <mergeCell ref="O73:P73"/>
    <mergeCell ref="A54:B54"/>
    <mergeCell ref="A59:B59"/>
    <mergeCell ref="O70:P70"/>
    <mergeCell ref="O71:P71"/>
    <mergeCell ref="O72:P72"/>
    <mergeCell ref="A60:B60"/>
    <mergeCell ref="A62:B62"/>
    <mergeCell ref="A63:B63"/>
    <mergeCell ref="A67:B67"/>
    <mergeCell ref="A50:B50"/>
    <mergeCell ref="A58:B58"/>
    <mergeCell ref="A52:B52"/>
    <mergeCell ref="A51:B51"/>
    <mergeCell ref="A31:A32"/>
    <mergeCell ref="A33:A35"/>
    <mergeCell ref="A5:A6"/>
    <mergeCell ref="H5:H6"/>
    <mergeCell ref="A41:B41"/>
    <mergeCell ref="A9:A12"/>
    <mergeCell ref="H13:H15"/>
    <mergeCell ref="A13:A15"/>
    <mergeCell ref="A17:A19"/>
    <mergeCell ref="H17:H19"/>
    <mergeCell ref="A20:A22"/>
    <mergeCell ref="A24:A25"/>
    <mergeCell ref="H24:H25"/>
    <mergeCell ref="H27:H28"/>
    <mergeCell ref="A27:A28"/>
    <mergeCell ref="A29:A30"/>
    <mergeCell ref="H29:H30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81"/>
  <sheetViews>
    <sheetView zoomScaleNormal="100" workbookViewId="0">
      <pane ySplit="4" topLeftCell="A5" activePane="bottomLeft" state="frozenSplit"/>
      <selection pane="bottomLeft" activeCell="P75" sqref="P75"/>
    </sheetView>
  </sheetViews>
  <sheetFormatPr defaultRowHeight="12.75" x14ac:dyDescent="0.2"/>
  <cols>
    <col min="1" max="1" width="2.42578125" style="228" customWidth="1"/>
    <col min="2" max="2" width="6.42578125" style="83" customWidth="1"/>
    <col min="3" max="4" width="10.7109375" style="189" customWidth="1"/>
    <col min="5" max="5" width="11.28515625" style="189" customWidth="1"/>
    <col min="6" max="6" width="10.85546875" style="189" customWidth="1"/>
    <col min="7" max="7" width="11" style="1" customWidth="1"/>
    <col min="8" max="8" width="11" style="1" hidden="1" customWidth="1"/>
    <col min="9" max="9" width="11" customWidth="1"/>
    <col min="10" max="10" width="11.28515625" customWidth="1"/>
    <col min="11" max="11" width="10.42578125" customWidth="1"/>
    <col min="12" max="12" width="10" customWidth="1"/>
    <col min="13" max="14" width="10.7109375" customWidth="1"/>
    <col min="15" max="15" width="10.7109375" style="101" customWidth="1"/>
    <col min="16" max="16" width="10.7109375" customWidth="1"/>
    <col min="17" max="17" width="10.140625" customWidth="1"/>
    <col min="18" max="18" width="13.28515625" customWidth="1"/>
    <col min="19" max="19" width="13.7109375" customWidth="1"/>
    <col min="20" max="20" width="13.140625" customWidth="1"/>
  </cols>
  <sheetData>
    <row r="1" spans="1:16" ht="15" x14ac:dyDescent="0.25">
      <c r="A1" s="41" t="s">
        <v>62</v>
      </c>
      <c r="C1" s="3"/>
      <c r="D1" s="1"/>
      <c r="E1" s="1"/>
      <c r="F1" s="1"/>
      <c r="P1" s="224"/>
    </row>
    <row r="2" spans="1:16" ht="5.25" customHeight="1" thickBot="1" x14ac:dyDescent="0.25">
      <c r="A2" s="2"/>
      <c r="C2" s="370"/>
      <c r="D2" s="371"/>
      <c r="E2" s="371"/>
      <c r="F2" s="371"/>
      <c r="G2" s="772" t="s">
        <v>39</v>
      </c>
      <c r="H2" s="598"/>
      <c r="I2" s="148"/>
      <c r="P2" s="224"/>
    </row>
    <row r="3" spans="1:16" ht="17.25" customHeight="1" x14ac:dyDescent="0.2">
      <c r="A3" s="2"/>
      <c r="C3" s="762" t="s">
        <v>35</v>
      </c>
      <c r="D3" s="763"/>
      <c r="E3" s="762" t="s">
        <v>34</v>
      </c>
      <c r="F3" s="763"/>
      <c r="G3" s="772"/>
      <c r="H3" s="598"/>
      <c r="I3" s="148"/>
      <c r="P3" s="224"/>
    </row>
    <row r="4" spans="1:16" ht="13.5" thickBot="1" x14ac:dyDescent="0.25">
      <c r="A4" s="281" t="s">
        <v>6</v>
      </c>
      <c r="B4" s="112" t="s">
        <v>11</v>
      </c>
      <c r="C4" s="54" t="s">
        <v>7</v>
      </c>
      <c r="D4" s="55" t="s">
        <v>8</v>
      </c>
      <c r="E4" s="54" t="s">
        <v>38</v>
      </c>
      <c r="F4" s="55" t="s">
        <v>8</v>
      </c>
      <c r="G4" s="773"/>
      <c r="H4" s="598"/>
      <c r="I4" s="295" t="s">
        <v>0</v>
      </c>
      <c r="J4" s="777" t="s">
        <v>12</v>
      </c>
      <c r="K4" s="777"/>
      <c r="L4" s="777"/>
      <c r="P4" s="224"/>
    </row>
    <row r="5" spans="1:16" s="100" customFormat="1" x14ac:dyDescent="0.2">
      <c r="A5" s="769" t="s">
        <v>47</v>
      </c>
      <c r="B5" s="84" t="s">
        <v>58</v>
      </c>
      <c r="C5" s="58"/>
      <c r="D5" s="59">
        <v>15458.4</v>
      </c>
      <c r="E5" s="58"/>
      <c r="F5" s="59"/>
      <c r="G5" s="290"/>
      <c r="H5" s="522">
        <f>SUM(C5:G5)/1.14</f>
        <v>13560</v>
      </c>
      <c r="I5" s="784">
        <f>SUM(C5:G6)</f>
        <v>16028.4</v>
      </c>
      <c r="J5" s="30" t="s">
        <v>50</v>
      </c>
      <c r="K5" s="31"/>
      <c r="L5" s="32"/>
      <c r="M5" s="215" t="s">
        <v>45</v>
      </c>
      <c r="O5" s="161" t="s">
        <v>46</v>
      </c>
      <c r="P5" s="162"/>
    </row>
    <row r="6" spans="1:16" s="100" customFormat="1" x14ac:dyDescent="0.2">
      <c r="A6" s="770"/>
      <c r="B6" s="85" t="s">
        <v>71</v>
      </c>
      <c r="C6" s="127">
        <v>570</v>
      </c>
      <c r="D6" s="61"/>
      <c r="E6" s="60"/>
      <c r="F6" s="61"/>
      <c r="G6" s="71"/>
      <c r="H6" s="522">
        <f t="shared" ref="H6:H38" si="0">SUM(C6:G6)/1.14</f>
        <v>500.00000000000006</v>
      </c>
      <c r="I6" s="785"/>
      <c r="J6" s="30" t="s">
        <v>72</v>
      </c>
      <c r="K6" s="31"/>
      <c r="L6" s="32"/>
      <c r="M6" s="215" t="s">
        <v>79</v>
      </c>
      <c r="O6" s="161">
        <v>42797</v>
      </c>
      <c r="P6" s="162"/>
    </row>
    <row r="7" spans="1:16" x14ac:dyDescent="0.2">
      <c r="A7" s="741" t="s">
        <v>74</v>
      </c>
      <c r="B7" s="301" t="s">
        <v>73</v>
      </c>
      <c r="C7" s="303">
        <v>7524</v>
      </c>
      <c r="D7" s="151"/>
      <c r="E7" s="309"/>
      <c r="F7" s="151"/>
      <c r="G7" s="318"/>
      <c r="H7" s="522">
        <f t="shared" si="0"/>
        <v>6600.0000000000009</v>
      </c>
      <c r="I7" s="744">
        <f>SUM(C7:G8)</f>
        <v>10009.200000000001</v>
      </c>
      <c r="J7" s="30" t="s">
        <v>75</v>
      </c>
      <c r="K7" s="31"/>
      <c r="L7" s="32"/>
      <c r="M7" s="215" t="s">
        <v>80</v>
      </c>
      <c r="N7" s="100"/>
      <c r="O7" s="164">
        <v>42800</v>
      </c>
      <c r="P7" s="225"/>
    </row>
    <row r="8" spans="1:16" s="100" customFormat="1" x14ac:dyDescent="0.2">
      <c r="A8" s="743"/>
      <c r="B8" s="85" t="s">
        <v>76</v>
      </c>
      <c r="C8" s="60"/>
      <c r="D8" s="61">
        <v>2485.1999999999998</v>
      </c>
      <c r="E8" s="70"/>
      <c r="F8" s="108"/>
      <c r="G8" s="71"/>
      <c r="H8" s="522">
        <f t="shared" si="0"/>
        <v>2180</v>
      </c>
      <c r="I8" s="746"/>
      <c r="J8" s="30" t="s">
        <v>77</v>
      </c>
      <c r="K8" s="31"/>
      <c r="L8" s="32"/>
      <c r="M8" s="215" t="s">
        <v>45</v>
      </c>
      <c r="O8" s="161" t="s">
        <v>46</v>
      </c>
      <c r="P8" s="225"/>
    </row>
    <row r="9" spans="1:16" s="100" customFormat="1" x14ac:dyDescent="0.2">
      <c r="A9" s="741" t="s">
        <v>81</v>
      </c>
      <c r="B9" s="301" t="s">
        <v>82</v>
      </c>
      <c r="C9" s="302"/>
      <c r="D9" s="151">
        <v>14751.6</v>
      </c>
      <c r="E9" s="302"/>
      <c r="F9" s="151"/>
      <c r="G9" s="318"/>
      <c r="H9" s="522">
        <f t="shared" si="0"/>
        <v>12940.000000000002</v>
      </c>
      <c r="I9" s="744">
        <f>SUM(C9:G10)</f>
        <v>27097.800000000003</v>
      </c>
      <c r="J9" s="30" t="s">
        <v>84</v>
      </c>
      <c r="K9" s="31"/>
      <c r="L9" s="32"/>
      <c r="M9" s="215" t="s">
        <v>45</v>
      </c>
      <c r="O9" s="161" t="s">
        <v>46</v>
      </c>
      <c r="P9" s="162"/>
    </row>
    <row r="10" spans="1:16" x14ac:dyDescent="0.2">
      <c r="A10" s="743"/>
      <c r="B10" s="220" t="s">
        <v>83</v>
      </c>
      <c r="C10" s="60"/>
      <c r="D10" s="61">
        <v>12346.2</v>
      </c>
      <c r="E10" s="70"/>
      <c r="F10" s="61"/>
      <c r="G10" s="71"/>
      <c r="H10" s="522">
        <f t="shared" si="0"/>
        <v>10830.000000000002</v>
      </c>
      <c r="I10" s="746"/>
      <c r="J10" s="30" t="s">
        <v>85</v>
      </c>
      <c r="K10" s="31"/>
      <c r="L10" s="32"/>
      <c r="M10" s="215" t="s">
        <v>45</v>
      </c>
      <c r="N10" s="100"/>
      <c r="O10" s="161" t="s">
        <v>46</v>
      </c>
      <c r="P10" s="224"/>
    </row>
    <row r="11" spans="1:16" x14ac:dyDescent="0.2">
      <c r="A11" s="741" t="s">
        <v>88</v>
      </c>
      <c r="B11" s="301" t="s">
        <v>89</v>
      </c>
      <c r="C11" s="308"/>
      <c r="D11" s="151">
        <v>2508</v>
      </c>
      <c r="E11" s="289"/>
      <c r="F11" s="151"/>
      <c r="G11" s="318"/>
      <c r="H11" s="522">
        <f t="shared" si="0"/>
        <v>2200</v>
      </c>
      <c r="I11" s="744">
        <f>SUM(C11:G12)</f>
        <v>5084.3999999999996</v>
      </c>
      <c r="J11" s="30" t="s">
        <v>90</v>
      </c>
      <c r="K11" s="31"/>
      <c r="L11" s="32"/>
      <c r="M11" s="215" t="s">
        <v>45</v>
      </c>
      <c r="N11" s="100"/>
      <c r="O11" s="161" t="s">
        <v>46</v>
      </c>
      <c r="P11" s="224"/>
    </row>
    <row r="12" spans="1:16" x14ac:dyDescent="0.2">
      <c r="A12" s="743"/>
      <c r="B12" s="272" t="s">
        <v>97</v>
      </c>
      <c r="C12" s="300">
        <v>2576.4</v>
      </c>
      <c r="D12" s="156"/>
      <c r="E12" s="539"/>
      <c r="F12" s="156"/>
      <c r="G12" s="515"/>
      <c r="H12" s="522">
        <f t="shared" si="0"/>
        <v>2260.0000000000005</v>
      </c>
      <c r="I12" s="746"/>
      <c r="J12" s="30" t="s">
        <v>99</v>
      </c>
      <c r="K12" s="31"/>
      <c r="L12" s="32"/>
      <c r="M12" s="215" t="s">
        <v>80</v>
      </c>
      <c r="N12" s="100"/>
      <c r="O12" s="161">
        <v>42801</v>
      </c>
      <c r="P12" s="224"/>
    </row>
    <row r="13" spans="1:16" x14ac:dyDescent="0.2">
      <c r="A13" s="122" t="s">
        <v>96</v>
      </c>
      <c r="B13" s="85" t="s">
        <v>98</v>
      </c>
      <c r="C13" s="60"/>
      <c r="D13" s="61">
        <v>12243.6</v>
      </c>
      <c r="E13" s="70"/>
      <c r="F13" s="61"/>
      <c r="G13" s="71"/>
      <c r="H13" s="522">
        <f t="shared" si="0"/>
        <v>10740.000000000002</v>
      </c>
      <c r="I13" s="270">
        <f>SUM(C13:G13)</f>
        <v>12243.6</v>
      </c>
      <c r="J13" s="30" t="s">
        <v>77</v>
      </c>
      <c r="K13" s="31"/>
      <c r="L13" s="32"/>
      <c r="M13" s="215" t="s">
        <v>45</v>
      </c>
      <c r="N13" s="100"/>
      <c r="O13" s="161" t="s">
        <v>46</v>
      </c>
      <c r="P13" s="224"/>
    </row>
    <row r="14" spans="1:16" x14ac:dyDescent="0.2">
      <c r="A14" s="230" t="s">
        <v>100</v>
      </c>
      <c r="B14" s="301" t="s">
        <v>101</v>
      </c>
      <c r="C14" s="303">
        <v>9234</v>
      </c>
      <c r="D14" s="151"/>
      <c r="E14" s="309"/>
      <c r="F14" s="151"/>
      <c r="G14" s="318"/>
      <c r="H14" s="522">
        <f t="shared" si="0"/>
        <v>8100.0000000000009</v>
      </c>
      <c r="I14" s="270">
        <f>SUM(C14:G14)</f>
        <v>9234</v>
      </c>
      <c r="J14" s="30" t="s">
        <v>102</v>
      </c>
      <c r="K14" s="31"/>
      <c r="L14" s="32"/>
      <c r="M14" s="215" t="s">
        <v>80</v>
      </c>
      <c r="N14" s="100"/>
      <c r="O14" s="164">
        <v>42803</v>
      </c>
      <c r="P14" s="224"/>
    </row>
    <row r="15" spans="1:16" x14ac:dyDescent="0.2">
      <c r="A15" s="122" t="s">
        <v>103</v>
      </c>
      <c r="B15" s="85" t="s">
        <v>104</v>
      </c>
      <c r="C15" s="60"/>
      <c r="D15" s="61">
        <v>4970.3999999999996</v>
      </c>
      <c r="E15" s="70"/>
      <c r="F15" s="61"/>
      <c r="G15" s="71"/>
      <c r="H15" s="522">
        <f t="shared" si="0"/>
        <v>4360</v>
      </c>
      <c r="I15" s="270">
        <f>SUM(C15:G15)</f>
        <v>4970.3999999999996</v>
      </c>
      <c r="J15" s="30" t="s">
        <v>85</v>
      </c>
      <c r="K15" s="31"/>
      <c r="L15" s="32"/>
      <c r="M15" s="215" t="s">
        <v>45</v>
      </c>
      <c r="N15" s="100"/>
      <c r="O15" s="161" t="s">
        <v>46</v>
      </c>
      <c r="P15" s="224"/>
    </row>
    <row r="16" spans="1:16" x14ac:dyDescent="0.2">
      <c r="A16" s="741" t="s">
        <v>105</v>
      </c>
      <c r="B16" s="272" t="s">
        <v>107</v>
      </c>
      <c r="C16" s="273"/>
      <c r="D16" s="156">
        <v>889.2</v>
      </c>
      <c r="E16" s="539"/>
      <c r="F16" s="156"/>
      <c r="G16" s="515"/>
      <c r="H16" s="522">
        <f t="shared" si="0"/>
        <v>780.00000000000011</v>
      </c>
      <c r="I16" s="744">
        <f>SUM(C16:G17)</f>
        <v>14261.400000000001</v>
      </c>
      <c r="J16" s="30" t="s">
        <v>108</v>
      </c>
      <c r="K16" s="31"/>
      <c r="L16" s="32"/>
      <c r="M16" s="215" t="s">
        <v>45</v>
      </c>
      <c r="N16" s="100"/>
      <c r="O16" s="161" t="s">
        <v>46</v>
      </c>
      <c r="P16" s="224"/>
    </row>
    <row r="17" spans="1:16" x14ac:dyDescent="0.2">
      <c r="A17" s="743"/>
      <c r="B17" s="272" t="s">
        <v>106</v>
      </c>
      <c r="C17" s="273"/>
      <c r="D17" s="156">
        <v>13372.2</v>
      </c>
      <c r="E17" s="539"/>
      <c r="F17" s="156"/>
      <c r="G17" s="515"/>
      <c r="H17" s="522">
        <f t="shared" si="0"/>
        <v>11730.000000000002</v>
      </c>
      <c r="I17" s="746"/>
      <c r="J17" s="30" t="s">
        <v>109</v>
      </c>
      <c r="K17" s="31"/>
      <c r="L17" s="32"/>
      <c r="M17" s="215" t="s">
        <v>45</v>
      </c>
      <c r="N17" s="100"/>
      <c r="O17" s="161" t="s">
        <v>46</v>
      </c>
      <c r="P17" s="224"/>
    </row>
    <row r="18" spans="1:16" x14ac:dyDescent="0.2">
      <c r="A18" s="741" t="s">
        <v>113</v>
      </c>
      <c r="B18" s="272" t="s">
        <v>115</v>
      </c>
      <c r="C18" s="300">
        <v>3009.6</v>
      </c>
      <c r="D18" s="156"/>
      <c r="E18" s="539"/>
      <c r="F18" s="156"/>
      <c r="G18" s="515"/>
      <c r="H18" s="522">
        <f t="shared" si="0"/>
        <v>2640</v>
      </c>
      <c r="I18" s="744">
        <f>SUM(C18:G19)</f>
        <v>17761.2</v>
      </c>
      <c r="J18" s="30" t="s">
        <v>116</v>
      </c>
      <c r="K18" s="31"/>
      <c r="L18" s="32"/>
      <c r="M18" s="215" t="s">
        <v>80</v>
      </c>
      <c r="N18" s="100"/>
      <c r="O18" s="161">
        <v>42809</v>
      </c>
      <c r="P18" s="224"/>
    </row>
    <row r="19" spans="1:16" x14ac:dyDescent="0.2">
      <c r="A19" s="743"/>
      <c r="B19" s="85" t="s">
        <v>114</v>
      </c>
      <c r="C19" s="60"/>
      <c r="D19" s="61">
        <v>14751.6</v>
      </c>
      <c r="E19" s="70"/>
      <c r="F19" s="61"/>
      <c r="G19" s="71"/>
      <c r="H19" s="522">
        <f t="shared" si="0"/>
        <v>12940.000000000002</v>
      </c>
      <c r="I19" s="746"/>
      <c r="J19" s="30" t="s">
        <v>84</v>
      </c>
      <c r="K19" s="31"/>
      <c r="L19" s="32"/>
      <c r="M19" s="215" t="s">
        <v>45</v>
      </c>
      <c r="N19" s="100"/>
      <c r="O19" s="161" t="s">
        <v>46</v>
      </c>
      <c r="P19" s="224"/>
    </row>
    <row r="20" spans="1:16" x14ac:dyDescent="0.2">
      <c r="A20" s="741" t="s">
        <v>122</v>
      </c>
      <c r="B20" s="85" t="s">
        <v>117</v>
      </c>
      <c r="C20" s="290"/>
      <c r="D20" s="61">
        <v>11800</v>
      </c>
      <c r="E20" s="289"/>
      <c r="F20" s="59"/>
      <c r="G20" s="290"/>
      <c r="H20" s="304"/>
      <c r="I20" s="744">
        <f>SUM(C20:G24)</f>
        <v>96995</v>
      </c>
      <c r="J20" s="30" t="s">
        <v>123</v>
      </c>
      <c r="K20" s="31"/>
      <c r="L20" s="32"/>
      <c r="M20" s="215" t="s">
        <v>45</v>
      </c>
      <c r="N20" s="100"/>
      <c r="O20" s="161" t="s">
        <v>46</v>
      </c>
      <c r="P20" s="162"/>
    </row>
    <row r="21" spans="1:16" x14ac:dyDescent="0.2">
      <c r="A21" s="742"/>
      <c r="B21" s="85" t="s">
        <v>118</v>
      </c>
      <c r="C21" s="290"/>
      <c r="D21" s="59">
        <v>8070</v>
      </c>
      <c r="E21" s="289"/>
      <c r="F21" s="59"/>
      <c r="G21" s="290"/>
      <c r="H21" s="304"/>
      <c r="I21" s="745"/>
      <c r="J21" s="30" t="s">
        <v>123</v>
      </c>
      <c r="K21" s="31"/>
      <c r="L21" s="32"/>
      <c r="M21" s="215" t="s">
        <v>45</v>
      </c>
      <c r="N21" s="100"/>
      <c r="O21" s="161" t="s">
        <v>46</v>
      </c>
      <c r="P21" s="224"/>
    </row>
    <row r="22" spans="1:16" x14ac:dyDescent="0.2">
      <c r="A22" s="742"/>
      <c r="B22" s="85" t="s">
        <v>119</v>
      </c>
      <c r="C22" s="273"/>
      <c r="D22" s="156">
        <v>46605</v>
      </c>
      <c r="E22" s="539"/>
      <c r="F22" s="156"/>
      <c r="G22" s="515"/>
      <c r="H22" s="304"/>
      <c r="I22" s="745"/>
      <c r="J22" s="30" t="s">
        <v>123</v>
      </c>
      <c r="K22" s="31"/>
      <c r="L22" s="32"/>
      <c r="M22" s="215" t="s">
        <v>45</v>
      </c>
      <c r="N22" s="100"/>
      <c r="O22" s="161" t="s">
        <v>46</v>
      </c>
      <c r="P22" s="224"/>
    </row>
    <row r="23" spans="1:16" x14ac:dyDescent="0.2">
      <c r="A23" s="742"/>
      <c r="B23" s="85" t="s">
        <v>120</v>
      </c>
      <c r="C23" s="60"/>
      <c r="D23" s="61">
        <v>21940</v>
      </c>
      <c r="E23" s="70"/>
      <c r="F23" s="61"/>
      <c r="G23" s="71"/>
      <c r="H23" s="304"/>
      <c r="I23" s="745"/>
      <c r="J23" s="30" t="s">
        <v>123</v>
      </c>
      <c r="K23" s="31"/>
      <c r="L23" s="32"/>
      <c r="M23" s="215" t="s">
        <v>45</v>
      </c>
      <c r="N23" s="100"/>
      <c r="O23" s="161" t="s">
        <v>46</v>
      </c>
      <c r="P23" s="224"/>
    </row>
    <row r="24" spans="1:16" x14ac:dyDescent="0.2">
      <c r="A24" s="743"/>
      <c r="B24" s="85" t="s">
        <v>121</v>
      </c>
      <c r="C24" s="60"/>
      <c r="D24" s="61">
        <v>8580</v>
      </c>
      <c r="E24" s="70"/>
      <c r="F24" s="61"/>
      <c r="G24" s="71"/>
      <c r="H24" s="304"/>
      <c r="I24" s="746"/>
      <c r="J24" s="30" t="s">
        <v>123</v>
      </c>
      <c r="K24" s="31"/>
      <c r="L24" s="32"/>
      <c r="M24" s="215" t="s">
        <v>45</v>
      </c>
      <c r="N24" s="100"/>
      <c r="O24" s="161" t="s">
        <v>46</v>
      </c>
      <c r="P24" s="224"/>
    </row>
    <row r="25" spans="1:16" x14ac:dyDescent="0.2">
      <c r="A25" s="122" t="s">
        <v>129</v>
      </c>
      <c r="B25" s="85" t="s">
        <v>126</v>
      </c>
      <c r="C25" s="60"/>
      <c r="D25" s="61">
        <v>10916.64</v>
      </c>
      <c r="E25" s="70"/>
      <c r="F25" s="61"/>
      <c r="G25" s="71"/>
      <c r="H25" s="522">
        <f t="shared" si="0"/>
        <v>9576</v>
      </c>
      <c r="I25" s="270">
        <f>SUM(C25:G25)</f>
        <v>10916.64</v>
      </c>
      <c r="J25" s="30" t="s">
        <v>109</v>
      </c>
      <c r="K25" s="31"/>
      <c r="L25" s="32"/>
      <c r="M25" s="215" t="s">
        <v>45</v>
      </c>
      <c r="N25" s="100"/>
      <c r="O25" s="161" t="s">
        <v>46</v>
      </c>
      <c r="P25" s="224"/>
    </row>
    <row r="26" spans="1:16" x14ac:dyDescent="0.2">
      <c r="A26" s="741" t="s">
        <v>125</v>
      </c>
      <c r="B26" s="85" t="s">
        <v>127</v>
      </c>
      <c r="C26" s="302"/>
      <c r="D26" s="151">
        <v>11240.4</v>
      </c>
      <c r="E26" s="309"/>
      <c r="F26" s="151"/>
      <c r="G26" s="318"/>
      <c r="H26" s="522">
        <f t="shared" si="0"/>
        <v>9860</v>
      </c>
      <c r="I26" s="744">
        <f>SUM(C26:G29)</f>
        <v>19049.400000000001</v>
      </c>
      <c r="J26" s="30" t="s">
        <v>130</v>
      </c>
      <c r="K26" s="31"/>
      <c r="L26" s="32"/>
      <c r="M26" s="215" t="s">
        <v>45</v>
      </c>
      <c r="N26" s="100"/>
      <c r="O26" s="161" t="s">
        <v>46</v>
      </c>
      <c r="P26" s="224"/>
    </row>
    <row r="27" spans="1:16" x14ac:dyDescent="0.2">
      <c r="A27" s="742"/>
      <c r="B27" s="85" t="s">
        <v>128</v>
      </c>
      <c r="C27" s="60"/>
      <c r="D27" s="61">
        <v>1197</v>
      </c>
      <c r="E27" s="70"/>
      <c r="F27" s="61"/>
      <c r="G27" s="71"/>
      <c r="H27" s="522">
        <f t="shared" si="0"/>
        <v>1050</v>
      </c>
      <c r="I27" s="745"/>
      <c r="J27" s="30" t="s">
        <v>130</v>
      </c>
      <c r="K27" s="31"/>
      <c r="L27" s="32"/>
      <c r="M27" s="215" t="s">
        <v>45</v>
      </c>
      <c r="N27" s="100"/>
      <c r="O27" s="161" t="s">
        <v>46</v>
      </c>
      <c r="P27" s="224"/>
    </row>
    <row r="28" spans="1:16" x14ac:dyDescent="0.2">
      <c r="A28" s="742"/>
      <c r="B28" s="85" t="s">
        <v>131</v>
      </c>
      <c r="C28" s="60"/>
      <c r="D28" s="61">
        <v>5643</v>
      </c>
      <c r="E28" s="70"/>
      <c r="F28" s="61"/>
      <c r="G28" s="71"/>
      <c r="H28" s="522">
        <f t="shared" si="0"/>
        <v>4950</v>
      </c>
      <c r="I28" s="745"/>
      <c r="J28" s="30" t="s">
        <v>132</v>
      </c>
      <c r="K28" s="31"/>
      <c r="L28" s="32"/>
      <c r="M28" s="215" t="s">
        <v>45</v>
      </c>
      <c r="N28" s="100"/>
      <c r="O28" s="161" t="s">
        <v>46</v>
      </c>
      <c r="P28" s="224"/>
    </row>
    <row r="29" spans="1:16" x14ac:dyDescent="0.2">
      <c r="A29" s="743"/>
      <c r="B29" s="85" t="s">
        <v>133</v>
      </c>
      <c r="C29" s="60"/>
      <c r="D29" s="61">
        <v>969</v>
      </c>
      <c r="E29" s="70"/>
      <c r="F29" s="61"/>
      <c r="G29" s="71"/>
      <c r="H29" s="522">
        <f t="shared" si="0"/>
        <v>850.00000000000011</v>
      </c>
      <c r="I29" s="746"/>
      <c r="J29" s="30" t="s">
        <v>134</v>
      </c>
      <c r="K29" s="31"/>
      <c r="L29" s="32"/>
      <c r="M29" s="215" t="s">
        <v>45</v>
      </c>
      <c r="N29" s="100"/>
      <c r="O29" s="161" t="s">
        <v>46</v>
      </c>
      <c r="P29" s="224"/>
    </row>
    <row r="30" spans="1:16" x14ac:dyDescent="0.2">
      <c r="A30" s="741" t="s">
        <v>139</v>
      </c>
      <c r="B30" s="85" t="s">
        <v>136</v>
      </c>
      <c r="C30" s="127">
        <v>2793</v>
      </c>
      <c r="D30" s="61"/>
      <c r="E30" s="70"/>
      <c r="F30" s="61"/>
      <c r="G30" s="71"/>
      <c r="H30" s="522">
        <f t="shared" si="0"/>
        <v>2450</v>
      </c>
      <c r="I30" s="744">
        <f>SUM(C30:G32)</f>
        <v>15629.4</v>
      </c>
      <c r="J30" s="30" t="s">
        <v>140</v>
      </c>
      <c r="K30" s="31"/>
      <c r="L30" s="32"/>
      <c r="M30" s="215" t="s">
        <v>80</v>
      </c>
      <c r="N30" s="100"/>
      <c r="O30" s="164">
        <v>42865</v>
      </c>
      <c r="P30" s="224"/>
    </row>
    <row r="31" spans="1:16" x14ac:dyDescent="0.2">
      <c r="A31" s="742"/>
      <c r="B31" s="85" t="s">
        <v>137</v>
      </c>
      <c r="C31" s="127">
        <v>2576.4</v>
      </c>
      <c r="D31" s="61"/>
      <c r="E31" s="70"/>
      <c r="F31" s="61"/>
      <c r="G31" s="71"/>
      <c r="H31" s="522">
        <f t="shared" si="0"/>
        <v>2260.0000000000005</v>
      </c>
      <c r="I31" s="745"/>
      <c r="J31" s="30" t="s">
        <v>141</v>
      </c>
      <c r="K31" s="31"/>
      <c r="L31" s="32"/>
      <c r="M31" s="215" t="s">
        <v>80</v>
      </c>
      <c r="N31" s="100"/>
      <c r="O31" s="164">
        <v>42821</v>
      </c>
      <c r="P31" s="224"/>
    </row>
    <row r="32" spans="1:16" x14ac:dyDescent="0.2">
      <c r="A32" s="743"/>
      <c r="B32" s="85" t="s">
        <v>138</v>
      </c>
      <c r="C32" s="60"/>
      <c r="D32" s="61">
        <v>10260</v>
      </c>
      <c r="E32" s="70"/>
      <c r="F32" s="61"/>
      <c r="G32" s="71"/>
      <c r="H32" s="522">
        <f t="shared" si="0"/>
        <v>9000</v>
      </c>
      <c r="I32" s="746"/>
      <c r="J32" s="30" t="s">
        <v>142</v>
      </c>
      <c r="K32" s="31"/>
      <c r="L32" s="32"/>
      <c r="M32" s="215" t="s">
        <v>45</v>
      </c>
      <c r="N32" s="100"/>
      <c r="O32" s="161" t="s">
        <v>46</v>
      </c>
      <c r="P32" s="224"/>
    </row>
    <row r="33" spans="1:23" x14ac:dyDescent="0.2">
      <c r="A33" s="230" t="s">
        <v>144</v>
      </c>
      <c r="B33" s="301" t="s">
        <v>145</v>
      </c>
      <c r="C33" s="302"/>
      <c r="D33" s="151">
        <v>11730.6</v>
      </c>
      <c r="E33" s="309"/>
      <c r="F33" s="151"/>
      <c r="G33" s="318"/>
      <c r="H33" s="522">
        <f t="shared" si="0"/>
        <v>10290.000000000002</v>
      </c>
      <c r="I33" s="441">
        <f>SUM(C33:G33)</f>
        <v>11730.6</v>
      </c>
      <c r="J33" s="30" t="s">
        <v>84</v>
      </c>
      <c r="K33" s="31"/>
      <c r="L33" s="32"/>
      <c r="M33" s="215" t="s">
        <v>45</v>
      </c>
      <c r="N33" s="100"/>
      <c r="O33" s="161" t="s">
        <v>46</v>
      </c>
      <c r="P33" s="224"/>
    </row>
    <row r="34" spans="1:23" x14ac:dyDescent="0.2">
      <c r="A34" s="741" t="s">
        <v>147</v>
      </c>
      <c r="B34" s="85" t="s">
        <v>146</v>
      </c>
      <c r="C34" s="127">
        <v>17715.599999999999</v>
      </c>
      <c r="D34" s="61"/>
      <c r="E34" s="70"/>
      <c r="F34" s="61"/>
      <c r="G34" s="71"/>
      <c r="H34" s="522">
        <f t="shared" si="0"/>
        <v>15540</v>
      </c>
      <c r="I34" s="744">
        <f>SUM(C34:G35)</f>
        <v>21477.599999999999</v>
      </c>
      <c r="J34" s="30" t="s">
        <v>148</v>
      </c>
      <c r="K34" s="31"/>
      <c r="L34" s="32"/>
      <c r="M34" s="215" t="s">
        <v>79</v>
      </c>
      <c r="N34" s="100"/>
      <c r="O34" s="164">
        <v>42823</v>
      </c>
      <c r="P34" s="224"/>
    </row>
    <row r="35" spans="1:23" x14ac:dyDescent="0.2">
      <c r="A35" s="743"/>
      <c r="B35" s="301" t="s">
        <v>149</v>
      </c>
      <c r="C35" s="302"/>
      <c r="D35" s="151"/>
      <c r="E35" s="531">
        <v>3762</v>
      </c>
      <c r="F35" s="151"/>
      <c r="G35" s="318"/>
      <c r="H35" s="522">
        <f t="shared" si="0"/>
        <v>3300.0000000000005</v>
      </c>
      <c r="I35" s="746"/>
      <c r="J35" s="30" t="s">
        <v>150</v>
      </c>
      <c r="K35" s="31"/>
      <c r="L35" s="32"/>
      <c r="M35" s="215" t="s">
        <v>80</v>
      </c>
      <c r="N35" s="100"/>
      <c r="O35" s="164">
        <v>42824</v>
      </c>
      <c r="P35" s="224"/>
    </row>
    <row r="36" spans="1:23" x14ac:dyDescent="0.2">
      <c r="A36" s="122" t="s">
        <v>152</v>
      </c>
      <c r="B36" s="85" t="s">
        <v>151</v>
      </c>
      <c r="C36" s="60"/>
      <c r="D36" s="61">
        <v>684</v>
      </c>
      <c r="E36" s="70"/>
      <c r="F36" s="61"/>
      <c r="G36" s="71"/>
      <c r="H36" s="522">
        <f t="shared" si="0"/>
        <v>600</v>
      </c>
      <c r="I36" s="270">
        <f>SUM(C36:G36)</f>
        <v>684</v>
      </c>
      <c r="J36" s="30" t="s">
        <v>153</v>
      </c>
      <c r="K36" s="31"/>
      <c r="L36" s="32"/>
      <c r="M36" s="215" t="s">
        <v>45</v>
      </c>
      <c r="N36" s="100"/>
      <c r="O36" s="161" t="s">
        <v>46</v>
      </c>
      <c r="P36" s="224"/>
    </row>
    <row r="37" spans="1:23" x14ac:dyDescent="0.2">
      <c r="A37" s="741" t="s">
        <v>159</v>
      </c>
      <c r="B37" s="85" t="s">
        <v>156</v>
      </c>
      <c r="C37" s="60"/>
      <c r="D37" s="61">
        <v>7182</v>
      </c>
      <c r="E37" s="70"/>
      <c r="F37" s="61"/>
      <c r="G37" s="71"/>
      <c r="H37" s="522">
        <f t="shared" si="0"/>
        <v>6300.0000000000009</v>
      </c>
      <c r="I37" s="744">
        <f>SUM(C37:G38)</f>
        <v>19494</v>
      </c>
      <c r="J37" s="30" t="s">
        <v>160</v>
      </c>
      <c r="K37" s="31"/>
      <c r="L37" s="32"/>
      <c r="M37" s="215" t="s">
        <v>45</v>
      </c>
      <c r="N37" s="100"/>
      <c r="O37" s="161" t="s">
        <v>46</v>
      </c>
      <c r="P37" s="224"/>
    </row>
    <row r="38" spans="1:23" ht="13.5" thickBot="1" x14ac:dyDescent="0.25">
      <c r="A38" s="743"/>
      <c r="B38" s="84" t="s">
        <v>157</v>
      </c>
      <c r="C38" s="58"/>
      <c r="D38" s="59">
        <v>12312</v>
      </c>
      <c r="E38" s="289"/>
      <c r="F38" s="59"/>
      <c r="G38" s="290"/>
      <c r="H38" s="522">
        <f t="shared" si="0"/>
        <v>10800.000000000002</v>
      </c>
      <c r="I38" s="749"/>
      <c r="J38" s="30" t="s">
        <v>109</v>
      </c>
      <c r="K38" s="31"/>
      <c r="L38" s="32"/>
      <c r="M38" s="215" t="s">
        <v>45</v>
      </c>
      <c r="O38" s="161" t="s">
        <v>46</v>
      </c>
      <c r="P38" s="224"/>
    </row>
    <row r="39" spans="1:23" ht="14.25" thickTop="1" thickBot="1" x14ac:dyDescent="0.25">
      <c r="A39" s="766"/>
      <c r="B39" s="766"/>
      <c r="C39" s="56">
        <f t="shared" ref="C39:I39" si="1">SUM(C5:C38)</f>
        <v>45999</v>
      </c>
      <c r="D39" s="56">
        <f t="shared" si="1"/>
        <v>262906.03999999998</v>
      </c>
      <c r="E39" s="56">
        <f t="shared" si="1"/>
        <v>3762</v>
      </c>
      <c r="F39" s="56">
        <f t="shared" si="1"/>
        <v>0</v>
      </c>
      <c r="G39" s="67">
        <f t="shared" si="1"/>
        <v>0</v>
      </c>
      <c r="H39" s="501"/>
      <c r="I39" s="781">
        <f t="shared" si="1"/>
        <v>312667.03999999998</v>
      </c>
      <c r="J39" s="782"/>
      <c r="K39" s="782"/>
      <c r="L39" s="782"/>
      <c r="M39" s="69"/>
      <c r="N39" s="69"/>
      <c r="O39" s="102"/>
      <c r="P39" s="226"/>
    </row>
    <row r="40" spans="1:23" x14ac:dyDescent="0.2">
      <c r="A40" s="297"/>
      <c r="B40" s="86"/>
      <c r="C40" s="767">
        <f>SUM(C39:D39)</f>
        <v>308905.03999999998</v>
      </c>
      <c r="D40" s="768"/>
      <c r="E40" s="767">
        <f>SUM(E39:F39)</f>
        <v>3762</v>
      </c>
      <c r="F40" s="768"/>
      <c r="G40" s="68"/>
      <c r="H40" s="599"/>
      <c r="I40" s="783"/>
      <c r="J40" s="781"/>
      <c r="K40" s="781"/>
      <c r="L40" s="781"/>
      <c r="M40" s="69"/>
      <c r="N40" s="69"/>
      <c r="O40" s="102"/>
      <c r="P40" s="226"/>
      <c r="Q40" s="100"/>
      <c r="R40" s="160"/>
    </row>
    <row r="41" spans="1:23" x14ac:dyDescent="0.2">
      <c r="A41" s="297"/>
      <c r="B41" s="86"/>
      <c r="C41" s="8"/>
      <c r="D41" s="8"/>
      <c r="E41" s="8"/>
      <c r="F41" s="8"/>
      <c r="G41" s="8"/>
      <c r="H41" s="8"/>
      <c r="I41" s="13"/>
      <c r="J41" s="775"/>
      <c r="K41" s="776"/>
      <c r="L41" s="778"/>
      <c r="M41" s="775"/>
      <c r="N41" s="771">
        <f>SUM(C25:G38,C5:G19,'[1]FEBRUARY ''17'!$C$22:$G$37,'[1]FEBRUARY ''17'!$C$5:$G$20)</f>
        <v>404302.04</v>
      </c>
      <c r="O41" s="771"/>
      <c r="P41" s="226"/>
      <c r="Q41" s="100"/>
      <c r="R41" s="150"/>
      <c r="S41" s="167"/>
    </row>
    <row r="42" spans="1:23" ht="15" x14ac:dyDescent="0.2">
      <c r="A42" s="65" t="s">
        <v>10</v>
      </c>
      <c r="C42" s="1"/>
      <c r="D42" s="1"/>
      <c r="E42" s="1"/>
      <c r="F42" s="1"/>
      <c r="L42" s="779">
        <f>SUM('[1]FEBRUARY ''17'!$D$21,D20:D24)</f>
        <v>107885</v>
      </c>
      <c r="M42" s="780"/>
      <c r="P42" s="224"/>
    </row>
    <row r="43" spans="1:23" x14ac:dyDescent="0.2">
      <c r="A43" s="4"/>
      <c r="C43" s="1"/>
      <c r="D43" s="1"/>
      <c r="E43" s="1"/>
      <c r="F43" s="1"/>
      <c r="L43" s="754"/>
      <c r="M43" s="774"/>
      <c r="P43" s="224"/>
      <c r="R43" s="167"/>
    </row>
    <row r="44" spans="1:23" ht="19.5" thickBot="1" x14ac:dyDescent="0.25">
      <c r="A44" s="152"/>
      <c r="B44" s="153" t="s">
        <v>35</v>
      </c>
      <c r="C44" s="133"/>
      <c r="D44" s="1"/>
      <c r="E44" s="1"/>
      <c r="F44" s="1"/>
      <c r="J44" s="101"/>
      <c r="K44" s="224"/>
      <c r="O44"/>
    </row>
    <row r="45" spans="1:23" ht="13.5" thickBot="1" x14ac:dyDescent="0.25">
      <c r="A45" s="764"/>
      <c r="B45" s="765"/>
      <c r="C45" s="34" t="s">
        <v>112</v>
      </c>
      <c r="D45" s="216" t="s">
        <v>78</v>
      </c>
      <c r="E45" s="216" t="s">
        <v>158</v>
      </c>
      <c r="F45" s="216" t="s">
        <v>91</v>
      </c>
      <c r="G45" s="216" t="s">
        <v>135</v>
      </c>
      <c r="H45" s="216"/>
      <c r="I45" s="216" t="s">
        <v>9</v>
      </c>
      <c r="J45" s="216" t="s">
        <v>92</v>
      </c>
      <c r="K45" s="216" t="s">
        <v>124</v>
      </c>
      <c r="L45" s="216" t="s">
        <v>87</v>
      </c>
      <c r="M45" s="216" t="s">
        <v>154</v>
      </c>
      <c r="N45" s="179" t="s">
        <v>86</v>
      </c>
      <c r="O45" s="179" t="s">
        <v>111</v>
      </c>
      <c r="P45" s="179" t="s">
        <v>110</v>
      </c>
      <c r="Q45" s="325" t="s">
        <v>143</v>
      </c>
      <c r="R45" s="101"/>
      <c r="T45" s="101"/>
      <c r="U45" s="101"/>
      <c r="V45" s="101"/>
    </row>
    <row r="46" spans="1:23" x14ac:dyDescent="0.2">
      <c r="A46" s="739" t="s">
        <v>58</v>
      </c>
      <c r="B46" s="740"/>
      <c r="C46" s="72"/>
      <c r="D46" s="73"/>
      <c r="E46" s="73"/>
      <c r="F46" s="73"/>
      <c r="G46" s="73"/>
      <c r="H46" s="73"/>
      <c r="I46" s="106">
        <v>15458.4</v>
      </c>
      <c r="J46" s="73"/>
      <c r="K46" s="73"/>
      <c r="L46" s="73"/>
      <c r="M46" s="73"/>
      <c r="N46" s="64"/>
      <c r="O46" s="64"/>
      <c r="P46" s="64"/>
      <c r="Q46" s="326"/>
      <c r="R46" s="101"/>
      <c r="T46" s="101"/>
      <c r="U46" s="101"/>
      <c r="V46" s="101"/>
    </row>
    <row r="47" spans="1:23" x14ac:dyDescent="0.2">
      <c r="A47" s="750" t="s">
        <v>76</v>
      </c>
      <c r="B47" s="751"/>
      <c r="C47" s="74"/>
      <c r="D47" s="75">
        <v>2485.1999999999998</v>
      </c>
      <c r="E47" s="75"/>
      <c r="F47" s="75"/>
      <c r="G47" s="75"/>
      <c r="H47" s="75"/>
      <c r="I47" s="78"/>
      <c r="J47" s="75"/>
      <c r="K47" s="75"/>
      <c r="L47" s="75"/>
      <c r="M47" s="75"/>
      <c r="N47" s="63"/>
      <c r="O47" s="63"/>
      <c r="P47" s="63"/>
      <c r="Q47" s="110"/>
      <c r="R47" s="101"/>
      <c r="T47" s="101"/>
      <c r="U47" s="101"/>
      <c r="V47" s="101"/>
      <c r="W47" s="160"/>
    </row>
    <row r="48" spans="1:23" x14ac:dyDescent="0.2">
      <c r="A48" s="750" t="s">
        <v>82</v>
      </c>
      <c r="B48" s="751"/>
      <c r="C48" s="74"/>
      <c r="D48" s="75"/>
      <c r="E48" s="75"/>
      <c r="F48" s="75"/>
      <c r="G48" s="75"/>
      <c r="H48" s="75"/>
      <c r="I48" s="78"/>
      <c r="J48" s="75"/>
      <c r="K48" s="75"/>
      <c r="L48" s="75"/>
      <c r="M48" s="75"/>
      <c r="N48" s="63">
        <v>14751.6</v>
      </c>
      <c r="O48" s="63"/>
      <c r="P48" s="63"/>
      <c r="Q48" s="110"/>
      <c r="R48" s="101"/>
      <c r="T48" s="101"/>
      <c r="U48" s="101"/>
      <c r="V48" s="101"/>
    </row>
    <row r="49" spans="1:22" x14ac:dyDescent="0.2">
      <c r="A49" s="750" t="s">
        <v>83</v>
      </c>
      <c r="B49" s="751"/>
      <c r="C49" s="74"/>
      <c r="D49" s="75"/>
      <c r="E49" s="75"/>
      <c r="F49" s="75"/>
      <c r="G49" s="75"/>
      <c r="H49" s="75"/>
      <c r="I49" s="78"/>
      <c r="J49" s="75"/>
      <c r="K49" s="75"/>
      <c r="L49" s="75">
        <v>12346.2</v>
      </c>
      <c r="M49" s="75"/>
      <c r="N49" s="63"/>
      <c r="O49" s="63"/>
      <c r="P49" s="63"/>
      <c r="Q49" s="110"/>
      <c r="R49" s="101"/>
      <c r="T49" s="101"/>
      <c r="U49" s="101"/>
      <c r="V49" s="101"/>
    </row>
    <row r="50" spans="1:22" x14ac:dyDescent="0.2">
      <c r="A50" s="737" t="s">
        <v>89</v>
      </c>
      <c r="B50" s="738"/>
      <c r="C50" s="74"/>
      <c r="D50" s="75"/>
      <c r="E50" s="75"/>
      <c r="F50" s="75">
        <v>2508</v>
      </c>
      <c r="G50" s="75"/>
      <c r="H50" s="75"/>
      <c r="I50" s="78"/>
      <c r="J50" s="75"/>
      <c r="K50" s="75"/>
      <c r="L50" s="75"/>
      <c r="M50" s="75"/>
      <c r="N50" s="63"/>
      <c r="O50" s="63"/>
      <c r="P50" s="63"/>
      <c r="Q50" s="110"/>
      <c r="R50" s="101"/>
      <c r="T50" s="101"/>
      <c r="U50" s="101"/>
      <c r="V50" s="101"/>
    </row>
    <row r="51" spans="1:22" x14ac:dyDescent="0.2">
      <c r="A51" s="737" t="s">
        <v>98</v>
      </c>
      <c r="B51" s="738"/>
      <c r="C51" s="74"/>
      <c r="D51" s="75">
        <v>12243.6</v>
      </c>
      <c r="E51" s="75"/>
      <c r="F51" s="75"/>
      <c r="G51" s="75"/>
      <c r="H51" s="75"/>
      <c r="I51" s="78"/>
      <c r="J51" s="75"/>
      <c r="K51" s="75"/>
      <c r="L51" s="75"/>
      <c r="M51" s="75"/>
      <c r="N51" s="63"/>
      <c r="O51" s="63"/>
      <c r="P51" s="63"/>
      <c r="Q51" s="110"/>
      <c r="R51" s="101"/>
      <c r="T51" s="101"/>
      <c r="U51" s="101"/>
      <c r="V51" s="101"/>
    </row>
    <row r="52" spans="1:22" x14ac:dyDescent="0.2">
      <c r="A52" s="737" t="s">
        <v>104</v>
      </c>
      <c r="B52" s="738"/>
      <c r="C52" s="74"/>
      <c r="D52" s="75"/>
      <c r="E52" s="75"/>
      <c r="F52" s="75"/>
      <c r="G52" s="75"/>
      <c r="H52" s="75"/>
      <c r="I52" s="78"/>
      <c r="J52" s="75"/>
      <c r="K52" s="75"/>
      <c r="L52" s="75">
        <v>4970.3999999999996</v>
      </c>
      <c r="M52" s="75"/>
      <c r="N52" s="63"/>
      <c r="O52" s="63"/>
      <c r="P52" s="63"/>
      <c r="Q52" s="110"/>
      <c r="R52" s="555"/>
      <c r="T52" s="555"/>
      <c r="U52" s="555"/>
      <c r="V52" s="555"/>
    </row>
    <row r="53" spans="1:22" x14ac:dyDescent="0.2">
      <c r="A53" s="737" t="s">
        <v>107</v>
      </c>
      <c r="B53" s="738"/>
      <c r="C53" s="74"/>
      <c r="D53" s="75"/>
      <c r="E53" s="75"/>
      <c r="F53" s="75"/>
      <c r="G53" s="75"/>
      <c r="H53" s="75"/>
      <c r="I53" s="63"/>
      <c r="J53" s="70"/>
      <c r="K53" s="70"/>
      <c r="L53" s="75"/>
      <c r="M53" s="75"/>
      <c r="N53" s="63"/>
      <c r="O53" s="63">
        <v>889.2</v>
      </c>
      <c r="P53" s="63"/>
      <c r="Q53" s="110"/>
      <c r="R53" s="101"/>
      <c r="T53" s="101"/>
      <c r="U53" s="101"/>
      <c r="V53" s="101"/>
    </row>
    <row r="54" spans="1:22" x14ac:dyDescent="0.2">
      <c r="A54" s="737" t="s">
        <v>106</v>
      </c>
      <c r="B54" s="738"/>
      <c r="C54" s="294"/>
      <c r="D54" s="138"/>
      <c r="E54" s="138"/>
      <c r="F54" s="138"/>
      <c r="G54" s="138"/>
      <c r="H54" s="138"/>
      <c r="I54" s="163"/>
      <c r="J54" s="138"/>
      <c r="K54" s="138"/>
      <c r="L54" s="138"/>
      <c r="M54" s="138"/>
      <c r="N54" s="181"/>
      <c r="O54" s="181"/>
      <c r="P54" s="181">
        <v>13372.2</v>
      </c>
      <c r="Q54" s="237"/>
      <c r="R54" s="101"/>
      <c r="T54" s="101"/>
      <c r="U54" s="101"/>
      <c r="V54" s="101"/>
    </row>
    <row r="55" spans="1:22" x14ac:dyDescent="0.2">
      <c r="A55" s="737" t="s">
        <v>114</v>
      </c>
      <c r="B55" s="738"/>
      <c r="C55" s="294"/>
      <c r="D55" s="138"/>
      <c r="E55" s="138"/>
      <c r="F55" s="138"/>
      <c r="G55" s="138"/>
      <c r="H55" s="138"/>
      <c r="I55" s="63"/>
      <c r="J55" s="539"/>
      <c r="K55" s="539"/>
      <c r="L55" s="138"/>
      <c r="M55" s="138"/>
      <c r="N55" s="181">
        <v>14751.6</v>
      </c>
      <c r="O55" s="181"/>
      <c r="P55" s="181"/>
      <c r="Q55" s="237"/>
      <c r="R55" s="101"/>
      <c r="T55" s="101"/>
      <c r="U55" s="101"/>
      <c r="V55" s="101"/>
    </row>
    <row r="56" spans="1:22" x14ac:dyDescent="0.2">
      <c r="A56" s="737" t="s">
        <v>117</v>
      </c>
      <c r="B56" s="738"/>
      <c r="C56" s="294"/>
      <c r="D56" s="138"/>
      <c r="E56" s="138"/>
      <c r="F56" s="138"/>
      <c r="G56" s="138"/>
      <c r="H56" s="138"/>
      <c r="I56" s="63"/>
      <c r="J56" s="539"/>
      <c r="K56" s="539">
        <v>11800</v>
      </c>
      <c r="L56" s="138"/>
      <c r="M56" s="138"/>
      <c r="N56" s="181"/>
      <c r="O56" s="181"/>
      <c r="P56" s="181"/>
      <c r="Q56" s="237"/>
      <c r="R56" s="101"/>
      <c r="T56" s="101"/>
      <c r="U56" s="101"/>
      <c r="V56" s="101"/>
    </row>
    <row r="57" spans="1:22" x14ac:dyDescent="0.2">
      <c r="A57" s="737" t="s">
        <v>118</v>
      </c>
      <c r="B57" s="738"/>
      <c r="C57" s="294"/>
      <c r="D57" s="138"/>
      <c r="E57" s="138"/>
      <c r="F57" s="138"/>
      <c r="G57" s="138"/>
      <c r="H57" s="138"/>
      <c r="I57" s="163"/>
      <c r="J57" s="138"/>
      <c r="K57" s="138">
        <v>8070</v>
      </c>
      <c r="L57" s="138"/>
      <c r="M57" s="138"/>
      <c r="N57" s="181"/>
      <c r="O57" s="181"/>
      <c r="P57" s="181"/>
      <c r="Q57" s="237"/>
      <c r="R57" s="101"/>
      <c r="T57" s="101"/>
      <c r="U57" s="101"/>
      <c r="V57" s="101"/>
    </row>
    <row r="58" spans="1:22" x14ac:dyDescent="0.2">
      <c r="A58" s="737" t="s">
        <v>119</v>
      </c>
      <c r="B58" s="738"/>
      <c r="C58" s="294"/>
      <c r="D58" s="138"/>
      <c r="E58" s="138"/>
      <c r="F58" s="138"/>
      <c r="G58" s="138"/>
      <c r="H58" s="138"/>
      <c r="I58" s="163"/>
      <c r="J58" s="138"/>
      <c r="K58" s="138">
        <v>46605</v>
      </c>
      <c r="L58" s="138"/>
      <c r="M58" s="138"/>
      <c r="N58" s="181"/>
      <c r="O58" s="181"/>
      <c r="P58" s="181"/>
      <c r="Q58" s="237"/>
      <c r="R58" s="101"/>
      <c r="T58" s="101"/>
      <c r="U58" s="101"/>
      <c r="V58" s="101"/>
    </row>
    <row r="59" spans="1:22" x14ac:dyDescent="0.2">
      <c r="A59" s="737" t="s">
        <v>120</v>
      </c>
      <c r="B59" s="738"/>
      <c r="C59" s="294"/>
      <c r="D59" s="138"/>
      <c r="E59" s="138"/>
      <c r="F59" s="138"/>
      <c r="G59" s="138"/>
      <c r="H59" s="138"/>
      <c r="I59" s="163"/>
      <c r="J59" s="138"/>
      <c r="K59" s="138">
        <v>21940</v>
      </c>
      <c r="L59" s="138"/>
      <c r="M59" s="138"/>
      <c r="N59" s="181"/>
      <c r="O59" s="181"/>
      <c r="P59" s="181"/>
      <c r="Q59" s="237"/>
      <c r="R59" s="101"/>
      <c r="T59" s="101"/>
      <c r="U59" s="101"/>
      <c r="V59" s="101"/>
    </row>
    <row r="60" spans="1:22" x14ac:dyDescent="0.2">
      <c r="A60" s="737" t="s">
        <v>121</v>
      </c>
      <c r="B60" s="753"/>
      <c r="C60" s="294"/>
      <c r="D60" s="138"/>
      <c r="E60" s="138"/>
      <c r="F60" s="138"/>
      <c r="G60" s="138"/>
      <c r="H60" s="138"/>
      <c r="I60" s="163"/>
      <c r="J60" s="138"/>
      <c r="K60" s="138">
        <v>8580</v>
      </c>
      <c r="L60" s="138"/>
      <c r="M60" s="138"/>
      <c r="N60" s="181"/>
      <c r="O60" s="181"/>
      <c r="P60" s="181"/>
      <c r="Q60" s="237"/>
      <c r="R60" s="101"/>
      <c r="T60" s="101"/>
      <c r="U60" s="101"/>
      <c r="V60" s="101"/>
    </row>
    <row r="61" spans="1:22" x14ac:dyDescent="0.2">
      <c r="A61" s="737" t="s">
        <v>126</v>
      </c>
      <c r="B61" s="753"/>
      <c r="C61" s="294"/>
      <c r="D61" s="138"/>
      <c r="E61" s="138"/>
      <c r="F61" s="138"/>
      <c r="G61" s="138"/>
      <c r="H61" s="138"/>
      <c r="I61" s="163"/>
      <c r="J61" s="138"/>
      <c r="K61" s="138"/>
      <c r="L61" s="138"/>
      <c r="M61" s="138"/>
      <c r="N61" s="181"/>
      <c r="O61" s="181"/>
      <c r="P61" s="181">
        <v>10916.64</v>
      </c>
      <c r="Q61" s="237"/>
      <c r="R61" s="101"/>
      <c r="T61" s="101"/>
      <c r="U61" s="101"/>
      <c r="V61" s="101"/>
    </row>
    <row r="62" spans="1:22" x14ac:dyDescent="0.2">
      <c r="A62" s="737" t="s">
        <v>127</v>
      </c>
      <c r="B62" s="753"/>
      <c r="C62" s="294"/>
      <c r="D62" s="138"/>
      <c r="E62" s="138"/>
      <c r="F62" s="138"/>
      <c r="G62" s="138"/>
      <c r="H62" s="138"/>
      <c r="I62" s="163"/>
      <c r="J62" s="138">
        <v>11240.4</v>
      </c>
      <c r="K62" s="138"/>
      <c r="L62" s="138"/>
      <c r="M62" s="138"/>
      <c r="N62" s="181"/>
      <c r="O62" s="181"/>
      <c r="P62" s="181"/>
      <c r="Q62" s="237"/>
      <c r="R62" s="556"/>
      <c r="T62" s="556"/>
      <c r="U62" s="556"/>
      <c r="V62" s="556"/>
    </row>
    <row r="63" spans="1:22" x14ac:dyDescent="0.2">
      <c r="A63" s="737" t="s">
        <v>128</v>
      </c>
      <c r="B63" s="753"/>
      <c r="C63" s="294"/>
      <c r="D63" s="138"/>
      <c r="E63" s="138"/>
      <c r="F63" s="138"/>
      <c r="G63" s="138"/>
      <c r="H63" s="138"/>
      <c r="I63" s="163"/>
      <c r="J63" s="138">
        <v>1197</v>
      </c>
      <c r="K63" s="138"/>
      <c r="L63" s="138"/>
      <c r="M63" s="138"/>
      <c r="N63" s="181"/>
      <c r="O63" s="181"/>
      <c r="P63" s="181"/>
      <c r="Q63" s="237"/>
      <c r="R63" s="556"/>
      <c r="T63" s="556"/>
      <c r="U63" s="556"/>
      <c r="V63" s="556"/>
    </row>
    <row r="64" spans="1:22" x14ac:dyDescent="0.2">
      <c r="A64" s="737" t="s">
        <v>131</v>
      </c>
      <c r="B64" s="753"/>
      <c r="C64" s="294">
        <v>5643</v>
      </c>
      <c r="D64" s="138"/>
      <c r="E64" s="138"/>
      <c r="F64" s="138"/>
      <c r="G64" s="138"/>
      <c r="H64" s="138"/>
      <c r="I64" s="163"/>
      <c r="J64" s="138"/>
      <c r="K64" s="138"/>
      <c r="L64" s="138"/>
      <c r="M64" s="138"/>
      <c r="N64" s="181"/>
      <c r="O64" s="181"/>
      <c r="P64" s="181"/>
      <c r="Q64" s="237"/>
      <c r="R64" s="556"/>
      <c r="T64" s="556"/>
      <c r="U64" s="556"/>
      <c r="V64" s="556"/>
    </row>
    <row r="65" spans="1:22" x14ac:dyDescent="0.2">
      <c r="A65" s="737" t="s">
        <v>133</v>
      </c>
      <c r="B65" s="753"/>
      <c r="C65" s="294"/>
      <c r="D65" s="138"/>
      <c r="E65" s="138"/>
      <c r="F65" s="138"/>
      <c r="G65" s="138">
        <v>969</v>
      </c>
      <c r="H65" s="138"/>
      <c r="I65" s="163"/>
      <c r="J65" s="138"/>
      <c r="K65" s="138"/>
      <c r="L65" s="138"/>
      <c r="M65" s="138"/>
      <c r="N65" s="181"/>
      <c r="O65" s="181"/>
      <c r="P65" s="181"/>
      <c r="Q65" s="237"/>
      <c r="R65" s="101"/>
      <c r="T65" s="101"/>
      <c r="U65" s="101"/>
      <c r="V65" s="101"/>
    </row>
    <row r="66" spans="1:22" x14ac:dyDescent="0.2">
      <c r="A66" s="737" t="s">
        <v>138</v>
      </c>
      <c r="B66" s="753"/>
      <c r="C66" s="294"/>
      <c r="D66" s="138"/>
      <c r="E66" s="138"/>
      <c r="F66" s="138"/>
      <c r="G66" s="138"/>
      <c r="H66" s="138"/>
      <c r="I66" s="163"/>
      <c r="J66" s="138"/>
      <c r="K66" s="138"/>
      <c r="L66" s="138"/>
      <c r="M66" s="138"/>
      <c r="N66" s="181"/>
      <c r="O66" s="181"/>
      <c r="P66" s="181"/>
      <c r="Q66" s="237">
        <v>10260</v>
      </c>
      <c r="R66" s="558"/>
      <c r="T66" s="558"/>
      <c r="U66" s="558"/>
      <c r="V66" s="558"/>
    </row>
    <row r="67" spans="1:22" x14ac:dyDescent="0.2">
      <c r="A67" s="737" t="s">
        <v>145</v>
      </c>
      <c r="B67" s="753"/>
      <c r="C67" s="294"/>
      <c r="D67" s="138"/>
      <c r="E67" s="138"/>
      <c r="F67" s="138"/>
      <c r="G67" s="138"/>
      <c r="H67" s="138"/>
      <c r="I67" s="163"/>
      <c r="J67" s="138"/>
      <c r="K67" s="138"/>
      <c r="L67" s="138"/>
      <c r="M67" s="138"/>
      <c r="N67" s="181">
        <v>11730.6</v>
      </c>
      <c r="O67" s="181"/>
      <c r="P67" s="181"/>
      <c r="Q67" s="237"/>
      <c r="R67" s="558"/>
      <c r="T67" s="558"/>
      <c r="U67" s="558"/>
      <c r="V67" s="558"/>
    </row>
    <row r="68" spans="1:22" x14ac:dyDescent="0.2">
      <c r="A68" s="737" t="s">
        <v>155</v>
      </c>
      <c r="B68" s="753"/>
      <c r="C68" s="294"/>
      <c r="D68" s="138"/>
      <c r="E68" s="138"/>
      <c r="F68" s="138"/>
      <c r="G68" s="138"/>
      <c r="H68" s="138"/>
      <c r="I68" s="163"/>
      <c r="J68" s="138"/>
      <c r="K68" s="138"/>
      <c r="L68" s="138"/>
      <c r="M68" s="138">
        <v>684</v>
      </c>
      <c r="N68" s="181"/>
      <c r="O68" s="181"/>
      <c r="P68" s="181"/>
      <c r="Q68" s="237"/>
      <c r="R68" s="560"/>
      <c r="T68" s="560"/>
      <c r="U68" s="560"/>
      <c r="V68" s="560"/>
    </row>
    <row r="69" spans="1:22" x14ac:dyDescent="0.2">
      <c r="A69" s="737" t="s">
        <v>156</v>
      </c>
      <c r="B69" s="753"/>
      <c r="C69" s="294"/>
      <c r="D69" s="138"/>
      <c r="E69" s="138">
        <v>7182</v>
      </c>
      <c r="F69" s="138"/>
      <c r="G69" s="138"/>
      <c r="H69" s="138"/>
      <c r="I69" s="163"/>
      <c r="J69" s="138"/>
      <c r="K69" s="138"/>
      <c r="L69" s="138"/>
      <c r="M69" s="138"/>
      <c r="N69" s="181"/>
      <c r="O69" s="181"/>
      <c r="P69" s="181"/>
      <c r="Q69" s="237"/>
      <c r="R69" s="560"/>
      <c r="T69" s="560"/>
      <c r="U69" s="560"/>
      <c r="V69" s="560"/>
    </row>
    <row r="70" spans="1:22" ht="13.5" thickBot="1" x14ac:dyDescent="0.25">
      <c r="A70" s="756" t="s">
        <v>157</v>
      </c>
      <c r="B70" s="757"/>
      <c r="C70" s="94"/>
      <c r="D70" s="95"/>
      <c r="E70" s="95"/>
      <c r="F70" s="95"/>
      <c r="G70" s="95"/>
      <c r="H70" s="95"/>
      <c r="I70" s="107"/>
      <c r="J70" s="95"/>
      <c r="K70" s="95"/>
      <c r="L70" s="95"/>
      <c r="M70" s="95"/>
      <c r="N70" s="299"/>
      <c r="O70" s="299"/>
      <c r="P70" s="299">
        <v>12312</v>
      </c>
      <c r="Q70" s="330"/>
      <c r="R70" s="101"/>
      <c r="T70" s="101"/>
      <c r="U70" s="101"/>
      <c r="V70" s="101"/>
    </row>
    <row r="71" spans="1:22" s="12" customFormat="1" ht="14.25" customHeight="1" thickBot="1" x14ac:dyDescent="0.25">
      <c r="A71" s="296"/>
      <c r="B71" s="83"/>
      <c r="C71" s="262">
        <f t="shared" ref="C71:Q71" si="2">SUM(C46:C70)</f>
        <v>5643</v>
      </c>
      <c r="D71" s="447">
        <f t="shared" si="2"/>
        <v>14728.8</v>
      </c>
      <c r="E71" s="447">
        <f t="shared" si="2"/>
        <v>7182</v>
      </c>
      <c r="F71" s="447">
        <f t="shared" si="2"/>
        <v>2508</v>
      </c>
      <c r="G71" s="447">
        <f t="shared" si="2"/>
        <v>969</v>
      </c>
      <c r="H71" s="447"/>
      <c r="I71" s="447">
        <f t="shared" si="2"/>
        <v>15458.4</v>
      </c>
      <c r="J71" s="447">
        <f t="shared" si="2"/>
        <v>12437.4</v>
      </c>
      <c r="K71" s="447">
        <f t="shared" si="2"/>
        <v>96995</v>
      </c>
      <c r="L71" s="447">
        <f t="shared" si="2"/>
        <v>17316.599999999999</v>
      </c>
      <c r="M71" s="447">
        <f t="shared" si="2"/>
        <v>684</v>
      </c>
      <c r="N71" s="447">
        <f t="shared" si="2"/>
        <v>41233.800000000003</v>
      </c>
      <c r="O71" s="447">
        <f t="shared" si="2"/>
        <v>889.2</v>
      </c>
      <c r="P71" s="447">
        <f t="shared" ref="P71" si="3">SUM(P46:P70)</f>
        <v>36600.839999999997</v>
      </c>
      <c r="Q71" s="264">
        <f t="shared" si="2"/>
        <v>10260</v>
      </c>
      <c r="R71" s="758">
        <f>SUM(C71:Q71)</f>
        <v>262906.04000000004</v>
      </c>
      <c r="S71" s="759"/>
      <c r="T71"/>
      <c r="U71"/>
      <c r="V71"/>
    </row>
    <row r="72" spans="1:22" s="12" customFormat="1" ht="15" customHeight="1" x14ac:dyDescent="0.2">
      <c r="A72" s="296"/>
      <c r="B72" s="83"/>
      <c r="C72" s="1"/>
      <c r="D72" s="1"/>
      <c r="E72" s="1"/>
      <c r="F72" s="1"/>
      <c r="G72" s="1"/>
      <c r="H72" s="1"/>
      <c r="I72" s="1"/>
      <c r="J72" s="1"/>
      <c r="K72" s="389"/>
      <c r="L72"/>
      <c r="M72"/>
      <c r="N72"/>
      <c r="O72"/>
      <c r="P72"/>
      <c r="Q72"/>
      <c r="R72" s="754"/>
      <c r="S72" s="755"/>
    </row>
    <row r="73" spans="1:22" s="422" customFormat="1" ht="11.25" x14ac:dyDescent="0.2">
      <c r="A73" s="451"/>
      <c r="B73" s="561" t="s">
        <v>169</v>
      </c>
      <c r="C73" s="506" t="s">
        <v>51</v>
      </c>
      <c r="D73" s="506" t="s">
        <v>51</v>
      </c>
      <c r="E73" s="506" t="s">
        <v>51</v>
      </c>
      <c r="F73" s="506" t="s">
        <v>51</v>
      </c>
      <c r="G73" s="506" t="s">
        <v>51</v>
      </c>
      <c r="H73" s="506"/>
      <c r="I73" s="506" t="s">
        <v>51</v>
      </c>
      <c r="J73" s="506" t="s">
        <v>51</v>
      </c>
      <c r="K73" s="506" t="s">
        <v>51</v>
      </c>
      <c r="L73" s="506" t="s">
        <v>51</v>
      </c>
      <c r="M73" s="506" t="s">
        <v>51</v>
      </c>
      <c r="N73" s="506" t="s">
        <v>51</v>
      </c>
      <c r="O73" s="506" t="s">
        <v>51</v>
      </c>
      <c r="P73" s="452"/>
      <c r="Q73" s="506" t="s">
        <v>51</v>
      </c>
      <c r="R73" s="747">
        <f>SUM(C73:Q73)</f>
        <v>0</v>
      </c>
      <c r="S73" s="748"/>
    </row>
    <row r="74" spans="1:22" s="422" customFormat="1" ht="11.25" x14ac:dyDescent="0.2">
      <c r="A74" s="420"/>
      <c r="B74" s="529" t="s">
        <v>171</v>
      </c>
      <c r="C74" s="437"/>
      <c r="D74" s="437"/>
      <c r="E74" s="437"/>
      <c r="F74" s="437"/>
      <c r="G74" s="437"/>
      <c r="H74" s="437"/>
      <c r="I74" s="437"/>
      <c r="J74" s="437"/>
      <c r="K74" s="559"/>
      <c r="N74" s="437"/>
      <c r="O74" s="437"/>
      <c r="Q74" s="437"/>
      <c r="R74" s="747">
        <f>SUM(C74:Q74)</f>
        <v>0</v>
      </c>
      <c r="S74" s="748"/>
    </row>
    <row r="75" spans="1:22" s="422" customFormat="1" ht="11.25" x14ac:dyDescent="0.2">
      <c r="A75" s="420"/>
      <c r="B75" s="562" t="s">
        <v>170</v>
      </c>
      <c r="C75" s="437"/>
      <c r="D75" s="437"/>
      <c r="E75" s="437"/>
      <c r="F75" s="437"/>
      <c r="G75" s="437"/>
      <c r="H75" s="437"/>
      <c r="I75" s="421"/>
      <c r="J75" s="421"/>
      <c r="L75" s="465"/>
      <c r="M75" s="465"/>
      <c r="P75" s="465"/>
      <c r="R75" s="760">
        <f>SUM(C75:Q75)</f>
        <v>0</v>
      </c>
      <c r="S75" s="761"/>
    </row>
    <row r="76" spans="1:22" s="422" customFormat="1" ht="11.25" x14ac:dyDescent="0.2">
      <c r="A76" s="420"/>
      <c r="B76" s="557"/>
      <c r="C76" s="437"/>
      <c r="D76" s="437"/>
      <c r="E76" s="437"/>
      <c r="F76" s="437"/>
      <c r="G76" s="437"/>
      <c r="H76" s="437"/>
      <c r="I76" s="421"/>
      <c r="Q76" s="423"/>
      <c r="R76" s="752">
        <f>SUM(R73:S75)</f>
        <v>0</v>
      </c>
      <c r="S76" s="752"/>
    </row>
    <row r="77" spans="1:22" s="422" customFormat="1" ht="11.25" x14ac:dyDescent="0.2">
      <c r="A77" s="420"/>
      <c r="B77" s="557"/>
      <c r="C77" s="437"/>
      <c r="D77" s="437"/>
      <c r="E77" s="437"/>
      <c r="F77" s="437"/>
      <c r="G77" s="437"/>
      <c r="H77" s="437"/>
      <c r="I77" s="421"/>
      <c r="P77" s="423"/>
    </row>
    <row r="78" spans="1:22" s="422" customFormat="1" ht="11.25" x14ac:dyDescent="0.2">
      <c r="A78" s="420"/>
      <c r="B78" s="557"/>
      <c r="C78" s="437"/>
      <c r="D78" s="437"/>
      <c r="E78" s="437"/>
      <c r="F78" s="437"/>
      <c r="G78" s="421"/>
      <c r="H78" s="421"/>
      <c r="O78" s="423"/>
    </row>
    <row r="79" spans="1:22" s="422" customFormat="1" ht="11.25" x14ac:dyDescent="0.2">
      <c r="A79" s="420"/>
      <c r="B79" s="557"/>
      <c r="C79" s="437"/>
      <c r="D79" s="437"/>
      <c r="E79" s="437"/>
      <c r="F79" s="437"/>
      <c r="G79" s="421"/>
      <c r="H79" s="421"/>
      <c r="O79" s="423"/>
    </row>
    <row r="80" spans="1:22" s="422" customFormat="1" ht="11.25" x14ac:dyDescent="0.2">
      <c r="A80" s="420"/>
      <c r="B80" s="557"/>
      <c r="C80" s="437"/>
      <c r="D80" s="437"/>
      <c r="E80" s="437"/>
      <c r="F80" s="437"/>
      <c r="G80" s="421"/>
      <c r="H80" s="421"/>
      <c r="O80" s="423"/>
    </row>
    <row r="81" spans="18:19" x14ac:dyDescent="0.2">
      <c r="R81" s="422"/>
      <c r="S81" s="422"/>
    </row>
  </sheetData>
  <mergeCells count="67">
    <mergeCell ref="N41:O41"/>
    <mergeCell ref="G2:G4"/>
    <mergeCell ref="L43:M43"/>
    <mergeCell ref="J41:K41"/>
    <mergeCell ref="J4:L4"/>
    <mergeCell ref="L41:M41"/>
    <mergeCell ref="L42:M42"/>
    <mergeCell ref="I39:L40"/>
    <mergeCell ref="I5:I6"/>
    <mergeCell ref="I7:I8"/>
    <mergeCell ref="I9:I10"/>
    <mergeCell ref="I11:I12"/>
    <mergeCell ref="I16:I17"/>
    <mergeCell ref="I18:I19"/>
    <mergeCell ref="I20:I24"/>
    <mergeCell ref="I26:I29"/>
    <mergeCell ref="C3:D3"/>
    <mergeCell ref="A45:B45"/>
    <mergeCell ref="E3:F3"/>
    <mergeCell ref="A39:B39"/>
    <mergeCell ref="C40:D40"/>
    <mergeCell ref="E40:F40"/>
    <mergeCell ref="A5:A6"/>
    <mergeCell ref="A7:A8"/>
    <mergeCell ref="A9:A10"/>
    <mergeCell ref="A11:A12"/>
    <mergeCell ref="A16:A17"/>
    <mergeCell ref="A18:A19"/>
    <mergeCell ref="A20:A24"/>
    <mergeCell ref="A30:A32"/>
    <mergeCell ref="R76:S76"/>
    <mergeCell ref="A58:B58"/>
    <mergeCell ref="A60:B60"/>
    <mergeCell ref="R72:S72"/>
    <mergeCell ref="A65:B65"/>
    <mergeCell ref="A70:B70"/>
    <mergeCell ref="A67:B67"/>
    <mergeCell ref="A64:B64"/>
    <mergeCell ref="A66:B66"/>
    <mergeCell ref="R71:S71"/>
    <mergeCell ref="A62:B62"/>
    <mergeCell ref="A63:B63"/>
    <mergeCell ref="A61:B61"/>
    <mergeCell ref="A68:B68"/>
    <mergeCell ref="R75:S75"/>
    <mergeCell ref="A69:B69"/>
    <mergeCell ref="A59:B59"/>
    <mergeCell ref="R73:S73"/>
    <mergeCell ref="A34:A35"/>
    <mergeCell ref="R74:S74"/>
    <mergeCell ref="A56:B56"/>
    <mergeCell ref="A57:B57"/>
    <mergeCell ref="A37:A38"/>
    <mergeCell ref="I37:I38"/>
    <mergeCell ref="A52:B52"/>
    <mergeCell ref="A49:B49"/>
    <mergeCell ref="A50:B50"/>
    <mergeCell ref="I34:I35"/>
    <mergeCell ref="A55:B55"/>
    <mergeCell ref="A47:B47"/>
    <mergeCell ref="A48:B48"/>
    <mergeCell ref="A53:B53"/>
    <mergeCell ref="A54:B54"/>
    <mergeCell ref="A46:B46"/>
    <mergeCell ref="A51:B51"/>
    <mergeCell ref="A26:A29"/>
    <mergeCell ref="I30:I32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62"/>
  <sheetViews>
    <sheetView zoomScaleNormal="100" workbookViewId="0">
      <pane ySplit="4" topLeftCell="A5" activePane="bottomLeft" state="frozenSplit"/>
      <selection pane="bottomLeft" activeCell="H1" sqref="H1:H1048576"/>
    </sheetView>
  </sheetViews>
  <sheetFormatPr defaultRowHeight="12.75" x14ac:dyDescent="0.2"/>
  <cols>
    <col min="1" max="1" width="2.42578125" style="232" customWidth="1"/>
    <col min="2" max="2" width="6.42578125" style="83" customWidth="1"/>
    <col min="3" max="6" width="10.7109375" style="189" customWidth="1"/>
    <col min="7" max="7" width="10.7109375" style="1" customWidth="1"/>
    <col min="8" max="8" width="10.7109375" style="1" hidden="1" customWidth="1"/>
    <col min="9" max="9" width="10.7109375" style="1" customWidth="1"/>
    <col min="10" max="12" width="10.7109375" customWidth="1"/>
    <col min="13" max="13" width="10.28515625" customWidth="1"/>
    <col min="14" max="15" width="10.7109375" customWidth="1"/>
    <col min="16" max="16" width="13.5703125" style="101" customWidth="1"/>
    <col min="17" max="17" width="10.7109375" customWidth="1"/>
    <col min="18" max="18" width="14.140625" customWidth="1"/>
    <col min="19" max="19" width="13.28515625" customWidth="1"/>
    <col min="20" max="20" width="13.7109375" customWidth="1"/>
    <col min="21" max="21" width="13.140625" customWidth="1"/>
  </cols>
  <sheetData>
    <row r="1" spans="1:18" ht="15" x14ac:dyDescent="0.25">
      <c r="A1" s="41" t="s">
        <v>63</v>
      </c>
      <c r="C1" s="188"/>
    </row>
    <row r="2" spans="1:18" ht="5.25" customHeight="1" thickBot="1" x14ac:dyDescent="0.25">
      <c r="A2" s="233"/>
      <c r="B2" s="236"/>
      <c r="C2" s="190"/>
      <c r="D2" s="191"/>
      <c r="E2" s="191"/>
      <c r="F2" s="191"/>
      <c r="G2" s="772" t="s">
        <v>42</v>
      </c>
      <c r="H2" s="614"/>
      <c r="I2" s="342"/>
      <c r="J2" s="148"/>
    </row>
    <row r="3" spans="1:18" ht="17.25" customHeight="1" x14ac:dyDescent="0.2">
      <c r="A3" s="233"/>
      <c r="B3" s="236"/>
      <c r="C3" s="788" t="s">
        <v>35</v>
      </c>
      <c r="D3" s="789"/>
      <c r="E3" s="788" t="s">
        <v>34</v>
      </c>
      <c r="F3" s="789"/>
      <c r="G3" s="772"/>
      <c r="H3" s="614"/>
      <c r="I3" s="342"/>
      <c r="J3" s="148"/>
    </row>
    <row r="4" spans="1:18" ht="13.5" thickBot="1" x14ac:dyDescent="0.25">
      <c r="A4" s="82" t="s">
        <v>6</v>
      </c>
      <c r="B4" s="112" t="s">
        <v>11</v>
      </c>
      <c r="C4" s="192" t="s">
        <v>7</v>
      </c>
      <c r="D4" s="193" t="s">
        <v>8</v>
      </c>
      <c r="E4" s="192" t="s">
        <v>38</v>
      </c>
      <c r="F4" s="194" t="s">
        <v>8</v>
      </c>
      <c r="G4" s="773"/>
      <c r="H4" s="615"/>
      <c r="I4" s="231" t="s">
        <v>0</v>
      </c>
      <c r="J4" s="777" t="s">
        <v>12</v>
      </c>
      <c r="K4" s="777"/>
      <c r="L4" s="777"/>
      <c r="O4" s="101"/>
      <c r="P4"/>
    </row>
    <row r="5" spans="1:18" x14ac:dyDescent="0.2">
      <c r="A5" s="379" t="s">
        <v>161</v>
      </c>
      <c r="B5" s="301" t="s">
        <v>162</v>
      </c>
      <c r="C5" s="311">
        <v>1140</v>
      </c>
      <c r="D5" s="312"/>
      <c r="E5" s="393"/>
      <c r="F5" s="313"/>
      <c r="G5" s="304"/>
      <c r="H5" s="522">
        <f>SUM(C5:G5)/1.14</f>
        <v>1000.0000000000001</v>
      </c>
      <c r="I5" s="270">
        <f>SUM(C5:G5)</f>
        <v>1140</v>
      </c>
      <c r="J5" s="551" t="s">
        <v>116</v>
      </c>
      <c r="K5" s="31"/>
      <c r="L5" s="550"/>
      <c r="M5" s="215" t="s">
        <v>79</v>
      </c>
      <c r="O5" s="161">
        <v>42830</v>
      </c>
      <c r="P5" s="225"/>
    </row>
    <row r="6" spans="1:18" x14ac:dyDescent="0.2">
      <c r="A6" s="798" t="s">
        <v>164</v>
      </c>
      <c r="B6" s="272" t="s">
        <v>163</v>
      </c>
      <c r="C6" s="564">
        <v>20000</v>
      </c>
      <c r="D6" s="283"/>
      <c r="E6" s="284"/>
      <c r="F6" s="285"/>
      <c r="G6" s="286"/>
      <c r="H6" s="522">
        <f t="shared" ref="H6:H31" si="0">SUM(C6:G6)/1.14</f>
        <v>17543.859649122809</v>
      </c>
      <c r="I6" s="744">
        <f>SUM(C6:G8)</f>
        <v>32996</v>
      </c>
      <c r="J6" s="551" t="s">
        <v>165</v>
      </c>
      <c r="K6" s="31"/>
      <c r="L6" s="550"/>
      <c r="M6" s="215" t="s">
        <v>79</v>
      </c>
      <c r="O6" s="161">
        <v>42829</v>
      </c>
      <c r="P6" s="225" t="s">
        <v>176</v>
      </c>
    </row>
    <row r="7" spans="1:18" x14ac:dyDescent="0.2">
      <c r="A7" s="799"/>
      <c r="B7" s="85" t="s">
        <v>166</v>
      </c>
      <c r="C7" s="195"/>
      <c r="D7" s="183"/>
      <c r="E7" s="394">
        <v>6840</v>
      </c>
      <c r="F7" s="185"/>
      <c r="G7" s="66"/>
      <c r="H7" s="522">
        <f t="shared" si="0"/>
        <v>6000.0000000000009</v>
      </c>
      <c r="I7" s="745"/>
      <c r="J7" s="551" t="s">
        <v>168</v>
      </c>
      <c r="K7" s="31"/>
      <c r="L7" s="550"/>
      <c r="M7" s="215" t="s">
        <v>79</v>
      </c>
      <c r="O7" s="161">
        <v>42845</v>
      </c>
      <c r="P7" s="225"/>
    </row>
    <row r="8" spans="1:18" x14ac:dyDescent="0.2">
      <c r="A8" s="800"/>
      <c r="B8" s="301" t="s">
        <v>167</v>
      </c>
      <c r="C8" s="311"/>
      <c r="D8" s="312"/>
      <c r="E8" s="393">
        <v>6156</v>
      </c>
      <c r="F8" s="313"/>
      <c r="G8" s="304"/>
      <c r="H8" s="522">
        <f t="shared" si="0"/>
        <v>5400.0000000000009</v>
      </c>
      <c r="I8" s="746"/>
      <c r="J8" s="551" t="s">
        <v>299</v>
      </c>
      <c r="K8" s="31"/>
      <c r="L8" s="550"/>
      <c r="M8" s="215" t="s">
        <v>184</v>
      </c>
      <c r="O8" s="161">
        <v>42908</v>
      </c>
      <c r="P8" s="225"/>
    </row>
    <row r="9" spans="1:18" x14ac:dyDescent="0.2">
      <c r="A9" s="798" t="s">
        <v>172</v>
      </c>
      <c r="B9" s="85" t="s">
        <v>173</v>
      </c>
      <c r="C9" s="186"/>
      <c r="D9" s="183">
        <v>9667.2000000000007</v>
      </c>
      <c r="E9" s="184"/>
      <c r="F9" s="185"/>
      <c r="G9" s="66"/>
      <c r="H9" s="522">
        <f t="shared" si="0"/>
        <v>8480.0000000000018</v>
      </c>
      <c r="I9" s="744">
        <f>SUM(C9:G12)</f>
        <v>19152</v>
      </c>
      <c r="J9" s="551" t="s">
        <v>90</v>
      </c>
      <c r="K9" s="31"/>
      <c r="L9" s="550"/>
      <c r="M9" s="215" t="s">
        <v>45</v>
      </c>
      <c r="O9" s="161" t="s">
        <v>46</v>
      </c>
      <c r="P9"/>
    </row>
    <row r="10" spans="1:18" x14ac:dyDescent="0.2">
      <c r="A10" s="799"/>
      <c r="B10" s="85" t="s">
        <v>174</v>
      </c>
      <c r="C10" s="314"/>
      <c r="D10" s="183">
        <v>2257.1999999999998</v>
      </c>
      <c r="E10" s="316"/>
      <c r="F10" s="313"/>
      <c r="G10" s="304"/>
      <c r="H10" s="522">
        <f t="shared" si="0"/>
        <v>1980</v>
      </c>
      <c r="I10" s="745"/>
      <c r="J10" s="551" t="s">
        <v>84</v>
      </c>
      <c r="K10" s="31"/>
      <c r="L10" s="550"/>
      <c r="M10" s="215" t="s">
        <v>45</v>
      </c>
      <c r="O10" s="161" t="s">
        <v>46</v>
      </c>
      <c r="P10" s="225"/>
    </row>
    <row r="11" spans="1:18" x14ac:dyDescent="0.2">
      <c r="A11" s="799"/>
      <c r="B11" s="301" t="s">
        <v>175</v>
      </c>
      <c r="C11" s="186"/>
      <c r="D11" s="312">
        <v>2257.1999999999998</v>
      </c>
      <c r="E11" s="184"/>
      <c r="F11" s="185"/>
      <c r="G11" s="66"/>
      <c r="H11" s="522">
        <f t="shared" si="0"/>
        <v>1980</v>
      </c>
      <c r="I11" s="745"/>
      <c r="J11" s="551" t="s">
        <v>84</v>
      </c>
      <c r="K11" s="31"/>
      <c r="L11" s="550"/>
      <c r="M11" s="215" t="s">
        <v>45</v>
      </c>
      <c r="O11" s="161" t="s">
        <v>46</v>
      </c>
      <c r="P11" s="381"/>
      <c r="Q11" s="148"/>
      <c r="R11" s="148"/>
    </row>
    <row r="12" spans="1:18" x14ac:dyDescent="0.2">
      <c r="A12" s="800"/>
      <c r="B12" s="85" t="s">
        <v>177</v>
      </c>
      <c r="C12" s="195">
        <v>4970.3999999999996</v>
      </c>
      <c r="D12" s="183"/>
      <c r="E12" s="184"/>
      <c r="F12" s="185"/>
      <c r="G12" s="66"/>
      <c r="H12" s="522">
        <f t="shared" si="0"/>
        <v>4360</v>
      </c>
      <c r="I12" s="746"/>
      <c r="J12" s="551" t="s">
        <v>178</v>
      </c>
      <c r="K12" s="31"/>
      <c r="L12" s="550"/>
      <c r="M12" s="215" t="s">
        <v>184</v>
      </c>
      <c r="O12" s="161">
        <v>42832</v>
      </c>
      <c r="P12" s="455"/>
      <c r="Q12" s="148"/>
      <c r="R12" s="148"/>
    </row>
    <row r="13" spans="1:18" x14ac:dyDescent="0.2">
      <c r="A13" s="230" t="s">
        <v>81</v>
      </c>
      <c r="B13" s="301" t="s">
        <v>179</v>
      </c>
      <c r="C13" s="311">
        <v>3898.8</v>
      </c>
      <c r="D13" s="312"/>
      <c r="E13" s="321"/>
      <c r="F13" s="313"/>
      <c r="G13" s="304"/>
      <c r="H13" s="522">
        <f t="shared" si="0"/>
        <v>3420.0000000000005</v>
      </c>
      <c r="I13" s="270">
        <f>SUM(C13:G13)</f>
        <v>3898.8</v>
      </c>
      <c r="J13" s="551" t="s">
        <v>180</v>
      </c>
      <c r="K13" s="31"/>
      <c r="L13" s="550"/>
      <c r="M13" s="215" t="s">
        <v>79</v>
      </c>
      <c r="O13" s="161">
        <v>42831</v>
      </c>
      <c r="P13" s="148"/>
      <c r="Q13" s="148"/>
      <c r="R13" s="148"/>
    </row>
    <row r="14" spans="1:18" x14ac:dyDescent="0.2">
      <c r="A14" s="122" t="s">
        <v>88</v>
      </c>
      <c r="B14" s="85" t="s">
        <v>181</v>
      </c>
      <c r="C14" s="186"/>
      <c r="D14" s="183">
        <v>9667.2000000000007</v>
      </c>
      <c r="E14" s="184"/>
      <c r="F14" s="185"/>
      <c r="G14" s="66"/>
      <c r="H14" s="522">
        <f t="shared" si="0"/>
        <v>8480.0000000000018</v>
      </c>
      <c r="I14" s="441">
        <f>SUM(C14:G14)</f>
        <v>9667.2000000000007</v>
      </c>
      <c r="J14" s="551" t="s">
        <v>182</v>
      </c>
      <c r="K14" s="31"/>
      <c r="L14" s="550"/>
      <c r="M14" s="215" t="s">
        <v>45</v>
      </c>
      <c r="O14" s="161" t="s">
        <v>46</v>
      </c>
      <c r="P14" s="148"/>
      <c r="Q14" s="148"/>
      <c r="R14" s="148"/>
    </row>
    <row r="15" spans="1:18" x14ac:dyDescent="0.2">
      <c r="A15" s="122" t="s">
        <v>185</v>
      </c>
      <c r="B15" s="85" t="s">
        <v>186</v>
      </c>
      <c r="C15" s="287"/>
      <c r="D15" s="234">
        <v>1710</v>
      </c>
      <c r="E15" s="288"/>
      <c r="F15" s="235"/>
      <c r="G15" s="99"/>
      <c r="H15" s="522">
        <f t="shared" si="0"/>
        <v>1500.0000000000002</v>
      </c>
      <c r="I15" s="270">
        <f>SUM(C15:G15)</f>
        <v>1710</v>
      </c>
      <c r="J15" s="551" t="s">
        <v>182</v>
      </c>
      <c r="K15" s="31"/>
      <c r="L15" s="550"/>
      <c r="M15" s="215" t="s">
        <v>45</v>
      </c>
      <c r="O15" s="161" t="s">
        <v>46</v>
      </c>
      <c r="P15" s="148"/>
      <c r="Q15" s="148"/>
      <c r="R15" s="148"/>
    </row>
    <row r="16" spans="1:18" x14ac:dyDescent="0.2">
      <c r="A16" s="741" t="s">
        <v>187</v>
      </c>
      <c r="B16" s="85" t="s">
        <v>188</v>
      </c>
      <c r="C16" s="315"/>
      <c r="D16" s="312">
        <v>12882</v>
      </c>
      <c r="E16" s="316"/>
      <c r="F16" s="313"/>
      <c r="G16" s="304"/>
      <c r="H16" s="522">
        <f t="shared" si="0"/>
        <v>11300.000000000002</v>
      </c>
      <c r="I16" s="744">
        <f>SUM(C16:G18)</f>
        <v>18696</v>
      </c>
      <c r="J16" s="551" t="s">
        <v>50</v>
      </c>
      <c r="K16" s="31"/>
      <c r="L16" s="550"/>
      <c r="M16" s="215" t="s">
        <v>45</v>
      </c>
      <c r="O16" s="161" t="s">
        <v>46</v>
      </c>
      <c r="P16" s="148"/>
      <c r="Q16" s="148"/>
      <c r="R16" s="148"/>
    </row>
    <row r="17" spans="1:18" x14ac:dyDescent="0.2">
      <c r="A17" s="742"/>
      <c r="B17" s="85" t="s">
        <v>189</v>
      </c>
      <c r="C17" s="186"/>
      <c r="D17" s="183">
        <v>2736</v>
      </c>
      <c r="E17" s="184"/>
      <c r="F17" s="185"/>
      <c r="G17" s="66"/>
      <c r="H17" s="522">
        <f t="shared" si="0"/>
        <v>2400</v>
      </c>
      <c r="I17" s="745"/>
      <c r="J17" s="551" t="s">
        <v>190</v>
      </c>
      <c r="K17" s="31"/>
      <c r="L17" s="550"/>
      <c r="M17" s="215" t="s">
        <v>45</v>
      </c>
      <c r="O17" s="161" t="s">
        <v>46</v>
      </c>
      <c r="P17" s="148"/>
      <c r="Q17" s="148"/>
      <c r="R17" s="148"/>
    </row>
    <row r="18" spans="1:18" x14ac:dyDescent="0.2">
      <c r="A18" s="743"/>
      <c r="B18" s="301" t="s">
        <v>191</v>
      </c>
      <c r="C18" s="314"/>
      <c r="D18" s="312">
        <v>3078</v>
      </c>
      <c r="E18" s="316"/>
      <c r="F18" s="313"/>
      <c r="G18" s="304"/>
      <c r="H18" s="522">
        <f t="shared" si="0"/>
        <v>2700.0000000000005</v>
      </c>
      <c r="I18" s="746"/>
      <c r="J18" s="551" t="s">
        <v>132</v>
      </c>
      <c r="K18" s="31"/>
      <c r="L18" s="550"/>
      <c r="M18" s="215" t="s">
        <v>45</v>
      </c>
      <c r="O18" s="161" t="s">
        <v>46</v>
      </c>
      <c r="P18" s="148"/>
      <c r="Q18" s="148"/>
      <c r="R18" s="148"/>
    </row>
    <row r="19" spans="1:18" x14ac:dyDescent="0.2">
      <c r="A19" s="741" t="s">
        <v>193</v>
      </c>
      <c r="B19" s="85" t="s">
        <v>192</v>
      </c>
      <c r="C19" s="186"/>
      <c r="D19" s="183">
        <v>5016</v>
      </c>
      <c r="E19" s="184"/>
      <c r="F19" s="185"/>
      <c r="G19" s="66"/>
      <c r="H19" s="522">
        <f t="shared" si="0"/>
        <v>4400</v>
      </c>
      <c r="I19" s="744">
        <f>SUM(C19:G22)</f>
        <v>61692.4</v>
      </c>
      <c r="J19" s="551" t="s">
        <v>109</v>
      </c>
      <c r="K19" s="31"/>
      <c r="L19" s="550"/>
      <c r="M19" s="215" t="s">
        <v>45</v>
      </c>
      <c r="O19" s="161" t="s">
        <v>46</v>
      </c>
      <c r="P19" s="148"/>
      <c r="Q19" s="148"/>
      <c r="R19" s="148"/>
    </row>
    <row r="20" spans="1:18" x14ac:dyDescent="0.2">
      <c r="A20" s="742"/>
      <c r="B20" s="84" t="s">
        <v>194</v>
      </c>
      <c r="C20" s="240">
        <v>2576.4</v>
      </c>
      <c r="D20" s="234"/>
      <c r="E20" s="288"/>
      <c r="F20" s="235"/>
      <c r="G20" s="99"/>
      <c r="H20" s="522">
        <f t="shared" si="0"/>
        <v>2260.0000000000005</v>
      </c>
      <c r="I20" s="745"/>
      <c r="J20" s="551" t="s">
        <v>195</v>
      </c>
      <c r="K20" s="31"/>
      <c r="L20" s="550"/>
      <c r="M20" s="215" t="s">
        <v>79</v>
      </c>
      <c r="O20" s="161">
        <v>42843</v>
      </c>
      <c r="P20" s="148"/>
      <c r="Q20" s="148"/>
      <c r="R20" s="148"/>
    </row>
    <row r="21" spans="1:18" x14ac:dyDescent="0.2">
      <c r="A21" s="742"/>
      <c r="B21" s="301" t="s">
        <v>196</v>
      </c>
      <c r="C21" s="186"/>
      <c r="D21" s="183">
        <v>42700</v>
      </c>
      <c r="E21" s="184"/>
      <c r="F21" s="185"/>
      <c r="G21" s="66"/>
      <c r="H21" s="304"/>
      <c r="I21" s="745"/>
      <c r="J21" s="551" t="s">
        <v>123</v>
      </c>
      <c r="K21" s="31"/>
      <c r="L21" s="550"/>
      <c r="M21" s="215" t="s">
        <v>45</v>
      </c>
      <c r="O21" s="161" t="s">
        <v>46</v>
      </c>
      <c r="P21" s="148"/>
      <c r="Q21" s="148"/>
      <c r="R21" s="148"/>
    </row>
    <row r="22" spans="1:18" x14ac:dyDescent="0.2">
      <c r="A22" s="743"/>
      <c r="B22" s="85" t="s">
        <v>198</v>
      </c>
      <c r="C22" s="287"/>
      <c r="D22" s="234">
        <v>11400</v>
      </c>
      <c r="E22" s="288"/>
      <c r="F22" s="235"/>
      <c r="G22" s="99"/>
      <c r="H22" s="304"/>
      <c r="I22" s="746"/>
      <c r="J22" s="551" t="s">
        <v>123</v>
      </c>
      <c r="K22" s="31"/>
      <c r="L22" s="550"/>
      <c r="M22" s="215" t="s">
        <v>45</v>
      </c>
      <c r="O22" s="161" t="s">
        <v>46</v>
      </c>
      <c r="P22" s="148"/>
      <c r="Q22" s="148"/>
      <c r="R22" s="148"/>
    </row>
    <row r="23" spans="1:18" x14ac:dyDescent="0.2">
      <c r="A23" s="122" t="s">
        <v>200</v>
      </c>
      <c r="B23" s="85" t="s">
        <v>199</v>
      </c>
      <c r="C23" s="287"/>
      <c r="D23" s="234">
        <v>-9667.2000000000007</v>
      </c>
      <c r="E23" s="288"/>
      <c r="F23" s="235"/>
      <c r="G23" s="99"/>
      <c r="H23" s="522">
        <f t="shared" si="0"/>
        <v>-8480.0000000000018</v>
      </c>
      <c r="I23" s="270">
        <f>SUM(C23:G23)</f>
        <v>-9667.2000000000007</v>
      </c>
      <c r="J23" s="551" t="s">
        <v>90</v>
      </c>
      <c r="K23" s="31"/>
      <c r="L23" s="550"/>
      <c r="M23" s="215" t="s">
        <v>45</v>
      </c>
      <c r="O23" s="161" t="s">
        <v>46</v>
      </c>
      <c r="P23" s="148"/>
      <c r="Q23" s="148"/>
      <c r="R23" s="148"/>
    </row>
    <row r="24" spans="1:18" x14ac:dyDescent="0.2">
      <c r="A24" s="741" t="s">
        <v>125</v>
      </c>
      <c r="B24" s="84" t="s">
        <v>201</v>
      </c>
      <c r="C24" s="287"/>
      <c r="D24" s="234">
        <v>2388.3000000000002</v>
      </c>
      <c r="E24" s="288"/>
      <c r="F24" s="235"/>
      <c r="G24" s="99"/>
      <c r="H24" s="522">
        <f t="shared" si="0"/>
        <v>2095.0000000000005</v>
      </c>
      <c r="I24" s="744">
        <f>SUM(C24:G25)</f>
        <v>32985.9</v>
      </c>
      <c r="J24" s="551" t="s">
        <v>90</v>
      </c>
      <c r="K24" s="31"/>
      <c r="L24" s="550"/>
      <c r="M24" s="215" t="s">
        <v>45</v>
      </c>
      <c r="O24" s="161" t="s">
        <v>46</v>
      </c>
      <c r="P24" s="148"/>
      <c r="Q24" s="148"/>
      <c r="R24" s="148"/>
    </row>
    <row r="25" spans="1:18" x14ac:dyDescent="0.2">
      <c r="A25" s="743"/>
      <c r="B25" s="84" t="s">
        <v>202</v>
      </c>
      <c r="C25" s="570">
        <v>30597.599999999999</v>
      </c>
      <c r="D25" s="183"/>
      <c r="E25" s="288"/>
      <c r="F25" s="235"/>
      <c r="G25" s="99"/>
      <c r="H25" s="522">
        <f t="shared" si="0"/>
        <v>26840</v>
      </c>
      <c r="I25" s="746"/>
      <c r="J25" s="551" t="s">
        <v>50</v>
      </c>
      <c r="K25" s="31"/>
      <c r="L25" s="550"/>
      <c r="M25" s="215" t="s">
        <v>45</v>
      </c>
      <c r="O25" s="161" t="s">
        <v>46</v>
      </c>
      <c r="P25" s="148"/>
      <c r="Q25" s="148"/>
      <c r="R25" s="148"/>
    </row>
    <row r="26" spans="1:18" x14ac:dyDescent="0.2">
      <c r="A26" s="230" t="s">
        <v>204</v>
      </c>
      <c r="B26" s="301" t="s">
        <v>203</v>
      </c>
      <c r="C26" s="311">
        <v>3648</v>
      </c>
      <c r="D26" s="312"/>
      <c r="E26" s="316"/>
      <c r="F26" s="313"/>
      <c r="G26" s="304"/>
      <c r="H26" s="522">
        <f t="shared" si="0"/>
        <v>3200.0000000000005</v>
      </c>
      <c r="I26" s="441">
        <f>SUM(C26:G26)</f>
        <v>3648</v>
      </c>
      <c r="J26" s="551" t="s">
        <v>141</v>
      </c>
      <c r="K26" s="31"/>
      <c r="L26" s="550"/>
      <c r="M26" s="215" t="s">
        <v>205</v>
      </c>
      <c r="O26" s="161">
        <v>42846</v>
      </c>
      <c r="P26" s="148"/>
      <c r="Q26" s="148"/>
      <c r="R26" s="148"/>
    </row>
    <row r="27" spans="1:18" x14ac:dyDescent="0.2">
      <c r="A27" s="122" t="s">
        <v>139</v>
      </c>
      <c r="B27" s="85" t="s">
        <v>206</v>
      </c>
      <c r="C27" s="195">
        <v>161435.4</v>
      </c>
      <c r="D27" s="183"/>
      <c r="E27" s="184"/>
      <c r="F27" s="185"/>
      <c r="G27" s="66"/>
      <c r="H27" s="522">
        <f t="shared" si="0"/>
        <v>141610</v>
      </c>
      <c r="I27" s="270">
        <f>SUM(C27:G27)</f>
        <v>161435.4</v>
      </c>
      <c r="J27" s="551" t="s">
        <v>165</v>
      </c>
      <c r="K27" s="31"/>
      <c r="L27" s="550"/>
      <c r="M27" s="215" t="s">
        <v>79</v>
      </c>
      <c r="O27" s="161">
        <v>42849</v>
      </c>
      <c r="P27" s="381"/>
      <c r="Q27" s="148"/>
      <c r="R27" s="148"/>
    </row>
    <row r="28" spans="1:18" x14ac:dyDescent="0.2">
      <c r="A28" s="741" t="s">
        <v>207</v>
      </c>
      <c r="B28" s="84" t="s">
        <v>208</v>
      </c>
      <c r="C28" s="449"/>
      <c r="D28" s="234">
        <v>32011.200000000001</v>
      </c>
      <c r="E28" s="288"/>
      <c r="F28" s="235"/>
      <c r="G28" s="99"/>
      <c r="H28" s="522">
        <f t="shared" si="0"/>
        <v>28080.000000000004</v>
      </c>
      <c r="I28" s="744">
        <f>SUM(C28:G29)</f>
        <v>37164</v>
      </c>
      <c r="J28" s="551" t="s">
        <v>50</v>
      </c>
      <c r="K28" s="31"/>
      <c r="L28" s="550"/>
      <c r="M28" s="215" t="s">
        <v>45</v>
      </c>
      <c r="O28" s="161" t="s">
        <v>46</v>
      </c>
      <c r="P28" s="381"/>
      <c r="Q28" s="148"/>
      <c r="R28" s="148"/>
    </row>
    <row r="29" spans="1:18" x14ac:dyDescent="0.2">
      <c r="A29" s="743"/>
      <c r="B29" s="84" t="s">
        <v>209</v>
      </c>
      <c r="C29" s="449"/>
      <c r="D29" s="234">
        <v>5152.8</v>
      </c>
      <c r="E29" s="288"/>
      <c r="F29" s="235"/>
      <c r="G29" s="99"/>
      <c r="H29" s="522">
        <f t="shared" si="0"/>
        <v>4520.0000000000009</v>
      </c>
      <c r="I29" s="746"/>
      <c r="J29" s="551" t="s">
        <v>50</v>
      </c>
      <c r="K29" s="31"/>
      <c r="L29" s="550"/>
      <c r="M29" s="215" t="s">
        <v>45</v>
      </c>
      <c r="O29" s="161" t="s">
        <v>46</v>
      </c>
      <c r="P29" s="381"/>
      <c r="Q29" s="148"/>
      <c r="R29" s="148"/>
    </row>
    <row r="30" spans="1:18" x14ac:dyDescent="0.2">
      <c r="A30" s="534" t="s">
        <v>211</v>
      </c>
      <c r="B30" s="84" t="s">
        <v>210</v>
      </c>
      <c r="C30" s="287"/>
      <c r="D30" s="234">
        <v>11400</v>
      </c>
      <c r="E30" s="288"/>
      <c r="F30" s="235"/>
      <c r="G30" s="99"/>
      <c r="H30" s="522">
        <f t="shared" si="0"/>
        <v>10000</v>
      </c>
      <c r="I30" s="563">
        <f>SUM(C30:G30)</f>
        <v>11400</v>
      </c>
      <c r="J30" s="551" t="s">
        <v>50</v>
      </c>
      <c r="K30" s="31"/>
      <c r="L30" s="550"/>
      <c r="M30" s="215" t="s">
        <v>45</v>
      </c>
      <c r="O30" s="161" t="s">
        <v>46</v>
      </c>
      <c r="P30" s="381"/>
      <c r="Q30" s="148"/>
      <c r="R30" s="148"/>
    </row>
    <row r="31" spans="1:18" ht="13.5" thickBot="1" x14ac:dyDescent="0.25">
      <c r="A31" s="122" t="s">
        <v>213</v>
      </c>
      <c r="B31" s="85" t="s">
        <v>212</v>
      </c>
      <c r="C31" s="287"/>
      <c r="D31" s="234">
        <v>16792.2</v>
      </c>
      <c r="E31" s="288"/>
      <c r="F31" s="235"/>
      <c r="G31" s="99"/>
      <c r="H31" s="522">
        <f t="shared" si="0"/>
        <v>14730.000000000002</v>
      </c>
      <c r="I31" s="571">
        <f>SUM(C31:G31)</f>
        <v>16792.2</v>
      </c>
      <c r="J31" s="552" t="s">
        <v>214</v>
      </c>
      <c r="K31" s="553"/>
      <c r="L31" s="554"/>
      <c r="M31" s="215" t="s">
        <v>45</v>
      </c>
      <c r="O31" s="161" t="s">
        <v>46</v>
      </c>
      <c r="P31" s="148"/>
      <c r="Q31" s="148"/>
      <c r="R31" s="148"/>
    </row>
    <row r="32" spans="1:18" s="12" customFormat="1" ht="14.25" thickTop="1" thickBot="1" x14ac:dyDescent="0.25">
      <c r="A32" s="766"/>
      <c r="B32" s="766"/>
      <c r="C32" s="196">
        <f t="shared" ref="C32:I32" si="1">SUM(C5:C31)</f>
        <v>228266.59999999998</v>
      </c>
      <c r="D32" s="196">
        <f t="shared" si="1"/>
        <v>161448.1</v>
      </c>
      <c r="E32" s="196">
        <f t="shared" si="1"/>
        <v>12996</v>
      </c>
      <c r="F32" s="196">
        <f t="shared" si="1"/>
        <v>0</v>
      </c>
      <c r="G32" s="196">
        <f t="shared" si="1"/>
        <v>0</v>
      </c>
      <c r="H32" s="502"/>
      <c r="I32" s="781">
        <f t="shared" si="1"/>
        <v>402710.7</v>
      </c>
      <c r="J32" s="781"/>
      <c r="K32" s="781"/>
      <c r="L32" s="781"/>
      <c r="M32" s="69"/>
      <c r="N32" s="801">
        <f>SUM(C5:G31)</f>
        <v>402710.7</v>
      </c>
      <c r="O32" s="801"/>
      <c r="P32" s="221">
        <f>C23+C24+C30</f>
        <v>0</v>
      </c>
      <c r="Q32" s="328"/>
      <c r="R32" s="223"/>
    </row>
    <row r="33" spans="1:19" s="12" customFormat="1" ht="15" customHeight="1" x14ac:dyDescent="0.2">
      <c r="A33" s="233"/>
      <c r="B33" s="86"/>
      <c r="C33" s="790">
        <f>SUM(C32:D32)</f>
        <v>389714.69999999995</v>
      </c>
      <c r="D33" s="791"/>
      <c r="E33" s="792">
        <f>SUM(E32:F32)</f>
        <v>12996</v>
      </c>
      <c r="F33" s="793"/>
      <c r="G33" s="68">
        <f>SUM(G32)</f>
        <v>0</v>
      </c>
      <c r="H33" s="503"/>
      <c r="I33" s="781"/>
      <c r="J33" s="781"/>
      <c r="K33" s="781"/>
      <c r="L33" s="781"/>
      <c r="M33" s="69"/>
      <c r="N33" s="69"/>
      <c r="O33" s="327"/>
      <c r="P33" s="223"/>
      <c r="Q33" s="328"/>
      <c r="R33" s="223"/>
    </row>
    <row r="34" spans="1:19" s="12" customFormat="1" x14ac:dyDescent="0.2">
      <c r="A34" s="233"/>
      <c r="B34" s="86"/>
      <c r="C34" s="197"/>
      <c r="D34" s="197"/>
      <c r="E34" s="197"/>
      <c r="F34" s="197"/>
      <c r="G34" s="8"/>
      <c r="H34" s="8"/>
      <c r="I34" s="794"/>
      <c r="J34" s="795"/>
      <c r="K34" s="796">
        <f>SUM(C33:G33)</f>
        <v>402710.69999999995</v>
      </c>
      <c r="L34" s="776"/>
      <c r="M34" s="7"/>
      <c r="N34" s="7"/>
      <c r="O34" s="327"/>
      <c r="P34" s="223"/>
      <c r="Q34" s="329"/>
      <c r="R34" s="223"/>
    </row>
    <row r="35" spans="1:19" x14ac:dyDescent="0.2">
      <c r="I35" s="797"/>
      <c r="J35" s="797"/>
      <c r="K35" s="802"/>
      <c r="L35" s="802"/>
      <c r="P35" s="164"/>
      <c r="Q35" s="148"/>
      <c r="R35" s="248"/>
      <c r="S35" s="148"/>
    </row>
    <row r="36" spans="1:19" ht="15" x14ac:dyDescent="0.2">
      <c r="A36" s="65" t="s">
        <v>10</v>
      </c>
      <c r="P36" s="164"/>
      <c r="Q36" s="148"/>
      <c r="R36" s="148"/>
      <c r="S36" s="148"/>
    </row>
    <row r="37" spans="1:19" s="101" customFormat="1" ht="7.5" customHeight="1" x14ac:dyDescent="0.2">
      <c r="A37" s="4"/>
      <c r="B37" s="83"/>
      <c r="C37" s="189"/>
      <c r="D37" s="189"/>
      <c r="E37" s="189"/>
      <c r="F37" s="189"/>
      <c r="G37" s="1"/>
      <c r="H37" s="1"/>
      <c r="I37" s="1"/>
      <c r="J37"/>
      <c r="K37"/>
      <c r="L37"/>
      <c r="M37"/>
      <c r="N37"/>
      <c r="O37"/>
      <c r="Q37"/>
    </row>
    <row r="38" spans="1:19" s="101" customFormat="1" ht="17.25" customHeight="1" thickBot="1" x14ac:dyDescent="0.25">
      <c r="A38" s="152"/>
      <c r="B38" s="153" t="s">
        <v>35</v>
      </c>
      <c r="C38" s="198"/>
      <c r="D38" s="189"/>
      <c r="E38" s="189"/>
      <c r="F38" s="189"/>
      <c r="G38" s="1"/>
      <c r="H38" s="1"/>
      <c r="I38" s="1"/>
      <c r="J38"/>
      <c r="K38"/>
      <c r="L38"/>
      <c r="M38"/>
      <c r="N38"/>
      <c r="O38"/>
      <c r="Q38"/>
    </row>
    <row r="39" spans="1:19" s="101" customFormat="1" ht="13.5" thickBot="1" x14ac:dyDescent="0.25">
      <c r="A39" s="764"/>
      <c r="B39" s="765"/>
      <c r="C39" s="199" t="s">
        <v>112</v>
      </c>
      <c r="D39" s="448" t="s">
        <v>183</v>
      </c>
      <c r="E39" s="355" t="s">
        <v>215</v>
      </c>
      <c r="F39" s="355" t="s">
        <v>91</v>
      </c>
      <c r="G39" s="355" t="s">
        <v>9</v>
      </c>
      <c r="H39" s="355"/>
      <c r="I39" s="129" t="s">
        <v>92</v>
      </c>
      <c r="J39" s="129" t="s">
        <v>124</v>
      </c>
      <c r="K39" s="129" t="s">
        <v>86</v>
      </c>
      <c r="L39" s="325" t="s">
        <v>110</v>
      </c>
      <c r="N39"/>
    </row>
    <row r="40" spans="1:19" s="101" customFormat="1" x14ac:dyDescent="0.2">
      <c r="A40" s="786" t="s">
        <v>173</v>
      </c>
      <c r="B40" s="787"/>
      <c r="C40" s="201"/>
      <c r="D40" s="334"/>
      <c r="E40" s="202"/>
      <c r="F40" s="382">
        <v>9667.2000000000007</v>
      </c>
      <c r="G40" s="382"/>
      <c r="H40" s="382"/>
      <c r="I40" s="113"/>
      <c r="J40" s="113"/>
      <c r="K40" s="113"/>
      <c r="L40" s="114"/>
      <c r="N40"/>
    </row>
    <row r="41" spans="1:19" s="101" customFormat="1" x14ac:dyDescent="0.2">
      <c r="A41" s="803" t="s">
        <v>174</v>
      </c>
      <c r="B41" s="804"/>
      <c r="C41" s="331"/>
      <c r="D41" s="335"/>
      <c r="E41" s="332"/>
      <c r="F41" s="383"/>
      <c r="G41" s="383"/>
      <c r="H41" s="383"/>
      <c r="I41" s="120"/>
      <c r="J41" s="120"/>
      <c r="K41" s="120">
        <v>2257.1999999999998</v>
      </c>
      <c r="L41" s="59"/>
      <c r="N41"/>
    </row>
    <row r="42" spans="1:19" s="101" customFormat="1" x14ac:dyDescent="0.2">
      <c r="A42" s="803" t="s">
        <v>175</v>
      </c>
      <c r="B42" s="804"/>
      <c r="C42" s="204"/>
      <c r="D42" s="336"/>
      <c r="E42" s="205"/>
      <c r="F42" s="384"/>
      <c r="G42" s="384"/>
      <c r="H42" s="384"/>
      <c r="I42" s="108"/>
      <c r="J42" s="120"/>
      <c r="K42" s="120">
        <v>2257.1999999999998</v>
      </c>
      <c r="L42" s="61"/>
      <c r="N42"/>
    </row>
    <row r="43" spans="1:19" s="101" customFormat="1" x14ac:dyDescent="0.2">
      <c r="A43" s="803" t="s">
        <v>181</v>
      </c>
      <c r="B43" s="804"/>
      <c r="C43" s="204"/>
      <c r="D43" s="336">
        <v>9667.2000000000007</v>
      </c>
      <c r="E43" s="205"/>
      <c r="F43" s="384"/>
      <c r="G43" s="384"/>
      <c r="H43" s="384"/>
      <c r="I43" s="108"/>
      <c r="J43" s="108"/>
      <c r="K43" s="108"/>
      <c r="L43" s="61"/>
      <c r="N43"/>
    </row>
    <row r="44" spans="1:19" s="101" customFormat="1" x14ac:dyDescent="0.2">
      <c r="A44" s="737" t="s">
        <v>186</v>
      </c>
      <c r="B44" s="738"/>
      <c r="C44" s="204"/>
      <c r="D44" s="336">
        <v>1710</v>
      </c>
      <c r="E44" s="205"/>
      <c r="F44" s="384"/>
      <c r="G44" s="384"/>
      <c r="H44" s="384"/>
      <c r="I44" s="108"/>
      <c r="J44" s="108"/>
      <c r="K44" s="108"/>
      <c r="L44" s="61"/>
      <c r="N44"/>
    </row>
    <row r="45" spans="1:19" s="101" customFormat="1" x14ac:dyDescent="0.2">
      <c r="A45" s="737" t="s">
        <v>188</v>
      </c>
      <c r="B45" s="738"/>
      <c r="C45" s="204"/>
      <c r="D45" s="336"/>
      <c r="E45" s="206"/>
      <c r="F45" s="185"/>
      <c r="G45" s="185">
        <v>12882</v>
      </c>
      <c r="H45" s="185"/>
      <c r="I45" s="108"/>
      <c r="J45" s="108"/>
      <c r="K45" s="108"/>
      <c r="L45" s="183"/>
      <c r="N45"/>
    </row>
    <row r="46" spans="1:19" s="101" customFormat="1" x14ac:dyDescent="0.2">
      <c r="A46" s="737" t="s">
        <v>189</v>
      </c>
      <c r="B46" s="738"/>
      <c r="C46" s="204"/>
      <c r="D46" s="336"/>
      <c r="E46" s="206"/>
      <c r="F46" s="185"/>
      <c r="G46" s="185"/>
      <c r="H46" s="185"/>
      <c r="I46" s="108">
        <v>2736</v>
      </c>
      <c r="J46" s="108"/>
      <c r="K46" s="108"/>
      <c r="L46" s="183"/>
      <c r="N46"/>
    </row>
    <row r="47" spans="1:19" s="101" customFormat="1" x14ac:dyDescent="0.2">
      <c r="A47" s="737" t="s">
        <v>191</v>
      </c>
      <c r="B47" s="738"/>
      <c r="C47" s="204">
        <v>3078</v>
      </c>
      <c r="D47" s="336"/>
      <c r="E47" s="205"/>
      <c r="F47" s="384"/>
      <c r="G47" s="384"/>
      <c r="H47" s="384"/>
      <c r="I47" s="108"/>
      <c r="J47" s="108"/>
      <c r="K47" s="108"/>
      <c r="L47" s="61"/>
      <c r="N47"/>
    </row>
    <row r="48" spans="1:19" s="101" customFormat="1" x14ac:dyDescent="0.2">
      <c r="A48" s="737" t="s">
        <v>192</v>
      </c>
      <c r="B48" s="738"/>
      <c r="C48" s="207"/>
      <c r="D48" s="337"/>
      <c r="E48" s="208"/>
      <c r="F48" s="385"/>
      <c r="G48" s="385"/>
      <c r="H48" s="385"/>
      <c r="I48" s="173"/>
      <c r="J48" s="173"/>
      <c r="K48" s="181"/>
      <c r="L48" s="156">
        <v>5016</v>
      </c>
      <c r="N48"/>
    </row>
    <row r="49" spans="1:17" s="101" customFormat="1" x14ac:dyDescent="0.2">
      <c r="A49" s="737" t="s">
        <v>196</v>
      </c>
      <c r="B49" s="738"/>
      <c r="C49" s="207"/>
      <c r="D49" s="337"/>
      <c r="E49" s="208"/>
      <c r="F49" s="385"/>
      <c r="G49" s="385"/>
      <c r="H49" s="385"/>
      <c r="I49" s="173"/>
      <c r="J49" s="173">
        <v>42700</v>
      </c>
      <c r="K49" s="181"/>
      <c r="L49" s="156"/>
      <c r="N49"/>
    </row>
    <row r="50" spans="1:17" s="101" customFormat="1" x14ac:dyDescent="0.2">
      <c r="A50" s="737" t="s">
        <v>198</v>
      </c>
      <c r="B50" s="738"/>
      <c r="C50" s="207"/>
      <c r="D50" s="337"/>
      <c r="E50" s="208"/>
      <c r="F50" s="337"/>
      <c r="G50" s="337"/>
      <c r="H50" s="386"/>
      <c r="I50" s="388"/>
      <c r="J50" s="206">
        <v>11400</v>
      </c>
      <c r="K50" s="209"/>
      <c r="L50" s="237"/>
      <c r="N50"/>
    </row>
    <row r="51" spans="1:17" s="101" customFormat="1" x14ac:dyDescent="0.2">
      <c r="A51" s="737" t="s">
        <v>199</v>
      </c>
      <c r="B51" s="738"/>
      <c r="C51" s="207"/>
      <c r="D51" s="337"/>
      <c r="E51" s="208"/>
      <c r="F51" s="208">
        <v>-9667.2000000000007</v>
      </c>
      <c r="G51" s="386"/>
      <c r="H51" s="386"/>
      <c r="I51" s="181"/>
      <c r="J51" s="181"/>
      <c r="K51" s="181"/>
      <c r="L51" s="156"/>
      <c r="N51"/>
    </row>
    <row r="52" spans="1:17" s="101" customFormat="1" x14ac:dyDescent="0.2">
      <c r="A52" s="737" t="s">
        <v>201</v>
      </c>
      <c r="B52" s="738"/>
      <c r="C52" s="207"/>
      <c r="D52" s="337"/>
      <c r="E52" s="208"/>
      <c r="F52" s="208">
        <v>2388.3000000000002</v>
      </c>
      <c r="G52" s="386"/>
      <c r="H52" s="386"/>
      <c r="I52" s="181"/>
      <c r="J52" s="181"/>
      <c r="K52" s="181"/>
      <c r="L52" s="156"/>
      <c r="N52"/>
    </row>
    <row r="53" spans="1:17" s="450" customFormat="1" x14ac:dyDescent="0.2">
      <c r="A53" s="737" t="s">
        <v>208</v>
      </c>
      <c r="B53" s="738"/>
      <c r="C53" s="207"/>
      <c r="D53" s="337"/>
      <c r="E53" s="208"/>
      <c r="F53" s="208"/>
      <c r="G53" s="386">
        <v>32011.200000000001</v>
      </c>
      <c r="H53" s="386"/>
      <c r="I53" s="181"/>
      <c r="J53" s="181"/>
      <c r="K53" s="181"/>
      <c r="L53" s="156"/>
      <c r="N53"/>
    </row>
    <row r="54" spans="1:17" s="454" customFormat="1" x14ac:dyDescent="0.2">
      <c r="A54" s="737" t="s">
        <v>209</v>
      </c>
      <c r="B54" s="738"/>
      <c r="C54" s="207"/>
      <c r="D54" s="337"/>
      <c r="E54" s="208"/>
      <c r="F54" s="208"/>
      <c r="G54" s="386">
        <v>5152.8</v>
      </c>
      <c r="H54" s="386"/>
      <c r="I54" s="181"/>
      <c r="J54" s="181"/>
      <c r="K54" s="181"/>
      <c r="L54" s="156"/>
      <c r="N54"/>
    </row>
    <row r="55" spans="1:17" s="569" customFormat="1" x14ac:dyDescent="0.2">
      <c r="A55" s="737" t="s">
        <v>210</v>
      </c>
      <c r="B55" s="738"/>
      <c r="C55" s="207"/>
      <c r="D55" s="337"/>
      <c r="E55" s="208"/>
      <c r="F55" s="208"/>
      <c r="G55" s="386">
        <v>11400</v>
      </c>
      <c r="H55" s="386"/>
      <c r="I55" s="181"/>
      <c r="J55" s="181"/>
      <c r="K55" s="181"/>
      <c r="L55" s="156"/>
      <c r="N55"/>
    </row>
    <row r="56" spans="1:17" s="454" customFormat="1" ht="13.5" thickBot="1" x14ac:dyDescent="0.25">
      <c r="A56" s="756" t="s">
        <v>212</v>
      </c>
      <c r="B56" s="805"/>
      <c r="C56" s="210"/>
      <c r="D56" s="338"/>
      <c r="E56" s="211">
        <v>16792.2</v>
      </c>
      <c r="F56" s="211"/>
      <c r="G56" s="387"/>
      <c r="H56" s="387"/>
      <c r="I56" s="299"/>
      <c r="J56" s="299"/>
      <c r="K56" s="299"/>
      <c r="L56" s="390"/>
      <c r="N56"/>
    </row>
    <row r="57" spans="1:17" ht="13.5" thickBot="1" x14ac:dyDescent="0.25">
      <c r="C57" s="213">
        <f t="shared" ref="C57:L57" si="2">SUM(C40:C56)</f>
        <v>3078</v>
      </c>
      <c r="D57" s="214">
        <f t="shared" si="2"/>
        <v>11377.2</v>
      </c>
      <c r="E57" s="214">
        <f t="shared" si="2"/>
        <v>16792.2</v>
      </c>
      <c r="F57" s="214">
        <f t="shared" si="2"/>
        <v>2388.3000000000002</v>
      </c>
      <c r="G57" s="214">
        <f t="shared" si="2"/>
        <v>61446</v>
      </c>
      <c r="H57" s="214"/>
      <c r="I57" s="124">
        <f t="shared" si="2"/>
        <v>2736</v>
      </c>
      <c r="J57" s="124">
        <f t="shared" si="2"/>
        <v>54100</v>
      </c>
      <c r="K57" s="214">
        <f t="shared" si="2"/>
        <v>4514.3999999999996</v>
      </c>
      <c r="L57" s="391">
        <f t="shared" si="2"/>
        <v>5016</v>
      </c>
      <c r="M57" s="758">
        <f>SUM(C57:L57)</f>
        <v>161448.1</v>
      </c>
      <c r="N57" s="759"/>
      <c r="P57"/>
    </row>
    <row r="58" spans="1:17" x14ac:dyDescent="0.2">
      <c r="D58" s="389"/>
      <c r="E58" s="389"/>
      <c r="G58" s="389"/>
      <c r="H58" s="389"/>
      <c r="I58" s="389"/>
      <c r="J58" s="389"/>
      <c r="K58" s="389"/>
      <c r="P58"/>
      <c r="Q58" s="101"/>
    </row>
    <row r="59" spans="1:17" s="421" customFormat="1" ht="11.25" x14ac:dyDescent="0.2">
      <c r="A59" s="567"/>
      <c r="B59" s="567"/>
      <c r="C59" s="506" t="s">
        <v>51</v>
      </c>
      <c r="D59" s="506" t="s">
        <v>51</v>
      </c>
      <c r="E59" s="506" t="s">
        <v>51</v>
      </c>
      <c r="F59" s="506" t="s">
        <v>51</v>
      </c>
      <c r="G59" s="506" t="s">
        <v>51</v>
      </c>
      <c r="H59" s="506"/>
      <c r="I59" s="506" t="s">
        <v>51</v>
      </c>
      <c r="J59" s="506" t="s">
        <v>51</v>
      </c>
      <c r="K59" s="506" t="s">
        <v>51</v>
      </c>
      <c r="L59" s="568"/>
      <c r="M59" s="810">
        <f>SUM(C59:L59)</f>
        <v>0</v>
      </c>
      <c r="N59" s="810"/>
      <c r="P59" s="567"/>
    </row>
    <row r="60" spans="1:17" s="422" customFormat="1" ht="11.25" x14ac:dyDescent="0.2">
      <c r="A60" s="420"/>
      <c r="B60" s="566"/>
      <c r="C60" s="568"/>
      <c r="D60" s="437"/>
      <c r="E60" s="568"/>
      <c r="F60" s="437"/>
      <c r="G60" s="421"/>
      <c r="H60" s="421"/>
      <c r="I60" s="421"/>
      <c r="J60" s="568"/>
      <c r="K60" s="421"/>
      <c r="M60" s="811">
        <f>SUM(C60:L60)</f>
        <v>0</v>
      </c>
      <c r="N60" s="811"/>
      <c r="P60" s="423"/>
    </row>
    <row r="61" spans="1:17" s="422" customFormat="1" ht="12" thickBot="1" x14ac:dyDescent="0.25">
      <c r="A61" s="420"/>
      <c r="B61" s="566"/>
      <c r="C61" s="437"/>
      <c r="D61" s="437"/>
      <c r="E61" s="437"/>
      <c r="F61" s="437"/>
      <c r="G61" s="421"/>
      <c r="H61" s="421"/>
      <c r="I61" s="421"/>
      <c r="J61" s="421"/>
      <c r="L61" s="465"/>
      <c r="M61" s="808">
        <f>SUM(C61:L61)</f>
        <v>0</v>
      </c>
      <c r="N61" s="809"/>
      <c r="O61" s="465"/>
      <c r="P61" s="565"/>
    </row>
    <row r="62" spans="1:17" s="422" customFormat="1" ht="12" thickTop="1" x14ac:dyDescent="0.2">
      <c r="A62" s="420"/>
      <c r="B62" s="566"/>
      <c r="C62" s="437"/>
      <c r="D62" s="437"/>
      <c r="E62" s="437"/>
      <c r="F62" s="437"/>
      <c r="G62" s="421"/>
      <c r="H62" s="421"/>
      <c r="I62" s="421"/>
      <c r="J62" s="421"/>
      <c r="M62" s="806">
        <f>SUM(M59:N61)</f>
        <v>0</v>
      </c>
      <c r="N62" s="807"/>
      <c r="Q62" s="423"/>
    </row>
  </sheetData>
  <mergeCells count="48">
    <mergeCell ref="A53:B53"/>
    <mergeCell ref="M57:N57"/>
    <mergeCell ref="A54:B54"/>
    <mergeCell ref="A56:B56"/>
    <mergeCell ref="M62:N62"/>
    <mergeCell ref="M61:N61"/>
    <mergeCell ref="M59:N59"/>
    <mergeCell ref="M60:N60"/>
    <mergeCell ref="A55:B55"/>
    <mergeCell ref="A49:B49"/>
    <mergeCell ref="A50:B50"/>
    <mergeCell ref="A51:B51"/>
    <mergeCell ref="A52:B52"/>
    <mergeCell ref="A45:B45"/>
    <mergeCell ref="A47:B47"/>
    <mergeCell ref="A48:B48"/>
    <mergeCell ref="N32:O32"/>
    <mergeCell ref="K35:L35"/>
    <mergeCell ref="A46:B46"/>
    <mergeCell ref="A41:B41"/>
    <mergeCell ref="I9:I12"/>
    <mergeCell ref="A42:B42"/>
    <mergeCell ref="A44:B44"/>
    <mergeCell ref="A43:B43"/>
    <mergeCell ref="I16:I18"/>
    <mergeCell ref="A16:A18"/>
    <mergeCell ref="I19:I22"/>
    <mergeCell ref="A19:A22"/>
    <mergeCell ref="A24:A25"/>
    <mergeCell ref="I24:I25"/>
    <mergeCell ref="A28:A29"/>
    <mergeCell ref="I28:I29"/>
    <mergeCell ref="J4:L4"/>
    <mergeCell ref="A40:B40"/>
    <mergeCell ref="G2:G4"/>
    <mergeCell ref="C3:D3"/>
    <mergeCell ref="E3:F3"/>
    <mergeCell ref="A32:B32"/>
    <mergeCell ref="I32:L33"/>
    <mergeCell ref="C33:D33"/>
    <mergeCell ref="E33:F33"/>
    <mergeCell ref="A39:B39"/>
    <mergeCell ref="I34:J34"/>
    <mergeCell ref="K34:L34"/>
    <mergeCell ref="I35:J35"/>
    <mergeCell ref="A6:A8"/>
    <mergeCell ref="I6:I8"/>
    <mergeCell ref="A9:A12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93"/>
  <sheetViews>
    <sheetView zoomScaleNormal="100" workbookViewId="0">
      <pane ySplit="4" topLeftCell="A17" activePane="bottomLeft" state="frozenSplit"/>
      <selection pane="bottomLeft" activeCell="K89" sqref="K89"/>
    </sheetView>
  </sheetViews>
  <sheetFormatPr defaultRowHeight="12.75" x14ac:dyDescent="0.2"/>
  <cols>
    <col min="1" max="1" width="2.42578125" style="244" customWidth="1"/>
    <col min="2" max="2" width="6.42578125" style="83" customWidth="1"/>
    <col min="3" max="6" width="10.7109375" style="189" customWidth="1"/>
    <col min="7" max="7" width="10.7109375" style="1" customWidth="1"/>
    <col min="8" max="8" width="10.7109375" style="133" hidden="1" customWidth="1"/>
    <col min="9" max="9" width="10.7109375" style="1" customWidth="1"/>
    <col min="10" max="15" width="10.7109375" customWidth="1"/>
    <col min="16" max="16" width="13.140625" style="101" customWidth="1"/>
    <col min="17" max="17" width="10.7109375" customWidth="1"/>
    <col min="18" max="18" width="14.140625" customWidth="1"/>
    <col min="19" max="19" width="13.28515625" customWidth="1"/>
    <col min="20" max="20" width="13.7109375" customWidth="1"/>
    <col min="21" max="21" width="13.140625" customWidth="1"/>
  </cols>
  <sheetData>
    <row r="1" spans="1:17" ht="15" x14ac:dyDescent="0.25">
      <c r="A1" s="41" t="s">
        <v>64</v>
      </c>
      <c r="C1" s="188"/>
    </row>
    <row r="2" spans="1:17" ht="5.25" customHeight="1" thickBot="1" x14ac:dyDescent="0.25">
      <c r="A2" s="245"/>
      <c r="B2" s="236"/>
      <c r="C2" s="190"/>
      <c r="D2" s="191"/>
      <c r="E2" s="191"/>
      <c r="F2" s="191"/>
      <c r="G2" s="772" t="s">
        <v>39</v>
      </c>
      <c r="H2" s="499"/>
      <c r="I2" s="342"/>
      <c r="J2" s="148"/>
    </row>
    <row r="3" spans="1:17" ht="17.25" customHeight="1" x14ac:dyDescent="0.2">
      <c r="A3" s="245"/>
      <c r="B3" s="236"/>
      <c r="C3" s="788" t="s">
        <v>35</v>
      </c>
      <c r="D3" s="789"/>
      <c r="E3" s="788" t="s">
        <v>34</v>
      </c>
      <c r="F3" s="789"/>
      <c r="G3" s="772"/>
      <c r="H3" s="499"/>
      <c r="I3" s="148"/>
      <c r="O3" s="101"/>
      <c r="P3"/>
    </row>
    <row r="4" spans="1:17" ht="13.5" thickBot="1" x14ac:dyDescent="0.25">
      <c r="A4" s="82" t="s">
        <v>6</v>
      </c>
      <c r="B4" s="112" t="s">
        <v>11</v>
      </c>
      <c r="C4" s="192" t="s">
        <v>7</v>
      </c>
      <c r="D4" s="193" t="s">
        <v>8</v>
      </c>
      <c r="E4" s="192" t="s">
        <v>38</v>
      </c>
      <c r="F4" s="194" t="s">
        <v>8</v>
      </c>
      <c r="G4" s="773"/>
      <c r="H4" s="500"/>
      <c r="I4" s="243" t="s">
        <v>0</v>
      </c>
      <c r="J4" s="777" t="s">
        <v>12</v>
      </c>
      <c r="K4" s="777"/>
      <c r="L4" s="777"/>
      <c r="O4" s="101"/>
      <c r="P4"/>
    </row>
    <row r="5" spans="1:17" x14ac:dyDescent="0.2">
      <c r="A5" s="799" t="s">
        <v>74</v>
      </c>
      <c r="B5" s="272" t="s">
        <v>216</v>
      </c>
      <c r="C5" s="253"/>
      <c r="D5" s="285"/>
      <c r="E5" s="582">
        <v>13680</v>
      </c>
      <c r="F5" s="283"/>
      <c r="G5" s="237"/>
      <c r="H5" s="522">
        <f t="shared" ref="H5:H13" si="0">SUM(C5:G5)/1.14</f>
        <v>12000.000000000002</v>
      </c>
      <c r="I5" s="745">
        <f>SUM(C5:G7)</f>
        <v>27268.799999999999</v>
      </c>
      <c r="J5" s="551" t="s">
        <v>217</v>
      </c>
      <c r="K5" s="31"/>
      <c r="L5" s="550"/>
      <c r="M5" s="215" t="s">
        <v>205</v>
      </c>
      <c r="O5" s="161">
        <v>42859</v>
      </c>
      <c r="P5" s="339"/>
      <c r="Q5" s="160"/>
    </row>
    <row r="6" spans="1:17" x14ac:dyDescent="0.2">
      <c r="A6" s="799"/>
      <c r="B6" s="220" t="s">
        <v>218</v>
      </c>
      <c r="C6" s="322">
        <v>3328.8</v>
      </c>
      <c r="D6" s="185"/>
      <c r="E6" s="186"/>
      <c r="F6" s="183"/>
      <c r="G6" s="110"/>
      <c r="H6" s="522">
        <f t="shared" si="0"/>
        <v>2920.0000000000005</v>
      </c>
      <c r="I6" s="745"/>
      <c r="J6" s="551" t="s">
        <v>219</v>
      </c>
      <c r="K6" s="31"/>
      <c r="L6" s="550"/>
      <c r="M6" s="215" t="s">
        <v>205</v>
      </c>
      <c r="O6" s="161">
        <v>42858</v>
      </c>
      <c r="P6" s="339"/>
    </row>
    <row r="7" spans="1:17" x14ac:dyDescent="0.2">
      <c r="A7" s="800"/>
      <c r="B7" s="220" t="s">
        <v>220</v>
      </c>
      <c r="C7" s="323"/>
      <c r="D7" s="235">
        <v>10260</v>
      </c>
      <c r="E7" s="287"/>
      <c r="F7" s="234"/>
      <c r="G7" s="121"/>
      <c r="H7" s="522">
        <f t="shared" si="0"/>
        <v>9000</v>
      </c>
      <c r="I7" s="746"/>
      <c r="J7" s="551" t="s">
        <v>221</v>
      </c>
      <c r="K7" s="31"/>
      <c r="L7" s="550"/>
      <c r="M7" s="215" t="s">
        <v>45</v>
      </c>
      <c r="O7" s="161" t="s">
        <v>46</v>
      </c>
      <c r="P7" s="339"/>
    </row>
    <row r="8" spans="1:17" x14ac:dyDescent="0.2">
      <c r="A8" s="115" t="s">
        <v>161</v>
      </c>
      <c r="B8" s="275" t="s">
        <v>223</v>
      </c>
      <c r="C8" s="570">
        <v>1197</v>
      </c>
      <c r="D8" s="235"/>
      <c r="E8" s="449"/>
      <c r="F8" s="234"/>
      <c r="G8" s="121"/>
      <c r="H8" s="522">
        <f t="shared" si="0"/>
        <v>1050</v>
      </c>
      <c r="I8" s="271">
        <f>SUM(C8:H8)</f>
        <v>2247</v>
      </c>
      <c r="J8" s="551" t="s">
        <v>224</v>
      </c>
      <c r="K8" s="31"/>
      <c r="L8" s="550"/>
      <c r="M8" s="215" t="s">
        <v>205</v>
      </c>
      <c r="O8" s="161">
        <v>42859</v>
      </c>
      <c r="P8" s="339"/>
    </row>
    <row r="9" spans="1:17" x14ac:dyDescent="0.2">
      <c r="A9" s="229" t="s">
        <v>164</v>
      </c>
      <c r="B9" s="272" t="s">
        <v>225</v>
      </c>
      <c r="C9" s="314"/>
      <c r="D9" s="313">
        <v>6270</v>
      </c>
      <c r="E9" s="315"/>
      <c r="F9" s="312"/>
      <c r="G9" s="320"/>
      <c r="H9" s="522">
        <f t="shared" si="0"/>
        <v>5500.0000000000009</v>
      </c>
      <c r="I9" s="271">
        <f>SUM(C9:H9)</f>
        <v>11770</v>
      </c>
      <c r="J9" s="551" t="s">
        <v>226</v>
      </c>
      <c r="K9" s="31"/>
      <c r="L9" s="550"/>
      <c r="M9" s="215" t="s">
        <v>45</v>
      </c>
      <c r="O9" s="161" t="s">
        <v>46</v>
      </c>
      <c r="P9"/>
    </row>
    <row r="10" spans="1:17" x14ac:dyDescent="0.2">
      <c r="A10" s="741" t="s">
        <v>172</v>
      </c>
      <c r="B10" s="85" t="s">
        <v>227</v>
      </c>
      <c r="C10" s="186"/>
      <c r="D10" s="185">
        <v>8037</v>
      </c>
      <c r="E10" s="195"/>
      <c r="F10" s="183"/>
      <c r="G10" s="110"/>
      <c r="H10" s="522">
        <f t="shared" si="0"/>
        <v>7050.0000000000009</v>
      </c>
      <c r="I10" s="744">
        <f>SUM(C10:G12)</f>
        <v>21899.4</v>
      </c>
      <c r="J10" s="551" t="s">
        <v>228</v>
      </c>
      <c r="K10" s="31"/>
      <c r="L10" s="550"/>
      <c r="M10" s="215" t="s">
        <v>45</v>
      </c>
      <c r="O10" s="161" t="s">
        <v>46</v>
      </c>
      <c r="P10"/>
    </row>
    <row r="11" spans="1:17" x14ac:dyDescent="0.2">
      <c r="A11" s="742"/>
      <c r="B11" s="301" t="s">
        <v>229</v>
      </c>
      <c r="C11" s="311">
        <v>2576.4</v>
      </c>
      <c r="D11" s="313"/>
      <c r="E11" s="315"/>
      <c r="F11" s="312"/>
      <c r="G11" s="320"/>
      <c r="H11" s="522">
        <f t="shared" si="0"/>
        <v>2260.0000000000005</v>
      </c>
      <c r="I11" s="745"/>
      <c r="J11" s="551" t="s">
        <v>195</v>
      </c>
      <c r="K11" s="31"/>
      <c r="L11" s="550"/>
      <c r="M11" s="215" t="s">
        <v>79</v>
      </c>
      <c r="O11" s="161">
        <v>42860</v>
      </c>
      <c r="P11" s="339"/>
    </row>
    <row r="12" spans="1:17" x14ac:dyDescent="0.2">
      <c r="A12" s="743"/>
      <c r="B12" s="85" t="s">
        <v>230</v>
      </c>
      <c r="C12" s="186"/>
      <c r="D12" s="185">
        <v>11286</v>
      </c>
      <c r="E12" s="186"/>
      <c r="F12" s="183"/>
      <c r="G12" s="110"/>
      <c r="H12" s="522">
        <f t="shared" si="0"/>
        <v>9900</v>
      </c>
      <c r="I12" s="746"/>
      <c r="J12" s="551" t="s">
        <v>226</v>
      </c>
      <c r="K12" s="31"/>
      <c r="L12" s="550"/>
      <c r="M12" s="215" t="s">
        <v>45</v>
      </c>
      <c r="O12" s="161" t="s">
        <v>46</v>
      </c>
      <c r="P12"/>
    </row>
    <row r="13" spans="1:17" x14ac:dyDescent="0.2">
      <c r="A13" s="741" t="s">
        <v>100</v>
      </c>
      <c r="B13" s="84" t="s">
        <v>231</v>
      </c>
      <c r="C13" s="287"/>
      <c r="D13" s="235">
        <v>684</v>
      </c>
      <c r="E13" s="449"/>
      <c r="F13" s="234"/>
      <c r="G13" s="121"/>
      <c r="H13" s="522">
        <f t="shared" si="0"/>
        <v>600</v>
      </c>
      <c r="I13" s="744">
        <f>SUM(C13:G15)</f>
        <v>7364.4</v>
      </c>
      <c r="J13" s="551" t="s">
        <v>132</v>
      </c>
      <c r="K13" s="31"/>
      <c r="L13" s="550"/>
      <c r="M13" s="215" t="s">
        <v>45</v>
      </c>
      <c r="O13" s="161" t="s">
        <v>46</v>
      </c>
      <c r="P13"/>
    </row>
    <row r="14" spans="1:17" x14ac:dyDescent="0.2">
      <c r="A14" s="742"/>
      <c r="B14" s="301" t="s">
        <v>232</v>
      </c>
      <c r="C14" s="314"/>
      <c r="D14" s="313">
        <v>2736</v>
      </c>
      <c r="E14" s="315"/>
      <c r="F14" s="312"/>
      <c r="G14" s="320"/>
      <c r="H14" s="522">
        <f t="shared" ref="H14:H49" si="1">SUM(C14:G14)/1.14</f>
        <v>2400</v>
      </c>
      <c r="I14" s="745"/>
      <c r="J14" s="551" t="s">
        <v>130</v>
      </c>
      <c r="K14" s="31"/>
      <c r="L14" s="550"/>
      <c r="M14" s="215" t="s">
        <v>45</v>
      </c>
      <c r="O14" s="161" t="s">
        <v>46</v>
      </c>
      <c r="P14"/>
    </row>
    <row r="15" spans="1:17" x14ac:dyDescent="0.2">
      <c r="A15" s="743"/>
      <c r="B15" s="85" t="s">
        <v>233</v>
      </c>
      <c r="C15" s="195">
        <v>3944.4</v>
      </c>
      <c r="D15" s="185"/>
      <c r="E15" s="581"/>
      <c r="F15" s="183"/>
      <c r="G15" s="110"/>
      <c r="H15" s="522">
        <f t="shared" si="1"/>
        <v>3460.0000000000005</v>
      </c>
      <c r="I15" s="746"/>
      <c r="J15" s="551" t="s">
        <v>116</v>
      </c>
      <c r="K15" s="31"/>
      <c r="L15" s="550"/>
      <c r="M15" s="215" t="s">
        <v>205</v>
      </c>
      <c r="O15" s="161">
        <v>42864</v>
      </c>
      <c r="P15"/>
    </row>
    <row r="16" spans="1:17" x14ac:dyDescent="0.2">
      <c r="A16" s="115" t="s">
        <v>185</v>
      </c>
      <c r="B16" s="84" t="s">
        <v>234</v>
      </c>
      <c r="C16" s="287"/>
      <c r="D16" s="235">
        <v>25992</v>
      </c>
      <c r="E16" s="287"/>
      <c r="F16" s="583"/>
      <c r="G16" s="121"/>
      <c r="H16" s="522">
        <f t="shared" si="1"/>
        <v>22800.000000000004</v>
      </c>
      <c r="I16" s="271">
        <f>SUM(C16:G16)</f>
        <v>25992</v>
      </c>
      <c r="J16" s="551" t="s">
        <v>235</v>
      </c>
      <c r="K16" s="31"/>
      <c r="L16" s="550"/>
      <c r="M16" s="215" t="s">
        <v>45</v>
      </c>
      <c r="O16" s="161" t="s">
        <v>46</v>
      </c>
      <c r="P16"/>
    </row>
    <row r="17" spans="1:16" x14ac:dyDescent="0.2">
      <c r="A17" s="229" t="s">
        <v>236</v>
      </c>
      <c r="B17" s="433" t="s">
        <v>237</v>
      </c>
      <c r="C17" s="314"/>
      <c r="D17" s="313">
        <v>21717.8</v>
      </c>
      <c r="E17" s="314"/>
      <c r="F17" s="584"/>
      <c r="G17" s="320"/>
      <c r="H17" s="522">
        <f t="shared" si="1"/>
        <v>19050.701754385966</v>
      </c>
      <c r="I17" s="271">
        <f>SUM(C17:G17)</f>
        <v>21717.8</v>
      </c>
      <c r="J17" s="551" t="s">
        <v>238</v>
      </c>
      <c r="K17" s="31"/>
      <c r="L17" s="550"/>
      <c r="M17" s="215" t="s">
        <v>45</v>
      </c>
      <c r="O17" s="161" t="s">
        <v>46</v>
      </c>
      <c r="P17"/>
    </row>
    <row r="18" spans="1:16" x14ac:dyDescent="0.2">
      <c r="A18" s="122" t="s">
        <v>187</v>
      </c>
      <c r="B18" s="220" t="s">
        <v>240</v>
      </c>
      <c r="C18" s="186"/>
      <c r="D18" s="185">
        <v>10915.5</v>
      </c>
      <c r="E18" s="195"/>
      <c r="F18" s="585"/>
      <c r="G18" s="110"/>
      <c r="H18" s="522">
        <f t="shared" si="1"/>
        <v>9575</v>
      </c>
      <c r="I18" s="271">
        <f>SUM(C18:G18)</f>
        <v>10915.5</v>
      </c>
      <c r="J18" s="551" t="s">
        <v>84</v>
      </c>
      <c r="K18" s="392"/>
      <c r="L18" s="574"/>
      <c r="M18" s="215" t="s">
        <v>45</v>
      </c>
      <c r="O18" s="161" t="s">
        <v>46</v>
      </c>
      <c r="P18"/>
    </row>
    <row r="19" spans="1:16" x14ac:dyDescent="0.2">
      <c r="A19" s="741" t="s">
        <v>122</v>
      </c>
      <c r="B19" s="84" t="s">
        <v>241</v>
      </c>
      <c r="C19" s="287"/>
      <c r="D19" s="235">
        <v>14728.8</v>
      </c>
      <c r="E19" s="287"/>
      <c r="F19" s="583"/>
      <c r="G19" s="121"/>
      <c r="H19" s="522">
        <f t="shared" si="1"/>
        <v>12920</v>
      </c>
      <c r="I19" s="744">
        <f>SUM(C19:G23)</f>
        <v>38366.699999999997</v>
      </c>
      <c r="J19" s="551" t="s">
        <v>130</v>
      </c>
      <c r="K19" s="31"/>
      <c r="L19" s="550"/>
      <c r="M19" s="215" t="s">
        <v>45</v>
      </c>
      <c r="O19" s="161" t="s">
        <v>46</v>
      </c>
      <c r="P19"/>
    </row>
    <row r="20" spans="1:16" x14ac:dyDescent="0.2">
      <c r="A20" s="742"/>
      <c r="B20" s="84" t="s">
        <v>242</v>
      </c>
      <c r="C20" s="287"/>
      <c r="D20" s="235">
        <v>4001.4</v>
      </c>
      <c r="E20" s="287"/>
      <c r="F20" s="583"/>
      <c r="G20" s="121"/>
      <c r="H20" s="522">
        <f t="shared" si="1"/>
        <v>3510.0000000000005</v>
      </c>
      <c r="I20" s="745"/>
      <c r="J20" s="551" t="s">
        <v>132</v>
      </c>
      <c r="K20" s="31"/>
      <c r="L20" s="550"/>
      <c r="M20" s="215" t="s">
        <v>45</v>
      </c>
      <c r="O20" s="161" t="s">
        <v>46</v>
      </c>
      <c r="P20"/>
    </row>
    <row r="21" spans="1:16" x14ac:dyDescent="0.2">
      <c r="A21" s="742"/>
      <c r="B21" s="84" t="s">
        <v>243</v>
      </c>
      <c r="C21" s="315"/>
      <c r="D21" s="313">
        <v>4132.5</v>
      </c>
      <c r="E21" s="314"/>
      <c r="F21" s="584"/>
      <c r="G21" s="320"/>
      <c r="H21" s="522">
        <f t="shared" si="1"/>
        <v>3625.0000000000005</v>
      </c>
      <c r="I21" s="745"/>
      <c r="J21" s="551" t="s">
        <v>132</v>
      </c>
      <c r="K21" s="31"/>
      <c r="L21" s="550"/>
      <c r="M21" s="215" t="s">
        <v>45</v>
      </c>
      <c r="O21" s="161" t="s">
        <v>46</v>
      </c>
      <c r="P21"/>
    </row>
    <row r="22" spans="1:16" x14ac:dyDescent="0.2">
      <c r="A22" s="742"/>
      <c r="B22" s="85" t="s">
        <v>244</v>
      </c>
      <c r="C22" s="60"/>
      <c r="D22" s="108">
        <v>684</v>
      </c>
      <c r="E22" s="60"/>
      <c r="F22" s="61"/>
      <c r="G22" s="110"/>
      <c r="H22" s="522">
        <f t="shared" si="1"/>
        <v>600</v>
      </c>
      <c r="I22" s="745"/>
      <c r="J22" s="551" t="s">
        <v>132</v>
      </c>
      <c r="K22" s="31"/>
      <c r="L22" s="550"/>
      <c r="M22" s="215" t="s">
        <v>45</v>
      </c>
      <c r="O22" s="161" t="s">
        <v>46</v>
      </c>
      <c r="P22"/>
    </row>
    <row r="23" spans="1:16" x14ac:dyDescent="0.2">
      <c r="A23" s="743"/>
      <c r="B23" s="85" t="s">
        <v>245</v>
      </c>
      <c r="C23" s="128"/>
      <c r="D23" s="108">
        <v>14820</v>
      </c>
      <c r="E23" s="60"/>
      <c r="F23" s="110"/>
      <c r="G23" s="110"/>
      <c r="H23" s="522">
        <f t="shared" si="1"/>
        <v>13000.000000000002</v>
      </c>
      <c r="I23" s="746"/>
      <c r="J23" s="577" t="s">
        <v>266</v>
      </c>
      <c r="K23" s="354"/>
      <c r="L23" s="578"/>
      <c r="M23" s="215" t="s">
        <v>45</v>
      </c>
      <c r="O23" s="161" t="s">
        <v>46</v>
      </c>
      <c r="P23"/>
    </row>
    <row r="24" spans="1:16" x14ac:dyDescent="0.2">
      <c r="A24" s="741" t="s">
        <v>129</v>
      </c>
      <c r="B24" s="85" t="s">
        <v>246</v>
      </c>
      <c r="C24" s="60"/>
      <c r="D24" s="108">
        <v>11800</v>
      </c>
      <c r="E24" s="60"/>
      <c r="F24" s="110"/>
      <c r="G24" s="110"/>
      <c r="H24" s="304"/>
      <c r="I24" s="744">
        <f>SUM(C24:G28)</f>
        <v>74201</v>
      </c>
      <c r="J24" s="577" t="s">
        <v>123</v>
      </c>
      <c r="K24" s="354"/>
      <c r="L24" s="578"/>
      <c r="M24" s="215" t="s">
        <v>45</v>
      </c>
      <c r="O24" s="161" t="s">
        <v>46</v>
      </c>
      <c r="P24"/>
    </row>
    <row r="25" spans="1:16" x14ac:dyDescent="0.2">
      <c r="A25" s="742"/>
      <c r="B25" s="85" t="s">
        <v>247</v>
      </c>
      <c r="C25" s="60"/>
      <c r="D25" s="108">
        <v>17800</v>
      </c>
      <c r="E25" s="60"/>
      <c r="F25" s="110"/>
      <c r="G25" s="110"/>
      <c r="H25" s="304"/>
      <c r="I25" s="745"/>
      <c r="J25" s="577" t="s">
        <v>123</v>
      </c>
      <c r="K25" s="354"/>
      <c r="L25" s="578"/>
      <c r="M25" s="215" t="s">
        <v>45</v>
      </c>
      <c r="O25" s="161" t="s">
        <v>46</v>
      </c>
      <c r="P25"/>
    </row>
    <row r="26" spans="1:16" x14ac:dyDescent="0.2">
      <c r="A26" s="742"/>
      <c r="B26" s="85" t="s">
        <v>248</v>
      </c>
      <c r="C26" s="60"/>
      <c r="D26" s="108">
        <v>38160</v>
      </c>
      <c r="E26" s="60"/>
      <c r="F26" s="110"/>
      <c r="G26" s="110"/>
      <c r="H26" s="304"/>
      <c r="I26" s="745"/>
      <c r="J26" s="577" t="s">
        <v>123</v>
      </c>
      <c r="K26" s="354"/>
      <c r="L26" s="578"/>
      <c r="M26" s="215" t="s">
        <v>45</v>
      </c>
      <c r="O26" s="161" t="s">
        <v>46</v>
      </c>
      <c r="P26"/>
    </row>
    <row r="27" spans="1:16" x14ac:dyDescent="0.2">
      <c r="A27" s="742"/>
      <c r="B27" s="85" t="s">
        <v>249</v>
      </c>
      <c r="C27" s="60"/>
      <c r="D27" s="108">
        <v>0</v>
      </c>
      <c r="E27" s="60"/>
      <c r="F27" s="110"/>
      <c r="G27" s="110"/>
      <c r="H27" s="304"/>
      <c r="I27" s="745"/>
      <c r="J27" s="577" t="s">
        <v>123</v>
      </c>
      <c r="K27" s="354"/>
      <c r="L27" s="578"/>
      <c r="M27" s="215" t="s">
        <v>45</v>
      </c>
      <c r="O27" s="161" t="s">
        <v>46</v>
      </c>
      <c r="P27"/>
    </row>
    <row r="28" spans="1:16" x14ac:dyDescent="0.2">
      <c r="A28" s="743"/>
      <c r="B28" s="85" t="s">
        <v>250</v>
      </c>
      <c r="C28" s="127">
        <v>6441</v>
      </c>
      <c r="D28" s="108"/>
      <c r="E28" s="60"/>
      <c r="F28" s="110"/>
      <c r="G28" s="110"/>
      <c r="H28" s="522">
        <f t="shared" si="1"/>
        <v>5650.0000000000009</v>
      </c>
      <c r="I28" s="746"/>
      <c r="J28" s="577" t="s">
        <v>116</v>
      </c>
      <c r="K28" s="354"/>
      <c r="L28" s="578"/>
      <c r="M28" s="215" t="s">
        <v>205</v>
      </c>
      <c r="O28" s="161">
        <v>42872</v>
      </c>
      <c r="P28"/>
    </row>
    <row r="29" spans="1:16" x14ac:dyDescent="0.2">
      <c r="A29" s="741" t="s">
        <v>193</v>
      </c>
      <c r="B29" s="85" t="s">
        <v>251</v>
      </c>
      <c r="C29" s="60"/>
      <c r="D29" s="108">
        <v>11080.8</v>
      </c>
      <c r="E29" s="60"/>
      <c r="F29" s="110"/>
      <c r="G29" s="110"/>
      <c r="H29" s="522">
        <f t="shared" si="1"/>
        <v>9720</v>
      </c>
      <c r="I29" s="744">
        <f>SUM(C29:G32)</f>
        <v>46557.600000000006</v>
      </c>
      <c r="J29" s="577" t="s">
        <v>228</v>
      </c>
      <c r="K29" s="354"/>
      <c r="L29" s="578"/>
      <c r="M29" s="215" t="s">
        <v>45</v>
      </c>
      <c r="O29" s="161" t="s">
        <v>46</v>
      </c>
      <c r="P29"/>
    </row>
    <row r="30" spans="1:16" x14ac:dyDescent="0.2">
      <c r="A30" s="742"/>
      <c r="B30" s="85" t="s">
        <v>252</v>
      </c>
      <c r="C30" s="128">
        <v>2850</v>
      </c>
      <c r="D30" s="108"/>
      <c r="E30" s="60"/>
      <c r="F30" s="110"/>
      <c r="G30" s="110"/>
      <c r="H30" s="522">
        <f t="shared" si="1"/>
        <v>2500</v>
      </c>
      <c r="I30" s="745"/>
      <c r="J30" s="588" t="s">
        <v>72</v>
      </c>
      <c r="K30" s="354"/>
      <c r="L30" s="578"/>
      <c r="M30" s="324" t="s">
        <v>95</v>
      </c>
      <c r="O30" s="589"/>
      <c r="P30" s="35" t="s">
        <v>259</v>
      </c>
    </row>
    <row r="31" spans="1:16" x14ac:dyDescent="0.2">
      <c r="A31" s="742"/>
      <c r="B31" s="85" t="s">
        <v>253</v>
      </c>
      <c r="C31" s="60"/>
      <c r="D31" s="108">
        <v>32148</v>
      </c>
      <c r="E31" s="60"/>
      <c r="F31" s="110"/>
      <c r="G31" s="110"/>
      <c r="H31" s="522">
        <f t="shared" si="1"/>
        <v>28200.000000000004</v>
      </c>
      <c r="I31" s="745"/>
      <c r="J31" s="577" t="s">
        <v>226</v>
      </c>
      <c r="K31" s="354"/>
      <c r="L31" s="578"/>
      <c r="M31" s="215" t="s">
        <v>45</v>
      </c>
      <c r="O31" s="161" t="s">
        <v>46</v>
      </c>
      <c r="P31"/>
    </row>
    <row r="32" spans="1:16" x14ac:dyDescent="0.2">
      <c r="A32" s="743"/>
      <c r="B32" s="85" t="s">
        <v>254</v>
      </c>
      <c r="C32" s="60"/>
      <c r="D32" s="108">
        <v>478.8</v>
      </c>
      <c r="E32" s="60"/>
      <c r="F32" s="110"/>
      <c r="G32" s="110"/>
      <c r="H32" s="522">
        <f t="shared" si="1"/>
        <v>420.00000000000006</v>
      </c>
      <c r="I32" s="746"/>
      <c r="J32" s="577" t="s">
        <v>228</v>
      </c>
      <c r="K32" s="354"/>
      <c r="L32" s="578"/>
      <c r="M32" s="215" t="s">
        <v>45</v>
      </c>
      <c r="O32" s="161" t="s">
        <v>46</v>
      </c>
      <c r="P32"/>
    </row>
    <row r="33" spans="1:16" x14ac:dyDescent="0.2">
      <c r="A33" s="590" t="s">
        <v>200</v>
      </c>
      <c r="B33" s="85" t="s">
        <v>257</v>
      </c>
      <c r="C33" s="127">
        <v>8618.4</v>
      </c>
      <c r="D33" s="108"/>
      <c r="E33" s="60"/>
      <c r="F33" s="110"/>
      <c r="G33" s="110"/>
      <c r="H33" s="522">
        <f t="shared" si="1"/>
        <v>7560</v>
      </c>
      <c r="I33" s="271">
        <f>SUM(C33:G33)</f>
        <v>8618.4</v>
      </c>
      <c r="J33" s="577" t="s">
        <v>219</v>
      </c>
      <c r="K33" s="354"/>
      <c r="L33" s="578"/>
      <c r="M33" s="215" t="s">
        <v>205</v>
      </c>
      <c r="O33" s="161">
        <v>42877</v>
      </c>
      <c r="P33" s="225"/>
    </row>
    <row r="34" spans="1:16" x14ac:dyDescent="0.2">
      <c r="A34" s="741" t="s">
        <v>255</v>
      </c>
      <c r="B34" s="85" t="s">
        <v>256</v>
      </c>
      <c r="C34" s="127">
        <v>6441</v>
      </c>
      <c r="D34" s="108"/>
      <c r="E34" s="60"/>
      <c r="F34" s="110"/>
      <c r="G34" s="110"/>
      <c r="H34" s="522">
        <f t="shared" si="1"/>
        <v>5650.0000000000009</v>
      </c>
      <c r="I34" s="744">
        <f>SUM(C34:G35)</f>
        <v>5871</v>
      </c>
      <c r="J34" s="577" t="s">
        <v>258</v>
      </c>
      <c r="K34" s="354"/>
      <c r="L34" s="578"/>
      <c r="M34" s="215" t="s">
        <v>79</v>
      </c>
      <c r="O34" s="161">
        <v>42873</v>
      </c>
      <c r="P34" s="225"/>
    </row>
    <row r="35" spans="1:16" x14ac:dyDescent="0.2">
      <c r="A35" s="743"/>
      <c r="B35" s="85" t="s">
        <v>381</v>
      </c>
      <c r="C35" s="127">
        <v>-570</v>
      </c>
      <c r="D35" s="108"/>
      <c r="E35" s="60"/>
      <c r="F35" s="110"/>
      <c r="G35" s="110"/>
      <c r="H35" s="522"/>
      <c r="I35" s="746"/>
      <c r="J35" s="577" t="s">
        <v>72</v>
      </c>
      <c r="K35" s="354"/>
      <c r="L35" s="578"/>
      <c r="M35" s="215" t="s">
        <v>382</v>
      </c>
      <c r="O35" s="161" t="s">
        <v>46</v>
      </c>
      <c r="P35" s="225"/>
    </row>
    <row r="36" spans="1:16" x14ac:dyDescent="0.2">
      <c r="A36" s="586" t="s">
        <v>261</v>
      </c>
      <c r="B36" s="85" t="s">
        <v>260</v>
      </c>
      <c r="C36" s="60"/>
      <c r="D36" s="108"/>
      <c r="E36" s="127">
        <v>1710</v>
      </c>
      <c r="F36" s="110"/>
      <c r="G36" s="110"/>
      <c r="H36" s="304">
        <f t="shared" si="1"/>
        <v>1500.0000000000002</v>
      </c>
      <c r="I36" s="271">
        <f>SUM(C36:G36)</f>
        <v>1710</v>
      </c>
      <c r="J36" s="577" t="s">
        <v>217</v>
      </c>
      <c r="K36" s="354"/>
      <c r="L36" s="578"/>
      <c r="M36" s="215" t="s">
        <v>205</v>
      </c>
      <c r="O36" s="161">
        <v>42878</v>
      </c>
      <c r="P36"/>
    </row>
    <row r="37" spans="1:16" x14ac:dyDescent="0.2">
      <c r="A37" s="741" t="s">
        <v>139</v>
      </c>
      <c r="B37" s="85" t="s">
        <v>262</v>
      </c>
      <c r="C37" s="60"/>
      <c r="D37" s="108">
        <v>8527.2000000000007</v>
      </c>
      <c r="E37" s="60"/>
      <c r="F37" s="110"/>
      <c r="G37" s="110"/>
      <c r="H37" s="304">
        <f t="shared" si="1"/>
        <v>7480.0000000000009</v>
      </c>
      <c r="I37" s="744">
        <f>SUM(C37:G38)</f>
        <v>22845.599999999999</v>
      </c>
      <c r="J37" s="577" t="s">
        <v>84</v>
      </c>
      <c r="K37" s="354"/>
      <c r="L37" s="578"/>
      <c r="M37" s="215" t="s">
        <v>45</v>
      </c>
      <c r="O37" s="161" t="s">
        <v>46</v>
      </c>
      <c r="P37"/>
    </row>
    <row r="38" spans="1:16" x14ac:dyDescent="0.2">
      <c r="A38" s="743"/>
      <c r="B38" s="85" t="s">
        <v>263</v>
      </c>
      <c r="C38" s="127">
        <v>14318.4</v>
      </c>
      <c r="D38" s="108"/>
      <c r="E38" s="60"/>
      <c r="F38" s="110"/>
      <c r="G38" s="110"/>
      <c r="H38" s="304">
        <f t="shared" si="1"/>
        <v>12560</v>
      </c>
      <c r="I38" s="746"/>
      <c r="J38" s="577" t="s">
        <v>116</v>
      </c>
      <c r="K38" s="354"/>
      <c r="L38" s="578"/>
      <c r="M38" s="215" t="s">
        <v>205</v>
      </c>
      <c r="O38" s="161">
        <v>42887</v>
      </c>
      <c r="P38"/>
    </row>
    <row r="39" spans="1:16" x14ac:dyDescent="0.2">
      <c r="A39" s="741" t="s">
        <v>211</v>
      </c>
      <c r="B39" s="85" t="s">
        <v>265</v>
      </c>
      <c r="C39" s="127">
        <v>17111.400000000001</v>
      </c>
      <c r="D39" s="108"/>
      <c r="E39" s="60"/>
      <c r="F39" s="110"/>
      <c r="G39" s="110"/>
      <c r="H39" s="304">
        <f t="shared" si="1"/>
        <v>15010.000000000002</v>
      </c>
      <c r="I39" s="744">
        <f>SUM(C39:G42)</f>
        <v>43228.800000000003</v>
      </c>
      <c r="J39" s="577" t="s">
        <v>264</v>
      </c>
      <c r="K39" s="354"/>
      <c r="L39" s="578"/>
      <c r="M39" s="215" t="s">
        <v>79</v>
      </c>
      <c r="O39" s="161">
        <v>42881</v>
      </c>
      <c r="P39"/>
    </row>
    <row r="40" spans="1:16" x14ac:dyDescent="0.2">
      <c r="A40" s="742"/>
      <c r="B40" s="85" t="s">
        <v>267</v>
      </c>
      <c r="C40" s="60"/>
      <c r="D40" s="108">
        <v>11400</v>
      </c>
      <c r="E40" s="60"/>
      <c r="F40" s="110"/>
      <c r="G40" s="110"/>
      <c r="H40" s="304">
        <f t="shared" si="1"/>
        <v>10000</v>
      </c>
      <c r="I40" s="745"/>
      <c r="J40" s="577" t="s">
        <v>266</v>
      </c>
      <c r="K40" s="354"/>
      <c r="L40" s="578"/>
      <c r="M40" s="215" t="s">
        <v>45</v>
      </c>
      <c r="O40" s="161" t="s">
        <v>46</v>
      </c>
      <c r="P40"/>
    </row>
    <row r="41" spans="1:16" x14ac:dyDescent="0.2">
      <c r="A41" s="742"/>
      <c r="B41" s="85" t="s">
        <v>269</v>
      </c>
      <c r="C41" s="127">
        <v>5871</v>
      </c>
      <c r="D41" s="108"/>
      <c r="E41" s="60"/>
      <c r="F41" s="110"/>
      <c r="G41" s="110"/>
      <c r="H41" s="304">
        <f t="shared" si="1"/>
        <v>5150</v>
      </c>
      <c r="I41" s="745"/>
      <c r="J41" s="577" t="s">
        <v>268</v>
      </c>
      <c r="K41" s="354"/>
      <c r="L41" s="578"/>
      <c r="M41" s="215" t="s">
        <v>205</v>
      </c>
      <c r="O41" s="161">
        <v>42884</v>
      </c>
      <c r="P41" s="225"/>
    </row>
    <row r="42" spans="1:16" x14ac:dyDescent="0.2">
      <c r="A42" s="743"/>
      <c r="B42" s="85" t="s">
        <v>270</v>
      </c>
      <c r="C42" s="127">
        <v>8846.4</v>
      </c>
      <c r="D42" s="108"/>
      <c r="E42" s="60"/>
      <c r="F42" s="110"/>
      <c r="G42" s="110"/>
      <c r="H42" s="304">
        <f t="shared" si="1"/>
        <v>7760</v>
      </c>
      <c r="I42" s="746"/>
      <c r="J42" s="577" t="s">
        <v>116</v>
      </c>
      <c r="K42" s="354"/>
      <c r="L42" s="578"/>
      <c r="M42" s="215" t="s">
        <v>205</v>
      </c>
      <c r="O42" s="161">
        <v>42887</v>
      </c>
      <c r="P42"/>
    </row>
    <row r="43" spans="1:16" x14ac:dyDescent="0.2">
      <c r="A43" s="741" t="s">
        <v>147</v>
      </c>
      <c r="B43" s="85" t="s">
        <v>271</v>
      </c>
      <c r="C43" s="60"/>
      <c r="D43" s="108">
        <v>2485.1999999999998</v>
      </c>
      <c r="E43" s="60"/>
      <c r="F43" s="110"/>
      <c r="G43" s="110"/>
      <c r="H43" s="304">
        <f t="shared" si="1"/>
        <v>2180</v>
      </c>
      <c r="I43" s="744">
        <f>SUM(C43:G44)</f>
        <v>9439.2000000000007</v>
      </c>
      <c r="J43" s="577" t="s">
        <v>228</v>
      </c>
      <c r="K43" s="354"/>
      <c r="L43" s="578"/>
      <c r="M43" s="215" t="s">
        <v>45</v>
      </c>
      <c r="O43" s="161" t="s">
        <v>46</v>
      </c>
      <c r="P43"/>
    </row>
    <row r="44" spans="1:16" x14ac:dyDescent="0.2">
      <c r="A44" s="743"/>
      <c r="B44" s="85" t="s">
        <v>272</v>
      </c>
      <c r="C44" s="60"/>
      <c r="D44" s="108">
        <v>6954</v>
      </c>
      <c r="E44" s="60"/>
      <c r="F44" s="110"/>
      <c r="G44" s="110"/>
      <c r="H44" s="304">
        <f t="shared" si="1"/>
        <v>6100.0000000000009</v>
      </c>
      <c r="I44" s="746"/>
      <c r="J44" s="577" t="s">
        <v>266</v>
      </c>
      <c r="K44" s="354"/>
      <c r="L44" s="578"/>
      <c r="M44" s="215" t="s">
        <v>45</v>
      </c>
      <c r="O44" s="161" t="s">
        <v>46</v>
      </c>
      <c r="P44"/>
    </row>
    <row r="45" spans="1:16" x14ac:dyDescent="0.2">
      <c r="A45" s="741" t="s">
        <v>152</v>
      </c>
      <c r="B45" s="85" t="s">
        <v>273</v>
      </c>
      <c r="C45" s="60"/>
      <c r="D45" s="108">
        <v>1425</v>
      </c>
      <c r="E45" s="60"/>
      <c r="F45" s="110"/>
      <c r="G45" s="110"/>
      <c r="H45" s="304">
        <f t="shared" si="1"/>
        <v>1250</v>
      </c>
      <c r="I45" s="744">
        <f>SUM(C45:G47)</f>
        <v>31116.3</v>
      </c>
      <c r="J45" s="577" t="s">
        <v>132</v>
      </c>
      <c r="K45" s="354"/>
      <c r="L45" s="578"/>
      <c r="M45" s="215" t="s">
        <v>45</v>
      </c>
      <c r="O45" s="161" t="s">
        <v>46</v>
      </c>
      <c r="P45"/>
    </row>
    <row r="46" spans="1:16" x14ac:dyDescent="0.2">
      <c r="A46" s="742"/>
      <c r="B46" s="85" t="s">
        <v>275</v>
      </c>
      <c r="C46" s="127">
        <v>3357.3</v>
      </c>
      <c r="D46" s="108"/>
      <c r="E46" s="60"/>
      <c r="F46" s="110"/>
      <c r="G46" s="110"/>
      <c r="H46" s="304">
        <f t="shared" si="1"/>
        <v>2945.0000000000005</v>
      </c>
      <c r="I46" s="745"/>
      <c r="J46" s="577" t="s">
        <v>274</v>
      </c>
      <c r="K46" s="354"/>
      <c r="L46" s="578"/>
      <c r="M46" s="215" t="s">
        <v>79</v>
      </c>
      <c r="O46" s="161">
        <v>42914</v>
      </c>
      <c r="P46"/>
    </row>
    <row r="47" spans="1:16" x14ac:dyDescent="0.2">
      <c r="A47" s="743"/>
      <c r="B47" s="85" t="s">
        <v>276</v>
      </c>
      <c r="C47" s="60"/>
      <c r="D47" s="108">
        <v>26334</v>
      </c>
      <c r="E47" s="60"/>
      <c r="F47" s="110"/>
      <c r="G47" s="110"/>
      <c r="H47" s="304">
        <f t="shared" si="1"/>
        <v>23100.000000000004</v>
      </c>
      <c r="I47" s="746"/>
      <c r="J47" s="577" t="s">
        <v>84</v>
      </c>
      <c r="K47" s="354"/>
      <c r="L47" s="578"/>
      <c r="M47" s="215" t="s">
        <v>45</v>
      </c>
      <c r="O47" s="161" t="s">
        <v>46</v>
      </c>
      <c r="P47"/>
    </row>
    <row r="48" spans="1:16" x14ac:dyDescent="0.2">
      <c r="A48" s="742" t="s">
        <v>159</v>
      </c>
      <c r="B48" s="85" t="s">
        <v>278</v>
      </c>
      <c r="C48" s="60"/>
      <c r="D48" s="108">
        <v>14751.6</v>
      </c>
      <c r="E48" s="60"/>
      <c r="F48" s="110"/>
      <c r="G48" s="110"/>
      <c r="H48" s="304">
        <f t="shared" si="1"/>
        <v>12940.000000000002</v>
      </c>
      <c r="I48" s="745">
        <f>SUM(C48:G49)</f>
        <v>19482.599999999999</v>
      </c>
      <c r="J48" s="577" t="s">
        <v>84</v>
      </c>
      <c r="K48" s="354"/>
      <c r="L48" s="578"/>
      <c r="M48" s="215" t="s">
        <v>45</v>
      </c>
      <c r="O48" s="161" t="s">
        <v>46</v>
      </c>
      <c r="P48"/>
    </row>
    <row r="49" spans="1:17" ht="13.5" thickBot="1" x14ac:dyDescent="0.25">
      <c r="A49" s="743"/>
      <c r="B49" s="85" t="s">
        <v>280</v>
      </c>
      <c r="C49" s="195">
        <v>4731</v>
      </c>
      <c r="D49" s="185"/>
      <c r="E49" s="186"/>
      <c r="F49" s="585"/>
      <c r="G49" s="110"/>
      <c r="H49" s="99">
        <f t="shared" si="1"/>
        <v>4150</v>
      </c>
      <c r="I49" s="749"/>
      <c r="J49" s="552" t="s">
        <v>116</v>
      </c>
      <c r="K49" s="553"/>
      <c r="L49" s="554"/>
      <c r="M49" s="215" t="s">
        <v>79</v>
      </c>
      <c r="O49" s="161">
        <v>42886</v>
      </c>
      <c r="P49"/>
    </row>
    <row r="50" spans="1:17" s="12" customFormat="1" ht="14.25" customHeight="1" thickTop="1" thickBot="1" x14ac:dyDescent="0.25">
      <c r="A50" s="766"/>
      <c r="B50" s="817"/>
      <c r="C50" s="196">
        <f>SUM(C5:C49)</f>
        <v>89062.5</v>
      </c>
      <c r="D50" s="579">
        <f>SUM(D5:D49)</f>
        <v>319609.59999999998</v>
      </c>
      <c r="E50" s="196">
        <f>SUM(E5:E49)</f>
        <v>15390</v>
      </c>
      <c r="F50" s="196">
        <f>SUM(F5:F49)</f>
        <v>0</v>
      </c>
      <c r="G50" s="580">
        <f>SUM(G5:G49)</f>
        <v>0</v>
      </c>
      <c r="H50" s="502"/>
      <c r="I50" s="781">
        <f>SUM(I5:I49)</f>
        <v>430612.1</v>
      </c>
      <c r="J50" s="781"/>
      <c r="K50" s="781"/>
      <c r="L50" s="781"/>
      <c r="M50" s="69">
        <f>SUM(C50:G50)</f>
        <v>424062.1</v>
      </c>
      <c r="N50" s="69"/>
      <c r="O50" s="102"/>
      <c r="Q50" s="242"/>
    </row>
    <row r="51" spans="1:17" s="12" customFormat="1" ht="15" customHeight="1" x14ac:dyDescent="0.2">
      <c r="A51" s="368"/>
      <c r="B51" s="86"/>
      <c r="C51" s="792">
        <f>SUM(C50:D50)</f>
        <v>408672.1</v>
      </c>
      <c r="D51" s="793"/>
      <c r="E51" s="792">
        <f>SUM(E50:F50)</f>
        <v>15390</v>
      </c>
      <c r="F51" s="793"/>
      <c r="G51" s="68">
        <f>SUM(G50)</f>
        <v>0</v>
      </c>
      <c r="H51" s="503"/>
      <c r="I51" s="781"/>
      <c r="J51" s="781"/>
      <c r="K51" s="781"/>
      <c r="L51" s="781"/>
      <c r="M51" s="69">
        <f>SUM(C5:G49)</f>
        <v>424062.10000000009</v>
      </c>
      <c r="N51" s="69"/>
      <c r="O51" s="775">
        <f>SUM(C28:G49,C5:G23)+SUM('APRIL ''17'!C23:G31,'APRIL ''17'!C5:G20)</f>
        <v>704912.8</v>
      </c>
      <c r="P51" s="814"/>
      <c r="Q51" s="242"/>
    </row>
    <row r="52" spans="1:17" x14ac:dyDescent="0.2">
      <c r="I52" s="343"/>
      <c r="J52" s="813"/>
      <c r="K52" s="813"/>
      <c r="O52" s="754">
        <f>SUM(C24:G27,'APRIL ''17'!C21:G22)</f>
        <v>121860</v>
      </c>
      <c r="P52" s="774"/>
    </row>
    <row r="53" spans="1:17" ht="15" x14ac:dyDescent="0.2">
      <c r="A53" s="65" t="s">
        <v>10</v>
      </c>
      <c r="J53" s="754"/>
      <c r="K53" s="774"/>
    </row>
    <row r="54" spans="1:17" s="101" customFormat="1" ht="7.5" customHeight="1" x14ac:dyDescent="0.2">
      <c r="A54" s="4"/>
      <c r="B54" s="83"/>
      <c r="C54" s="189"/>
      <c r="D54" s="189"/>
      <c r="E54" s="189"/>
      <c r="F54" s="189"/>
      <c r="G54" s="1"/>
      <c r="H54" s="133"/>
      <c r="I54" s="1"/>
      <c r="J54"/>
      <c r="K54"/>
      <c r="L54"/>
      <c r="M54"/>
      <c r="N54"/>
      <c r="O54"/>
      <c r="Q54"/>
    </row>
    <row r="55" spans="1:17" s="101" customFormat="1" ht="17.25" customHeight="1" thickBot="1" x14ac:dyDescent="0.25">
      <c r="A55" s="152"/>
      <c r="B55" s="153" t="s">
        <v>35</v>
      </c>
      <c r="C55" s="198"/>
      <c r="D55" s="189"/>
      <c r="E55" s="189"/>
      <c r="F55" s="189"/>
      <c r="G55" s="133"/>
      <c r="H55" s="1"/>
      <c r="I55"/>
      <c r="J55"/>
      <c r="K55"/>
      <c r="L55"/>
      <c r="M55"/>
      <c r="N55"/>
      <c r="P55"/>
    </row>
    <row r="56" spans="1:17" s="101" customFormat="1" ht="13.5" thickBot="1" x14ac:dyDescent="0.25">
      <c r="A56" s="764"/>
      <c r="B56" s="765"/>
      <c r="C56" s="251" t="s">
        <v>112</v>
      </c>
      <c r="D56" s="200" t="s">
        <v>222</v>
      </c>
      <c r="E56" s="249" t="s">
        <v>158</v>
      </c>
      <c r="F56" s="249" t="s">
        <v>239</v>
      </c>
      <c r="G56" s="249" t="s">
        <v>9</v>
      </c>
      <c r="H56" s="249"/>
      <c r="I56" s="249" t="s">
        <v>92</v>
      </c>
      <c r="J56" s="249" t="s">
        <v>124</v>
      </c>
      <c r="K56" s="249" t="s">
        <v>87</v>
      </c>
      <c r="L56" s="249" t="s">
        <v>86</v>
      </c>
      <c r="M56" s="456" t="s">
        <v>110</v>
      </c>
      <c r="O56"/>
    </row>
    <row r="57" spans="1:17" s="101" customFormat="1" x14ac:dyDescent="0.2">
      <c r="A57" s="739" t="s">
        <v>220</v>
      </c>
      <c r="B57" s="740"/>
      <c r="C57" s="252"/>
      <c r="D57" s="203">
        <v>10260</v>
      </c>
      <c r="E57" s="203"/>
      <c r="F57" s="203"/>
      <c r="G57" s="203"/>
      <c r="H57" s="203"/>
      <c r="I57" s="203"/>
      <c r="J57" s="203"/>
      <c r="K57" s="203"/>
      <c r="L57" s="203"/>
      <c r="M57" s="459"/>
      <c r="O57"/>
    </row>
    <row r="58" spans="1:17" s="101" customFormat="1" x14ac:dyDescent="0.2">
      <c r="A58" s="815" t="s">
        <v>225</v>
      </c>
      <c r="B58" s="816"/>
      <c r="C58" s="186"/>
      <c r="D58" s="206"/>
      <c r="E58" s="206"/>
      <c r="F58" s="206"/>
      <c r="G58" s="206">
        <v>6270</v>
      </c>
      <c r="H58" s="206"/>
      <c r="I58" s="206"/>
      <c r="J58" s="206"/>
      <c r="K58" s="206"/>
      <c r="L58" s="206"/>
      <c r="M58" s="183"/>
      <c r="O58"/>
    </row>
    <row r="59" spans="1:17" s="101" customFormat="1" x14ac:dyDescent="0.2">
      <c r="A59" s="803" t="s">
        <v>227</v>
      </c>
      <c r="B59" s="804"/>
      <c r="C59" s="186"/>
      <c r="D59" s="206"/>
      <c r="E59" s="206"/>
      <c r="F59" s="206"/>
      <c r="G59" s="206"/>
      <c r="H59" s="206"/>
      <c r="I59" s="206"/>
      <c r="J59" s="206"/>
      <c r="K59" s="206">
        <v>8037</v>
      </c>
      <c r="L59" s="206"/>
      <c r="M59" s="183"/>
      <c r="O59"/>
    </row>
    <row r="60" spans="1:17" s="101" customFormat="1" x14ac:dyDescent="0.2">
      <c r="A60" s="815" t="s">
        <v>230</v>
      </c>
      <c r="B60" s="816"/>
      <c r="C60" s="186"/>
      <c r="D60" s="206"/>
      <c r="E60" s="206"/>
      <c r="F60" s="206"/>
      <c r="G60" s="206">
        <v>11286</v>
      </c>
      <c r="H60" s="206"/>
      <c r="I60" s="206"/>
      <c r="J60" s="206"/>
      <c r="K60" s="206"/>
      <c r="L60" s="206"/>
      <c r="M60" s="61"/>
      <c r="O60"/>
    </row>
    <row r="61" spans="1:17" s="101" customFormat="1" x14ac:dyDescent="0.2">
      <c r="A61" s="803" t="s">
        <v>231</v>
      </c>
      <c r="B61" s="804"/>
      <c r="C61" s="186">
        <v>684</v>
      </c>
      <c r="D61" s="206"/>
      <c r="E61" s="206"/>
      <c r="F61" s="206"/>
      <c r="G61" s="206"/>
      <c r="H61" s="206"/>
      <c r="I61" s="206"/>
      <c r="J61" s="206"/>
      <c r="K61" s="206"/>
      <c r="L61" s="206"/>
      <c r="M61" s="61"/>
      <c r="O61"/>
    </row>
    <row r="62" spans="1:17" s="101" customFormat="1" x14ac:dyDescent="0.2">
      <c r="A62" s="803" t="s">
        <v>232</v>
      </c>
      <c r="B62" s="804"/>
      <c r="C62" s="186"/>
      <c r="D62" s="206"/>
      <c r="E62" s="206"/>
      <c r="F62" s="206"/>
      <c r="G62" s="206"/>
      <c r="H62" s="206"/>
      <c r="I62" s="206">
        <v>2736</v>
      </c>
      <c r="J62" s="206"/>
      <c r="K62" s="206"/>
      <c r="L62" s="206"/>
      <c r="M62" s="61"/>
      <c r="O62"/>
    </row>
    <row r="63" spans="1:17" s="101" customFormat="1" x14ac:dyDescent="0.2">
      <c r="A63" s="803" t="s">
        <v>234</v>
      </c>
      <c r="B63" s="804"/>
      <c r="C63" s="186"/>
      <c r="D63" s="206"/>
      <c r="E63" s="206">
        <v>25992</v>
      </c>
      <c r="F63" s="206"/>
      <c r="G63" s="206"/>
      <c r="H63" s="206"/>
      <c r="I63" s="206"/>
      <c r="J63" s="206"/>
      <c r="K63" s="206"/>
      <c r="L63" s="206"/>
      <c r="M63" s="61"/>
      <c r="O63"/>
    </row>
    <row r="64" spans="1:17" s="101" customFormat="1" x14ac:dyDescent="0.2">
      <c r="A64" s="803" t="s">
        <v>237</v>
      </c>
      <c r="B64" s="804"/>
      <c r="C64" s="253"/>
      <c r="D64" s="209"/>
      <c r="E64" s="209"/>
      <c r="F64" s="209">
        <v>21717.8</v>
      </c>
      <c r="G64" s="209"/>
      <c r="H64" s="209"/>
      <c r="I64" s="209"/>
      <c r="J64" s="209"/>
      <c r="K64" s="209"/>
      <c r="L64" s="209"/>
      <c r="M64" s="156"/>
      <c r="O64"/>
    </row>
    <row r="65" spans="1:15" s="101" customFormat="1" x14ac:dyDescent="0.2">
      <c r="A65" s="803" t="s">
        <v>240</v>
      </c>
      <c r="B65" s="804"/>
      <c r="C65" s="253"/>
      <c r="D65" s="209"/>
      <c r="E65" s="209"/>
      <c r="F65" s="209"/>
      <c r="G65" s="209"/>
      <c r="H65" s="209"/>
      <c r="I65" s="209"/>
      <c r="J65" s="209"/>
      <c r="K65" s="209"/>
      <c r="L65" s="209">
        <v>10915.5</v>
      </c>
      <c r="M65" s="156"/>
      <c r="O65"/>
    </row>
    <row r="66" spans="1:15" s="101" customFormat="1" x14ac:dyDescent="0.2">
      <c r="A66" s="803" t="s">
        <v>241</v>
      </c>
      <c r="B66" s="804"/>
      <c r="C66" s="253"/>
      <c r="D66" s="209"/>
      <c r="E66" s="209"/>
      <c r="F66" s="209"/>
      <c r="G66" s="209"/>
      <c r="H66" s="209"/>
      <c r="I66" s="209">
        <v>14728.8</v>
      </c>
      <c r="J66" s="209"/>
      <c r="K66" s="209"/>
      <c r="L66" s="209"/>
      <c r="M66" s="183"/>
      <c r="O66"/>
    </row>
    <row r="67" spans="1:15" s="575" customFormat="1" x14ac:dyDescent="0.2">
      <c r="A67" s="803" t="s">
        <v>242</v>
      </c>
      <c r="B67" s="804"/>
      <c r="C67" s="253">
        <v>4001.4</v>
      </c>
      <c r="D67" s="209"/>
      <c r="E67" s="209"/>
      <c r="F67" s="209"/>
      <c r="G67" s="209"/>
      <c r="H67" s="209"/>
      <c r="I67" s="209"/>
      <c r="J67" s="209"/>
      <c r="K67" s="209"/>
      <c r="L67" s="209"/>
      <c r="M67" s="283"/>
      <c r="O67"/>
    </row>
    <row r="68" spans="1:15" s="575" customFormat="1" x14ac:dyDescent="0.2">
      <c r="A68" s="803" t="s">
        <v>243</v>
      </c>
      <c r="B68" s="804"/>
      <c r="C68" s="253">
        <v>4132.5</v>
      </c>
      <c r="D68" s="209"/>
      <c r="E68" s="209"/>
      <c r="F68" s="209"/>
      <c r="G68" s="209"/>
      <c r="H68" s="209"/>
      <c r="I68" s="209"/>
      <c r="J68" s="209"/>
      <c r="K68" s="209"/>
      <c r="L68" s="209"/>
      <c r="M68" s="283"/>
      <c r="O68"/>
    </row>
    <row r="69" spans="1:15" s="575" customFormat="1" x14ac:dyDescent="0.2">
      <c r="A69" s="803" t="s">
        <v>244</v>
      </c>
      <c r="B69" s="804"/>
      <c r="C69" s="253">
        <v>684</v>
      </c>
      <c r="D69" s="209"/>
      <c r="E69" s="209"/>
      <c r="F69" s="209"/>
      <c r="G69" s="209"/>
      <c r="H69" s="209"/>
      <c r="I69" s="209"/>
      <c r="J69" s="209"/>
      <c r="K69" s="209"/>
      <c r="L69" s="209"/>
      <c r="M69" s="283"/>
      <c r="O69"/>
    </row>
    <row r="70" spans="1:15" s="592" customFormat="1" x14ac:dyDescent="0.2">
      <c r="A70" s="803" t="s">
        <v>245</v>
      </c>
      <c r="B70" s="804"/>
      <c r="C70" s="253"/>
      <c r="D70" s="209"/>
      <c r="E70" s="209"/>
      <c r="F70" s="209"/>
      <c r="G70" s="209"/>
      <c r="H70" s="209"/>
      <c r="I70" s="209"/>
      <c r="J70" s="285"/>
      <c r="K70" s="209"/>
      <c r="L70" s="209"/>
      <c r="M70" s="283">
        <v>14820</v>
      </c>
      <c r="O70"/>
    </row>
    <row r="71" spans="1:15" s="576" customFormat="1" x14ac:dyDescent="0.2">
      <c r="A71" s="803" t="s">
        <v>246</v>
      </c>
      <c r="B71" s="804"/>
      <c r="C71" s="253"/>
      <c r="D71" s="209"/>
      <c r="E71" s="209"/>
      <c r="F71" s="209"/>
      <c r="G71" s="209"/>
      <c r="H71" s="209"/>
      <c r="I71" s="209"/>
      <c r="J71" s="108">
        <v>11800</v>
      </c>
      <c r="K71" s="209"/>
      <c r="L71" s="209"/>
      <c r="M71" s="283"/>
      <c r="O71"/>
    </row>
    <row r="72" spans="1:15" s="576" customFormat="1" x14ac:dyDescent="0.2">
      <c r="A72" s="803" t="s">
        <v>247</v>
      </c>
      <c r="B72" s="804"/>
      <c r="C72" s="253"/>
      <c r="D72" s="209"/>
      <c r="E72" s="209"/>
      <c r="F72" s="209"/>
      <c r="G72" s="209"/>
      <c r="H72" s="209"/>
      <c r="I72" s="209"/>
      <c r="J72" s="108">
        <v>17800</v>
      </c>
      <c r="K72" s="209"/>
      <c r="L72" s="209"/>
      <c r="M72" s="283"/>
      <c r="O72"/>
    </row>
    <row r="73" spans="1:15" s="576" customFormat="1" x14ac:dyDescent="0.2">
      <c r="A73" s="803" t="s">
        <v>248</v>
      </c>
      <c r="B73" s="804"/>
      <c r="C73" s="253"/>
      <c r="D73" s="209"/>
      <c r="E73" s="209"/>
      <c r="F73" s="209"/>
      <c r="G73" s="209"/>
      <c r="H73" s="209"/>
      <c r="I73" s="209"/>
      <c r="J73" s="108">
        <v>38160</v>
      </c>
      <c r="K73" s="209"/>
      <c r="L73" s="209"/>
      <c r="M73" s="283"/>
      <c r="O73"/>
    </row>
    <row r="74" spans="1:15" s="576" customFormat="1" x14ac:dyDescent="0.2">
      <c r="A74" s="803" t="s">
        <v>249</v>
      </c>
      <c r="B74" s="804"/>
      <c r="C74" s="253"/>
      <c r="D74" s="209"/>
      <c r="E74" s="209"/>
      <c r="F74" s="209"/>
      <c r="G74" s="209"/>
      <c r="H74" s="209"/>
      <c r="I74" s="209"/>
      <c r="J74" s="108">
        <v>0</v>
      </c>
      <c r="K74" s="209"/>
      <c r="L74" s="209"/>
      <c r="M74" s="283"/>
      <c r="O74"/>
    </row>
    <row r="75" spans="1:15" s="101" customFormat="1" x14ac:dyDescent="0.2">
      <c r="A75" s="803" t="s">
        <v>251</v>
      </c>
      <c r="B75" s="804"/>
      <c r="C75" s="253"/>
      <c r="D75" s="209"/>
      <c r="E75" s="209"/>
      <c r="F75" s="209"/>
      <c r="G75" s="209"/>
      <c r="H75" s="209"/>
      <c r="I75" s="209"/>
      <c r="J75" s="209"/>
      <c r="K75" s="209">
        <v>11080.8</v>
      </c>
      <c r="L75" s="209"/>
      <c r="M75" s="156"/>
      <c r="O75"/>
    </row>
    <row r="76" spans="1:15" s="587" customFormat="1" x14ac:dyDescent="0.2">
      <c r="A76" s="737" t="s">
        <v>253</v>
      </c>
      <c r="B76" s="738"/>
      <c r="C76" s="253"/>
      <c r="D76" s="209"/>
      <c r="E76" s="209"/>
      <c r="F76" s="209"/>
      <c r="G76" s="209">
        <v>32148</v>
      </c>
      <c r="H76" s="209"/>
      <c r="I76" s="209"/>
      <c r="J76" s="209"/>
      <c r="K76" s="209"/>
      <c r="L76" s="209"/>
      <c r="M76" s="156"/>
      <c r="O76"/>
    </row>
    <row r="77" spans="1:15" s="587" customFormat="1" x14ac:dyDescent="0.2">
      <c r="A77" s="737" t="s">
        <v>254</v>
      </c>
      <c r="B77" s="738"/>
      <c r="C77" s="253"/>
      <c r="D77" s="209"/>
      <c r="E77" s="209"/>
      <c r="F77" s="209"/>
      <c r="G77" s="209"/>
      <c r="H77" s="209"/>
      <c r="I77" s="209"/>
      <c r="J77" s="209"/>
      <c r="K77" s="209">
        <v>478.8</v>
      </c>
      <c r="L77" s="209"/>
      <c r="M77" s="156"/>
      <c r="O77"/>
    </row>
    <row r="78" spans="1:15" s="587" customFormat="1" x14ac:dyDescent="0.2">
      <c r="A78" s="737" t="s">
        <v>262</v>
      </c>
      <c r="B78" s="753"/>
      <c r="C78" s="253"/>
      <c r="D78" s="209"/>
      <c r="E78" s="209"/>
      <c r="F78" s="209"/>
      <c r="G78" s="209"/>
      <c r="H78" s="209"/>
      <c r="I78" s="209"/>
      <c r="J78" s="209"/>
      <c r="K78" s="209"/>
      <c r="L78" s="209">
        <v>8527.2000000000007</v>
      </c>
      <c r="M78" s="156"/>
      <c r="O78"/>
    </row>
    <row r="79" spans="1:15" s="591" customFormat="1" x14ac:dyDescent="0.2">
      <c r="A79" s="737" t="s">
        <v>267</v>
      </c>
      <c r="B79" s="753"/>
      <c r="C79" s="253"/>
      <c r="D79" s="209"/>
      <c r="E79" s="209"/>
      <c r="F79" s="209"/>
      <c r="G79" s="209"/>
      <c r="H79" s="209"/>
      <c r="I79" s="209"/>
      <c r="J79" s="209"/>
      <c r="K79" s="209"/>
      <c r="L79" s="209"/>
      <c r="M79" s="156">
        <v>11400</v>
      </c>
      <c r="O79"/>
    </row>
    <row r="80" spans="1:15" s="591" customFormat="1" x14ac:dyDescent="0.2">
      <c r="A80" s="737" t="s">
        <v>271</v>
      </c>
      <c r="B80" s="753"/>
      <c r="C80" s="253"/>
      <c r="D80" s="209"/>
      <c r="E80" s="209"/>
      <c r="F80" s="209"/>
      <c r="G80" s="209"/>
      <c r="H80" s="209"/>
      <c r="I80" s="209"/>
      <c r="J80" s="209"/>
      <c r="K80" s="209">
        <v>2485.1999999999998</v>
      </c>
      <c r="L80" s="209"/>
      <c r="M80" s="156"/>
      <c r="O80"/>
    </row>
    <row r="81" spans="1:18" s="587" customFormat="1" x14ac:dyDescent="0.2">
      <c r="A81" s="737" t="s">
        <v>272</v>
      </c>
      <c r="B81" s="753"/>
      <c r="C81" s="253"/>
      <c r="D81" s="209"/>
      <c r="E81" s="209"/>
      <c r="F81" s="209"/>
      <c r="G81" s="209"/>
      <c r="H81" s="209"/>
      <c r="I81" s="209"/>
      <c r="J81" s="209"/>
      <c r="K81" s="209"/>
      <c r="L81" s="209"/>
      <c r="M81" s="156">
        <v>6954</v>
      </c>
      <c r="O81"/>
    </row>
    <row r="82" spans="1:18" s="593" customFormat="1" x14ac:dyDescent="0.2">
      <c r="A82" s="737" t="s">
        <v>273</v>
      </c>
      <c r="B82" s="753"/>
      <c r="C82" s="253">
        <v>1425</v>
      </c>
      <c r="D82" s="209"/>
      <c r="E82" s="209"/>
      <c r="F82" s="209"/>
      <c r="G82" s="209"/>
      <c r="H82" s="209"/>
      <c r="I82" s="209"/>
      <c r="J82" s="209"/>
      <c r="K82" s="209"/>
      <c r="L82" s="209"/>
      <c r="M82" s="156"/>
      <c r="O82"/>
    </row>
    <row r="83" spans="1:18" s="593" customFormat="1" x14ac:dyDescent="0.2">
      <c r="A83" s="737" t="s">
        <v>276</v>
      </c>
      <c r="B83" s="753"/>
      <c r="C83" s="253"/>
      <c r="D83" s="209"/>
      <c r="E83" s="209"/>
      <c r="F83" s="209"/>
      <c r="G83" s="209"/>
      <c r="H83" s="209"/>
      <c r="I83" s="209"/>
      <c r="J83" s="209"/>
      <c r="K83" s="209"/>
      <c r="L83" s="209">
        <v>26334</v>
      </c>
      <c r="M83" s="156"/>
      <c r="O83"/>
    </row>
    <row r="84" spans="1:18" s="593" customFormat="1" ht="13.5" thickBot="1" x14ac:dyDescent="0.25">
      <c r="A84" s="756" t="s">
        <v>278</v>
      </c>
      <c r="B84" s="757"/>
      <c r="C84" s="596"/>
      <c r="D84" s="597"/>
      <c r="E84" s="597"/>
      <c r="F84" s="597"/>
      <c r="G84" s="597"/>
      <c r="H84" s="597"/>
      <c r="I84" s="597"/>
      <c r="J84" s="597"/>
      <c r="K84" s="597"/>
      <c r="L84" s="597">
        <v>14751.6</v>
      </c>
      <c r="M84" s="390"/>
      <c r="O84"/>
    </row>
    <row r="85" spans="1:18" ht="13.5" thickBot="1" x14ac:dyDescent="0.25">
      <c r="C85" s="213">
        <f>SUM(C57:C84)</f>
        <v>10926.9</v>
      </c>
      <c r="D85" s="214">
        <f>SUM(D57:D84)</f>
        <v>10260</v>
      </c>
      <c r="E85" s="214">
        <f>SUM(E57:E84)</f>
        <v>25992</v>
      </c>
      <c r="F85" s="214">
        <f>SUM(F57:F84)</f>
        <v>21717.8</v>
      </c>
      <c r="G85" s="214">
        <f>SUM(G57:G84)</f>
        <v>49704</v>
      </c>
      <c r="H85" s="214"/>
      <c r="I85" s="214">
        <f>SUM(I57:I84)</f>
        <v>17464.8</v>
      </c>
      <c r="J85" s="214">
        <f>SUM(J57:J84)</f>
        <v>67760</v>
      </c>
      <c r="K85" s="214">
        <f>SUM(K57:K84)</f>
        <v>22081.8</v>
      </c>
      <c r="L85" s="214">
        <f>SUM(L57:L84)</f>
        <v>60528.299999999996</v>
      </c>
      <c r="M85" s="180">
        <f>SUM(M57:M84)</f>
        <v>33174</v>
      </c>
      <c r="N85" s="758">
        <f>SUM(C85:M85)</f>
        <v>319609.59999999998</v>
      </c>
      <c r="O85" s="759"/>
      <c r="P85"/>
    </row>
    <row r="86" spans="1:18" x14ac:dyDescent="0.2">
      <c r="C86" s="389"/>
      <c r="D86" s="389"/>
      <c r="E86" s="389"/>
      <c r="F86" s="389"/>
      <c r="G86" s="389"/>
      <c r="H86" s="389"/>
      <c r="I86" s="389"/>
      <c r="J86" s="389"/>
      <c r="K86" s="389"/>
      <c r="L86" s="1"/>
      <c r="M86" s="758"/>
      <c r="N86" s="759"/>
      <c r="P86"/>
      <c r="R86" s="101"/>
    </row>
    <row r="87" spans="1:18" s="421" customFormat="1" x14ac:dyDescent="0.2">
      <c r="A87" s="457"/>
      <c r="B87" s="457"/>
      <c r="C87" s="506" t="s">
        <v>51</v>
      </c>
      <c r="D87" s="437"/>
      <c r="E87" s="453"/>
      <c r="F87" s="453"/>
      <c r="G87" s="506" t="s">
        <v>51</v>
      </c>
      <c r="H87" s="437"/>
      <c r="I87" s="506" t="s">
        <v>51</v>
      </c>
      <c r="J87" s="506" t="s">
        <v>51</v>
      </c>
      <c r="K87" s="437"/>
      <c r="L87" s="437"/>
      <c r="M87" s="453"/>
      <c r="N87" s="810">
        <f>SUM(C87:M87)</f>
        <v>0</v>
      </c>
      <c r="O87" s="810"/>
      <c r="R87" s="457"/>
    </row>
    <row r="88" spans="1:18" s="421" customFormat="1" x14ac:dyDescent="0.2">
      <c r="A88" s="457"/>
      <c r="B88" s="457"/>
      <c r="C88" s="437"/>
      <c r="D88" s="453"/>
      <c r="E88" s="437"/>
      <c r="F88" s="437"/>
      <c r="G88" s="437"/>
      <c r="H88" s="437"/>
      <c r="I88" s="437"/>
      <c r="J88" s="453"/>
      <c r="K88" s="453"/>
      <c r="L88" s="437"/>
      <c r="N88" s="810">
        <f>SUM(C88:M88)</f>
        <v>0</v>
      </c>
      <c r="O88" s="810"/>
      <c r="Q88" s="457"/>
    </row>
    <row r="89" spans="1:18" s="421" customFormat="1" ht="11.25" x14ac:dyDescent="0.2">
      <c r="A89" s="457"/>
      <c r="B89" s="457"/>
      <c r="C89" s="437"/>
      <c r="D89" s="506" t="s">
        <v>51</v>
      </c>
      <c r="E89" s="506" t="s">
        <v>51</v>
      </c>
      <c r="F89" s="506" t="s">
        <v>51</v>
      </c>
      <c r="K89" s="438"/>
      <c r="L89" s="506" t="s">
        <v>51</v>
      </c>
      <c r="M89" s="506" t="s">
        <v>51</v>
      </c>
      <c r="N89" s="812">
        <f>SUM(C89:M89)</f>
        <v>0</v>
      </c>
      <c r="O89" s="812"/>
      <c r="Q89" s="457"/>
    </row>
    <row r="90" spans="1:18" s="421" customFormat="1" ht="11.25" x14ac:dyDescent="0.2">
      <c r="A90" s="457"/>
      <c r="B90" s="457"/>
      <c r="C90" s="437"/>
      <c r="D90" s="437"/>
      <c r="E90" s="437"/>
      <c r="N90" s="810">
        <f>SUM(N87:O89)</f>
        <v>0</v>
      </c>
      <c r="O90" s="810"/>
      <c r="P90" s="457"/>
    </row>
    <row r="91" spans="1:18" x14ac:dyDescent="0.2">
      <c r="F91" s="1"/>
      <c r="H91" s="1"/>
      <c r="I91"/>
      <c r="L91" s="600"/>
      <c r="O91" s="101"/>
      <c r="P91"/>
    </row>
    <row r="92" spans="1:18" x14ac:dyDescent="0.2">
      <c r="F92" s="1"/>
      <c r="H92" s="1"/>
      <c r="I92"/>
      <c r="M92" s="465"/>
      <c r="O92" s="101"/>
      <c r="P92"/>
    </row>
    <row r="93" spans="1:18" x14ac:dyDescent="0.2">
      <c r="G93" s="133"/>
      <c r="H93" s="1"/>
      <c r="I93"/>
      <c r="O93" s="101"/>
      <c r="P93"/>
    </row>
  </sheetData>
  <mergeCells count="71">
    <mergeCell ref="O51:P51"/>
    <mergeCell ref="O52:P52"/>
    <mergeCell ref="A34:A35"/>
    <mergeCell ref="I34:I35"/>
    <mergeCell ref="A61:B61"/>
    <mergeCell ref="A43:A44"/>
    <mergeCell ref="I43:I44"/>
    <mergeCell ref="A60:B60"/>
    <mergeCell ref="A59:B59"/>
    <mergeCell ref="A57:B57"/>
    <mergeCell ref="A56:B56"/>
    <mergeCell ref="A50:B50"/>
    <mergeCell ref="A58:B58"/>
    <mergeCell ref="A45:A47"/>
    <mergeCell ref="A48:A49"/>
    <mergeCell ref="A39:A42"/>
    <mergeCell ref="A62:B62"/>
    <mergeCell ref="A82:B82"/>
    <mergeCell ref="A83:B83"/>
    <mergeCell ref="A84:B84"/>
    <mergeCell ref="A81:B81"/>
    <mergeCell ref="A75:B75"/>
    <mergeCell ref="A80:B80"/>
    <mergeCell ref="A79:B79"/>
    <mergeCell ref="A63:B63"/>
    <mergeCell ref="A64:B64"/>
    <mergeCell ref="A65:B65"/>
    <mergeCell ref="A74:B74"/>
    <mergeCell ref="A77:B77"/>
    <mergeCell ref="A70:B70"/>
    <mergeCell ref="A68:B68"/>
    <mergeCell ref="A69:B69"/>
    <mergeCell ref="J4:L4"/>
    <mergeCell ref="G2:G4"/>
    <mergeCell ref="C3:D3"/>
    <mergeCell ref="E3:F3"/>
    <mergeCell ref="J53:K53"/>
    <mergeCell ref="I5:I7"/>
    <mergeCell ref="I50:L51"/>
    <mergeCell ref="C51:D51"/>
    <mergeCell ref="E51:F51"/>
    <mergeCell ref="J52:K52"/>
    <mergeCell ref="I13:I15"/>
    <mergeCell ref="I39:I42"/>
    <mergeCell ref="I45:I47"/>
    <mergeCell ref="I48:I49"/>
    <mergeCell ref="I19:I23"/>
    <mergeCell ref="I24:I28"/>
    <mergeCell ref="A13:A15"/>
    <mergeCell ref="A5:A7"/>
    <mergeCell ref="A10:A12"/>
    <mergeCell ref="I10:I12"/>
    <mergeCell ref="A19:A23"/>
    <mergeCell ref="A24:A28"/>
    <mergeCell ref="A29:A32"/>
    <mergeCell ref="I29:I32"/>
    <mergeCell ref="I37:I38"/>
    <mergeCell ref="A37:A38"/>
    <mergeCell ref="N90:O90"/>
    <mergeCell ref="N85:O85"/>
    <mergeCell ref="N88:O88"/>
    <mergeCell ref="N89:O89"/>
    <mergeCell ref="N87:O87"/>
    <mergeCell ref="M86:N86"/>
    <mergeCell ref="A71:B71"/>
    <mergeCell ref="A66:B66"/>
    <mergeCell ref="A78:B78"/>
    <mergeCell ref="A73:B73"/>
    <mergeCell ref="A67:B67"/>
    <mergeCell ref="A76:B76"/>
    <mergeCell ref="A72:B72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6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47" sqref="H47"/>
    </sheetView>
  </sheetViews>
  <sheetFormatPr defaultRowHeight="12.75" x14ac:dyDescent="0.2"/>
  <cols>
    <col min="1" max="1" width="2.7109375" style="118" customWidth="1"/>
    <col min="2" max="2" width="6.5703125" style="87" customWidth="1"/>
    <col min="3" max="7" width="10.7109375" style="1" customWidth="1"/>
    <col min="8" max="13" width="10.7109375" customWidth="1"/>
    <col min="14" max="14" width="10.7109375" style="101" customWidth="1"/>
    <col min="15" max="15" width="10.7109375" customWidth="1"/>
    <col min="16" max="17" width="13.28515625" customWidth="1"/>
    <col min="18" max="18" width="13.7109375" customWidth="1"/>
    <col min="19" max="19" width="13.140625" customWidth="1"/>
  </cols>
  <sheetData>
    <row r="1" spans="1:17" ht="15" x14ac:dyDescent="0.25">
      <c r="A1" s="41" t="s">
        <v>65</v>
      </c>
      <c r="B1" s="83"/>
      <c r="C1" s="3"/>
    </row>
    <row r="2" spans="1:17" ht="9.75" customHeight="1" thickBot="1" x14ac:dyDescent="0.25">
      <c r="A2" s="2"/>
      <c r="B2" s="83"/>
      <c r="C2" s="145"/>
      <c r="D2" s="146"/>
      <c r="E2" s="146"/>
      <c r="F2" s="146"/>
      <c r="G2" s="772" t="s">
        <v>43</v>
      </c>
    </row>
    <row r="3" spans="1:17" ht="17.25" customHeight="1" x14ac:dyDescent="0.2">
      <c r="A3" s="2"/>
      <c r="B3" s="83"/>
      <c r="C3" s="762" t="s">
        <v>35</v>
      </c>
      <c r="D3" s="763"/>
      <c r="E3" s="762" t="s">
        <v>34</v>
      </c>
      <c r="F3" s="763"/>
      <c r="G3" s="772"/>
    </row>
    <row r="4" spans="1:17" ht="13.5" thickBot="1" x14ac:dyDescent="0.25">
      <c r="A4" s="82" t="s">
        <v>6</v>
      </c>
      <c r="B4" s="112" t="s">
        <v>11</v>
      </c>
      <c r="C4" s="54" t="s">
        <v>7</v>
      </c>
      <c r="D4" s="147" t="s">
        <v>8</v>
      </c>
      <c r="E4" s="54" t="s">
        <v>38</v>
      </c>
      <c r="F4" s="55" t="s">
        <v>8</v>
      </c>
      <c r="G4" s="773"/>
      <c r="H4" s="117" t="s">
        <v>0</v>
      </c>
      <c r="I4" s="777" t="s">
        <v>12</v>
      </c>
      <c r="J4" s="777"/>
      <c r="K4" s="777"/>
    </row>
    <row r="5" spans="1:17" x14ac:dyDescent="0.2">
      <c r="A5" s="603" t="s">
        <v>47</v>
      </c>
      <c r="B5" s="85" t="s">
        <v>197</v>
      </c>
      <c r="C5" s="186">
        <v>0</v>
      </c>
      <c r="D5" s="185"/>
      <c r="E5" s="581"/>
      <c r="F5" s="183"/>
      <c r="G5" s="110"/>
      <c r="H5" s="604">
        <f t="shared" ref="H5:H11" si="0">SUM(C5:G5)</f>
        <v>0</v>
      </c>
      <c r="I5" s="551" t="s">
        <v>178</v>
      </c>
      <c r="J5" s="31"/>
      <c r="K5" s="550"/>
      <c r="L5" s="215" t="s">
        <v>305</v>
      </c>
      <c r="N5" s="161" t="s">
        <v>46</v>
      </c>
      <c r="O5" s="339"/>
      <c r="P5" s="148"/>
      <c r="Q5" s="148"/>
    </row>
    <row r="6" spans="1:17" x14ac:dyDescent="0.2">
      <c r="A6" s="594" t="s">
        <v>74</v>
      </c>
      <c r="B6" s="85" t="s">
        <v>277</v>
      </c>
      <c r="C6" s="127">
        <v>161435.4</v>
      </c>
      <c r="D6" s="108"/>
      <c r="E6" s="60"/>
      <c r="F6" s="110"/>
      <c r="G6" s="110"/>
      <c r="H6" s="595">
        <f t="shared" si="0"/>
        <v>161435.4</v>
      </c>
      <c r="I6" s="577" t="s">
        <v>279</v>
      </c>
      <c r="J6" s="354"/>
      <c r="K6" s="578"/>
      <c r="L6" s="215" t="s">
        <v>79</v>
      </c>
      <c r="N6" s="161">
        <v>42891</v>
      </c>
    </row>
    <row r="7" spans="1:17" x14ac:dyDescent="0.2">
      <c r="A7" s="122" t="s">
        <v>172</v>
      </c>
      <c r="B7" s="85" t="s">
        <v>281</v>
      </c>
      <c r="C7" s="195"/>
      <c r="D7" s="183">
        <v>6954</v>
      </c>
      <c r="E7" s="187"/>
      <c r="F7" s="380"/>
      <c r="G7" s="66"/>
      <c r="H7" s="595">
        <f t="shared" si="0"/>
        <v>6954</v>
      </c>
      <c r="I7" s="551" t="s">
        <v>282</v>
      </c>
      <c r="J7" s="31"/>
      <c r="K7" s="550"/>
      <c r="L7" s="215" t="s">
        <v>45</v>
      </c>
      <c r="N7" s="161" t="s">
        <v>46</v>
      </c>
      <c r="O7" s="225"/>
    </row>
    <row r="8" spans="1:17" x14ac:dyDescent="0.2">
      <c r="A8" s="230" t="s">
        <v>81</v>
      </c>
      <c r="B8" s="301" t="s">
        <v>101</v>
      </c>
      <c r="C8" s="311"/>
      <c r="D8" s="312">
        <v>3522.6</v>
      </c>
      <c r="E8" s="321"/>
      <c r="F8" s="378"/>
      <c r="G8" s="304"/>
      <c r="H8" s="595">
        <f t="shared" si="0"/>
        <v>3522.6</v>
      </c>
      <c r="I8" s="551" t="s">
        <v>84</v>
      </c>
      <c r="J8" s="31"/>
      <c r="K8" s="550"/>
      <c r="L8" s="215" t="s">
        <v>45</v>
      </c>
      <c r="N8" s="161" t="s">
        <v>46</v>
      </c>
      <c r="O8" s="225"/>
    </row>
    <row r="9" spans="1:17" x14ac:dyDescent="0.2">
      <c r="A9" s="122" t="s">
        <v>88</v>
      </c>
      <c r="B9" s="85" t="s">
        <v>284</v>
      </c>
      <c r="C9" s="127">
        <v>10237.200000000001</v>
      </c>
      <c r="D9" s="108"/>
      <c r="E9" s="60"/>
      <c r="F9" s="61"/>
      <c r="G9" s="110"/>
      <c r="H9" s="595">
        <f t="shared" si="0"/>
        <v>10237.200000000001</v>
      </c>
      <c r="I9" s="551" t="s">
        <v>279</v>
      </c>
      <c r="J9" s="31"/>
      <c r="K9" s="550"/>
      <c r="L9" s="215" t="s">
        <v>79</v>
      </c>
      <c r="N9" s="161">
        <v>42893</v>
      </c>
    </row>
    <row r="10" spans="1:17" x14ac:dyDescent="0.2">
      <c r="A10" s="230" t="s">
        <v>96</v>
      </c>
      <c r="B10" s="301" t="s">
        <v>285</v>
      </c>
      <c r="C10" s="302"/>
      <c r="D10" s="141">
        <v>2690.4</v>
      </c>
      <c r="E10" s="302"/>
      <c r="F10" s="151"/>
      <c r="G10" s="320"/>
      <c r="H10" s="595">
        <f t="shared" si="0"/>
        <v>2690.4</v>
      </c>
      <c r="I10" s="551" t="s">
        <v>286</v>
      </c>
      <c r="J10" s="31"/>
      <c r="K10" s="550"/>
      <c r="L10" s="215" t="s">
        <v>45</v>
      </c>
      <c r="N10" s="161" t="s">
        <v>46</v>
      </c>
    </row>
    <row r="11" spans="1:17" x14ac:dyDescent="0.2">
      <c r="A11" s="122" t="s">
        <v>187</v>
      </c>
      <c r="B11" s="85" t="s">
        <v>289</v>
      </c>
      <c r="C11" s="60">
        <v>2052</v>
      </c>
      <c r="D11" s="108"/>
      <c r="E11" s="60"/>
      <c r="F11" s="61"/>
      <c r="G11" s="110"/>
      <c r="H11" s="595">
        <f t="shared" si="0"/>
        <v>2052</v>
      </c>
      <c r="I11" s="551" t="s">
        <v>287</v>
      </c>
      <c r="J11" s="31"/>
      <c r="K11" s="550"/>
      <c r="L11" s="215" t="s">
        <v>288</v>
      </c>
      <c r="N11" s="161" t="s">
        <v>46</v>
      </c>
      <c r="O11" s="35"/>
      <c r="P11" s="160"/>
    </row>
    <row r="12" spans="1:17" x14ac:dyDescent="0.2">
      <c r="A12" s="741" t="s">
        <v>103</v>
      </c>
      <c r="B12" s="301" t="s">
        <v>290</v>
      </c>
      <c r="C12" s="302"/>
      <c r="D12" s="141">
        <v>8527.2000000000007</v>
      </c>
      <c r="E12" s="302"/>
      <c r="F12" s="151"/>
      <c r="G12" s="320"/>
      <c r="H12" s="744">
        <f>SUM(C12:G14)</f>
        <v>26858.400000000001</v>
      </c>
      <c r="I12" s="551" t="s">
        <v>84</v>
      </c>
      <c r="J12" s="31"/>
      <c r="K12" s="550"/>
      <c r="L12" s="215" t="s">
        <v>45</v>
      </c>
      <c r="N12" s="161" t="s">
        <v>46</v>
      </c>
    </row>
    <row r="13" spans="1:17" x14ac:dyDescent="0.2">
      <c r="A13" s="742"/>
      <c r="B13" s="85" t="s">
        <v>291</v>
      </c>
      <c r="C13" s="60"/>
      <c r="D13" s="108">
        <v>2462.4</v>
      </c>
      <c r="E13" s="60"/>
      <c r="F13" s="61"/>
      <c r="G13" s="110"/>
      <c r="H13" s="745"/>
      <c r="I13" s="551" t="s">
        <v>130</v>
      </c>
      <c r="J13" s="31"/>
      <c r="K13" s="550"/>
      <c r="L13" s="215" t="s">
        <v>45</v>
      </c>
      <c r="N13" s="161" t="s">
        <v>46</v>
      </c>
    </row>
    <row r="14" spans="1:17" x14ac:dyDescent="0.2">
      <c r="A14" s="743"/>
      <c r="B14" s="85" t="s">
        <v>292</v>
      </c>
      <c r="C14" s="60"/>
      <c r="D14" s="108">
        <v>15868.8</v>
      </c>
      <c r="E14" s="60"/>
      <c r="F14" s="61"/>
      <c r="G14" s="110"/>
      <c r="H14" s="746"/>
      <c r="I14" s="551" t="s">
        <v>214</v>
      </c>
      <c r="J14" s="31"/>
      <c r="K14" s="550"/>
      <c r="L14" s="215" t="s">
        <v>45</v>
      </c>
      <c r="N14" s="161" t="s">
        <v>46</v>
      </c>
    </row>
    <row r="15" spans="1:17" x14ac:dyDescent="0.2">
      <c r="A15" s="741" t="s">
        <v>105</v>
      </c>
      <c r="B15" s="301" t="s">
        <v>293</v>
      </c>
      <c r="C15" s="302"/>
      <c r="D15" s="141">
        <v>20793.599999999999</v>
      </c>
      <c r="E15" s="302"/>
      <c r="F15" s="151"/>
      <c r="G15" s="320"/>
      <c r="H15" s="744">
        <f>SUM(C15:G16)</f>
        <v>56880.299999999996</v>
      </c>
      <c r="I15" s="551" t="s">
        <v>235</v>
      </c>
      <c r="J15" s="31"/>
      <c r="K15" s="550"/>
      <c r="L15" s="215" t="s">
        <v>45</v>
      </c>
      <c r="N15" s="161" t="s">
        <v>46</v>
      </c>
    </row>
    <row r="16" spans="1:17" x14ac:dyDescent="0.2">
      <c r="A16" s="743"/>
      <c r="B16" s="85" t="s">
        <v>294</v>
      </c>
      <c r="C16" s="60"/>
      <c r="D16" s="108">
        <v>36086.699999999997</v>
      </c>
      <c r="E16" s="60"/>
      <c r="F16" s="61"/>
      <c r="G16" s="110"/>
      <c r="H16" s="746"/>
      <c r="I16" s="551" t="s">
        <v>295</v>
      </c>
      <c r="J16" s="31"/>
      <c r="K16" s="550"/>
      <c r="L16" s="215" t="s">
        <v>45</v>
      </c>
      <c r="N16" s="161" t="s">
        <v>46</v>
      </c>
    </row>
    <row r="17" spans="1:16" x14ac:dyDescent="0.2">
      <c r="A17" s="122" t="s">
        <v>200</v>
      </c>
      <c r="B17" s="220" t="s">
        <v>296</v>
      </c>
      <c r="C17" s="127">
        <v>2576.4</v>
      </c>
      <c r="D17" s="108"/>
      <c r="E17" s="60"/>
      <c r="F17" s="61"/>
      <c r="G17" s="110"/>
      <c r="H17" s="595">
        <f>SUM(C17:G17)</f>
        <v>2576.4</v>
      </c>
      <c r="I17" s="551" t="s">
        <v>195</v>
      </c>
      <c r="J17" s="31"/>
      <c r="K17" s="550"/>
      <c r="L17" s="215" t="s">
        <v>184</v>
      </c>
      <c r="N17" s="164">
        <v>42905</v>
      </c>
    </row>
    <row r="18" spans="1:16" x14ac:dyDescent="0.2">
      <c r="A18" s="230" t="s">
        <v>125</v>
      </c>
      <c r="B18" s="305" t="s">
        <v>297</v>
      </c>
      <c r="C18" s="303">
        <v>11274.6</v>
      </c>
      <c r="D18" s="141"/>
      <c r="E18" s="302"/>
      <c r="F18" s="151"/>
      <c r="G18" s="320"/>
      <c r="H18" s="595">
        <f>SUM(C18:G18)</f>
        <v>11274.6</v>
      </c>
      <c r="I18" s="551" t="s">
        <v>298</v>
      </c>
      <c r="J18" s="31"/>
      <c r="K18" s="550"/>
      <c r="L18" s="215" t="s">
        <v>79</v>
      </c>
      <c r="N18" s="164">
        <v>42907</v>
      </c>
      <c r="P18" s="160"/>
    </row>
    <row r="19" spans="1:16" x14ac:dyDescent="0.2">
      <c r="A19" s="122" t="s">
        <v>204</v>
      </c>
      <c r="B19" s="85" t="s">
        <v>301</v>
      </c>
      <c r="C19" s="60"/>
      <c r="D19" s="108">
        <v>30350</v>
      </c>
      <c r="E19" s="60"/>
      <c r="F19" s="61"/>
      <c r="G19" s="110"/>
      <c r="H19" s="595">
        <f>SUM(C19:G19)</f>
        <v>30350</v>
      </c>
      <c r="I19" s="551" t="s">
        <v>300</v>
      </c>
      <c r="J19" s="31"/>
      <c r="K19" s="550"/>
      <c r="L19" s="215" t="s">
        <v>45</v>
      </c>
      <c r="N19" s="161" t="s">
        <v>46</v>
      </c>
    </row>
    <row r="20" spans="1:16" x14ac:dyDescent="0.2">
      <c r="A20" s="741" t="s">
        <v>255</v>
      </c>
      <c r="B20" s="84" t="s">
        <v>302</v>
      </c>
      <c r="C20" s="58"/>
      <c r="D20" s="120">
        <v>1573.2</v>
      </c>
      <c r="E20" s="58"/>
      <c r="F20" s="59"/>
      <c r="G20" s="121"/>
      <c r="H20" s="744">
        <f>SUM(C20:G21)</f>
        <v>15960</v>
      </c>
      <c r="I20" s="551" t="s">
        <v>84</v>
      </c>
      <c r="J20" s="31"/>
      <c r="K20" s="550"/>
      <c r="L20" s="215" t="s">
        <v>45</v>
      </c>
      <c r="N20" s="161" t="s">
        <v>46</v>
      </c>
    </row>
    <row r="21" spans="1:16" x14ac:dyDescent="0.2">
      <c r="A21" s="743"/>
      <c r="B21" s="301" t="s">
        <v>303</v>
      </c>
      <c r="C21" s="302"/>
      <c r="D21" s="141">
        <v>14386.8</v>
      </c>
      <c r="E21" s="302"/>
      <c r="F21" s="151"/>
      <c r="G21" s="320"/>
      <c r="H21" s="746"/>
      <c r="I21" s="551" t="s">
        <v>84</v>
      </c>
      <c r="J21" s="31"/>
      <c r="K21" s="550"/>
      <c r="L21" s="215" t="s">
        <v>45</v>
      </c>
      <c r="N21" s="161" t="s">
        <v>46</v>
      </c>
      <c r="O21" s="339"/>
    </row>
    <row r="22" spans="1:16" x14ac:dyDescent="0.2">
      <c r="A22" s="122" t="s">
        <v>144</v>
      </c>
      <c r="B22" s="85" t="s">
        <v>304</v>
      </c>
      <c r="C22" s="60"/>
      <c r="D22" s="108">
        <v>4947.6000000000004</v>
      </c>
      <c r="E22" s="60"/>
      <c r="F22" s="61"/>
      <c r="G22" s="110"/>
      <c r="H22" s="595">
        <f>SUM(C22:G22)</f>
        <v>4947.6000000000004</v>
      </c>
      <c r="I22" s="551" t="s">
        <v>77</v>
      </c>
      <c r="J22" s="31"/>
      <c r="K22" s="550"/>
      <c r="L22" s="215" t="s">
        <v>45</v>
      </c>
      <c r="N22" s="161" t="s">
        <v>46</v>
      </c>
    </row>
    <row r="23" spans="1:16" x14ac:dyDescent="0.2">
      <c r="A23" s="741" t="s">
        <v>213</v>
      </c>
      <c r="B23" s="84" t="s">
        <v>308</v>
      </c>
      <c r="C23" s="58"/>
      <c r="D23" s="120">
        <v>5928</v>
      </c>
      <c r="E23" s="58"/>
      <c r="F23" s="59"/>
      <c r="G23" s="121"/>
      <c r="H23" s="744">
        <f>SUM(C23:G25)</f>
        <v>30175.8</v>
      </c>
      <c r="I23" s="551" t="s">
        <v>307</v>
      </c>
      <c r="J23" s="31"/>
      <c r="K23" s="550"/>
      <c r="L23" s="215" t="s">
        <v>45</v>
      </c>
      <c r="N23" s="161" t="s">
        <v>46</v>
      </c>
    </row>
    <row r="24" spans="1:16" x14ac:dyDescent="0.2">
      <c r="A24" s="742"/>
      <c r="B24" s="85" t="s">
        <v>309</v>
      </c>
      <c r="C24" s="127">
        <v>23335.8</v>
      </c>
      <c r="D24" s="108"/>
      <c r="E24" s="60"/>
      <c r="F24" s="61"/>
      <c r="G24" s="110"/>
      <c r="H24" s="745"/>
      <c r="I24" s="551" t="s">
        <v>306</v>
      </c>
      <c r="J24" s="31"/>
      <c r="K24" s="550"/>
      <c r="L24" s="215" t="s">
        <v>79</v>
      </c>
      <c r="N24" s="161">
        <v>42920</v>
      </c>
    </row>
    <row r="25" spans="1:16" x14ac:dyDescent="0.2">
      <c r="A25" s="743"/>
      <c r="B25" s="301" t="s">
        <v>310</v>
      </c>
      <c r="C25" s="303">
        <v>912</v>
      </c>
      <c r="D25" s="141"/>
      <c r="E25" s="302"/>
      <c r="F25" s="151"/>
      <c r="G25" s="320"/>
      <c r="H25" s="746"/>
      <c r="I25" s="551" t="s">
        <v>306</v>
      </c>
      <c r="J25" s="31"/>
      <c r="K25" s="550"/>
      <c r="L25" s="215" t="s">
        <v>79</v>
      </c>
      <c r="N25" s="161">
        <v>42920</v>
      </c>
      <c r="O25" s="465">
        <f>SUM(C24:C25)</f>
        <v>24247.8</v>
      </c>
    </row>
    <row r="26" spans="1:16" x14ac:dyDescent="0.2">
      <c r="A26" s="741" t="s">
        <v>147</v>
      </c>
      <c r="B26" s="85" t="s">
        <v>312</v>
      </c>
      <c r="C26" s="60"/>
      <c r="D26" s="108">
        <v>7296</v>
      </c>
      <c r="E26" s="60"/>
      <c r="F26" s="61"/>
      <c r="G26" s="110"/>
      <c r="H26" s="744">
        <f>SUM(C26:G29)</f>
        <v>39957</v>
      </c>
      <c r="I26" s="577" t="s">
        <v>286</v>
      </c>
      <c r="J26" s="354"/>
      <c r="K26" s="578"/>
      <c r="L26" s="215" t="s">
        <v>45</v>
      </c>
      <c r="N26" s="161" t="s">
        <v>46</v>
      </c>
    </row>
    <row r="27" spans="1:16" x14ac:dyDescent="0.2">
      <c r="A27" s="742"/>
      <c r="B27" s="85" t="s">
        <v>314</v>
      </c>
      <c r="C27" s="302"/>
      <c r="D27" s="141">
        <v>9804</v>
      </c>
      <c r="E27" s="302"/>
      <c r="F27" s="151"/>
      <c r="G27" s="320"/>
      <c r="H27" s="745"/>
      <c r="I27" s="577" t="s">
        <v>109</v>
      </c>
      <c r="J27" s="354"/>
      <c r="K27" s="578"/>
      <c r="L27" s="215" t="s">
        <v>45</v>
      </c>
      <c r="N27" s="161" t="s">
        <v>46</v>
      </c>
    </row>
    <row r="28" spans="1:16" x14ac:dyDescent="0.2">
      <c r="A28" s="742"/>
      <c r="B28" s="85" t="s">
        <v>313</v>
      </c>
      <c r="C28" s="60"/>
      <c r="D28" s="108">
        <v>12312</v>
      </c>
      <c r="E28" s="60"/>
      <c r="F28" s="61"/>
      <c r="G28" s="110"/>
      <c r="H28" s="745"/>
      <c r="I28" s="577" t="s">
        <v>109</v>
      </c>
      <c r="J28" s="354"/>
      <c r="K28" s="578"/>
      <c r="L28" s="215" t="s">
        <v>45</v>
      </c>
      <c r="N28" s="161" t="s">
        <v>46</v>
      </c>
    </row>
    <row r="29" spans="1:16" x14ac:dyDescent="0.2">
      <c r="A29" s="743"/>
      <c r="B29" s="220" t="s">
        <v>315</v>
      </c>
      <c r="C29" s="60"/>
      <c r="D29" s="108">
        <v>10545</v>
      </c>
      <c r="E29" s="60"/>
      <c r="F29" s="61"/>
      <c r="G29" s="110"/>
      <c r="H29" s="746"/>
      <c r="I29" s="577" t="s">
        <v>235</v>
      </c>
      <c r="J29" s="354"/>
      <c r="K29" s="578"/>
      <c r="L29" s="215" t="s">
        <v>45</v>
      </c>
      <c r="N29" s="161" t="s">
        <v>46</v>
      </c>
    </row>
    <row r="30" spans="1:16" x14ac:dyDescent="0.2">
      <c r="A30" s="741" t="s">
        <v>152</v>
      </c>
      <c r="B30" s="272" t="s">
        <v>316</v>
      </c>
      <c r="C30" s="302"/>
      <c r="D30" s="141">
        <v>11080.8</v>
      </c>
      <c r="E30" s="302"/>
      <c r="F30" s="151"/>
      <c r="G30" s="320"/>
      <c r="H30" s="744">
        <f>SUM(C30:G31)</f>
        <v>39090.6</v>
      </c>
      <c r="I30" s="577" t="s">
        <v>286</v>
      </c>
      <c r="J30" s="354"/>
      <c r="K30" s="578"/>
      <c r="L30" s="215" t="s">
        <v>45</v>
      </c>
      <c r="N30" s="161" t="s">
        <v>46</v>
      </c>
    </row>
    <row r="31" spans="1:16" ht="13.5" thickBot="1" x14ac:dyDescent="0.25">
      <c r="A31" s="743"/>
      <c r="B31" s="272" t="s">
        <v>318</v>
      </c>
      <c r="C31" s="128"/>
      <c r="D31" s="108">
        <v>28009.8</v>
      </c>
      <c r="E31" s="60"/>
      <c r="F31" s="61"/>
      <c r="G31" s="110"/>
      <c r="H31" s="746"/>
      <c r="I31" s="552" t="s">
        <v>214</v>
      </c>
      <c r="J31" s="553"/>
      <c r="K31" s="554"/>
      <c r="L31" s="215" t="s">
        <v>45</v>
      </c>
      <c r="N31" s="161" t="s">
        <v>46</v>
      </c>
    </row>
    <row r="32" spans="1:16" s="12" customFormat="1" ht="14.25" thickTop="1" thickBot="1" x14ac:dyDescent="0.25">
      <c r="A32" s="766"/>
      <c r="B32" s="766"/>
      <c r="C32" s="56">
        <f t="shared" ref="C32:G32" si="1">SUM(C5:C31)</f>
        <v>211823.4</v>
      </c>
      <c r="D32" s="109">
        <f t="shared" si="1"/>
        <v>233138.89999999997</v>
      </c>
      <c r="E32" s="56">
        <f t="shared" si="1"/>
        <v>0</v>
      </c>
      <c r="F32" s="57">
        <f t="shared" si="1"/>
        <v>0</v>
      </c>
      <c r="G32" s="111">
        <f t="shared" si="1"/>
        <v>0</v>
      </c>
      <c r="H32" s="782">
        <f>SUM(H5:H30)</f>
        <v>444962.29999999993</v>
      </c>
      <c r="I32" s="781"/>
      <c r="J32" s="781"/>
      <c r="K32" s="781"/>
      <c r="L32" s="752">
        <f>SUM(C6:G31)</f>
        <v>444962.29999999993</v>
      </c>
      <c r="M32" s="752"/>
      <c r="N32" s="102"/>
    </row>
    <row r="33" spans="1:14" s="12" customFormat="1" ht="15" customHeight="1" x14ac:dyDescent="0.2">
      <c r="A33" s="40"/>
      <c r="B33" s="86"/>
      <c r="C33" s="826">
        <f>SUM(C32:D32)</f>
        <v>444962.29999999993</v>
      </c>
      <c r="D33" s="827"/>
      <c r="E33" s="767">
        <f>SUM(E32:F32)</f>
        <v>0</v>
      </c>
      <c r="F33" s="768"/>
      <c r="G33" s="68">
        <f>SUM(G32)</f>
        <v>0</v>
      </c>
      <c r="H33" s="781"/>
      <c r="I33" s="781"/>
      <c r="J33" s="781"/>
      <c r="K33" s="781"/>
      <c r="L33" s="69"/>
      <c r="M33" s="69"/>
      <c r="N33" s="102"/>
    </row>
    <row r="34" spans="1:14" s="12" customFormat="1" x14ac:dyDescent="0.2">
      <c r="A34" s="40"/>
      <c r="B34" s="86"/>
      <c r="C34" s="8"/>
      <c r="D34" s="8"/>
      <c r="E34" s="8"/>
      <c r="F34" s="8"/>
      <c r="G34" s="8"/>
      <c r="H34" s="13"/>
      <c r="L34" s="7"/>
      <c r="M34" s="7"/>
      <c r="N34" s="102"/>
    </row>
    <row r="36" spans="1:14" ht="15" x14ac:dyDescent="0.2">
      <c r="A36" s="65" t="s">
        <v>10</v>
      </c>
    </row>
    <row r="37" spans="1:14" ht="7.5" customHeight="1" x14ac:dyDescent="0.2">
      <c r="A37" s="4"/>
    </row>
    <row r="38" spans="1:14" ht="18" customHeight="1" thickBot="1" x14ac:dyDescent="0.25">
      <c r="A38" s="62"/>
      <c r="B38" s="89" t="s">
        <v>35</v>
      </c>
    </row>
    <row r="39" spans="1:14" ht="13.5" thickBot="1" x14ac:dyDescent="0.25">
      <c r="A39"/>
      <c r="B39"/>
      <c r="C39" s="606" t="s">
        <v>311</v>
      </c>
      <c r="D39" s="129" t="s">
        <v>78</v>
      </c>
      <c r="E39" s="123" t="s">
        <v>215</v>
      </c>
      <c r="F39" s="254" t="s">
        <v>158</v>
      </c>
      <c r="G39" s="33" t="s">
        <v>283</v>
      </c>
      <c r="H39" s="33" t="s">
        <v>9</v>
      </c>
      <c r="I39" s="33" t="s">
        <v>92</v>
      </c>
      <c r="J39" s="33" t="s">
        <v>124</v>
      </c>
      <c r="K39" s="179" t="s">
        <v>87</v>
      </c>
      <c r="L39" s="397" t="s">
        <v>86</v>
      </c>
      <c r="M39" s="97" t="s">
        <v>110</v>
      </c>
    </row>
    <row r="40" spans="1:14" x14ac:dyDescent="0.2">
      <c r="A40" s="786" t="s">
        <v>281</v>
      </c>
      <c r="B40" s="828"/>
      <c r="C40" s="73"/>
      <c r="D40" s="73"/>
      <c r="E40" s="106"/>
      <c r="F40" s="106"/>
      <c r="G40" s="113">
        <v>6954</v>
      </c>
      <c r="H40" s="113"/>
      <c r="I40" s="113"/>
      <c r="J40" s="113"/>
      <c r="K40" s="344"/>
      <c r="L40" s="398"/>
      <c r="M40" s="364"/>
    </row>
    <row r="41" spans="1:14" x14ac:dyDescent="0.2">
      <c r="A41" s="803" t="s">
        <v>270</v>
      </c>
      <c r="B41" s="823"/>
      <c r="C41" s="267"/>
      <c r="D41" s="267"/>
      <c r="E41" s="349"/>
      <c r="F41" s="349"/>
      <c r="G41" s="120"/>
      <c r="H41" s="120"/>
      <c r="I41" s="120"/>
      <c r="J41" s="120"/>
      <c r="K41" s="347"/>
      <c r="L41" s="461">
        <v>3522.6</v>
      </c>
      <c r="M41" s="257"/>
      <c r="N41" s="458"/>
    </row>
    <row r="42" spans="1:14" x14ac:dyDescent="0.2">
      <c r="A42" s="803" t="s">
        <v>285</v>
      </c>
      <c r="B42" s="823"/>
      <c r="C42" s="75"/>
      <c r="D42" s="75"/>
      <c r="E42" s="78"/>
      <c r="F42" s="78"/>
      <c r="G42" s="108"/>
      <c r="H42" s="120"/>
      <c r="I42" s="120"/>
      <c r="J42" s="120"/>
      <c r="K42" s="347">
        <v>2690.4</v>
      </c>
      <c r="L42" s="399"/>
      <c r="M42" s="77"/>
    </row>
    <row r="43" spans="1:14" x14ac:dyDescent="0.2">
      <c r="A43" s="750" t="s">
        <v>290</v>
      </c>
      <c r="B43" s="822"/>
      <c r="C43" s="75"/>
      <c r="D43" s="75"/>
      <c r="E43" s="78"/>
      <c r="F43" s="78"/>
      <c r="G43" s="108"/>
      <c r="H43" s="108"/>
      <c r="I43" s="108"/>
      <c r="J43" s="108"/>
      <c r="K43" s="76"/>
      <c r="L43" s="399">
        <v>8527.2000000000007</v>
      </c>
      <c r="M43" s="77"/>
    </row>
    <row r="44" spans="1:14" x14ac:dyDescent="0.2">
      <c r="A44" s="750" t="s">
        <v>291</v>
      </c>
      <c r="B44" s="822"/>
      <c r="C44" s="75"/>
      <c r="D44" s="75"/>
      <c r="E44" s="78"/>
      <c r="F44" s="78"/>
      <c r="G44" s="108"/>
      <c r="H44" s="108"/>
      <c r="I44" s="108">
        <v>2462.4</v>
      </c>
      <c r="J44" s="108"/>
      <c r="K44" s="76"/>
      <c r="L44" s="399"/>
      <c r="M44" s="77"/>
    </row>
    <row r="45" spans="1:14" x14ac:dyDescent="0.2">
      <c r="A45" s="750" t="s">
        <v>292</v>
      </c>
      <c r="B45" s="822"/>
      <c r="C45" s="75"/>
      <c r="D45" s="75"/>
      <c r="E45" s="78">
        <v>15868.8</v>
      </c>
      <c r="F45" s="78"/>
      <c r="G45" s="63"/>
      <c r="H45" s="108"/>
      <c r="I45" s="108"/>
      <c r="J45" s="108"/>
      <c r="K45" s="76"/>
      <c r="L45" s="399"/>
      <c r="M45" s="77"/>
    </row>
    <row r="46" spans="1:14" x14ac:dyDescent="0.2">
      <c r="A46" s="750" t="s">
        <v>293</v>
      </c>
      <c r="B46" s="822"/>
      <c r="C46" s="75"/>
      <c r="D46" s="75"/>
      <c r="E46" s="265"/>
      <c r="F46" s="265">
        <v>20793.599999999999</v>
      </c>
      <c r="G46" s="120"/>
      <c r="H46" s="120"/>
      <c r="I46" s="120"/>
      <c r="J46" s="120"/>
      <c r="K46" s="333"/>
      <c r="L46" s="399"/>
      <c r="M46" s="77"/>
      <c r="N46" s="395"/>
    </row>
    <row r="47" spans="1:14" x14ac:dyDescent="0.2">
      <c r="A47" s="750" t="s">
        <v>294</v>
      </c>
      <c r="B47" s="822"/>
      <c r="C47" s="75"/>
      <c r="D47" s="75"/>
      <c r="E47" s="265"/>
      <c r="F47" s="265"/>
      <c r="G47" s="120"/>
      <c r="H47" s="120">
        <v>36086.699999999997</v>
      </c>
      <c r="I47" s="120"/>
      <c r="J47" s="120"/>
      <c r="K47" s="333"/>
      <c r="L47" s="399"/>
      <c r="M47" s="77"/>
      <c r="N47" s="395"/>
    </row>
    <row r="48" spans="1:14" x14ac:dyDescent="0.2">
      <c r="A48" s="803" t="s">
        <v>301</v>
      </c>
      <c r="B48" s="823"/>
      <c r="C48" s="75"/>
      <c r="D48" s="75"/>
      <c r="E48" s="108"/>
      <c r="F48" s="108"/>
      <c r="G48" s="63"/>
      <c r="H48" s="63"/>
      <c r="I48" s="63"/>
      <c r="J48" s="63">
        <v>30350</v>
      </c>
      <c r="K48" s="76"/>
      <c r="L48" s="399"/>
      <c r="M48" s="77"/>
    </row>
    <row r="49" spans="1:17" x14ac:dyDescent="0.2">
      <c r="A49" s="803" t="s">
        <v>302</v>
      </c>
      <c r="B49" s="823"/>
      <c r="C49" s="138"/>
      <c r="D49" s="138"/>
      <c r="E49" s="173"/>
      <c r="F49" s="173"/>
      <c r="G49" s="181"/>
      <c r="H49" s="181"/>
      <c r="I49" s="181"/>
      <c r="J49" s="181"/>
      <c r="K49" s="348"/>
      <c r="L49" s="351">
        <v>1573.2</v>
      </c>
      <c r="M49" s="142"/>
      <c r="N49" s="396"/>
    </row>
    <row r="50" spans="1:17" x14ac:dyDescent="0.2">
      <c r="A50" s="803" t="s">
        <v>303</v>
      </c>
      <c r="B50" s="823"/>
      <c r="C50" s="138"/>
      <c r="D50" s="138"/>
      <c r="E50" s="173"/>
      <c r="F50" s="173"/>
      <c r="G50" s="181"/>
      <c r="H50" s="181"/>
      <c r="I50" s="181"/>
      <c r="J50" s="181"/>
      <c r="K50" s="348"/>
      <c r="L50" s="351">
        <v>14386.8</v>
      </c>
      <c r="M50" s="142"/>
      <c r="N50" s="396"/>
    </row>
    <row r="51" spans="1:17" x14ac:dyDescent="0.2">
      <c r="A51" s="803" t="s">
        <v>304</v>
      </c>
      <c r="B51" s="823"/>
      <c r="C51" s="138"/>
      <c r="D51" s="138">
        <v>4947.6000000000004</v>
      </c>
      <c r="E51" s="173"/>
      <c r="F51" s="173"/>
      <c r="G51" s="181"/>
      <c r="H51" s="181"/>
      <c r="I51" s="181"/>
      <c r="J51" s="181"/>
      <c r="K51" s="348"/>
      <c r="L51" s="351"/>
      <c r="M51" s="142"/>
      <c r="N51" s="467"/>
    </row>
    <row r="52" spans="1:17" x14ac:dyDescent="0.2">
      <c r="A52" s="803" t="s">
        <v>308</v>
      </c>
      <c r="B52" s="823"/>
      <c r="C52" s="138">
        <v>5928</v>
      </c>
      <c r="D52" s="138"/>
      <c r="E52" s="173"/>
      <c r="F52" s="173"/>
      <c r="G52" s="181"/>
      <c r="H52" s="181"/>
      <c r="I52" s="181"/>
      <c r="J52" s="181"/>
      <c r="K52" s="348"/>
      <c r="L52" s="351"/>
      <c r="M52" s="142"/>
      <c r="N52" s="466"/>
    </row>
    <row r="53" spans="1:17" x14ac:dyDescent="0.2">
      <c r="A53" s="803" t="s">
        <v>312</v>
      </c>
      <c r="B53" s="823"/>
      <c r="C53" s="138"/>
      <c r="D53" s="138"/>
      <c r="E53" s="173"/>
      <c r="F53" s="173"/>
      <c r="G53" s="181"/>
      <c r="H53" s="181"/>
      <c r="I53" s="181"/>
      <c r="J53" s="181"/>
      <c r="K53" s="348">
        <v>7296</v>
      </c>
      <c r="L53" s="351"/>
      <c r="M53" s="142"/>
      <c r="N53" s="605"/>
    </row>
    <row r="54" spans="1:17" x14ac:dyDescent="0.2">
      <c r="A54" s="803" t="s">
        <v>314</v>
      </c>
      <c r="B54" s="823"/>
      <c r="C54" s="138"/>
      <c r="D54" s="138"/>
      <c r="E54" s="173"/>
      <c r="F54" s="173"/>
      <c r="G54" s="181"/>
      <c r="H54" s="181"/>
      <c r="I54" s="181"/>
      <c r="J54" s="181"/>
      <c r="K54" s="348"/>
      <c r="L54" s="351"/>
      <c r="M54" s="142">
        <v>9804</v>
      </c>
      <c r="N54" s="605"/>
    </row>
    <row r="55" spans="1:17" x14ac:dyDescent="0.2">
      <c r="A55" s="803" t="s">
        <v>313</v>
      </c>
      <c r="B55" s="823"/>
      <c r="C55" s="138"/>
      <c r="D55" s="138"/>
      <c r="E55" s="173"/>
      <c r="F55" s="173"/>
      <c r="G55" s="181"/>
      <c r="H55" s="181"/>
      <c r="I55" s="181"/>
      <c r="J55" s="181"/>
      <c r="K55" s="348"/>
      <c r="L55" s="351"/>
      <c r="M55" s="142">
        <v>12312</v>
      </c>
      <c r="N55" s="605"/>
    </row>
    <row r="56" spans="1:17" x14ac:dyDescent="0.2">
      <c r="A56" s="803" t="s">
        <v>315</v>
      </c>
      <c r="B56" s="823"/>
      <c r="C56" s="138"/>
      <c r="D56" s="138"/>
      <c r="E56" s="173"/>
      <c r="F56" s="173">
        <v>10545</v>
      </c>
      <c r="G56" s="181"/>
      <c r="H56" s="181"/>
      <c r="I56" s="181"/>
      <c r="J56" s="181"/>
      <c r="K56" s="348"/>
      <c r="L56" s="351"/>
      <c r="M56" s="142"/>
      <c r="N56" s="605"/>
    </row>
    <row r="57" spans="1:17" x14ac:dyDescent="0.2">
      <c r="A57" s="803" t="s">
        <v>316</v>
      </c>
      <c r="B57" s="823"/>
      <c r="C57" s="138"/>
      <c r="D57" s="138"/>
      <c r="E57" s="173"/>
      <c r="F57" s="173"/>
      <c r="G57" s="181"/>
      <c r="H57" s="181"/>
      <c r="I57" s="181"/>
      <c r="J57" s="181"/>
      <c r="K57" s="348">
        <v>11080.8</v>
      </c>
      <c r="L57" s="351"/>
      <c r="M57" s="142"/>
      <c r="N57" s="468"/>
    </row>
    <row r="58" spans="1:17" ht="13.5" thickBot="1" x14ac:dyDescent="0.25">
      <c r="A58" s="824" t="s">
        <v>318</v>
      </c>
      <c r="B58" s="825"/>
      <c r="C58" s="95"/>
      <c r="D58" s="95"/>
      <c r="E58" s="341">
        <v>28009.8</v>
      </c>
      <c r="F58" s="341"/>
      <c r="G58" s="299"/>
      <c r="H58" s="299"/>
      <c r="I58" s="299"/>
      <c r="J58" s="299"/>
      <c r="K58" s="96"/>
      <c r="L58" s="400"/>
      <c r="M58" s="98"/>
      <c r="N58" s="469"/>
    </row>
    <row r="59" spans="1:17" ht="13.5" thickBot="1" x14ac:dyDescent="0.25">
      <c r="B59" s="250"/>
      <c r="C59" s="79">
        <f t="shared" ref="C59:M59" si="2">SUM(C40:C58)</f>
        <v>5928</v>
      </c>
      <c r="D59" s="79">
        <f t="shared" ref="D59" si="3">SUM(D40:D58)</f>
        <v>4947.6000000000004</v>
      </c>
      <c r="E59" s="80">
        <f t="shared" si="2"/>
        <v>43878.6</v>
      </c>
      <c r="F59" s="80">
        <f t="shared" si="2"/>
        <v>31338.6</v>
      </c>
      <c r="G59" s="80">
        <f t="shared" si="2"/>
        <v>6954</v>
      </c>
      <c r="H59" s="80">
        <f t="shared" si="2"/>
        <v>36086.699999999997</v>
      </c>
      <c r="I59" s="80">
        <f t="shared" si="2"/>
        <v>2462.4</v>
      </c>
      <c r="J59" s="80">
        <f t="shared" si="2"/>
        <v>30350</v>
      </c>
      <c r="K59" s="124">
        <f t="shared" si="2"/>
        <v>21067.199999999997</v>
      </c>
      <c r="L59" s="401">
        <f t="shared" si="2"/>
        <v>28009.800000000003</v>
      </c>
      <c r="M59" s="180">
        <f t="shared" si="2"/>
        <v>22116</v>
      </c>
      <c r="N59" s="758">
        <f>SUM(C59:M59)</f>
        <v>233138.89999999997</v>
      </c>
      <c r="O59" s="759"/>
    </row>
    <row r="60" spans="1:17" x14ac:dyDescent="0.2">
      <c r="C60" s="389"/>
      <c r="D60" s="389"/>
      <c r="E60" s="389"/>
      <c r="F60" s="389"/>
      <c r="G60"/>
      <c r="K60" s="389"/>
      <c r="L60" s="389"/>
      <c r="M60" s="389"/>
      <c r="N60"/>
      <c r="O60" s="101"/>
    </row>
    <row r="61" spans="1:17" s="463" customFormat="1" ht="11.25" x14ac:dyDescent="0.15">
      <c r="A61" s="462"/>
      <c r="C61" s="601"/>
      <c r="D61" s="601"/>
      <c r="E61" s="506" t="s">
        <v>51</v>
      </c>
      <c r="F61" s="601"/>
      <c r="G61" s="601"/>
      <c r="H61" s="506" t="s">
        <v>51</v>
      </c>
      <c r="I61" s="506" t="s">
        <v>51</v>
      </c>
      <c r="J61" s="506" t="s">
        <v>51</v>
      </c>
      <c r="K61" s="601"/>
      <c r="L61" s="506" t="s">
        <v>51</v>
      </c>
      <c r="M61" s="601"/>
      <c r="N61" s="829">
        <f>SUM(C61:M61)</f>
        <v>0</v>
      </c>
      <c r="O61" s="830"/>
      <c r="P61" s="831"/>
      <c r="Q61" s="831"/>
    </row>
    <row r="62" spans="1:17" s="463" customFormat="1" ht="11.25" x14ac:dyDescent="0.2">
      <c r="A62" s="462"/>
      <c r="C62" s="464"/>
      <c r="D62" s="464"/>
      <c r="E62" s="601"/>
      <c r="F62" s="464"/>
      <c r="G62" s="602"/>
      <c r="H62" s="602"/>
      <c r="I62" s="602"/>
      <c r="L62" s="602"/>
      <c r="N62" s="833">
        <f>SUM(C62:M62)</f>
        <v>0</v>
      </c>
      <c r="O62" s="834"/>
      <c r="P62" s="829"/>
      <c r="Q62" s="832"/>
    </row>
    <row r="63" spans="1:17" s="422" customFormat="1" ht="11.25" x14ac:dyDescent="0.2">
      <c r="A63" s="420"/>
      <c r="C63" s="421"/>
      <c r="D63" s="421"/>
      <c r="E63" s="421"/>
      <c r="F63" s="421"/>
      <c r="N63" s="818">
        <f>SUM(N61:O62)</f>
        <v>0</v>
      </c>
      <c r="O63" s="819"/>
      <c r="P63" s="423"/>
    </row>
    <row r="64" spans="1:17" s="422" customFormat="1" ht="11.25" x14ac:dyDescent="0.2">
      <c r="A64" s="420"/>
      <c r="C64" s="506" t="s">
        <v>51</v>
      </c>
      <c r="D64" s="506" t="s">
        <v>51</v>
      </c>
      <c r="E64" s="421"/>
      <c r="F64" s="506" t="s">
        <v>51</v>
      </c>
      <c r="G64" s="506" t="s">
        <v>51</v>
      </c>
      <c r="H64" s="465"/>
      <c r="I64" s="465"/>
      <c r="J64" s="465"/>
      <c r="K64" s="465"/>
      <c r="L64" s="465"/>
      <c r="M64" s="506" t="s">
        <v>51</v>
      </c>
      <c r="N64" s="820">
        <f>SUM(C64:M64)</f>
        <v>0</v>
      </c>
      <c r="O64" s="821"/>
      <c r="P64" s="423"/>
    </row>
    <row r="65" spans="3:17" x14ac:dyDescent="0.2">
      <c r="C65" s="421"/>
      <c r="D65" s="421"/>
      <c r="E65" s="421"/>
      <c r="F65" s="421"/>
      <c r="G65" s="422"/>
      <c r="H65" s="422"/>
      <c r="I65" s="422"/>
      <c r="J65" s="422"/>
      <c r="K65" s="422"/>
      <c r="L65" s="422"/>
      <c r="M65" s="422"/>
      <c r="N65" s="806">
        <f>SUM(N63:O64)</f>
        <v>0</v>
      </c>
      <c r="O65" s="807"/>
      <c r="P65" s="101"/>
    </row>
    <row r="66" spans="3:17" x14ac:dyDescent="0.2">
      <c r="H66" s="1"/>
      <c r="I66" s="1"/>
      <c r="J66" s="1"/>
      <c r="N66"/>
      <c r="Q66" s="101"/>
    </row>
    <row r="67" spans="3:17" x14ac:dyDescent="0.2">
      <c r="H67" s="1"/>
      <c r="N67"/>
      <c r="O67" s="101"/>
    </row>
    <row r="68" spans="3:17" x14ac:dyDescent="0.2">
      <c r="H68" s="1"/>
      <c r="N68"/>
      <c r="O68" s="101"/>
    </row>
  </sheetData>
  <mergeCells count="48">
    <mergeCell ref="A53:B53"/>
    <mergeCell ref="A54:B54"/>
    <mergeCell ref="A55:B55"/>
    <mergeCell ref="A56:B56"/>
    <mergeCell ref="H26:H29"/>
    <mergeCell ref="A26:A29"/>
    <mergeCell ref="A30:A31"/>
    <mergeCell ref="H30:H31"/>
    <mergeCell ref="P61:Q61"/>
    <mergeCell ref="P62:Q62"/>
    <mergeCell ref="E33:F33"/>
    <mergeCell ref="N62:O62"/>
    <mergeCell ref="A15:A16"/>
    <mergeCell ref="H15:H16"/>
    <mergeCell ref="A42:B42"/>
    <mergeCell ref="A50:B50"/>
    <mergeCell ref="A43:B43"/>
    <mergeCell ref="A47:B47"/>
    <mergeCell ref="A48:B48"/>
    <mergeCell ref="A49:B49"/>
    <mergeCell ref="A41:B41"/>
    <mergeCell ref="A46:B46"/>
    <mergeCell ref="A20:A21"/>
    <mergeCell ref="A23:A25"/>
    <mergeCell ref="N65:O65"/>
    <mergeCell ref="I4:K4"/>
    <mergeCell ref="H32:K33"/>
    <mergeCell ref="G2:G4"/>
    <mergeCell ref="E3:F3"/>
    <mergeCell ref="N61:O61"/>
    <mergeCell ref="L32:M32"/>
    <mergeCell ref="H20:H21"/>
    <mergeCell ref="C3:D3"/>
    <mergeCell ref="N63:O63"/>
    <mergeCell ref="N64:O64"/>
    <mergeCell ref="A44:B44"/>
    <mergeCell ref="A51:B51"/>
    <mergeCell ref="A52:B52"/>
    <mergeCell ref="A45:B45"/>
    <mergeCell ref="A57:B57"/>
    <mergeCell ref="A58:B58"/>
    <mergeCell ref="C33:D33"/>
    <mergeCell ref="A12:A14"/>
    <mergeCell ref="H12:H14"/>
    <mergeCell ref="A32:B32"/>
    <mergeCell ref="N59:O59"/>
    <mergeCell ref="A40:B40"/>
    <mergeCell ref="H23:H25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72"/>
  <sheetViews>
    <sheetView zoomScaleNormal="100" workbookViewId="0">
      <pane ySplit="4" topLeftCell="A5" activePane="bottomLeft" state="frozenSplit"/>
      <selection pane="bottomLeft" activeCell="I8" sqref="I8"/>
    </sheetView>
  </sheetViews>
  <sheetFormatPr defaultRowHeight="12.75" x14ac:dyDescent="0.2"/>
  <cols>
    <col min="1" max="1" width="2.42578125" style="126" customWidth="1"/>
    <col min="2" max="2" width="6" style="83" customWidth="1"/>
    <col min="3" max="7" width="10.7109375" style="1" customWidth="1"/>
    <col min="8" max="13" width="10.7109375" customWidth="1"/>
    <col min="14" max="14" width="10.7109375" style="101" customWidth="1"/>
    <col min="15" max="15" width="4.85546875" style="35" customWidth="1"/>
    <col min="16" max="16" width="13.7109375" customWidth="1"/>
    <col min="17" max="17" width="13.28515625" customWidth="1"/>
    <col min="18" max="18" width="13.7109375" customWidth="1"/>
    <col min="19" max="19" width="13.140625" customWidth="1"/>
  </cols>
  <sheetData>
    <row r="1" spans="1:16" ht="15" x14ac:dyDescent="0.25">
      <c r="A1" s="41" t="s">
        <v>66</v>
      </c>
      <c r="C1" s="3"/>
    </row>
    <row r="2" spans="1:16" ht="9.75" customHeight="1" thickBot="1" x14ac:dyDescent="0.25">
      <c r="A2" s="2"/>
      <c r="C2" s="145"/>
      <c r="D2" s="146"/>
      <c r="E2" s="146"/>
      <c r="F2" s="146"/>
      <c r="G2" s="772" t="s">
        <v>48</v>
      </c>
    </row>
    <row r="3" spans="1:16" ht="17.25" customHeight="1" x14ac:dyDescent="0.2">
      <c r="A3" s="2"/>
      <c r="C3" s="762" t="s">
        <v>35</v>
      </c>
      <c r="D3" s="763"/>
      <c r="E3" s="762" t="s">
        <v>34</v>
      </c>
      <c r="F3" s="763"/>
      <c r="G3" s="772"/>
    </row>
    <row r="4" spans="1:16" ht="13.5" thickBot="1" x14ac:dyDescent="0.25">
      <c r="A4" s="82" t="s">
        <v>6</v>
      </c>
      <c r="B4" s="112" t="s">
        <v>11</v>
      </c>
      <c r="C4" s="54" t="s">
        <v>7</v>
      </c>
      <c r="D4" s="147" t="s">
        <v>8</v>
      </c>
      <c r="E4" s="54" t="s">
        <v>38</v>
      </c>
      <c r="F4" s="55" t="s">
        <v>8</v>
      </c>
      <c r="G4" s="773"/>
      <c r="H4" s="125" t="s">
        <v>0</v>
      </c>
      <c r="I4" s="777" t="s">
        <v>12</v>
      </c>
      <c r="J4" s="777"/>
      <c r="K4" s="777"/>
    </row>
    <row r="5" spans="1:16" x14ac:dyDescent="0.2">
      <c r="A5" s="379" t="s">
        <v>164</v>
      </c>
      <c r="B5" s="85" t="s">
        <v>317</v>
      </c>
      <c r="C5" s="127"/>
      <c r="D5" s="108">
        <v>9370.7999999999993</v>
      </c>
      <c r="E5" s="127"/>
      <c r="F5" s="61"/>
      <c r="G5" s="110"/>
      <c r="H5" s="270">
        <f>SUM(C5:G5)</f>
        <v>9370.7999999999993</v>
      </c>
      <c r="I5" s="30" t="s">
        <v>85</v>
      </c>
      <c r="J5" s="31"/>
      <c r="K5" s="32"/>
      <c r="L5" s="100" t="s">
        <v>45</v>
      </c>
      <c r="N5" s="116" t="s">
        <v>46</v>
      </c>
      <c r="O5" s="259"/>
    </row>
    <row r="6" spans="1:16" x14ac:dyDescent="0.2">
      <c r="A6" s="122" t="s">
        <v>172</v>
      </c>
      <c r="B6" s="84" t="s">
        <v>319</v>
      </c>
      <c r="C6" s="149">
        <v>1345.2</v>
      </c>
      <c r="D6" s="120"/>
      <c r="E6" s="58"/>
      <c r="F6" s="59"/>
      <c r="G6" s="121"/>
      <c r="H6" s="270">
        <f>SUM(C6:G6)</f>
        <v>1345.2</v>
      </c>
      <c r="I6" s="30" t="s">
        <v>320</v>
      </c>
      <c r="J6" s="31"/>
      <c r="K6" s="32"/>
      <c r="L6" s="100" t="s">
        <v>325</v>
      </c>
      <c r="N6" s="116">
        <v>42922</v>
      </c>
    </row>
    <row r="7" spans="1:16" x14ac:dyDescent="0.2">
      <c r="A7" s="741" t="s">
        <v>81</v>
      </c>
      <c r="B7" s="275" t="s">
        <v>321</v>
      </c>
      <c r="C7" s="58"/>
      <c r="D7" s="120"/>
      <c r="E7" s="149">
        <v>5654.4</v>
      </c>
      <c r="F7" s="59"/>
      <c r="G7" s="121"/>
      <c r="H7" s="744">
        <f>SUM(C7:G8)</f>
        <v>26698.800000000003</v>
      </c>
      <c r="I7" s="30" t="s">
        <v>323</v>
      </c>
      <c r="J7" s="31"/>
      <c r="K7" s="32"/>
      <c r="L7" s="215" t="s">
        <v>79</v>
      </c>
      <c r="N7" s="161">
        <v>42977</v>
      </c>
      <c r="P7" s="259"/>
    </row>
    <row r="8" spans="1:16" x14ac:dyDescent="0.2">
      <c r="A8" s="743"/>
      <c r="B8" s="305" t="s">
        <v>322</v>
      </c>
      <c r="C8" s="302"/>
      <c r="D8" s="141"/>
      <c r="E8" s="303">
        <v>21044.400000000001</v>
      </c>
      <c r="F8" s="151"/>
      <c r="G8" s="320"/>
      <c r="H8" s="746"/>
      <c r="I8" s="30" t="s">
        <v>324</v>
      </c>
      <c r="J8" s="31"/>
      <c r="K8" s="32"/>
      <c r="L8" s="215" t="s">
        <v>325</v>
      </c>
      <c r="N8" s="161">
        <v>42925</v>
      </c>
    </row>
    <row r="9" spans="1:16" x14ac:dyDescent="0.2">
      <c r="A9" s="741" t="s">
        <v>185</v>
      </c>
      <c r="B9" s="85" t="s">
        <v>326</v>
      </c>
      <c r="C9" s="60"/>
      <c r="D9" s="108">
        <v>8504.4</v>
      </c>
      <c r="E9" s="60"/>
      <c r="F9" s="61"/>
      <c r="G9" s="110"/>
      <c r="H9" s="744">
        <f>SUM(C9:G10)</f>
        <v>18456.599999999999</v>
      </c>
      <c r="I9" s="30" t="s">
        <v>132</v>
      </c>
      <c r="J9" s="31"/>
      <c r="K9" s="32"/>
      <c r="L9" s="215" t="s">
        <v>45</v>
      </c>
      <c r="N9" s="161" t="s">
        <v>46</v>
      </c>
      <c r="O9" s="225"/>
    </row>
    <row r="10" spans="1:16" x14ac:dyDescent="0.2">
      <c r="A10" s="743"/>
      <c r="B10" s="84" t="s">
        <v>327</v>
      </c>
      <c r="C10" s="149">
        <v>9952.2000000000007</v>
      </c>
      <c r="D10" s="120"/>
      <c r="E10" s="58"/>
      <c r="F10" s="59"/>
      <c r="G10" s="121"/>
      <c r="H10" s="746"/>
      <c r="I10" s="30" t="s">
        <v>328</v>
      </c>
      <c r="J10" s="31"/>
      <c r="K10" s="32"/>
      <c r="L10" s="215" t="s">
        <v>325</v>
      </c>
      <c r="N10" s="161">
        <v>42934</v>
      </c>
    </row>
    <row r="11" spans="1:16" x14ac:dyDescent="0.2">
      <c r="A11" s="741" t="s">
        <v>236</v>
      </c>
      <c r="B11" s="84" t="s">
        <v>329</v>
      </c>
      <c r="C11" s="149">
        <v>21888</v>
      </c>
      <c r="D11" s="120"/>
      <c r="E11" s="58"/>
      <c r="F11" s="59"/>
      <c r="G11" s="121"/>
      <c r="H11" s="744">
        <f>SUM(C11:G14)</f>
        <v>42009</v>
      </c>
      <c r="I11" s="30" t="s">
        <v>116</v>
      </c>
      <c r="J11" s="31"/>
      <c r="K11" s="32"/>
      <c r="L11" s="215" t="s">
        <v>325</v>
      </c>
      <c r="N11" s="161">
        <v>42927</v>
      </c>
    </row>
    <row r="12" spans="1:16" x14ac:dyDescent="0.2">
      <c r="A12" s="742"/>
      <c r="B12" s="84" t="s">
        <v>330</v>
      </c>
      <c r="C12" s="58"/>
      <c r="D12" s="120">
        <v>10545</v>
      </c>
      <c r="E12" s="58"/>
      <c r="F12" s="59"/>
      <c r="G12" s="121"/>
      <c r="H12" s="745"/>
      <c r="I12" s="30" t="s">
        <v>235</v>
      </c>
      <c r="J12" s="31"/>
      <c r="K12" s="32"/>
      <c r="L12" s="215" t="s">
        <v>45</v>
      </c>
      <c r="N12" s="161" t="s">
        <v>46</v>
      </c>
      <c r="O12" s="225"/>
    </row>
    <row r="13" spans="1:16" x14ac:dyDescent="0.2">
      <c r="A13" s="742"/>
      <c r="B13" s="85" t="s">
        <v>332</v>
      </c>
      <c r="C13" s="60"/>
      <c r="D13" s="108">
        <v>2736</v>
      </c>
      <c r="E13" s="60"/>
      <c r="F13" s="61"/>
      <c r="G13" s="110"/>
      <c r="H13" s="745"/>
      <c r="I13" s="30" t="s">
        <v>130</v>
      </c>
      <c r="J13" s="31"/>
      <c r="K13" s="32"/>
      <c r="L13" s="215" t="s">
        <v>45</v>
      </c>
      <c r="N13" s="161" t="s">
        <v>46</v>
      </c>
    </row>
    <row r="14" spans="1:16" x14ac:dyDescent="0.2">
      <c r="A14" s="743"/>
      <c r="B14" s="84" t="s">
        <v>333</v>
      </c>
      <c r="C14" s="58"/>
      <c r="D14" s="120">
        <v>6840</v>
      </c>
      <c r="E14" s="58"/>
      <c r="F14" s="59"/>
      <c r="G14" s="121"/>
      <c r="H14" s="746"/>
      <c r="I14" s="30" t="s">
        <v>235</v>
      </c>
      <c r="J14" s="31"/>
      <c r="K14" s="32"/>
      <c r="L14" s="215" t="s">
        <v>45</v>
      </c>
      <c r="N14" s="161" t="s">
        <v>46</v>
      </c>
    </row>
    <row r="15" spans="1:16" x14ac:dyDescent="0.2">
      <c r="A15" s="229" t="s">
        <v>335</v>
      </c>
      <c r="B15" s="301" t="s">
        <v>334</v>
      </c>
      <c r="C15" s="303">
        <v>1345.2</v>
      </c>
      <c r="D15" s="141"/>
      <c r="E15" s="302"/>
      <c r="F15" s="151"/>
      <c r="G15" s="320"/>
      <c r="H15" s="537">
        <f>SUM(C15:G15)</f>
        <v>1345.2</v>
      </c>
      <c r="I15" s="30" t="s">
        <v>320</v>
      </c>
      <c r="J15" s="31"/>
      <c r="K15" s="32"/>
      <c r="L15" s="215" t="s">
        <v>79</v>
      </c>
      <c r="N15" s="161">
        <v>42928</v>
      </c>
    </row>
    <row r="16" spans="1:16" x14ac:dyDescent="0.2">
      <c r="A16" s="122" t="s">
        <v>103</v>
      </c>
      <c r="B16" s="85" t="s">
        <v>336</v>
      </c>
      <c r="C16" s="60"/>
      <c r="D16" s="108"/>
      <c r="E16" s="127">
        <v>38304</v>
      </c>
      <c r="F16" s="61"/>
      <c r="G16" s="110"/>
      <c r="H16" s="270">
        <f>SUM(C16:G16)</f>
        <v>38304</v>
      </c>
      <c r="I16" s="30" t="s">
        <v>337</v>
      </c>
      <c r="J16" s="31"/>
      <c r="K16" s="32"/>
      <c r="L16" s="215" t="s">
        <v>79</v>
      </c>
      <c r="N16" s="161">
        <v>42942</v>
      </c>
    </row>
    <row r="17" spans="1:17" x14ac:dyDescent="0.2">
      <c r="A17" s="741" t="s">
        <v>129</v>
      </c>
      <c r="B17" s="84" t="s">
        <v>338</v>
      </c>
      <c r="C17" s="58"/>
      <c r="D17" s="120">
        <v>29754</v>
      </c>
      <c r="E17" s="58"/>
      <c r="F17" s="59"/>
      <c r="G17" s="121"/>
      <c r="H17" s="744">
        <f>SUM(C17:G18)</f>
        <v>62187</v>
      </c>
      <c r="I17" s="30" t="s">
        <v>109</v>
      </c>
      <c r="J17" s="403"/>
      <c r="K17" s="404"/>
      <c r="L17" s="215" t="s">
        <v>45</v>
      </c>
      <c r="N17" s="161" t="s">
        <v>46</v>
      </c>
      <c r="O17" s="259"/>
    </row>
    <row r="18" spans="1:17" x14ac:dyDescent="0.2">
      <c r="A18" s="743"/>
      <c r="B18" s="84" t="s">
        <v>340</v>
      </c>
      <c r="C18" s="58"/>
      <c r="D18" s="120">
        <v>32433</v>
      </c>
      <c r="E18" s="58"/>
      <c r="F18" s="59"/>
      <c r="G18" s="121"/>
      <c r="H18" s="746"/>
      <c r="I18" s="30" t="s">
        <v>339</v>
      </c>
      <c r="J18" s="31"/>
      <c r="K18" s="32"/>
      <c r="L18" s="215" t="s">
        <v>45</v>
      </c>
      <c r="N18" s="161" t="s">
        <v>46</v>
      </c>
    </row>
    <row r="19" spans="1:17" x14ac:dyDescent="0.2">
      <c r="A19" s="741" t="s">
        <v>193</v>
      </c>
      <c r="B19" s="84" t="s">
        <v>341</v>
      </c>
      <c r="C19" s="149">
        <v>8664</v>
      </c>
      <c r="D19" s="120"/>
      <c r="E19" s="58"/>
      <c r="F19" s="59"/>
      <c r="G19" s="121"/>
      <c r="H19" s="744">
        <f>SUM(C19:G22)</f>
        <v>98665</v>
      </c>
      <c r="I19" s="30" t="s">
        <v>116</v>
      </c>
      <c r="J19" s="31"/>
      <c r="K19" s="32"/>
      <c r="L19" s="215" t="s">
        <v>325</v>
      </c>
      <c r="N19" s="161">
        <v>42934</v>
      </c>
    </row>
    <row r="20" spans="1:17" x14ac:dyDescent="0.2">
      <c r="A20" s="742"/>
      <c r="B20" s="84" t="s">
        <v>342</v>
      </c>
      <c r="C20" s="149">
        <v>8082.6</v>
      </c>
      <c r="D20" s="120"/>
      <c r="E20" s="58"/>
      <c r="F20" s="59"/>
      <c r="G20" s="121"/>
      <c r="H20" s="745"/>
      <c r="I20" s="30" t="s">
        <v>116</v>
      </c>
      <c r="J20" s="31"/>
      <c r="K20" s="32"/>
      <c r="L20" s="215" t="s">
        <v>325</v>
      </c>
      <c r="N20" s="161">
        <v>42934</v>
      </c>
    </row>
    <row r="21" spans="1:17" x14ac:dyDescent="0.2">
      <c r="A21" s="742"/>
      <c r="B21" s="84" t="s">
        <v>343</v>
      </c>
      <c r="C21" s="58"/>
      <c r="D21" s="120">
        <v>47650</v>
      </c>
      <c r="E21" s="58"/>
      <c r="F21" s="59"/>
      <c r="G21" s="121"/>
      <c r="H21" s="745"/>
      <c r="I21" s="30" t="s">
        <v>123</v>
      </c>
      <c r="J21" s="31"/>
      <c r="K21" s="32"/>
      <c r="L21" s="215" t="s">
        <v>45</v>
      </c>
      <c r="N21" s="161" t="s">
        <v>46</v>
      </c>
    </row>
    <row r="22" spans="1:17" x14ac:dyDescent="0.2">
      <c r="A22" s="743"/>
      <c r="B22" s="84" t="s">
        <v>344</v>
      </c>
      <c r="C22" s="149">
        <v>34268.400000000001</v>
      </c>
      <c r="D22" s="120"/>
      <c r="E22" s="58"/>
      <c r="F22" s="59"/>
      <c r="G22" s="121"/>
      <c r="H22" s="746"/>
      <c r="I22" s="30" t="s">
        <v>298</v>
      </c>
      <c r="J22" s="31"/>
      <c r="K22" s="32"/>
      <c r="L22" s="215" t="s">
        <v>79</v>
      </c>
      <c r="N22" s="161">
        <v>42935</v>
      </c>
    </row>
    <row r="23" spans="1:17" x14ac:dyDescent="0.2">
      <c r="A23" s="741" t="s">
        <v>125</v>
      </c>
      <c r="B23" s="540" t="s">
        <v>345</v>
      </c>
      <c r="C23" s="302"/>
      <c r="D23" s="141">
        <v>-5928</v>
      </c>
      <c r="E23" s="302"/>
      <c r="F23" s="151"/>
      <c r="G23" s="304"/>
      <c r="H23" s="744">
        <f>SUM(C23:G26)</f>
        <v>19505.400000000001</v>
      </c>
      <c r="I23" s="30" t="s">
        <v>307</v>
      </c>
      <c r="J23" s="31"/>
      <c r="K23" s="32"/>
      <c r="L23" s="215" t="s">
        <v>45</v>
      </c>
      <c r="N23" s="161" t="s">
        <v>46</v>
      </c>
      <c r="O23"/>
      <c r="P23" s="160"/>
      <c r="Q23" s="172"/>
    </row>
    <row r="24" spans="1:17" x14ac:dyDescent="0.2">
      <c r="A24" s="742"/>
      <c r="B24" s="609" t="s">
        <v>346</v>
      </c>
      <c r="C24" s="60"/>
      <c r="D24" s="108">
        <v>4731</v>
      </c>
      <c r="E24" s="60"/>
      <c r="F24" s="61"/>
      <c r="G24" s="66"/>
      <c r="H24" s="745"/>
      <c r="I24" s="30" t="s">
        <v>307</v>
      </c>
      <c r="J24" s="31"/>
      <c r="K24" s="32"/>
      <c r="L24" s="215" t="s">
        <v>45</v>
      </c>
      <c r="N24" s="161" t="s">
        <v>46</v>
      </c>
      <c r="O24"/>
      <c r="P24" s="160"/>
      <c r="Q24" s="172"/>
    </row>
    <row r="25" spans="1:17" x14ac:dyDescent="0.2">
      <c r="A25" s="742"/>
      <c r="B25" s="540" t="s">
        <v>347</v>
      </c>
      <c r="C25" s="302"/>
      <c r="D25" s="141">
        <v>11685</v>
      </c>
      <c r="E25" s="302"/>
      <c r="F25" s="151"/>
      <c r="G25" s="304"/>
      <c r="H25" s="745"/>
      <c r="I25" s="30" t="s">
        <v>307</v>
      </c>
      <c r="J25" s="31"/>
      <c r="K25" s="32"/>
      <c r="L25" s="215" t="s">
        <v>45</v>
      </c>
      <c r="N25" s="161" t="s">
        <v>46</v>
      </c>
      <c r="O25"/>
      <c r="P25" s="160"/>
      <c r="Q25" s="172"/>
    </row>
    <row r="26" spans="1:17" x14ac:dyDescent="0.2">
      <c r="A26" s="743"/>
      <c r="B26" s="609" t="s">
        <v>348</v>
      </c>
      <c r="C26" s="60"/>
      <c r="D26" s="108">
        <v>9017.4</v>
      </c>
      <c r="E26" s="60"/>
      <c r="F26" s="61"/>
      <c r="G26" s="66"/>
      <c r="H26" s="746"/>
      <c r="I26" s="30" t="s">
        <v>339</v>
      </c>
      <c r="J26" s="31"/>
      <c r="K26" s="32"/>
      <c r="L26" s="215" t="s">
        <v>45</v>
      </c>
      <c r="N26" s="161" t="s">
        <v>46</v>
      </c>
      <c r="O26"/>
      <c r="P26" s="160"/>
      <c r="Q26" s="172"/>
    </row>
    <row r="27" spans="1:17" x14ac:dyDescent="0.2">
      <c r="A27" s="741" t="s">
        <v>207</v>
      </c>
      <c r="B27" s="137" t="s">
        <v>349</v>
      </c>
      <c r="C27" s="58"/>
      <c r="D27" s="120"/>
      <c r="E27" s="149">
        <v>2052</v>
      </c>
      <c r="F27" s="59"/>
      <c r="G27" s="121"/>
      <c r="H27" s="744">
        <f>SUM(C27:G32)</f>
        <v>39176.1</v>
      </c>
      <c r="I27" s="30" t="s">
        <v>355</v>
      </c>
      <c r="J27" s="31"/>
      <c r="K27" s="32"/>
      <c r="L27" s="215" t="s">
        <v>325</v>
      </c>
      <c r="N27" s="161">
        <v>42997</v>
      </c>
      <c r="O27"/>
      <c r="P27" s="259"/>
      <c r="Q27" s="172"/>
    </row>
    <row r="28" spans="1:17" x14ac:dyDescent="0.2">
      <c r="A28" s="742"/>
      <c r="B28" s="137" t="s">
        <v>350</v>
      </c>
      <c r="C28" s="58"/>
      <c r="D28" s="120"/>
      <c r="E28" s="149">
        <v>7524</v>
      </c>
      <c r="F28" s="59"/>
      <c r="G28" s="121"/>
      <c r="H28" s="745"/>
      <c r="I28" s="30" t="s">
        <v>356</v>
      </c>
      <c r="J28" s="31"/>
      <c r="K28" s="32"/>
      <c r="L28" s="215" t="s">
        <v>325</v>
      </c>
      <c r="N28" s="161">
        <v>43209</v>
      </c>
      <c r="O28"/>
      <c r="P28" s="259" t="s">
        <v>677</v>
      </c>
      <c r="Q28" s="172"/>
    </row>
    <row r="29" spans="1:17" x14ac:dyDescent="0.2">
      <c r="A29" s="742"/>
      <c r="B29" s="137" t="s">
        <v>351</v>
      </c>
      <c r="C29" s="58"/>
      <c r="D29" s="120"/>
      <c r="E29" s="149">
        <v>12038.4</v>
      </c>
      <c r="F29" s="59"/>
      <c r="G29" s="121"/>
      <c r="H29" s="745"/>
      <c r="I29" s="30" t="s">
        <v>357</v>
      </c>
      <c r="J29" s="31"/>
      <c r="K29" s="32"/>
      <c r="L29" s="215" t="s">
        <v>79</v>
      </c>
      <c r="N29" s="478">
        <v>43052</v>
      </c>
      <c r="O29"/>
      <c r="P29" s="259"/>
      <c r="Q29" s="172"/>
    </row>
    <row r="30" spans="1:17" x14ac:dyDescent="0.2">
      <c r="A30" s="742"/>
      <c r="B30" s="137" t="s">
        <v>352</v>
      </c>
      <c r="C30" s="58"/>
      <c r="D30" s="120"/>
      <c r="E30" s="256">
        <v>6771.6</v>
      </c>
      <c r="F30" s="59"/>
      <c r="G30" s="121"/>
      <c r="H30" s="745"/>
      <c r="I30" s="269" t="s">
        <v>358</v>
      </c>
      <c r="J30" s="31"/>
      <c r="K30" s="32"/>
      <c r="L30" s="324" t="s">
        <v>95</v>
      </c>
      <c r="N30" s="589"/>
      <c r="O30"/>
      <c r="P30" s="259" t="s">
        <v>483</v>
      </c>
      <c r="Q30" s="172"/>
    </row>
    <row r="31" spans="1:17" x14ac:dyDescent="0.2">
      <c r="A31" s="742"/>
      <c r="B31" s="137" t="s">
        <v>354</v>
      </c>
      <c r="C31" s="58"/>
      <c r="D31" s="120"/>
      <c r="E31" s="149">
        <v>3009.6</v>
      </c>
      <c r="F31" s="59"/>
      <c r="G31" s="121"/>
      <c r="H31" s="745"/>
      <c r="I31" s="30" t="s">
        <v>359</v>
      </c>
      <c r="J31" s="31"/>
      <c r="K31" s="32"/>
      <c r="L31" s="215" t="s">
        <v>447</v>
      </c>
      <c r="N31" s="161" t="s">
        <v>46</v>
      </c>
      <c r="O31"/>
      <c r="P31" s="259" t="s">
        <v>448</v>
      </c>
      <c r="Q31" s="172"/>
    </row>
    <row r="32" spans="1:17" x14ac:dyDescent="0.2">
      <c r="A32" s="743"/>
      <c r="B32" s="137" t="s">
        <v>353</v>
      </c>
      <c r="C32" s="58"/>
      <c r="D32" s="120">
        <v>7780.5</v>
      </c>
      <c r="E32" s="58"/>
      <c r="F32" s="59"/>
      <c r="G32" s="121"/>
      <c r="H32" s="746"/>
      <c r="I32" s="30" t="s">
        <v>132</v>
      </c>
      <c r="J32" s="31"/>
      <c r="K32" s="32"/>
      <c r="L32" s="215" t="s">
        <v>45</v>
      </c>
      <c r="N32" s="161" t="s">
        <v>46</v>
      </c>
      <c r="O32"/>
      <c r="P32" s="160"/>
      <c r="Q32" s="172"/>
    </row>
    <row r="33" spans="1:17" x14ac:dyDescent="0.2">
      <c r="A33" s="741" t="s">
        <v>144</v>
      </c>
      <c r="B33" s="137" t="s">
        <v>362</v>
      </c>
      <c r="C33" s="58"/>
      <c r="D33" s="120"/>
      <c r="E33" s="149">
        <v>9028.7999999999993</v>
      </c>
      <c r="F33" s="59"/>
      <c r="G33" s="121"/>
      <c r="H33" s="744">
        <f>SUM(C33:G37)</f>
        <v>57016.19</v>
      </c>
      <c r="I33" s="30" t="s">
        <v>360</v>
      </c>
      <c r="J33" s="31"/>
      <c r="K33" s="32"/>
      <c r="L33" s="215" t="s">
        <v>79</v>
      </c>
      <c r="N33" s="161">
        <v>43188</v>
      </c>
      <c r="O33"/>
      <c r="P33" s="259" t="s">
        <v>695</v>
      </c>
      <c r="Q33" s="172"/>
    </row>
    <row r="34" spans="1:17" x14ac:dyDescent="0.2">
      <c r="A34" s="742"/>
      <c r="B34" s="137" t="s">
        <v>363</v>
      </c>
      <c r="C34" s="58"/>
      <c r="D34" s="120"/>
      <c r="E34" s="149">
        <v>6019.2</v>
      </c>
      <c r="F34" s="59"/>
      <c r="G34" s="121"/>
      <c r="H34" s="745"/>
      <c r="I34" s="30" t="s">
        <v>361</v>
      </c>
      <c r="J34" s="31"/>
      <c r="K34" s="32"/>
      <c r="L34" s="215" t="s">
        <v>79</v>
      </c>
      <c r="N34" s="161">
        <v>42969</v>
      </c>
      <c r="O34"/>
      <c r="P34" s="259"/>
      <c r="Q34" s="172"/>
    </row>
    <row r="35" spans="1:17" x14ac:dyDescent="0.2">
      <c r="A35" s="742"/>
      <c r="B35" s="137" t="s">
        <v>364</v>
      </c>
      <c r="C35" s="149">
        <v>1858.2</v>
      </c>
      <c r="D35" s="120"/>
      <c r="E35" s="58"/>
      <c r="F35" s="59"/>
      <c r="G35" s="121"/>
      <c r="H35" s="745"/>
      <c r="I35" s="30" t="s">
        <v>365</v>
      </c>
      <c r="J35" s="31"/>
      <c r="K35" s="32"/>
      <c r="L35" s="215" t="s">
        <v>325</v>
      </c>
      <c r="N35" s="161">
        <v>42943</v>
      </c>
      <c r="P35" s="160"/>
      <c r="Q35" s="172"/>
    </row>
    <row r="36" spans="1:17" x14ac:dyDescent="0.2">
      <c r="A36" s="742"/>
      <c r="B36" s="137" t="s">
        <v>367</v>
      </c>
      <c r="C36" s="58"/>
      <c r="D36" s="120">
        <v>22526.400000000001</v>
      </c>
      <c r="E36" s="58"/>
      <c r="F36" s="59"/>
      <c r="G36" s="121"/>
      <c r="H36" s="745"/>
      <c r="I36" s="30" t="s">
        <v>84</v>
      </c>
      <c r="J36" s="31"/>
      <c r="K36" s="32"/>
      <c r="L36" s="215" t="s">
        <v>45</v>
      </c>
      <c r="N36" s="161" t="s">
        <v>46</v>
      </c>
      <c r="P36" s="160"/>
      <c r="Q36" s="172"/>
    </row>
    <row r="37" spans="1:17" x14ac:dyDescent="0.2">
      <c r="A37" s="743"/>
      <c r="B37" s="137" t="s">
        <v>366</v>
      </c>
      <c r="C37" s="58"/>
      <c r="D37" s="120">
        <v>17583.59</v>
      </c>
      <c r="E37" s="58"/>
      <c r="F37" s="59"/>
      <c r="G37" s="121"/>
      <c r="H37" s="746"/>
      <c r="I37" s="30" t="s">
        <v>84</v>
      </c>
      <c r="J37" s="31"/>
      <c r="K37" s="32"/>
      <c r="L37" s="215" t="s">
        <v>45</v>
      </c>
      <c r="N37" s="161" t="s">
        <v>46</v>
      </c>
      <c r="P37" s="160"/>
      <c r="Q37" s="172"/>
    </row>
    <row r="38" spans="1:17" ht="13.5" thickBot="1" x14ac:dyDescent="0.25">
      <c r="A38" s="115" t="s">
        <v>213</v>
      </c>
      <c r="B38" s="84" t="s">
        <v>368</v>
      </c>
      <c r="C38" s="58"/>
      <c r="D38" s="120">
        <v>15447</v>
      </c>
      <c r="E38" s="58"/>
      <c r="F38" s="59"/>
      <c r="G38" s="121"/>
      <c r="H38" s="377">
        <f>SUM(D38:G38)</f>
        <v>15447</v>
      </c>
      <c r="I38" s="30" t="s">
        <v>235</v>
      </c>
      <c r="J38" s="31"/>
      <c r="K38" s="32"/>
      <c r="L38" s="215" t="s">
        <v>45</v>
      </c>
      <c r="N38" s="161" t="s">
        <v>46</v>
      </c>
      <c r="P38" s="160">
        <f>SUM(E28:E30,E33)</f>
        <v>35362.800000000003</v>
      </c>
    </row>
    <row r="39" spans="1:17" s="12" customFormat="1" ht="14.25" thickTop="1" thickBot="1" x14ac:dyDescent="0.25">
      <c r="A39" s="766"/>
      <c r="B39" s="766"/>
      <c r="C39" s="258">
        <f t="shared" ref="C39:H39" si="0">SUM(C5:C38)</f>
        <v>87403.8</v>
      </c>
      <c r="D39" s="109">
        <f t="shared" si="0"/>
        <v>230676.09</v>
      </c>
      <c r="E39" s="258">
        <f t="shared" si="0"/>
        <v>111446.40000000001</v>
      </c>
      <c r="F39" s="57">
        <f t="shared" si="0"/>
        <v>0</v>
      </c>
      <c r="G39" s="111">
        <f t="shared" si="0"/>
        <v>0</v>
      </c>
      <c r="H39" s="781">
        <f t="shared" si="0"/>
        <v>429526.29</v>
      </c>
      <c r="I39" s="782"/>
      <c r="J39" s="782"/>
      <c r="K39" s="782"/>
      <c r="L39" s="69">
        <f>SUM(C39:G39)</f>
        <v>429526.29000000004</v>
      </c>
      <c r="M39" s="69"/>
      <c r="N39" s="327"/>
      <c r="O39" s="35"/>
    </row>
    <row r="40" spans="1:17" s="12" customFormat="1" ht="15" customHeight="1" x14ac:dyDescent="0.2">
      <c r="A40" s="40"/>
      <c r="B40" s="86"/>
      <c r="C40" s="826">
        <f>SUM(C39:D39)</f>
        <v>318079.89</v>
      </c>
      <c r="D40" s="827"/>
      <c r="E40" s="767">
        <f>SUM(E39:F39)</f>
        <v>111446.40000000001</v>
      </c>
      <c r="F40" s="768"/>
      <c r="G40" s="68">
        <f>SUM(G39)</f>
        <v>0</v>
      </c>
      <c r="H40" s="781"/>
      <c r="I40" s="781"/>
      <c r="J40" s="781"/>
      <c r="K40" s="781"/>
      <c r="L40" s="69">
        <f>SUM(C40:G40)</f>
        <v>429526.29000000004</v>
      </c>
      <c r="M40" s="69"/>
      <c r="N40" s="102"/>
      <c r="O40" s="259" t="e">
        <f>SUM(E27:E33)+'AUGUST ''17'!#REF!+'AUGUST ''17'!E12</f>
        <v>#REF!</v>
      </c>
    </row>
    <row r="41" spans="1:17" x14ac:dyDescent="0.2">
      <c r="H41" s="838"/>
      <c r="I41" s="774"/>
      <c r="J41" s="754"/>
      <c r="K41" s="774"/>
      <c r="L41" s="754">
        <f>SUM(C22:G38,C5:G20,'JUNE ''17'!C20:G31,'JUNE ''17'!C5:G18)</f>
        <v>796488.58999999985</v>
      </c>
      <c r="M41" s="774"/>
      <c r="N41" s="839"/>
      <c r="O41" s="839"/>
      <c r="P41" s="160"/>
    </row>
    <row r="42" spans="1:17" ht="15" x14ac:dyDescent="0.2">
      <c r="A42" s="65" t="s">
        <v>10</v>
      </c>
      <c r="J42" s="754"/>
      <c r="K42" s="774"/>
      <c r="L42" s="754">
        <f>SUM(D21,'JUNE ''17'!D19)</f>
        <v>78000</v>
      </c>
      <c r="M42" s="774"/>
    </row>
    <row r="43" spans="1:17" s="101" customFormat="1" ht="7.5" customHeight="1" x14ac:dyDescent="0.2">
      <c r="A43" s="4"/>
      <c r="B43" s="83"/>
      <c r="C43" s="1"/>
      <c r="D43" s="1"/>
      <c r="E43" s="1"/>
      <c r="F43" s="1"/>
      <c r="G43" s="1"/>
      <c r="H43"/>
      <c r="I43"/>
      <c r="J43"/>
      <c r="K43"/>
      <c r="L43"/>
      <c r="M43"/>
      <c r="O43" s="35"/>
    </row>
    <row r="44" spans="1:17" s="101" customFormat="1" ht="17.25" customHeight="1" thickBot="1" x14ac:dyDescent="0.25">
      <c r="A44" s="135"/>
      <c r="B44" s="134" t="s">
        <v>35</v>
      </c>
      <c r="C44" s="133"/>
      <c r="D44" s="1"/>
      <c r="E44" s="1"/>
      <c r="F44" s="1"/>
      <c r="G44" s="1"/>
      <c r="H44"/>
      <c r="I44"/>
      <c r="J44"/>
      <c r="K44"/>
      <c r="L44"/>
      <c r="M44"/>
      <c r="O44" s="35"/>
    </row>
    <row r="45" spans="1:17" s="101" customFormat="1" ht="13.5" thickBot="1" x14ac:dyDescent="0.25">
      <c r="A45" s="840"/>
      <c r="B45" s="840"/>
      <c r="C45" s="610" t="s">
        <v>311</v>
      </c>
      <c r="D45" s="33" t="s">
        <v>112</v>
      </c>
      <c r="E45" s="33" t="s">
        <v>158</v>
      </c>
      <c r="F45" s="33" t="s">
        <v>9</v>
      </c>
      <c r="G45" s="33" t="s">
        <v>92</v>
      </c>
      <c r="H45" s="33" t="s">
        <v>124</v>
      </c>
      <c r="I45" s="33" t="s">
        <v>87</v>
      </c>
      <c r="J45" s="179" t="s">
        <v>86</v>
      </c>
      <c r="K45" s="325" t="s">
        <v>110</v>
      </c>
      <c r="L45" s="103"/>
      <c r="N45"/>
      <c r="Q45" s="260"/>
    </row>
    <row r="46" spans="1:17" s="101" customFormat="1" x14ac:dyDescent="0.2">
      <c r="A46" s="739" t="s">
        <v>317</v>
      </c>
      <c r="B46" s="740"/>
      <c r="C46" s="363"/>
      <c r="D46" s="113"/>
      <c r="E46" s="113"/>
      <c r="F46" s="113"/>
      <c r="G46" s="113"/>
      <c r="H46" s="113"/>
      <c r="I46" s="113">
        <v>9370.7999999999993</v>
      </c>
      <c r="J46" s="344"/>
      <c r="K46" s="292"/>
      <c r="L46" s="104"/>
      <c r="N46"/>
      <c r="Q46" s="260"/>
    </row>
    <row r="47" spans="1:17" s="101" customFormat="1" x14ac:dyDescent="0.2">
      <c r="A47" s="737" t="s">
        <v>326</v>
      </c>
      <c r="B47" s="738"/>
      <c r="C47" s="60"/>
      <c r="D47" s="108">
        <v>8504.4</v>
      </c>
      <c r="E47" s="108"/>
      <c r="F47" s="108"/>
      <c r="G47" s="108"/>
      <c r="H47" s="108"/>
      <c r="I47" s="108"/>
      <c r="J47" s="347"/>
      <c r="K47" s="346"/>
      <c r="L47" s="104"/>
      <c r="N47"/>
      <c r="Q47" s="260"/>
    </row>
    <row r="48" spans="1:17" s="101" customFormat="1" x14ac:dyDescent="0.2">
      <c r="A48" s="737" t="s">
        <v>330</v>
      </c>
      <c r="B48" s="738"/>
      <c r="C48" s="60"/>
      <c r="D48" s="108"/>
      <c r="E48" s="108">
        <v>10545</v>
      </c>
      <c r="F48" s="108"/>
      <c r="G48" s="108"/>
      <c r="H48" s="108"/>
      <c r="I48" s="108"/>
      <c r="J48" s="76"/>
      <c r="K48" s="293"/>
      <c r="L48" s="104"/>
      <c r="N48"/>
      <c r="Q48" s="260"/>
    </row>
    <row r="49" spans="1:18" s="101" customFormat="1" x14ac:dyDescent="0.2">
      <c r="A49" s="737" t="s">
        <v>332</v>
      </c>
      <c r="B49" s="738"/>
      <c r="C49" s="60"/>
      <c r="D49" s="108"/>
      <c r="E49" s="108"/>
      <c r="F49" s="108"/>
      <c r="G49" s="108">
        <v>2736</v>
      </c>
      <c r="H49" s="108"/>
      <c r="I49" s="108"/>
      <c r="J49" s="76"/>
      <c r="K49" s="293"/>
      <c r="L49" s="104"/>
      <c r="N49"/>
      <c r="Q49" s="260"/>
    </row>
    <row r="50" spans="1:18" x14ac:dyDescent="0.2">
      <c r="A50" s="737" t="s">
        <v>333</v>
      </c>
      <c r="B50" s="738"/>
      <c r="C50" s="470"/>
      <c r="D50" s="139"/>
      <c r="E50" s="139">
        <v>6840</v>
      </c>
      <c r="F50" s="139"/>
      <c r="G50" s="139"/>
      <c r="H50" s="139"/>
      <c r="I50" s="139"/>
      <c r="J50" s="348"/>
      <c r="K50" s="176"/>
      <c r="L50" s="104"/>
      <c r="M50" s="101"/>
      <c r="N50"/>
      <c r="O50"/>
      <c r="Q50" s="35"/>
    </row>
    <row r="51" spans="1:18" x14ac:dyDescent="0.2">
      <c r="A51" s="737" t="s">
        <v>338</v>
      </c>
      <c r="B51" s="738"/>
      <c r="C51" s="470"/>
      <c r="D51" s="139"/>
      <c r="E51" s="139"/>
      <c r="F51" s="139"/>
      <c r="G51" s="139"/>
      <c r="H51" s="139"/>
      <c r="I51" s="139"/>
      <c r="J51" s="348"/>
      <c r="K51" s="176">
        <v>29754</v>
      </c>
      <c r="L51" s="104"/>
      <c r="M51" s="101"/>
      <c r="N51"/>
      <c r="O51"/>
      <c r="Q51" s="35"/>
    </row>
    <row r="52" spans="1:18" x14ac:dyDescent="0.2">
      <c r="A52" s="737" t="s">
        <v>340</v>
      </c>
      <c r="B52" s="738"/>
      <c r="C52" s="470"/>
      <c r="D52" s="139"/>
      <c r="E52" s="139"/>
      <c r="F52" s="139">
        <v>32433</v>
      </c>
      <c r="G52" s="139"/>
      <c r="H52" s="139"/>
      <c r="I52" s="139"/>
      <c r="J52" s="348"/>
      <c r="K52" s="176"/>
      <c r="L52" s="104"/>
      <c r="M52" s="101"/>
      <c r="N52"/>
      <c r="O52"/>
      <c r="Q52" s="35"/>
    </row>
    <row r="53" spans="1:18" x14ac:dyDescent="0.2">
      <c r="A53" s="737" t="s">
        <v>343</v>
      </c>
      <c r="B53" s="835"/>
      <c r="C53" s="470"/>
      <c r="D53" s="139"/>
      <c r="E53" s="139"/>
      <c r="F53" s="139"/>
      <c r="G53" s="139"/>
      <c r="H53" s="139">
        <v>47650</v>
      </c>
      <c r="I53" s="139"/>
      <c r="J53" s="348"/>
      <c r="K53" s="176"/>
      <c r="L53" s="104"/>
      <c r="M53" s="402"/>
      <c r="N53"/>
      <c r="O53"/>
      <c r="Q53" s="35"/>
    </row>
    <row r="54" spans="1:18" x14ac:dyDescent="0.2">
      <c r="A54" s="737" t="s">
        <v>345</v>
      </c>
      <c r="B54" s="835"/>
      <c r="C54" s="470">
        <v>-5928</v>
      </c>
      <c r="D54" s="139"/>
      <c r="E54" s="139"/>
      <c r="F54" s="139"/>
      <c r="G54" s="139"/>
      <c r="H54" s="139"/>
      <c r="I54" s="139"/>
      <c r="J54" s="348"/>
      <c r="K54" s="176"/>
      <c r="L54" s="104"/>
      <c r="M54" s="402"/>
      <c r="N54"/>
      <c r="O54"/>
      <c r="Q54" s="35"/>
    </row>
    <row r="55" spans="1:18" x14ac:dyDescent="0.2">
      <c r="A55" s="737" t="s">
        <v>346</v>
      </c>
      <c r="B55" s="835"/>
      <c r="C55" s="470">
        <v>4731</v>
      </c>
      <c r="D55" s="139"/>
      <c r="E55" s="139"/>
      <c r="F55" s="139"/>
      <c r="G55" s="139"/>
      <c r="H55" s="139"/>
      <c r="I55" s="139"/>
      <c r="J55" s="348"/>
      <c r="K55" s="176"/>
      <c r="L55" s="104"/>
      <c r="M55" s="607"/>
      <c r="N55"/>
      <c r="O55"/>
      <c r="Q55" s="35"/>
    </row>
    <row r="56" spans="1:18" x14ac:dyDescent="0.2">
      <c r="A56" s="737" t="s">
        <v>347</v>
      </c>
      <c r="B56" s="835"/>
      <c r="C56" s="470">
        <v>11685</v>
      </c>
      <c r="D56" s="139"/>
      <c r="E56" s="139"/>
      <c r="F56" s="139"/>
      <c r="G56" s="139"/>
      <c r="H56" s="139"/>
      <c r="I56" s="139"/>
      <c r="J56" s="348"/>
      <c r="K56" s="176"/>
      <c r="L56" s="104"/>
      <c r="M56" s="607"/>
      <c r="N56"/>
      <c r="O56"/>
      <c r="Q56" s="35"/>
    </row>
    <row r="57" spans="1:18" x14ac:dyDescent="0.2">
      <c r="A57" s="737" t="s">
        <v>348</v>
      </c>
      <c r="B57" s="835"/>
      <c r="C57" s="470"/>
      <c r="D57" s="139"/>
      <c r="E57" s="139"/>
      <c r="F57" s="139">
        <v>9017.4</v>
      </c>
      <c r="G57" s="139"/>
      <c r="H57" s="139"/>
      <c r="I57" s="139"/>
      <c r="J57" s="348"/>
      <c r="K57" s="176"/>
      <c r="L57" s="104"/>
      <c r="M57" s="101"/>
      <c r="N57"/>
      <c r="O57"/>
      <c r="Q57" s="35"/>
    </row>
    <row r="58" spans="1:18" x14ac:dyDescent="0.2">
      <c r="A58" s="737" t="s">
        <v>353</v>
      </c>
      <c r="B58" s="753"/>
      <c r="C58" s="470"/>
      <c r="D58" s="139">
        <v>7780.5</v>
      </c>
      <c r="E58" s="139"/>
      <c r="F58" s="139"/>
      <c r="G58" s="139"/>
      <c r="H58" s="139"/>
      <c r="I58" s="139"/>
      <c r="J58" s="348"/>
      <c r="K58" s="176"/>
      <c r="L58" s="104"/>
      <c r="M58" s="405"/>
      <c r="N58"/>
      <c r="O58"/>
      <c r="Q58" s="35"/>
    </row>
    <row r="59" spans="1:18" x14ac:dyDescent="0.2">
      <c r="A59" s="737" t="s">
        <v>367</v>
      </c>
      <c r="B59" s="753"/>
      <c r="C59" s="470"/>
      <c r="D59" s="139"/>
      <c r="E59" s="139"/>
      <c r="F59" s="139"/>
      <c r="G59" s="139"/>
      <c r="H59" s="139"/>
      <c r="I59" s="139"/>
      <c r="J59" s="348">
        <v>22526.400000000001</v>
      </c>
      <c r="K59" s="176"/>
      <c r="L59" s="104"/>
      <c r="M59" s="611"/>
      <c r="N59"/>
      <c r="O59"/>
      <c r="Q59" s="35"/>
    </row>
    <row r="60" spans="1:18" x14ac:dyDescent="0.2">
      <c r="A60" s="737" t="s">
        <v>366</v>
      </c>
      <c r="B60" s="753"/>
      <c r="C60" s="470"/>
      <c r="D60" s="139"/>
      <c r="E60" s="139"/>
      <c r="F60" s="139"/>
      <c r="G60" s="139"/>
      <c r="H60" s="139"/>
      <c r="I60" s="139"/>
      <c r="J60" s="348">
        <v>17583.59</v>
      </c>
      <c r="K60" s="176"/>
      <c r="L60" s="104"/>
      <c r="M60" s="611"/>
      <c r="N60"/>
      <c r="O60"/>
      <c r="Q60" s="35"/>
    </row>
    <row r="61" spans="1:18" ht="13.5" thickBot="1" x14ac:dyDescent="0.25">
      <c r="A61" s="756" t="s">
        <v>368</v>
      </c>
      <c r="B61" s="757"/>
      <c r="C61" s="261"/>
      <c r="D61" s="131"/>
      <c r="E61" s="131">
        <v>15447</v>
      </c>
      <c r="F61" s="131"/>
      <c r="G61" s="131"/>
      <c r="H61" s="131"/>
      <c r="I61" s="131"/>
      <c r="J61" s="96"/>
      <c r="K61" s="182"/>
      <c r="L61" s="104"/>
      <c r="M61" s="612"/>
      <c r="N61"/>
      <c r="O61"/>
      <c r="Q61" s="35"/>
    </row>
    <row r="62" spans="1:18" ht="13.5" thickBot="1" x14ac:dyDescent="0.25">
      <c r="C62" s="79">
        <f t="shared" ref="C62:K62" si="1">SUM(C46:C61)</f>
        <v>10488</v>
      </c>
      <c r="D62" s="80">
        <f t="shared" si="1"/>
        <v>16284.9</v>
      </c>
      <c r="E62" s="80">
        <f t="shared" si="1"/>
        <v>32832</v>
      </c>
      <c r="F62" s="80">
        <f t="shared" si="1"/>
        <v>41450.400000000001</v>
      </c>
      <c r="G62" s="80">
        <f t="shared" si="1"/>
        <v>2736</v>
      </c>
      <c r="H62" s="80">
        <f t="shared" si="1"/>
        <v>47650</v>
      </c>
      <c r="I62" s="80">
        <f t="shared" si="1"/>
        <v>9370.7999999999993</v>
      </c>
      <c r="J62" s="124">
        <f t="shared" si="1"/>
        <v>40109.990000000005</v>
      </c>
      <c r="K62" s="81">
        <f t="shared" si="1"/>
        <v>29754</v>
      </c>
      <c r="L62" s="104"/>
      <c r="M62" s="758">
        <f>SUM(C62:L62)</f>
        <v>230676.08999999997</v>
      </c>
      <c r="N62" s="758"/>
      <c r="O62"/>
      <c r="Q62" s="35"/>
    </row>
    <row r="63" spans="1:18" x14ac:dyDescent="0.2">
      <c r="R63" s="150"/>
    </row>
    <row r="64" spans="1:18" s="422" customFormat="1" x14ac:dyDescent="0.2">
      <c r="A64" s="420"/>
      <c r="B64" s="471"/>
      <c r="C64" s="506" t="s">
        <v>51</v>
      </c>
      <c r="D64" s="506" t="s">
        <v>51</v>
      </c>
      <c r="E64" s="506" t="s">
        <v>51</v>
      </c>
      <c r="F64" s="506" t="s">
        <v>51</v>
      </c>
      <c r="G64" s="506" t="s">
        <v>51</v>
      </c>
      <c r="H64" s="506" t="s">
        <v>51</v>
      </c>
      <c r="I64" s="453"/>
      <c r="J64" s="506" t="s">
        <v>51</v>
      </c>
      <c r="K64" s="453"/>
      <c r="L64" s="806">
        <f>SUM(C64:K64)</f>
        <v>0</v>
      </c>
      <c r="M64" s="807"/>
      <c r="N64" s="423"/>
      <c r="O64" s="472"/>
    </row>
    <row r="65" spans="1:15" s="422" customFormat="1" x14ac:dyDescent="0.2">
      <c r="A65" s="420"/>
      <c r="B65" s="471"/>
      <c r="C65" s="421"/>
      <c r="D65" s="453"/>
      <c r="E65" s="421"/>
      <c r="F65" s="421"/>
      <c r="G65" s="421"/>
      <c r="J65" s="421"/>
      <c r="L65" s="836">
        <f>SUM(C65:K65)</f>
        <v>0</v>
      </c>
      <c r="M65" s="837"/>
      <c r="N65" s="423"/>
      <c r="O65" s="472"/>
    </row>
    <row r="66" spans="1:15" s="422" customFormat="1" ht="13.5" thickBot="1" x14ac:dyDescent="0.25">
      <c r="A66" s="420"/>
      <c r="B66" s="608"/>
      <c r="C66" s="421"/>
      <c r="D66" s="453"/>
      <c r="E66" s="421"/>
      <c r="F66" s="421"/>
      <c r="G66" s="421"/>
      <c r="I66" s="465"/>
      <c r="K66" s="613"/>
      <c r="L66" s="808">
        <f>SUM(C66:K66)</f>
        <v>0</v>
      </c>
      <c r="M66" s="809"/>
      <c r="N66" s="423"/>
      <c r="O66" s="472"/>
    </row>
    <row r="67" spans="1:15" s="422" customFormat="1" ht="12" thickTop="1" x14ac:dyDescent="0.2">
      <c r="A67" s="420"/>
      <c r="B67" s="471"/>
      <c r="C67" s="626"/>
      <c r="D67" s="421"/>
      <c r="E67" s="421"/>
      <c r="F67" s="421"/>
      <c r="G67" s="421"/>
      <c r="H67" s="465"/>
      <c r="I67" s="465"/>
      <c r="J67" s="465"/>
      <c r="K67" s="465"/>
      <c r="L67" s="806">
        <f>SUM(L64:M66)</f>
        <v>0</v>
      </c>
      <c r="M67" s="807"/>
      <c r="N67" s="423"/>
      <c r="O67" s="472"/>
    </row>
    <row r="68" spans="1:15" x14ac:dyDescent="0.2">
      <c r="C68" s="421"/>
    </row>
    <row r="69" spans="1:15" x14ac:dyDescent="0.2">
      <c r="C69" s="421"/>
    </row>
    <row r="72" spans="1:15" x14ac:dyDescent="0.2">
      <c r="I72" s="465">
        <f>I66+'JUNE ''17'!K64+'MAY ''17'!K89</f>
        <v>0</v>
      </c>
    </row>
  </sheetData>
  <mergeCells count="52">
    <mergeCell ref="N41:O41"/>
    <mergeCell ref="A7:A8"/>
    <mergeCell ref="H7:H8"/>
    <mergeCell ref="J42:K42"/>
    <mergeCell ref="A45:B45"/>
    <mergeCell ref="A9:A10"/>
    <mergeCell ref="H9:H10"/>
    <mergeCell ref="H11:H14"/>
    <mergeCell ref="A11:A14"/>
    <mergeCell ref="A17:A18"/>
    <mergeCell ref="A19:A22"/>
    <mergeCell ref="A23:A26"/>
    <mergeCell ref="I4:K4"/>
    <mergeCell ref="G2:G4"/>
    <mergeCell ref="C3:D3"/>
    <mergeCell ref="E3:F3"/>
    <mergeCell ref="J41:K41"/>
    <mergeCell ref="H17:H18"/>
    <mergeCell ref="H19:H22"/>
    <mergeCell ref="H23:H26"/>
    <mergeCell ref="H27:H32"/>
    <mergeCell ref="H33:H37"/>
    <mergeCell ref="H39:K40"/>
    <mergeCell ref="C40:D40"/>
    <mergeCell ref="E40:F40"/>
    <mergeCell ref="H41:I41"/>
    <mergeCell ref="L67:M67"/>
    <mergeCell ref="A50:B50"/>
    <mergeCell ref="A47:B47"/>
    <mergeCell ref="A48:B48"/>
    <mergeCell ref="A49:B49"/>
    <mergeCell ref="A51:B51"/>
    <mergeCell ref="A54:B54"/>
    <mergeCell ref="A52:B52"/>
    <mergeCell ref="A53:B53"/>
    <mergeCell ref="A58:B58"/>
    <mergeCell ref="A57:B57"/>
    <mergeCell ref="M62:N62"/>
    <mergeCell ref="L66:M66"/>
    <mergeCell ref="A59:B59"/>
    <mergeCell ref="A60:B60"/>
    <mergeCell ref="A55:B55"/>
    <mergeCell ref="A56:B56"/>
    <mergeCell ref="L64:M64"/>
    <mergeCell ref="L65:M65"/>
    <mergeCell ref="A27:A32"/>
    <mergeCell ref="A33:A37"/>
    <mergeCell ref="A61:B61"/>
    <mergeCell ref="L41:M41"/>
    <mergeCell ref="L42:M42"/>
    <mergeCell ref="A46:B46"/>
    <mergeCell ref="A39:B39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71"/>
  <sheetViews>
    <sheetView zoomScaleNormal="100" workbookViewId="0">
      <pane ySplit="4" topLeftCell="A5" activePane="bottomLeft" state="frozenSplit"/>
      <selection pane="bottomLeft" activeCell="J12" sqref="J12"/>
    </sheetView>
  </sheetViews>
  <sheetFormatPr defaultRowHeight="12.75" x14ac:dyDescent="0.2"/>
  <cols>
    <col min="1" max="1" width="2.42578125" style="144" customWidth="1"/>
    <col min="2" max="2" width="6.42578125" style="83" customWidth="1"/>
    <col min="3" max="4" width="10.7109375" style="1" customWidth="1"/>
    <col min="5" max="5" width="11.28515625" style="1" customWidth="1"/>
    <col min="6" max="6" width="10.42578125" style="1" customWidth="1"/>
    <col min="7" max="7" width="11.42578125" style="1" customWidth="1"/>
    <col min="8" max="8" width="10.85546875" style="421" hidden="1" customWidth="1"/>
    <col min="9" max="9" width="11.7109375" style="133" customWidth="1"/>
    <col min="10" max="10" width="11" customWidth="1"/>
    <col min="11" max="11" width="10.7109375" customWidth="1"/>
    <col min="12" max="12" width="13.140625" customWidth="1"/>
    <col min="13" max="13" width="10.5703125" customWidth="1"/>
    <col min="14" max="15" width="10.7109375" customWidth="1"/>
    <col min="16" max="16" width="6.28515625" style="101" customWidth="1"/>
    <col min="17" max="17" width="13.5703125" customWidth="1"/>
    <col min="18" max="18" width="13" customWidth="1"/>
    <col min="19" max="19" width="13.28515625" customWidth="1"/>
    <col min="20" max="20" width="13.7109375" customWidth="1"/>
    <col min="21" max="21" width="13.140625" customWidth="1"/>
  </cols>
  <sheetData>
    <row r="1" spans="1:18" ht="15" x14ac:dyDescent="0.25">
      <c r="A1" s="41" t="s">
        <v>67</v>
      </c>
      <c r="C1" s="3"/>
    </row>
    <row r="2" spans="1:18" ht="9.75" customHeight="1" thickBot="1" x14ac:dyDescent="0.25">
      <c r="A2" s="2"/>
      <c r="C2" s="145"/>
      <c r="D2" s="146"/>
      <c r="E2" s="146"/>
      <c r="F2" s="146"/>
      <c r="G2" s="772" t="s">
        <v>39</v>
      </c>
      <c r="H2" s="650"/>
      <c r="I2" s="268"/>
      <c r="J2" s="148"/>
    </row>
    <row r="3" spans="1:18" ht="17.25" customHeight="1" x14ac:dyDescent="0.2">
      <c r="A3" s="2"/>
      <c r="C3" s="762" t="s">
        <v>35</v>
      </c>
      <c r="D3" s="763"/>
      <c r="E3" s="762" t="s">
        <v>34</v>
      </c>
      <c r="F3" s="763"/>
      <c r="G3" s="772"/>
      <c r="H3" s="650"/>
      <c r="I3" s="268"/>
      <c r="J3" s="148"/>
    </row>
    <row r="4" spans="1:18" ht="13.5" thickBot="1" x14ac:dyDescent="0.25">
      <c r="A4" s="82" t="s">
        <v>6</v>
      </c>
      <c r="B4" s="112" t="s">
        <v>11</v>
      </c>
      <c r="C4" s="54" t="s">
        <v>7</v>
      </c>
      <c r="D4" s="147" t="s">
        <v>8</v>
      </c>
      <c r="E4" s="54" t="s">
        <v>38</v>
      </c>
      <c r="F4" s="55" t="s">
        <v>8</v>
      </c>
      <c r="G4" s="773"/>
      <c r="H4" s="651"/>
      <c r="I4" s="143" t="s">
        <v>0</v>
      </c>
      <c r="J4" s="777" t="s">
        <v>12</v>
      </c>
      <c r="K4" s="777"/>
      <c r="L4" s="777"/>
      <c r="O4" s="101"/>
      <c r="P4"/>
    </row>
    <row r="5" spans="1:18" x14ac:dyDescent="0.2">
      <c r="A5" s="122" t="s">
        <v>161</v>
      </c>
      <c r="B5" s="319" t="s">
        <v>369</v>
      </c>
      <c r="C5" s="127">
        <v>1938</v>
      </c>
      <c r="D5" s="108"/>
      <c r="E5" s="128"/>
      <c r="F5" s="61"/>
      <c r="G5" s="71"/>
      <c r="H5" s="653">
        <f>SUM(C5:G5)/1.14</f>
        <v>1700.0000000000002</v>
      </c>
      <c r="I5" s="99">
        <f>SUM(C5:G5)</f>
        <v>1938</v>
      </c>
      <c r="J5" s="30" t="s">
        <v>75</v>
      </c>
      <c r="K5" s="31"/>
      <c r="L5" s="32"/>
      <c r="M5" s="215" t="s">
        <v>79</v>
      </c>
      <c r="O5" s="161">
        <v>42954</v>
      </c>
      <c r="P5" s="35"/>
      <c r="Q5" s="160"/>
      <c r="R5" s="172"/>
    </row>
    <row r="6" spans="1:18" x14ac:dyDescent="0.2">
      <c r="A6" s="230" t="s">
        <v>88</v>
      </c>
      <c r="B6" s="540" t="s">
        <v>370</v>
      </c>
      <c r="C6" s="302"/>
      <c r="D6" s="141"/>
      <c r="E6" s="303">
        <v>13680</v>
      </c>
      <c r="F6" s="151"/>
      <c r="G6" s="318"/>
      <c r="H6" s="653">
        <f t="shared" ref="H6:H34" si="0">SUM(C6:G6)/1.14</f>
        <v>12000.000000000002</v>
      </c>
      <c r="I6" s="99">
        <f>SUM(C6:G6)</f>
        <v>13680</v>
      </c>
      <c r="J6" s="30" t="s">
        <v>217</v>
      </c>
      <c r="K6" s="31"/>
      <c r="L6" s="32"/>
      <c r="M6" s="215" t="s">
        <v>79</v>
      </c>
      <c r="O6" s="161">
        <v>42958</v>
      </c>
      <c r="P6"/>
      <c r="Q6" s="160"/>
      <c r="R6" s="172"/>
    </row>
    <row r="7" spans="1:18" x14ac:dyDescent="0.2">
      <c r="A7" s="122" t="s">
        <v>96</v>
      </c>
      <c r="B7" s="319" t="s">
        <v>371</v>
      </c>
      <c r="C7" s="60"/>
      <c r="D7" s="108"/>
      <c r="E7" s="127">
        <v>11970</v>
      </c>
      <c r="F7" s="61"/>
      <c r="G7" s="71"/>
      <c r="H7" s="653">
        <f t="shared" si="0"/>
        <v>10500</v>
      </c>
      <c r="I7" s="99">
        <f>SUM(C7:G7)</f>
        <v>11970</v>
      </c>
      <c r="J7" s="30" t="s">
        <v>217</v>
      </c>
      <c r="K7" s="31"/>
      <c r="L7" s="32"/>
      <c r="M7" s="215" t="s">
        <v>184</v>
      </c>
      <c r="O7" s="161">
        <v>42963</v>
      </c>
      <c r="P7"/>
      <c r="Q7" s="160"/>
      <c r="R7" s="172"/>
    </row>
    <row r="8" spans="1:18" x14ac:dyDescent="0.2">
      <c r="A8" s="122" t="s">
        <v>105</v>
      </c>
      <c r="B8" s="137" t="s">
        <v>372</v>
      </c>
      <c r="C8" s="58"/>
      <c r="D8" s="120">
        <v>12882</v>
      </c>
      <c r="E8" s="58"/>
      <c r="F8" s="59"/>
      <c r="G8" s="290"/>
      <c r="H8" s="653">
        <f t="shared" si="0"/>
        <v>11300.000000000002</v>
      </c>
      <c r="I8" s="99">
        <f>SUM(C8:G8)</f>
        <v>12882</v>
      </c>
      <c r="J8" s="30" t="s">
        <v>50</v>
      </c>
      <c r="K8" s="31"/>
      <c r="L8" s="32"/>
      <c r="M8" s="215" t="s">
        <v>45</v>
      </c>
      <c r="O8" s="161" t="s">
        <v>46</v>
      </c>
      <c r="P8"/>
      <c r="Q8" s="160"/>
      <c r="R8" s="172"/>
    </row>
    <row r="9" spans="1:18" x14ac:dyDescent="0.2">
      <c r="A9" s="230" t="s">
        <v>122</v>
      </c>
      <c r="B9" s="137" t="s">
        <v>374</v>
      </c>
      <c r="C9" s="149">
        <v>3864.6</v>
      </c>
      <c r="D9" s="120"/>
      <c r="E9" s="58"/>
      <c r="F9" s="59"/>
      <c r="G9" s="290"/>
      <c r="H9" s="653">
        <f t="shared" si="0"/>
        <v>3390</v>
      </c>
      <c r="I9" s="542">
        <v>3864.6</v>
      </c>
      <c r="J9" s="30" t="s">
        <v>373</v>
      </c>
      <c r="K9" s="31"/>
      <c r="L9" s="32"/>
      <c r="M9" s="215" t="s">
        <v>184</v>
      </c>
      <c r="O9" s="161">
        <v>42964</v>
      </c>
      <c r="P9"/>
      <c r="Q9" s="160"/>
      <c r="R9" s="172"/>
    </row>
    <row r="10" spans="1:18" x14ac:dyDescent="0.2">
      <c r="A10" s="122" t="s">
        <v>129</v>
      </c>
      <c r="B10" s="137" t="s">
        <v>377</v>
      </c>
      <c r="C10" s="58"/>
      <c r="D10" s="120">
        <v>3876</v>
      </c>
      <c r="E10" s="58"/>
      <c r="F10" s="59"/>
      <c r="G10" s="290"/>
      <c r="H10" s="653">
        <f t="shared" si="0"/>
        <v>3400.0000000000005</v>
      </c>
      <c r="I10" s="542">
        <f>SUM(C10:G10)</f>
        <v>3876</v>
      </c>
      <c r="J10" s="30" t="s">
        <v>214</v>
      </c>
      <c r="K10" s="31"/>
      <c r="L10" s="32"/>
      <c r="M10" s="215" t="s">
        <v>45</v>
      </c>
      <c r="O10" s="161" t="s">
        <v>46</v>
      </c>
      <c r="P10"/>
      <c r="Q10" s="160"/>
      <c r="R10" s="172"/>
    </row>
    <row r="11" spans="1:18" x14ac:dyDescent="0.2">
      <c r="A11" s="741" t="s">
        <v>193</v>
      </c>
      <c r="B11" s="137" t="s">
        <v>378</v>
      </c>
      <c r="C11" s="58"/>
      <c r="D11" s="120"/>
      <c r="E11" s="149">
        <v>344339.28</v>
      </c>
      <c r="F11" s="59"/>
      <c r="G11" s="290"/>
      <c r="H11" s="653">
        <f t="shared" si="0"/>
        <v>302052.00000000006</v>
      </c>
      <c r="I11" s="843">
        <f>SUM(C11:G12)</f>
        <v>404941.68000000005</v>
      </c>
      <c r="J11" s="30" t="s">
        <v>323</v>
      </c>
      <c r="K11" s="31"/>
      <c r="L11" s="32"/>
      <c r="M11" s="215" t="s">
        <v>79</v>
      </c>
      <c r="O11" s="161">
        <v>42969</v>
      </c>
      <c r="P11"/>
      <c r="Q11" s="160"/>
      <c r="R11" s="172"/>
    </row>
    <row r="12" spans="1:18" x14ac:dyDescent="0.2">
      <c r="A12" s="743"/>
      <c r="B12" s="137" t="s">
        <v>379</v>
      </c>
      <c r="C12" s="58"/>
      <c r="D12" s="120"/>
      <c r="E12" s="149">
        <v>60602.400000000001</v>
      </c>
      <c r="F12" s="59"/>
      <c r="G12" s="290"/>
      <c r="H12" s="653">
        <f t="shared" si="0"/>
        <v>53160.000000000007</v>
      </c>
      <c r="I12" s="844"/>
      <c r="J12" s="30" t="s">
        <v>380</v>
      </c>
      <c r="K12" s="31"/>
      <c r="L12" s="32"/>
      <c r="M12" s="215" t="s">
        <v>500</v>
      </c>
      <c r="O12" s="161" t="s">
        <v>46</v>
      </c>
      <c r="P12"/>
      <c r="Q12" s="172"/>
      <c r="R12" s="172"/>
    </row>
    <row r="13" spans="1:18" x14ac:dyDescent="0.2">
      <c r="A13" s="741" t="s">
        <v>255</v>
      </c>
      <c r="B13" s="137" t="s">
        <v>375</v>
      </c>
      <c r="C13" s="58"/>
      <c r="D13" s="120">
        <v>3334.5</v>
      </c>
      <c r="E13" s="58"/>
      <c r="F13" s="59"/>
      <c r="G13" s="290"/>
      <c r="H13" s="653">
        <f t="shared" si="0"/>
        <v>2925.0000000000005</v>
      </c>
      <c r="I13" s="843">
        <f>SUM(C13:G15)</f>
        <v>17236.8</v>
      </c>
      <c r="J13" s="30" t="s">
        <v>132</v>
      </c>
      <c r="K13" s="31"/>
      <c r="L13" s="32"/>
      <c r="M13" s="215" t="s">
        <v>45</v>
      </c>
      <c r="O13" s="161" t="s">
        <v>46</v>
      </c>
      <c r="P13"/>
      <c r="Q13" s="160"/>
      <c r="R13" s="172"/>
    </row>
    <row r="14" spans="1:18" x14ac:dyDescent="0.2">
      <c r="A14" s="742"/>
      <c r="B14" s="137" t="s">
        <v>376</v>
      </c>
      <c r="C14" s="58"/>
      <c r="D14" s="120">
        <v>222.3</v>
      </c>
      <c r="E14" s="58"/>
      <c r="F14" s="59"/>
      <c r="G14" s="290"/>
      <c r="H14" s="653">
        <f t="shared" si="0"/>
        <v>195.00000000000003</v>
      </c>
      <c r="I14" s="845"/>
      <c r="J14" s="30" t="s">
        <v>132</v>
      </c>
      <c r="K14" s="31"/>
      <c r="L14" s="32"/>
      <c r="M14" s="215" t="s">
        <v>45</v>
      </c>
      <c r="O14" s="161" t="s">
        <v>46</v>
      </c>
      <c r="P14"/>
      <c r="Q14" s="160"/>
      <c r="R14" s="172"/>
    </row>
    <row r="15" spans="1:18" x14ac:dyDescent="0.2">
      <c r="A15" s="743"/>
      <c r="B15" s="540" t="s">
        <v>385</v>
      </c>
      <c r="C15" s="302"/>
      <c r="D15" s="141"/>
      <c r="E15" s="302"/>
      <c r="F15" s="151">
        <v>13680</v>
      </c>
      <c r="G15" s="318"/>
      <c r="H15" s="653">
        <f t="shared" si="0"/>
        <v>12000.000000000002</v>
      </c>
      <c r="I15" s="844"/>
      <c r="J15" s="30" t="s">
        <v>383</v>
      </c>
      <c r="K15" s="31"/>
      <c r="L15" s="32"/>
      <c r="M15" s="215" t="s">
        <v>45</v>
      </c>
      <c r="O15" s="161" t="s">
        <v>46</v>
      </c>
      <c r="P15"/>
      <c r="Q15" s="160"/>
      <c r="R15" s="172"/>
    </row>
    <row r="16" spans="1:18" x14ac:dyDescent="0.2">
      <c r="A16" s="741" t="s">
        <v>261</v>
      </c>
      <c r="B16" s="319" t="s">
        <v>386</v>
      </c>
      <c r="C16" s="60"/>
      <c r="D16" s="108">
        <v>4947.6000000000004</v>
      </c>
      <c r="E16" s="60"/>
      <c r="F16" s="61"/>
      <c r="G16" s="71"/>
      <c r="H16" s="653">
        <f t="shared" si="0"/>
        <v>4340.0000000000009</v>
      </c>
      <c r="I16" s="843">
        <f>SUM(C16:G19)</f>
        <v>56597.599999999999</v>
      </c>
      <c r="J16" s="30" t="s">
        <v>77</v>
      </c>
      <c r="K16" s="31"/>
      <c r="L16" s="32"/>
      <c r="M16" s="215" t="s">
        <v>45</v>
      </c>
      <c r="O16" s="161" t="s">
        <v>46</v>
      </c>
      <c r="P16" s="225"/>
      <c r="Q16" s="160"/>
      <c r="R16" s="172"/>
    </row>
    <row r="17" spans="1:18" x14ac:dyDescent="0.2">
      <c r="A17" s="742"/>
      <c r="B17" s="137" t="s">
        <v>387</v>
      </c>
      <c r="C17" s="58"/>
      <c r="D17" s="120">
        <v>33580</v>
      </c>
      <c r="E17" s="58"/>
      <c r="F17" s="59"/>
      <c r="G17" s="290"/>
      <c r="H17" s="653"/>
      <c r="I17" s="845"/>
      <c r="J17" s="30" t="s">
        <v>123</v>
      </c>
      <c r="K17" s="31"/>
      <c r="L17" s="32"/>
      <c r="M17" s="215" t="s">
        <v>45</v>
      </c>
      <c r="O17" s="161" t="s">
        <v>46</v>
      </c>
      <c r="P17" s="225"/>
      <c r="Q17" s="160"/>
      <c r="R17" s="172"/>
    </row>
    <row r="18" spans="1:18" x14ac:dyDescent="0.2">
      <c r="A18" s="742"/>
      <c r="B18" s="137" t="s">
        <v>388</v>
      </c>
      <c r="C18" s="58"/>
      <c r="D18" s="120">
        <v>11800</v>
      </c>
      <c r="E18" s="58"/>
      <c r="F18" s="59"/>
      <c r="G18" s="290"/>
      <c r="H18" s="653"/>
      <c r="I18" s="845"/>
      <c r="J18" s="30" t="s">
        <v>123</v>
      </c>
      <c r="K18" s="31"/>
      <c r="L18" s="32"/>
      <c r="M18" s="215" t="s">
        <v>45</v>
      </c>
      <c r="O18" s="161" t="s">
        <v>46</v>
      </c>
      <c r="P18" s="225"/>
      <c r="Q18" s="160"/>
      <c r="R18" s="172"/>
    </row>
    <row r="19" spans="1:18" x14ac:dyDescent="0.2">
      <c r="A19" s="743"/>
      <c r="B19" s="137" t="s">
        <v>389</v>
      </c>
      <c r="C19" s="58"/>
      <c r="D19" s="120">
        <v>6270</v>
      </c>
      <c r="E19" s="58"/>
      <c r="F19" s="59"/>
      <c r="G19" s="290"/>
      <c r="H19" s="653">
        <f t="shared" si="0"/>
        <v>5500.0000000000009</v>
      </c>
      <c r="I19" s="844"/>
      <c r="J19" s="30" t="s">
        <v>84</v>
      </c>
      <c r="K19" s="31"/>
      <c r="L19" s="32"/>
      <c r="M19" s="215" t="s">
        <v>45</v>
      </c>
      <c r="O19" s="161" t="s">
        <v>46</v>
      </c>
      <c r="P19"/>
      <c r="Q19" s="160"/>
      <c r="R19" s="172"/>
    </row>
    <row r="20" spans="1:18" x14ac:dyDescent="0.2">
      <c r="A20" s="741" t="s">
        <v>139</v>
      </c>
      <c r="B20" s="540" t="s">
        <v>390</v>
      </c>
      <c r="C20" s="302"/>
      <c r="D20" s="141">
        <v>39945.599999999999</v>
      </c>
      <c r="E20" s="302"/>
      <c r="F20" s="151"/>
      <c r="G20" s="318"/>
      <c r="H20" s="653">
        <f t="shared" si="0"/>
        <v>35040</v>
      </c>
      <c r="I20" s="843">
        <f>SUM(C20:G24)</f>
        <v>86423.4</v>
      </c>
      <c r="J20" s="30" t="s">
        <v>109</v>
      </c>
      <c r="K20" s="31"/>
      <c r="L20" s="32"/>
      <c r="M20" s="215" t="s">
        <v>45</v>
      </c>
      <c r="O20" s="161" t="s">
        <v>46</v>
      </c>
      <c r="P20"/>
      <c r="Q20" s="160"/>
      <c r="R20" s="172"/>
    </row>
    <row r="21" spans="1:18" x14ac:dyDescent="0.2">
      <c r="A21" s="742"/>
      <c r="B21" s="319" t="s">
        <v>391</v>
      </c>
      <c r="C21" s="71"/>
      <c r="D21" s="61">
        <v>8493</v>
      </c>
      <c r="E21" s="60"/>
      <c r="F21" s="61"/>
      <c r="G21" s="71"/>
      <c r="H21" s="653">
        <f t="shared" si="0"/>
        <v>7450.0000000000009</v>
      </c>
      <c r="I21" s="845"/>
      <c r="J21" s="30" t="s">
        <v>109</v>
      </c>
      <c r="K21" s="31"/>
      <c r="L21" s="32"/>
      <c r="M21" s="215" t="s">
        <v>45</v>
      </c>
      <c r="O21" s="161" t="s">
        <v>46</v>
      </c>
      <c r="P21"/>
      <c r="Q21" s="160"/>
      <c r="R21" s="172"/>
    </row>
    <row r="22" spans="1:18" x14ac:dyDescent="0.2">
      <c r="A22" s="742"/>
      <c r="B22" s="540" t="s">
        <v>392</v>
      </c>
      <c r="C22" s="318"/>
      <c r="D22" s="151">
        <v>10989.6</v>
      </c>
      <c r="E22" s="302"/>
      <c r="F22" s="151"/>
      <c r="G22" s="318"/>
      <c r="H22" s="653">
        <f t="shared" si="0"/>
        <v>9640.0000000000018</v>
      </c>
      <c r="I22" s="845"/>
      <c r="J22" s="30" t="s">
        <v>109</v>
      </c>
      <c r="K22" s="31"/>
      <c r="L22" s="32"/>
      <c r="M22" s="215" t="s">
        <v>45</v>
      </c>
      <c r="O22" s="161" t="s">
        <v>46</v>
      </c>
      <c r="P22"/>
      <c r="Q22" s="160"/>
      <c r="R22" s="172"/>
    </row>
    <row r="23" spans="1:18" x14ac:dyDescent="0.2">
      <c r="A23" s="742"/>
      <c r="B23" s="319" t="s">
        <v>393</v>
      </c>
      <c r="C23" s="71"/>
      <c r="D23" s="61">
        <v>11263.2</v>
      </c>
      <c r="E23" s="60"/>
      <c r="F23" s="61"/>
      <c r="G23" s="71"/>
      <c r="H23" s="653">
        <f t="shared" si="0"/>
        <v>9880.0000000000018</v>
      </c>
      <c r="I23" s="845"/>
      <c r="J23" s="30" t="s">
        <v>84</v>
      </c>
      <c r="K23" s="31"/>
      <c r="L23" s="32"/>
      <c r="M23" s="215" t="s">
        <v>45</v>
      </c>
      <c r="O23" s="161" t="s">
        <v>46</v>
      </c>
      <c r="P23"/>
      <c r="Q23" s="160"/>
      <c r="R23" s="172"/>
    </row>
    <row r="24" spans="1:18" x14ac:dyDescent="0.2">
      <c r="A24" s="743"/>
      <c r="B24" s="540" t="s">
        <v>394</v>
      </c>
      <c r="C24" s="318"/>
      <c r="D24" s="151">
        <v>15732</v>
      </c>
      <c r="E24" s="302"/>
      <c r="F24" s="151"/>
      <c r="G24" s="318"/>
      <c r="H24" s="653">
        <f t="shared" si="0"/>
        <v>13800.000000000002</v>
      </c>
      <c r="I24" s="844"/>
      <c r="J24" s="30" t="s">
        <v>160</v>
      </c>
      <c r="K24" s="31"/>
      <c r="L24" s="32"/>
      <c r="M24" s="215" t="s">
        <v>45</v>
      </c>
      <c r="O24" s="161" t="s">
        <v>46</v>
      </c>
      <c r="P24"/>
      <c r="Q24" s="160"/>
      <c r="R24" s="172"/>
    </row>
    <row r="25" spans="1:18" x14ac:dyDescent="0.2">
      <c r="A25" s="741" t="s">
        <v>207</v>
      </c>
      <c r="B25" s="319" t="s">
        <v>396</v>
      </c>
      <c r="C25" s="71"/>
      <c r="D25" s="61"/>
      <c r="E25" s="127">
        <v>8550</v>
      </c>
      <c r="F25" s="61"/>
      <c r="G25" s="71"/>
      <c r="H25" s="653">
        <f t="shared" si="0"/>
        <v>7500.0000000000009</v>
      </c>
      <c r="I25" s="843">
        <f>SUM(C25:G26)</f>
        <v>40470</v>
      </c>
      <c r="J25" s="30" t="s">
        <v>395</v>
      </c>
      <c r="K25" s="31"/>
      <c r="L25" s="32"/>
      <c r="M25" s="215" t="s">
        <v>184</v>
      </c>
      <c r="O25" s="161">
        <v>42972</v>
      </c>
      <c r="P25" s="35"/>
      <c r="Q25" s="160"/>
      <c r="R25" s="172"/>
    </row>
    <row r="26" spans="1:18" x14ac:dyDescent="0.2">
      <c r="A26" s="743"/>
      <c r="B26" s="540" t="s">
        <v>398</v>
      </c>
      <c r="C26" s="624">
        <v>31920</v>
      </c>
      <c r="D26" s="151"/>
      <c r="E26" s="302"/>
      <c r="F26" s="151"/>
      <c r="G26" s="318"/>
      <c r="H26" s="653">
        <f t="shared" si="0"/>
        <v>28000.000000000004</v>
      </c>
      <c r="I26" s="844"/>
      <c r="J26" s="30" t="s">
        <v>397</v>
      </c>
      <c r="K26" s="31"/>
      <c r="L26" s="32"/>
      <c r="M26" s="215" t="s">
        <v>79</v>
      </c>
      <c r="O26" s="161">
        <v>42972</v>
      </c>
      <c r="P26"/>
      <c r="Q26" s="160"/>
      <c r="R26" s="172"/>
    </row>
    <row r="27" spans="1:18" x14ac:dyDescent="0.2">
      <c r="A27" s="741" t="s">
        <v>213</v>
      </c>
      <c r="B27" s="319" t="s">
        <v>400</v>
      </c>
      <c r="C27" s="71"/>
      <c r="D27" s="61"/>
      <c r="E27" s="127">
        <v>2319.9</v>
      </c>
      <c r="F27" s="61"/>
      <c r="G27" s="71"/>
      <c r="H27" s="653">
        <f t="shared" si="0"/>
        <v>2035.0000000000002</v>
      </c>
      <c r="I27" s="843">
        <f>SUM(C27:G28)</f>
        <v>30363.9</v>
      </c>
      <c r="J27" s="30" t="s">
        <v>399</v>
      </c>
      <c r="K27" s="31"/>
      <c r="L27" s="32"/>
      <c r="M27" s="215" t="s">
        <v>79</v>
      </c>
      <c r="O27" s="161">
        <v>42975</v>
      </c>
      <c r="P27"/>
      <c r="Q27" s="160"/>
      <c r="R27" s="172"/>
    </row>
    <row r="28" spans="1:18" x14ac:dyDescent="0.2">
      <c r="A28" s="743"/>
      <c r="B28" s="540" t="s">
        <v>402</v>
      </c>
      <c r="C28" s="318"/>
      <c r="D28" s="141"/>
      <c r="E28" s="303">
        <v>28044</v>
      </c>
      <c r="F28" s="151"/>
      <c r="G28" s="318"/>
      <c r="H28" s="653">
        <f t="shared" si="0"/>
        <v>24600.000000000004</v>
      </c>
      <c r="I28" s="844"/>
      <c r="J28" s="30" t="s">
        <v>401</v>
      </c>
      <c r="K28" s="31"/>
      <c r="L28" s="32"/>
      <c r="M28" s="215" t="s">
        <v>79</v>
      </c>
      <c r="O28" s="161">
        <v>42991</v>
      </c>
      <c r="P28" s="35"/>
      <c r="Q28" s="160"/>
      <c r="R28" s="172"/>
    </row>
    <row r="29" spans="1:18" x14ac:dyDescent="0.2">
      <c r="A29" s="741" t="s">
        <v>152</v>
      </c>
      <c r="B29" s="319" t="s">
        <v>403</v>
      </c>
      <c r="C29" s="625">
        <v>10944</v>
      </c>
      <c r="D29" s="108"/>
      <c r="E29" s="60"/>
      <c r="F29" s="61"/>
      <c r="G29" s="71"/>
      <c r="H29" s="653">
        <f t="shared" si="0"/>
        <v>9600</v>
      </c>
      <c r="I29" s="843">
        <f>SUM(C29:G32)</f>
        <v>55130.399999999994</v>
      </c>
      <c r="J29" s="30" t="s">
        <v>306</v>
      </c>
      <c r="K29" s="31"/>
      <c r="L29" s="32"/>
      <c r="M29" s="215" t="s">
        <v>184</v>
      </c>
      <c r="O29" s="161">
        <v>42982</v>
      </c>
      <c r="P29" s="225"/>
      <c r="Q29" s="160"/>
      <c r="R29" s="172"/>
    </row>
    <row r="30" spans="1:18" x14ac:dyDescent="0.2">
      <c r="A30" s="742"/>
      <c r="B30" s="540" t="s">
        <v>404</v>
      </c>
      <c r="C30" s="541"/>
      <c r="D30" s="141">
        <v>10396.799999999999</v>
      </c>
      <c r="E30" s="302"/>
      <c r="F30" s="151"/>
      <c r="G30" s="318"/>
      <c r="H30" s="653">
        <f t="shared" si="0"/>
        <v>9120</v>
      </c>
      <c r="I30" s="845"/>
      <c r="J30" s="30" t="s">
        <v>160</v>
      </c>
      <c r="K30" s="31"/>
      <c r="L30" s="32"/>
      <c r="M30" s="215" t="s">
        <v>45</v>
      </c>
      <c r="O30" s="161" t="s">
        <v>46</v>
      </c>
      <c r="P30"/>
      <c r="Q30" s="160"/>
      <c r="R30" s="172"/>
    </row>
    <row r="31" spans="1:18" x14ac:dyDescent="0.2">
      <c r="A31" s="742"/>
      <c r="B31" s="319" t="s">
        <v>405</v>
      </c>
      <c r="C31" s="543"/>
      <c r="D31" s="108">
        <v>22526.400000000001</v>
      </c>
      <c r="E31" s="60"/>
      <c r="F31" s="61"/>
      <c r="G31" s="71"/>
      <c r="H31" s="653">
        <f t="shared" si="0"/>
        <v>19760.000000000004</v>
      </c>
      <c r="I31" s="845"/>
      <c r="J31" s="30" t="s">
        <v>84</v>
      </c>
      <c r="K31" s="31"/>
      <c r="L31" s="32"/>
      <c r="M31" s="215" t="s">
        <v>45</v>
      </c>
      <c r="O31" s="161" t="s">
        <v>46</v>
      </c>
      <c r="P31" s="225"/>
      <c r="Q31" s="160"/>
      <c r="R31" s="172"/>
    </row>
    <row r="32" spans="1:18" x14ac:dyDescent="0.2">
      <c r="A32" s="743"/>
      <c r="B32" s="137" t="s">
        <v>406</v>
      </c>
      <c r="C32" s="479"/>
      <c r="D32" s="120">
        <v>11263.2</v>
      </c>
      <c r="E32" s="58"/>
      <c r="F32" s="59"/>
      <c r="G32" s="290"/>
      <c r="H32" s="653">
        <f t="shared" si="0"/>
        <v>9880.0000000000018</v>
      </c>
      <c r="I32" s="844"/>
      <c r="J32" s="30" t="s">
        <v>84</v>
      </c>
      <c r="K32" s="31"/>
      <c r="L32" s="32"/>
      <c r="M32" s="215" t="s">
        <v>45</v>
      </c>
      <c r="O32" s="161" t="s">
        <v>46</v>
      </c>
      <c r="P32"/>
      <c r="Q32" s="160"/>
      <c r="R32" s="172"/>
    </row>
    <row r="33" spans="1:18" x14ac:dyDescent="0.2">
      <c r="A33" s="741" t="s">
        <v>159</v>
      </c>
      <c r="B33" s="540" t="s">
        <v>407</v>
      </c>
      <c r="C33" s="625">
        <v>37164</v>
      </c>
      <c r="D33" s="108"/>
      <c r="E33" s="60"/>
      <c r="F33" s="61"/>
      <c r="G33" s="66"/>
      <c r="H33" s="653">
        <f t="shared" si="0"/>
        <v>32600.000000000004</v>
      </c>
      <c r="I33" s="843">
        <f>SUM(C33:G34)</f>
        <v>39216</v>
      </c>
      <c r="J33" s="30" t="s">
        <v>298</v>
      </c>
      <c r="K33" s="31"/>
      <c r="L33" s="32"/>
      <c r="M33" s="215" t="s">
        <v>79</v>
      </c>
      <c r="N33" s="148"/>
      <c r="O33" s="161">
        <v>42978</v>
      </c>
      <c r="P33" s="148"/>
      <c r="Q33" s="482"/>
      <c r="R33" s="483"/>
    </row>
    <row r="34" spans="1:18" ht="13.5" thickBot="1" x14ac:dyDescent="0.25">
      <c r="A34" s="743"/>
      <c r="B34" s="544" t="s">
        <v>408</v>
      </c>
      <c r="C34" s="290"/>
      <c r="D34" s="120">
        <v>2052</v>
      </c>
      <c r="E34" s="58"/>
      <c r="F34" s="59"/>
      <c r="G34" s="290"/>
      <c r="H34" s="653">
        <f t="shared" si="0"/>
        <v>1800.0000000000002</v>
      </c>
      <c r="I34" s="846"/>
      <c r="J34" s="30" t="s">
        <v>84</v>
      </c>
      <c r="K34" s="31"/>
      <c r="L34" s="32"/>
      <c r="M34" s="215" t="s">
        <v>45</v>
      </c>
      <c r="O34" s="161" t="s">
        <v>46</v>
      </c>
      <c r="P34"/>
      <c r="Q34" s="160"/>
      <c r="R34" s="172"/>
    </row>
    <row r="35" spans="1:18" s="12" customFormat="1" ht="14.25" thickTop="1" thickBot="1" x14ac:dyDescent="0.25">
      <c r="A35" s="766"/>
      <c r="B35" s="766"/>
      <c r="C35" s="56">
        <f>SUM(C5:C34)</f>
        <v>85830.6</v>
      </c>
      <c r="D35" s="56">
        <f>SUM(D5:D34)</f>
        <v>209574.2</v>
      </c>
      <c r="E35" s="56">
        <f>SUM(E5:E34)</f>
        <v>469505.58000000007</v>
      </c>
      <c r="F35" s="56">
        <f>SUM(F5:F34)</f>
        <v>13680</v>
      </c>
      <c r="G35" s="67">
        <f>SUM(G5:G34)</f>
        <v>0</v>
      </c>
      <c r="H35" s="654"/>
      <c r="I35" s="781">
        <f>SUM(I5:I34)</f>
        <v>778590.38000000012</v>
      </c>
      <c r="J35" s="782"/>
      <c r="K35" s="782"/>
      <c r="L35" s="782"/>
      <c r="M35" s="752">
        <f>SUM(C35:G35)</f>
        <v>778590.38000000012</v>
      </c>
      <c r="N35" s="752"/>
      <c r="O35" s="327"/>
    </row>
    <row r="36" spans="1:18" s="12" customFormat="1" ht="15" customHeight="1" x14ac:dyDescent="0.2">
      <c r="A36" s="40"/>
      <c r="B36" s="86"/>
      <c r="C36" s="826">
        <f>SUM(C35:D35)</f>
        <v>295404.80000000005</v>
      </c>
      <c r="D36" s="827"/>
      <c r="E36" s="767">
        <f>SUM(E35:F35)</f>
        <v>483185.58000000007</v>
      </c>
      <c r="F36" s="768"/>
      <c r="G36" s="68">
        <f>SUM(G35)</f>
        <v>0</v>
      </c>
      <c r="H36" s="655">
        <f>SUM(H5:H34)</f>
        <v>643167.00000000012</v>
      </c>
      <c r="I36" s="781"/>
      <c r="J36" s="781"/>
      <c r="K36" s="781"/>
      <c r="L36" s="781"/>
      <c r="M36" s="752">
        <f>SUM(C36:G36)</f>
        <v>778590.38000000012</v>
      </c>
      <c r="N36" s="752"/>
      <c r="O36" s="102"/>
    </row>
    <row r="37" spans="1:18" s="12" customFormat="1" x14ac:dyDescent="0.2">
      <c r="A37" s="40"/>
      <c r="B37" s="86"/>
      <c r="C37" s="8"/>
      <c r="D37" s="8"/>
      <c r="E37" s="8"/>
      <c r="F37" s="8"/>
      <c r="G37" s="8"/>
      <c r="H37" s="664" t="s">
        <v>51</v>
      </c>
      <c r="I37" s="8"/>
      <c r="J37" s="795">
        <f>F35+D35</f>
        <v>223254.2</v>
      </c>
      <c r="K37" s="795"/>
      <c r="N37" s="7"/>
      <c r="O37" s="7"/>
      <c r="P37" s="102"/>
    </row>
    <row r="39" spans="1:18" ht="15" x14ac:dyDescent="0.2">
      <c r="A39" s="65" t="s">
        <v>10</v>
      </c>
    </row>
    <row r="40" spans="1:18" s="101" customFormat="1" ht="7.5" customHeight="1" x14ac:dyDescent="0.2">
      <c r="A40" s="4"/>
      <c r="B40" s="83"/>
      <c r="C40" s="1"/>
      <c r="D40" s="1"/>
      <c r="E40" s="1"/>
      <c r="F40" s="1"/>
      <c r="G40" s="1"/>
      <c r="H40" s="421"/>
      <c r="I40" s="133"/>
      <c r="J40"/>
      <c r="K40"/>
      <c r="L40"/>
      <c r="M40"/>
      <c r="N40"/>
      <c r="O40"/>
      <c r="Q40"/>
    </row>
    <row r="41" spans="1:18" s="101" customFormat="1" ht="17.25" customHeight="1" thickBot="1" x14ac:dyDescent="0.25">
      <c r="A41" s="152"/>
      <c r="B41" s="153" t="s">
        <v>35</v>
      </c>
      <c r="C41" s="133"/>
      <c r="D41" s="1"/>
      <c r="E41" s="1"/>
      <c r="F41" s="1"/>
      <c r="G41" s="1"/>
      <c r="H41" s="421"/>
      <c r="I41"/>
      <c r="J41" s="100"/>
      <c r="K41"/>
      <c r="L41"/>
      <c r="M41"/>
      <c r="N41"/>
      <c r="P41"/>
    </row>
    <row r="42" spans="1:18" s="101" customFormat="1" ht="13.5" thickBot="1" x14ac:dyDescent="0.25">
      <c r="A42" s="764"/>
      <c r="B42" s="765"/>
      <c r="C42" s="350" t="s">
        <v>112</v>
      </c>
      <c r="D42" s="129" t="s">
        <v>78</v>
      </c>
      <c r="E42" s="129" t="s">
        <v>215</v>
      </c>
      <c r="F42" s="129" t="s">
        <v>158</v>
      </c>
      <c r="G42" s="129" t="s">
        <v>9</v>
      </c>
      <c r="H42" s="656"/>
      <c r="I42" s="616" t="s">
        <v>384</v>
      </c>
      <c r="J42" s="616" t="s">
        <v>124</v>
      </c>
      <c r="K42" s="616" t="s">
        <v>86</v>
      </c>
      <c r="L42" s="456" t="s">
        <v>110</v>
      </c>
      <c r="M42" s="103"/>
      <c r="O42"/>
    </row>
    <row r="43" spans="1:18" s="101" customFormat="1" x14ac:dyDescent="0.2">
      <c r="A43" s="786" t="s">
        <v>372</v>
      </c>
      <c r="B43" s="787"/>
      <c r="C43" s="72"/>
      <c r="D43" s="73"/>
      <c r="E43" s="73"/>
      <c r="F43" s="73"/>
      <c r="G43" s="73">
        <v>12882</v>
      </c>
      <c r="H43" s="657"/>
      <c r="I43" s="618"/>
      <c r="J43" s="618"/>
      <c r="K43" s="618"/>
      <c r="L43" s="619"/>
      <c r="M43" s="104"/>
      <c r="O43"/>
    </row>
    <row r="44" spans="1:18" s="101" customFormat="1" x14ac:dyDescent="0.2">
      <c r="A44" s="803" t="s">
        <v>377</v>
      </c>
      <c r="B44" s="804"/>
      <c r="C44" s="74"/>
      <c r="D44" s="75"/>
      <c r="E44" s="75">
        <v>3876</v>
      </c>
      <c r="F44" s="75"/>
      <c r="G44" s="75"/>
      <c r="H44" s="658"/>
      <c r="I44" s="265"/>
      <c r="J44" s="265"/>
      <c r="K44" s="265"/>
      <c r="L44" s="545"/>
      <c r="M44" s="104"/>
      <c r="O44"/>
    </row>
    <row r="45" spans="1:18" x14ac:dyDescent="0.2">
      <c r="A45" s="815" t="s">
        <v>375</v>
      </c>
      <c r="B45" s="816"/>
      <c r="C45" s="294">
        <v>3334.5</v>
      </c>
      <c r="D45" s="138"/>
      <c r="E45" s="138"/>
      <c r="F45" s="138"/>
      <c r="G45" s="75"/>
      <c r="H45" s="652"/>
      <c r="I45" s="617"/>
      <c r="J45" s="617"/>
      <c r="K45" s="617"/>
      <c r="L45" s="546"/>
      <c r="M45" s="104"/>
      <c r="N45" s="101"/>
      <c r="P45"/>
    </row>
    <row r="46" spans="1:18" x14ac:dyDescent="0.2">
      <c r="A46" s="803" t="s">
        <v>376</v>
      </c>
      <c r="B46" s="804"/>
      <c r="C46" s="294">
        <v>222.3</v>
      </c>
      <c r="D46" s="138"/>
      <c r="E46" s="138"/>
      <c r="F46" s="138"/>
      <c r="G46" s="75"/>
      <c r="H46" s="659"/>
      <c r="I46" s="415"/>
      <c r="J46" s="415"/>
      <c r="K46" s="415"/>
      <c r="L46" s="547"/>
      <c r="M46" s="104"/>
      <c r="N46" s="101"/>
      <c r="P46"/>
    </row>
    <row r="47" spans="1:18" x14ac:dyDescent="0.2">
      <c r="A47" s="803" t="s">
        <v>385</v>
      </c>
      <c r="B47" s="804"/>
      <c r="C47" s="294"/>
      <c r="D47" s="138"/>
      <c r="E47" s="138"/>
      <c r="F47" s="138"/>
      <c r="G47" s="75"/>
      <c r="H47" s="659"/>
      <c r="I47" s="415">
        <v>13680</v>
      </c>
      <c r="J47" s="415"/>
      <c r="K47" s="415"/>
      <c r="L47" s="547"/>
      <c r="M47" s="104"/>
      <c r="N47" s="101"/>
      <c r="P47"/>
    </row>
    <row r="48" spans="1:18" x14ac:dyDescent="0.2">
      <c r="A48" s="803" t="s">
        <v>386</v>
      </c>
      <c r="B48" s="804"/>
      <c r="C48" s="294"/>
      <c r="D48" s="138">
        <v>4947.6000000000004</v>
      </c>
      <c r="E48" s="138"/>
      <c r="F48" s="138"/>
      <c r="G48" s="138"/>
      <c r="H48" s="659"/>
      <c r="I48" s="415"/>
      <c r="J48" s="415"/>
      <c r="K48" s="415"/>
      <c r="L48" s="547"/>
      <c r="M48" s="104"/>
      <c r="N48" s="474"/>
      <c r="P48"/>
    </row>
    <row r="49" spans="1:16" x14ac:dyDescent="0.2">
      <c r="A49" s="803" t="s">
        <v>387</v>
      </c>
      <c r="B49" s="804"/>
      <c r="C49" s="294"/>
      <c r="D49" s="138"/>
      <c r="E49" s="138"/>
      <c r="F49" s="138"/>
      <c r="G49" s="138"/>
      <c r="H49" s="660"/>
      <c r="I49" s="63"/>
      <c r="J49" s="173">
        <v>33580</v>
      </c>
      <c r="K49" s="173"/>
      <c r="L49" s="547"/>
      <c r="M49" s="104"/>
      <c r="N49" s="475"/>
      <c r="P49"/>
    </row>
    <row r="50" spans="1:16" x14ac:dyDescent="0.2">
      <c r="A50" s="803" t="s">
        <v>388</v>
      </c>
      <c r="B50" s="804"/>
      <c r="C50" s="294"/>
      <c r="D50" s="138"/>
      <c r="E50" s="138"/>
      <c r="F50" s="138"/>
      <c r="G50" s="138"/>
      <c r="H50" s="661"/>
      <c r="I50" s="333"/>
      <c r="J50" s="63">
        <v>11800</v>
      </c>
      <c r="K50" s="173"/>
      <c r="L50" s="547"/>
      <c r="M50" s="104"/>
      <c r="N50" s="475"/>
      <c r="P50"/>
    </row>
    <row r="51" spans="1:16" x14ac:dyDescent="0.2">
      <c r="A51" s="803" t="s">
        <v>389</v>
      </c>
      <c r="B51" s="804"/>
      <c r="C51" s="294"/>
      <c r="D51" s="138"/>
      <c r="E51" s="138"/>
      <c r="F51" s="138"/>
      <c r="G51" s="138"/>
      <c r="H51" s="661"/>
      <c r="I51" s="333"/>
      <c r="J51" s="63"/>
      <c r="K51" s="173">
        <v>6270</v>
      </c>
      <c r="L51" s="545"/>
      <c r="M51" s="104"/>
      <c r="N51" s="475"/>
      <c r="P51"/>
    </row>
    <row r="52" spans="1:16" x14ac:dyDescent="0.2">
      <c r="A52" s="803" t="s">
        <v>390</v>
      </c>
      <c r="B52" s="804"/>
      <c r="C52" s="294"/>
      <c r="D52" s="138"/>
      <c r="E52" s="138"/>
      <c r="F52" s="138"/>
      <c r="G52" s="138"/>
      <c r="H52" s="661"/>
      <c r="I52" s="333"/>
      <c r="J52" s="63"/>
      <c r="K52" s="173"/>
      <c r="L52" s="151">
        <v>39945.599999999999</v>
      </c>
      <c r="M52" s="104"/>
      <c r="N52" s="475"/>
      <c r="P52"/>
    </row>
    <row r="53" spans="1:16" x14ac:dyDescent="0.2">
      <c r="A53" s="803" t="s">
        <v>391</v>
      </c>
      <c r="B53" s="804"/>
      <c r="C53" s="294"/>
      <c r="D53" s="138"/>
      <c r="E53" s="138"/>
      <c r="F53" s="138"/>
      <c r="G53" s="138"/>
      <c r="H53" s="661"/>
      <c r="I53" s="333"/>
      <c r="J53" s="63"/>
      <c r="K53" s="173"/>
      <c r="L53" s="61">
        <v>8493</v>
      </c>
      <c r="M53" s="104"/>
      <c r="N53" s="475"/>
      <c r="P53"/>
    </row>
    <row r="54" spans="1:16" x14ac:dyDescent="0.2">
      <c r="A54" s="803" t="s">
        <v>392</v>
      </c>
      <c r="B54" s="804"/>
      <c r="C54" s="294"/>
      <c r="D54" s="138"/>
      <c r="E54" s="138"/>
      <c r="F54" s="138"/>
      <c r="G54" s="138"/>
      <c r="H54" s="661"/>
      <c r="I54" s="333"/>
      <c r="J54" s="63"/>
      <c r="K54" s="63"/>
      <c r="L54" s="151">
        <v>10989.6</v>
      </c>
      <c r="M54" s="104"/>
      <c r="N54" s="475"/>
      <c r="P54"/>
    </row>
    <row r="55" spans="1:16" x14ac:dyDescent="0.2">
      <c r="A55" s="803" t="s">
        <v>393</v>
      </c>
      <c r="B55" s="804"/>
      <c r="C55" s="294"/>
      <c r="D55" s="138"/>
      <c r="E55" s="138"/>
      <c r="F55" s="138"/>
      <c r="G55" s="138"/>
      <c r="H55" s="652"/>
      <c r="I55" s="141"/>
      <c r="J55" s="141"/>
      <c r="K55" s="141">
        <v>11263.2</v>
      </c>
      <c r="L55" s="547"/>
      <c r="M55" s="104"/>
      <c r="N55" s="475"/>
      <c r="P55"/>
    </row>
    <row r="56" spans="1:16" x14ac:dyDescent="0.2">
      <c r="A56" s="803" t="s">
        <v>394</v>
      </c>
      <c r="B56" s="804"/>
      <c r="C56" s="294"/>
      <c r="D56" s="138"/>
      <c r="E56" s="138"/>
      <c r="F56" s="138">
        <v>15732</v>
      </c>
      <c r="G56" s="138"/>
      <c r="H56" s="659"/>
      <c r="I56" s="415"/>
      <c r="J56" s="415"/>
      <c r="K56" s="415"/>
      <c r="L56" s="547"/>
      <c r="M56" s="104"/>
      <c r="N56" s="473"/>
      <c r="P56"/>
    </row>
    <row r="57" spans="1:16" x14ac:dyDescent="0.2">
      <c r="A57" s="803" t="s">
        <v>404</v>
      </c>
      <c r="B57" s="804"/>
      <c r="C57" s="294"/>
      <c r="D57" s="138"/>
      <c r="E57" s="138"/>
      <c r="F57" s="138">
        <v>10396.799999999999</v>
      </c>
      <c r="G57" s="138"/>
      <c r="H57" s="659"/>
      <c r="I57" s="415"/>
      <c r="J57" s="415"/>
      <c r="K57" s="415"/>
      <c r="L57" s="547"/>
      <c r="M57" s="104"/>
      <c r="N57" s="476"/>
      <c r="P57"/>
    </row>
    <row r="58" spans="1:16" x14ac:dyDescent="0.2">
      <c r="A58" s="803" t="s">
        <v>405</v>
      </c>
      <c r="B58" s="804"/>
      <c r="C58" s="294"/>
      <c r="D58" s="138"/>
      <c r="E58" s="138"/>
      <c r="F58" s="138"/>
      <c r="G58" s="138"/>
      <c r="H58" s="659"/>
      <c r="I58" s="415"/>
      <c r="J58" s="415"/>
      <c r="K58" s="415">
        <v>22526.400000000001</v>
      </c>
      <c r="L58" s="547"/>
      <c r="M58" s="104"/>
      <c r="N58" s="476"/>
      <c r="P58"/>
    </row>
    <row r="59" spans="1:16" x14ac:dyDescent="0.2">
      <c r="A59" s="803" t="s">
        <v>406</v>
      </c>
      <c r="B59" s="804"/>
      <c r="C59" s="294"/>
      <c r="D59" s="138"/>
      <c r="E59" s="138"/>
      <c r="F59" s="138"/>
      <c r="G59" s="138"/>
      <c r="H59" s="659"/>
      <c r="I59" s="415"/>
      <c r="J59" s="415"/>
      <c r="K59" s="415">
        <v>11263.2</v>
      </c>
      <c r="L59" s="547"/>
      <c r="M59" s="104"/>
      <c r="N59" s="480"/>
      <c r="P59"/>
    </row>
    <row r="60" spans="1:16" ht="13.5" thickBot="1" x14ac:dyDescent="0.25">
      <c r="A60" s="756" t="s">
        <v>408</v>
      </c>
      <c r="B60" s="805"/>
      <c r="C60" s="94"/>
      <c r="D60" s="95"/>
      <c r="E60" s="95"/>
      <c r="F60" s="95"/>
      <c r="G60" s="95"/>
      <c r="H60" s="662"/>
      <c r="I60" s="620"/>
      <c r="J60" s="620"/>
      <c r="K60" s="620">
        <v>2052</v>
      </c>
      <c r="L60" s="621"/>
      <c r="M60" s="104"/>
      <c r="N60" s="406"/>
      <c r="P60"/>
    </row>
    <row r="61" spans="1:16" ht="13.5" thickBot="1" x14ac:dyDescent="0.25">
      <c r="C61" s="262">
        <f t="shared" ref="C61:L61" si="1">SUM(C43:C60)</f>
        <v>3556.8</v>
      </c>
      <c r="D61" s="263">
        <f t="shared" si="1"/>
        <v>4947.6000000000004</v>
      </c>
      <c r="E61" s="263">
        <f t="shared" si="1"/>
        <v>3876</v>
      </c>
      <c r="F61" s="263">
        <f t="shared" si="1"/>
        <v>26128.799999999999</v>
      </c>
      <c r="G61" s="263">
        <f t="shared" si="1"/>
        <v>12882</v>
      </c>
      <c r="H61" s="663"/>
      <c r="I61" s="263">
        <f t="shared" si="1"/>
        <v>13680</v>
      </c>
      <c r="J61" s="263">
        <f t="shared" si="1"/>
        <v>45380</v>
      </c>
      <c r="K61" s="263">
        <f t="shared" si="1"/>
        <v>53374.8</v>
      </c>
      <c r="L61" s="264">
        <f t="shared" si="1"/>
        <v>59428.2</v>
      </c>
      <c r="M61" s="104"/>
      <c r="N61" s="758">
        <f>SUM(C61:M61)</f>
        <v>223254.2</v>
      </c>
      <c r="O61" s="759"/>
      <c r="P61"/>
    </row>
    <row r="62" spans="1:16" x14ac:dyDescent="0.2">
      <c r="C62" s="409"/>
      <c r="D62" s="409"/>
      <c r="E62" s="409"/>
      <c r="F62" s="409"/>
      <c r="I62"/>
      <c r="P62"/>
    </row>
    <row r="63" spans="1:16" s="422" customFormat="1" x14ac:dyDescent="0.2">
      <c r="A63" s="420"/>
      <c r="B63" s="481"/>
      <c r="C63" s="506" t="s">
        <v>51</v>
      </c>
      <c r="D63" s="506" t="s">
        <v>51</v>
      </c>
      <c r="E63" s="506" t="s">
        <v>51</v>
      </c>
      <c r="F63" s="506" t="s">
        <v>51</v>
      </c>
      <c r="G63" s="506" t="s">
        <v>51</v>
      </c>
      <c r="H63" s="506"/>
      <c r="I63" s="506" t="s">
        <v>51</v>
      </c>
      <c r="J63" s="506" t="s">
        <v>51</v>
      </c>
      <c r="K63" s="421"/>
      <c r="L63" s="453"/>
      <c r="M63" s="806">
        <f>SUM(C63:L63)</f>
        <v>0</v>
      </c>
      <c r="N63" s="807"/>
    </row>
    <row r="64" spans="1:16" s="422" customFormat="1" ht="11.25" x14ac:dyDescent="0.2">
      <c r="A64" s="420"/>
      <c r="B64" s="481"/>
      <c r="C64" s="421"/>
      <c r="D64" s="421"/>
      <c r="E64" s="421"/>
      <c r="F64" s="421"/>
      <c r="G64" s="421"/>
      <c r="H64" s="421"/>
      <c r="K64" s="421"/>
      <c r="M64" s="806">
        <f>SUM(C64:L64)</f>
        <v>0</v>
      </c>
      <c r="N64" s="807"/>
    </row>
    <row r="65" spans="1:17" s="422" customFormat="1" ht="11.25" x14ac:dyDescent="0.2">
      <c r="A65" s="420"/>
      <c r="B65" s="481"/>
      <c r="C65" s="421"/>
      <c r="D65" s="421"/>
      <c r="E65" s="421"/>
      <c r="F65" s="421"/>
      <c r="G65" s="421"/>
      <c r="H65" s="421"/>
      <c r="M65" s="484"/>
    </row>
    <row r="66" spans="1:17" s="422" customFormat="1" ht="11.25" x14ac:dyDescent="0.2">
      <c r="A66" s="420"/>
      <c r="B66" s="481"/>
      <c r="C66" s="421"/>
      <c r="D66" s="421"/>
      <c r="E66" s="421"/>
      <c r="F66" s="421"/>
      <c r="G66" s="421"/>
      <c r="H66" s="421"/>
      <c r="I66" s="421"/>
      <c r="J66" s="421"/>
      <c r="K66" s="421"/>
      <c r="L66" s="421"/>
      <c r="M66" s="841">
        <f>SUM(C66:L66)</f>
        <v>0</v>
      </c>
      <c r="N66" s="842"/>
    </row>
    <row r="67" spans="1:17" s="422" customFormat="1" ht="11.25" x14ac:dyDescent="0.2">
      <c r="A67" s="420"/>
      <c r="B67" s="481"/>
      <c r="C67" s="421"/>
      <c r="D67" s="421"/>
      <c r="E67" s="421"/>
      <c r="F67" s="421"/>
      <c r="G67" s="421"/>
      <c r="H67" s="421"/>
      <c r="M67" s="806">
        <f>SUM(M63:N66)</f>
        <v>0</v>
      </c>
      <c r="N67" s="807"/>
    </row>
    <row r="68" spans="1:17" s="422" customFormat="1" ht="11.25" x14ac:dyDescent="0.2">
      <c r="A68" s="420"/>
      <c r="B68" s="481"/>
      <c r="C68" s="421"/>
      <c r="D68" s="421"/>
      <c r="E68" s="421"/>
      <c r="F68" s="421"/>
      <c r="G68" s="421"/>
      <c r="H68" s="421"/>
      <c r="I68" s="421"/>
      <c r="J68" s="421"/>
      <c r="K68" s="443"/>
      <c r="Q68" s="423"/>
    </row>
    <row r="69" spans="1:17" x14ac:dyDescent="0.2">
      <c r="F69" s="421"/>
      <c r="J69" s="465"/>
      <c r="L69" s="465"/>
    </row>
    <row r="71" spans="1:17" x14ac:dyDescent="0.2">
      <c r="L71" s="465"/>
    </row>
  </sheetData>
  <mergeCells count="51">
    <mergeCell ref="G2:G4"/>
    <mergeCell ref="C3:D3"/>
    <mergeCell ref="A44:B44"/>
    <mergeCell ref="A48:B48"/>
    <mergeCell ref="E3:F3"/>
    <mergeCell ref="A47:B47"/>
    <mergeCell ref="A43:B43"/>
    <mergeCell ref="A45:B45"/>
    <mergeCell ref="A46:B46"/>
    <mergeCell ref="C36:D36"/>
    <mergeCell ref="E36:F36"/>
    <mergeCell ref="A35:B35"/>
    <mergeCell ref="A11:A12"/>
    <mergeCell ref="A13:A15"/>
    <mergeCell ref="A16:A19"/>
    <mergeCell ref="A20:A24"/>
    <mergeCell ref="J4:L4"/>
    <mergeCell ref="I11:I12"/>
    <mergeCell ref="I13:I15"/>
    <mergeCell ref="J37:K37"/>
    <mergeCell ref="I16:I19"/>
    <mergeCell ref="I20:I24"/>
    <mergeCell ref="I25:I26"/>
    <mergeCell ref="I27:I28"/>
    <mergeCell ref="I29:I32"/>
    <mergeCell ref="I33:I34"/>
    <mergeCell ref="I35:L36"/>
    <mergeCell ref="A49:B49"/>
    <mergeCell ref="A50:B50"/>
    <mergeCell ref="A51:B51"/>
    <mergeCell ref="A25:A26"/>
    <mergeCell ref="A27:A28"/>
    <mergeCell ref="A42:B42"/>
    <mergeCell ref="A29:A32"/>
    <mergeCell ref="A33:A34"/>
    <mergeCell ref="M35:N35"/>
    <mergeCell ref="M36:N36"/>
    <mergeCell ref="A52:B52"/>
    <mergeCell ref="M67:N67"/>
    <mergeCell ref="A55:B55"/>
    <mergeCell ref="A59:B59"/>
    <mergeCell ref="A58:B58"/>
    <mergeCell ref="A57:B57"/>
    <mergeCell ref="M64:N64"/>
    <mergeCell ref="N61:O61"/>
    <mergeCell ref="M63:N63"/>
    <mergeCell ref="A60:B60"/>
    <mergeCell ref="A56:B56"/>
    <mergeCell ref="M66:N66"/>
    <mergeCell ref="A54:B54"/>
    <mergeCell ref="A53:B53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S87"/>
  <sheetViews>
    <sheetView zoomScaleNormal="100" workbookViewId="0">
      <pane ySplit="4" topLeftCell="A5" activePane="bottomLeft" state="frozenSplit"/>
      <selection pane="bottomLeft" activeCell="J30" sqref="J30"/>
    </sheetView>
  </sheetViews>
  <sheetFormatPr defaultRowHeight="12.75" x14ac:dyDescent="0.2"/>
  <cols>
    <col min="1" max="1" width="3" style="155" customWidth="1"/>
    <col min="2" max="2" width="6.42578125" style="83" customWidth="1"/>
    <col min="3" max="4" width="11.28515625" style="1" customWidth="1"/>
    <col min="5" max="5" width="11.28515625" style="133" customWidth="1"/>
    <col min="6" max="7" width="11.28515625" style="1" customWidth="1"/>
    <col min="8" max="8" width="11.28515625" style="1" hidden="1" customWidth="1"/>
    <col min="9" max="9" width="11.28515625" style="1" customWidth="1"/>
    <col min="10" max="13" width="11.28515625" customWidth="1"/>
    <col min="14" max="14" width="10.5703125" style="148" customWidth="1"/>
    <col min="15" max="15" width="10.7109375" style="487" customWidth="1"/>
    <col min="16" max="16" width="2.7109375" customWidth="1"/>
    <col min="17" max="17" width="15.28515625" style="101" customWidth="1"/>
    <col min="18" max="18" width="12.85546875" customWidth="1"/>
    <col min="19" max="19" width="19.28515625" customWidth="1"/>
    <col min="20" max="20" width="13.28515625" customWidth="1"/>
    <col min="21" max="21" width="13.7109375" customWidth="1"/>
    <col min="22" max="22" width="13.140625" customWidth="1"/>
  </cols>
  <sheetData>
    <row r="1" spans="1:19" ht="15" x14ac:dyDescent="0.25">
      <c r="A1" s="41" t="s">
        <v>68</v>
      </c>
      <c r="C1" s="3"/>
    </row>
    <row r="2" spans="1:19" ht="5.25" customHeight="1" thickBot="1" x14ac:dyDescent="0.25">
      <c r="A2" s="2"/>
      <c r="C2" s="145"/>
      <c r="D2" s="146"/>
      <c r="E2" s="371"/>
      <c r="F2" s="146"/>
      <c r="G2" s="772" t="s">
        <v>43</v>
      </c>
      <c r="H2" s="650"/>
      <c r="I2" s="268"/>
      <c r="J2" s="148"/>
    </row>
    <row r="3" spans="1:19" ht="12.75" customHeight="1" x14ac:dyDescent="0.2">
      <c r="A3" s="2"/>
      <c r="C3" s="762" t="s">
        <v>35</v>
      </c>
      <c r="D3" s="763"/>
      <c r="E3" s="762" t="s">
        <v>34</v>
      </c>
      <c r="F3" s="763"/>
      <c r="G3" s="772"/>
      <c r="H3" s="650"/>
      <c r="I3" s="268"/>
      <c r="J3" s="148"/>
    </row>
    <row r="4" spans="1:19" ht="13.5" thickBot="1" x14ac:dyDescent="0.25">
      <c r="A4" s="82" t="s">
        <v>6</v>
      </c>
      <c r="B4" s="112" t="s">
        <v>11</v>
      </c>
      <c r="C4" s="54" t="s">
        <v>7</v>
      </c>
      <c r="D4" s="147" t="s">
        <v>8</v>
      </c>
      <c r="E4" s="54" t="s">
        <v>38</v>
      </c>
      <c r="F4" s="55" t="s">
        <v>8</v>
      </c>
      <c r="G4" s="773"/>
      <c r="H4" s="651"/>
      <c r="I4" s="154" t="s">
        <v>0</v>
      </c>
      <c r="J4" s="777" t="s">
        <v>12</v>
      </c>
      <c r="K4" s="777"/>
      <c r="L4" s="777"/>
      <c r="P4" s="101"/>
      <c r="Q4"/>
    </row>
    <row r="5" spans="1:19" x14ac:dyDescent="0.2">
      <c r="A5" s="799" t="s">
        <v>47</v>
      </c>
      <c r="B5" s="220" t="s">
        <v>331</v>
      </c>
      <c r="C5" s="302">
        <v>0</v>
      </c>
      <c r="D5" s="141"/>
      <c r="E5" s="302"/>
      <c r="F5" s="151"/>
      <c r="G5" s="665"/>
      <c r="H5" s="320">
        <f>SUM(C5:G5)/1.14</f>
        <v>0</v>
      </c>
      <c r="I5" s="99">
        <f>SUM(C5:G5)</f>
        <v>0</v>
      </c>
      <c r="J5" s="30" t="s">
        <v>264</v>
      </c>
      <c r="K5" s="31"/>
      <c r="L5" s="32"/>
      <c r="M5" s="215" t="s">
        <v>305</v>
      </c>
      <c r="N5"/>
      <c r="O5" s="161"/>
      <c r="P5" s="35"/>
      <c r="Q5"/>
    </row>
    <row r="6" spans="1:19" x14ac:dyDescent="0.2">
      <c r="A6" s="800"/>
      <c r="B6" s="301" t="s">
        <v>409</v>
      </c>
      <c r="C6" s="300"/>
      <c r="D6" s="173">
        <v>11080.8</v>
      </c>
      <c r="E6" s="273"/>
      <c r="F6" s="156"/>
      <c r="G6" s="286"/>
      <c r="H6" s="320">
        <f t="shared" ref="H6:H44" si="0">SUM(C6:G6)/1.14</f>
        <v>9720</v>
      </c>
      <c r="I6" s="537">
        <f>SUM(C6:G6)</f>
        <v>11080.8</v>
      </c>
      <c r="J6" s="30" t="s">
        <v>410</v>
      </c>
      <c r="K6" s="31"/>
      <c r="L6" s="32"/>
      <c r="M6" s="485" t="s">
        <v>45</v>
      </c>
      <c r="N6" s="372"/>
      <c r="O6" s="161" t="s">
        <v>46</v>
      </c>
      <c r="P6" s="225"/>
      <c r="Q6" s="225"/>
      <c r="S6" s="172"/>
    </row>
    <row r="7" spans="1:19" x14ac:dyDescent="0.2">
      <c r="A7" s="741" t="s">
        <v>164</v>
      </c>
      <c r="B7" s="85" t="s">
        <v>411</v>
      </c>
      <c r="C7" s="127"/>
      <c r="D7" s="108">
        <v>14854.2</v>
      </c>
      <c r="E7" s="60"/>
      <c r="F7" s="61"/>
      <c r="G7" s="66"/>
      <c r="H7" s="320">
        <f t="shared" si="0"/>
        <v>13030.000000000002</v>
      </c>
      <c r="I7" s="744">
        <f>SUM(C7:G12)</f>
        <v>52918.8</v>
      </c>
      <c r="J7" s="30" t="s">
        <v>84</v>
      </c>
      <c r="K7" s="31"/>
      <c r="L7" s="32"/>
      <c r="M7" s="485" t="s">
        <v>45</v>
      </c>
      <c r="N7" s="372"/>
      <c r="O7" s="161" t="s">
        <v>46</v>
      </c>
      <c r="P7" s="225"/>
      <c r="Q7" s="225"/>
      <c r="R7" s="160"/>
      <c r="S7" s="172"/>
    </row>
    <row r="8" spans="1:19" x14ac:dyDescent="0.2">
      <c r="A8" s="742"/>
      <c r="B8" s="301" t="s">
        <v>412</v>
      </c>
      <c r="C8" s="303"/>
      <c r="D8" s="141">
        <v>14580.6</v>
      </c>
      <c r="E8" s="303"/>
      <c r="F8" s="151"/>
      <c r="G8" s="304"/>
      <c r="H8" s="320">
        <f t="shared" si="0"/>
        <v>12790.000000000002</v>
      </c>
      <c r="I8" s="745"/>
      <c r="J8" s="30" t="s">
        <v>84</v>
      </c>
      <c r="K8" s="31"/>
      <c r="L8" s="32"/>
      <c r="M8" s="485" t="s">
        <v>45</v>
      </c>
      <c r="N8" s="372"/>
      <c r="O8" s="161" t="s">
        <v>46</v>
      </c>
      <c r="P8" s="225"/>
      <c r="Q8" s="225"/>
      <c r="S8" s="172"/>
    </row>
    <row r="9" spans="1:19" x14ac:dyDescent="0.2">
      <c r="A9" s="742"/>
      <c r="B9" s="85" t="s">
        <v>413</v>
      </c>
      <c r="C9" s="128"/>
      <c r="D9" s="108">
        <v>2736</v>
      </c>
      <c r="E9" s="127"/>
      <c r="F9" s="61"/>
      <c r="G9" s="66"/>
      <c r="H9" s="320">
        <f t="shared" si="0"/>
        <v>2400</v>
      </c>
      <c r="I9" s="745"/>
      <c r="J9" s="30" t="s">
        <v>130</v>
      </c>
      <c r="K9" s="31"/>
      <c r="L9" s="32"/>
      <c r="M9" s="485" t="s">
        <v>45</v>
      </c>
      <c r="N9" s="372"/>
      <c r="O9" s="161" t="s">
        <v>46</v>
      </c>
      <c r="P9" s="225"/>
      <c r="Q9" s="225"/>
      <c r="S9" s="172"/>
    </row>
    <row r="10" spans="1:19" x14ac:dyDescent="0.2">
      <c r="A10" s="742"/>
      <c r="B10" s="84" t="s">
        <v>414</v>
      </c>
      <c r="C10" s="149"/>
      <c r="D10" s="120">
        <v>5928</v>
      </c>
      <c r="E10" s="58"/>
      <c r="F10" s="59"/>
      <c r="G10" s="99"/>
      <c r="H10" s="320">
        <f t="shared" si="0"/>
        <v>5200</v>
      </c>
      <c r="I10" s="745"/>
      <c r="J10" s="30" t="s">
        <v>132</v>
      </c>
      <c r="K10" s="31"/>
      <c r="L10" s="32"/>
      <c r="M10" s="485" t="s">
        <v>45</v>
      </c>
      <c r="N10" s="372"/>
      <c r="O10" s="161" t="s">
        <v>46</v>
      </c>
      <c r="P10" s="161"/>
      <c r="Q10" s="225"/>
      <c r="S10" s="172"/>
    </row>
    <row r="11" spans="1:19" x14ac:dyDescent="0.2">
      <c r="A11" s="742"/>
      <c r="B11" s="84" t="s">
        <v>415</v>
      </c>
      <c r="C11" s="149"/>
      <c r="D11" s="120">
        <v>6612</v>
      </c>
      <c r="E11" s="58"/>
      <c r="F11" s="59"/>
      <c r="G11" s="99"/>
      <c r="H11" s="320">
        <f t="shared" si="0"/>
        <v>5800.0000000000009</v>
      </c>
      <c r="I11" s="745"/>
      <c r="J11" s="30" t="s">
        <v>84</v>
      </c>
      <c r="K11" s="31"/>
      <c r="L11" s="32"/>
      <c r="M11" s="485" t="s">
        <v>45</v>
      </c>
      <c r="N11" s="215"/>
      <c r="O11" s="161" t="s">
        <v>46</v>
      </c>
      <c r="P11" s="161"/>
      <c r="Q11" s="225"/>
      <c r="S11" s="172"/>
    </row>
    <row r="12" spans="1:19" x14ac:dyDescent="0.2">
      <c r="A12" s="743"/>
      <c r="B12" s="301" t="s">
        <v>417</v>
      </c>
      <c r="C12" s="128"/>
      <c r="D12" s="108"/>
      <c r="E12" s="128">
        <v>8208</v>
      </c>
      <c r="F12" s="61"/>
      <c r="G12" s="66"/>
      <c r="H12" s="320">
        <f t="shared" si="0"/>
        <v>7200.0000000000009</v>
      </c>
      <c r="I12" s="746"/>
      <c r="J12" s="269" t="s">
        <v>416</v>
      </c>
      <c r="K12" s="31"/>
      <c r="L12" s="32"/>
      <c r="M12" s="627" t="s">
        <v>95</v>
      </c>
      <c r="N12" s="215"/>
      <c r="O12" s="628"/>
      <c r="P12" s="161"/>
      <c r="Q12" s="35" t="s">
        <v>676</v>
      </c>
      <c r="R12" s="35"/>
      <c r="S12" s="172"/>
    </row>
    <row r="13" spans="1:19" x14ac:dyDescent="0.2">
      <c r="A13" s="741" t="s">
        <v>88</v>
      </c>
      <c r="B13" s="85" t="s">
        <v>420</v>
      </c>
      <c r="C13" s="256"/>
      <c r="D13" s="120">
        <v>4218</v>
      </c>
      <c r="E13" s="149"/>
      <c r="F13" s="59"/>
      <c r="G13" s="99"/>
      <c r="H13" s="320">
        <f t="shared" si="0"/>
        <v>3700.0000000000005</v>
      </c>
      <c r="I13" s="744">
        <f>SUM(C13:G15)</f>
        <v>9975</v>
      </c>
      <c r="J13" s="30" t="s">
        <v>160</v>
      </c>
      <c r="K13" s="31"/>
      <c r="L13" s="32"/>
      <c r="M13" s="485" t="s">
        <v>45</v>
      </c>
      <c r="N13" s="215"/>
      <c r="O13" s="161" t="s">
        <v>46</v>
      </c>
      <c r="P13" s="225"/>
      <c r="Q13" s="225"/>
      <c r="S13" s="172"/>
    </row>
    <row r="14" spans="1:19" x14ac:dyDescent="0.2">
      <c r="A14" s="742"/>
      <c r="B14" s="85" t="s">
        <v>421</v>
      </c>
      <c r="C14" s="256"/>
      <c r="D14" s="120">
        <v>2109</v>
      </c>
      <c r="E14" s="149"/>
      <c r="F14" s="59"/>
      <c r="G14" s="99"/>
      <c r="H14" s="320">
        <f t="shared" si="0"/>
        <v>1850.0000000000002</v>
      </c>
      <c r="I14" s="745"/>
      <c r="J14" s="30" t="s">
        <v>160</v>
      </c>
      <c r="K14" s="31"/>
      <c r="L14" s="32"/>
      <c r="M14" s="485" t="s">
        <v>45</v>
      </c>
      <c r="N14" s="215"/>
      <c r="O14" s="161" t="s">
        <v>46</v>
      </c>
      <c r="P14" s="225"/>
      <c r="Q14" s="225"/>
      <c r="S14" s="172"/>
    </row>
    <row r="15" spans="1:19" x14ac:dyDescent="0.2">
      <c r="A15" s="743"/>
      <c r="B15" s="85" t="s">
        <v>422</v>
      </c>
      <c r="C15" s="308"/>
      <c r="D15" s="141">
        <v>3648</v>
      </c>
      <c r="E15" s="303"/>
      <c r="F15" s="151"/>
      <c r="G15" s="304"/>
      <c r="H15" s="320">
        <f t="shared" si="0"/>
        <v>3200.0000000000005</v>
      </c>
      <c r="I15" s="746"/>
      <c r="J15" s="30" t="s">
        <v>182</v>
      </c>
      <c r="K15" s="31"/>
      <c r="L15" s="32"/>
      <c r="M15" s="485" t="s">
        <v>45</v>
      </c>
      <c r="N15" s="215"/>
      <c r="O15" s="161" t="s">
        <v>46</v>
      </c>
      <c r="P15" s="161"/>
      <c r="Q15" s="225"/>
      <c r="S15" s="172"/>
    </row>
    <row r="16" spans="1:19" x14ac:dyDescent="0.2">
      <c r="A16" s="741" t="s">
        <v>96</v>
      </c>
      <c r="B16" s="85" t="s">
        <v>423</v>
      </c>
      <c r="C16" s="128"/>
      <c r="D16" s="108">
        <v>7410</v>
      </c>
      <c r="E16" s="127"/>
      <c r="F16" s="61"/>
      <c r="G16" s="66"/>
      <c r="H16" s="320">
        <f t="shared" si="0"/>
        <v>6500.0000000000009</v>
      </c>
      <c r="I16" s="744">
        <f>SUM(C16:G17)</f>
        <v>34770</v>
      </c>
      <c r="J16" s="30" t="s">
        <v>142</v>
      </c>
      <c r="K16" s="31"/>
      <c r="L16" s="32"/>
      <c r="M16" s="485" t="s">
        <v>45</v>
      </c>
      <c r="N16" s="215"/>
      <c r="O16" s="161" t="s">
        <v>46</v>
      </c>
      <c r="P16" s="161"/>
      <c r="Q16" s="225"/>
      <c r="S16" s="172"/>
    </row>
    <row r="17" spans="1:19" x14ac:dyDescent="0.2">
      <c r="A17" s="743"/>
      <c r="B17" s="301" t="s">
        <v>424</v>
      </c>
      <c r="C17" s="308"/>
      <c r="D17" s="141"/>
      <c r="E17" s="303">
        <v>27360</v>
      </c>
      <c r="F17" s="151"/>
      <c r="G17" s="304"/>
      <c r="H17" s="320">
        <f t="shared" si="0"/>
        <v>24000.000000000004</v>
      </c>
      <c r="I17" s="746"/>
      <c r="J17" s="30" t="s">
        <v>217</v>
      </c>
      <c r="K17" s="31"/>
      <c r="L17" s="32"/>
      <c r="M17" s="491" t="s">
        <v>325</v>
      </c>
      <c r="N17" s="215"/>
      <c r="O17" s="630">
        <v>42989</v>
      </c>
      <c r="P17" s="161"/>
      <c r="Q17" s="225"/>
      <c r="S17" s="172"/>
    </row>
    <row r="18" spans="1:19" x14ac:dyDescent="0.2">
      <c r="A18" s="122" t="s">
        <v>236</v>
      </c>
      <c r="B18" s="85" t="s">
        <v>426</v>
      </c>
      <c r="C18" s="128"/>
      <c r="D18" s="108"/>
      <c r="E18" s="127">
        <v>3009.6</v>
      </c>
      <c r="F18" s="61"/>
      <c r="G18" s="66"/>
      <c r="H18" s="320">
        <f t="shared" si="0"/>
        <v>2640</v>
      </c>
      <c r="I18" s="270">
        <f>SUM(C18:G18)</f>
        <v>3009.6</v>
      </c>
      <c r="J18" s="30" t="s">
        <v>425</v>
      </c>
      <c r="K18" s="31"/>
      <c r="L18" s="32"/>
      <c r="M18" s="491" t="s">
        <v>325</v>
      </c>
      <c r="N18" s="215"/>
      <c r="O18" s="161">
        <v>42990</v>
      </c>
      <c r="P18" s="35"/>
      <c r="Q18" s="225"/>
      <c r="S18" s="172"/>
    </row>
    <row r="19" spans="1:19" x14ac:dyDescent="0.2">
      <c r="A19" s="741" t="s">
        <v>187</v>
      </c>
      <c r="B19" s="84" t="s">
        <v>429</v>
      </c>
      <c r="C19" s="256"/>
      <c r="D19" s="120"/>
      <c r="E19" s="149">
        <v>3009.6</v>
      </c>
      <c r="F19" s="59"/>
      <c r="G19" s="99"/>
      <c r="H19" s="320">
        <f t="shared" si="0"/>
        <v>2640</v>
      </c>
      <c r="I19" s="744">
        <f>SUM(C19:G22)</f>
        <v>19471.2</v>
      </c>
      <c r="J19" s="30" t="s">
        <v>427</v>
      </c>
      <c r="K19" s="31"/>
      <c r="L19" s="32"/>
      <c r="M19" s="491" t="s">
        <v>79</v>
      </c>
      <c r="N19" s="215"/>
      <c r="O19" s="161">
        <v>43010</v>
      </c>
      <c r="P19" s="161"/>
      <c r="Q19" s="225"/>
      <c r="S19" s="172"/>
    </row>
    <row r="20" spans="1:19" x14ac:dyDescent="0.2">
      <c r="A20" s="742"/>
      <c r="B20" s="301" t="s">
        <v>430</v>
      </c>
      <c r="C20" s="308"/>
      <c r="D20" s="141"/>
      <c r="E20" s="303">
        <v>3009.6</v>
      </c>
      <c r="F20" s="151"/>
      <c r="G20" s="304"/>
      <c r="H20" s="320">
        <f t="shared" si="0"/>
        <v>2640</v>
      </c>
      <c r="I20" s="745"/>
      <c r="J20" s="30" t="s">
        <v>428</v>
      </c>
      <c r="K20" s="31"/>
      <c r="L20" s="32"/>
      <c r="M20" s="491" t="s">
        <v>325</v>
      </c>
      <c r="N20" s="215"/>
      <c r="O20" s="161">
        <v>42992</v>
      </c>
      <c r="P20" s="161"/>
      <c r="Q20" s="225"/>
      <c r="S20" s="172"/>
    </row>
    <row r="21" spans="1:19" x14ac:dyDescent="0.2">
      <c r="A21" s="742"/>
      <c r="B21" s="85" t="s">
        <v>432</v>
      </c>
      <c r="C21" s="256"/>
      <c r="D21" s="120">
        <v>9348</v>
      </c>
      <c r="E21" s="58"/>
      <c r="F21" s="59"/>
      <c r="G21" s="99"/>
      <c r="H21" s="320">
        <f t="shared" si="0"/>
        <v>8200</v>
      </c>
      <c r="I21" s="745"/>
      <c r="J21" s="30" t="s">
        <v>109</v>
      </c>
      <c r="K21" s="31"/>
      <c r="L21" s="32"/>
      <c r="M21" s="485" t="s">
        <v>45</v>
      </c>
      <c r="N21" s="215"/>
      <c r="O21" s="161" t="s">
        <v>46</v>
      </c>
      <c r="P21" s="161"/>
      <c r="Q21" s="225"/>
      <c r="S21" s="172"/>
    </row>
    <row r="22" spans="1:19" x14ac:dyDescent="0.2">
      <c r="A22" s="743"/>
      <c r="B22" s="85" t="s">
        <v>433</v>
      </c>
      <c r="C22" s="308"/>
      <c r="D22" s="141">
        <v>4104</v>
      </c>
      <c r="E22" s="302"/>
      <c r="F22" s="151"/>
      <c r="G22" s="304"/>
      <c r="H22" s="320">
        <f t="shared" si="0"/>
        <v>3600.0000000000005</v>
      </c>
      <c r="I22" s="746"/>
      <c r="J22" s="30" t="s">
        <v>109</v>
      </c>
      <c r="K22" s="31"/>
      <c r="L22" s="32"/>
      <c r="M22" s="485" t="s">
        <v>45</v>
      </c>
      <c r="N22" s="215"/>
      <c r="O22" s="161" t="s">
        <v>46</v>
      </c>
      <c r="P22" s="161"/>
      <c r="Q22" s="225"/>
      <c r="S22" s="172"/>
    </row>
    <row r="23" spans="1:19" x14ac:dyDescent="0.2">
      <c r="A23" s="122" t="s">
        <v>103</v>
      </c>
      <c r="B23" s="85" t="s">
        <v>434</v>
      </c>
      <c r="C23" s="127">
        <v>10260</v>
      </c>
      <c r="D23" s="108"/>
      <c r="E23" s="60"/>
      <c r="F23" s="61"/>
      <c r="G23" s="66"/>
      <c r="H23" s="320">
        <f t="shared" si="0"/>
        <v>9000</v>
      </c>
      <c r="I23" s="270">
        <f>SUM(C23:G23)</f>
        <v>10260</v>
      </c>
      <c r="J23" s="30" t="s">
        <v>75</v>
      </c>
      <c r="K23" s="31"/>
      <c r="L23" s="32"/>
      <c r="M23" s="491" t="s">
        <v>325</v>
      </c>
      <c r="N23" s="215"/>
      <c r="O23" s="161">
        <v>42991</v>
      </c>
      <c r="P23" s="161"/>
      <c r="Q23" s="225"/>
      <c r="S23" s="172"/>
    </row>
    <row r="24" spans="1:19" x14ac:dyDescent="0.2">
      <c r="A24" s="741" t="s">
        <v>105</v>
      </c>
      <c r="B24" s="84" t="s">
        <v>435</v>
      </c>
      <c r="C24" s="58"/>
      <c r="D24" s="120">
        <v>1573.2</v>
      </c>
      <c r="E24" s="58"/>
      <c r="F24" s="59"/>
      <c r="G24" s="99"/>
      <c r="H24" s="320">
        <f t="shared" si="0"/>
        <v>1380.0000000000002</v>
      </c>
      <c r="I24" s="744">
        <f>SUM(C24:G25)</f>
        <v>3796.2</v>
      </c>
      <c r="J24" s="30" t="s">
        <v>84</v>
      </c>
      <c r="K24" s="31"/>
      <c r="L24" s="32"/>
      <c r="M24" s="485" t="s">
        <v>45</v>
      </c>
      <c r="N24" s="215"/>
      <c r="O24" s="161" t="s">
        <v>46</v>
      </c>
      <c r="P24" s="161"/>
      <c r="Q24" s="225"/>
      <c r="S24" s="172"/>
    </row>
    <row r="25" spans="1:19" x14ac:dyDescent="0.2">
      <c r="A25" s="743"/>
      <c r="B25" s="301" t="s">
        <v>436</v>
      </c>
      <c r="C25" s="308"/>
      <c r="D25" s="141">
        <v>2223</v>
      </c>
      <c r="E25" s="302"/>
      <c r="F25" s="151"/>
      <c r="G25" s="304"/>
      <c r="H25" s="320">
        <f t="shared" si="0"/>
        <v>1950.0000000000002</v>
      </c>
      <c r="I25" s="746"/>
      <c r="J25" s="30" t="s">
        <v>132</v>
      </c>
      <c r="K25" s="31"/>
      <c r="L25" s="32"/>
      <c r="M25" s="485" t="s">
        <v>45</v>
      </c>
      <c r="N25" s="215"/>
      <c r="O25" s="161" t="s">
        <v>46</v>
      </c>
      <c r="P25" s="161"/>
      <c r="Q25" s="225"/>
      <c r="S25" s="172"/>
    </row>
    <row r="26" spans="1:19" x14ac:dyDescent="0.2">
      <c r="A26" s="122" t="s">
        <v>113</v>
      </c>
      <c r="B26" s="85" t="s">
        <v>438</v>
      </c>
      <c r="C26" s="60"/>
      <c r="D26" s="108"/>
      <c r="E26" s="127">
        <v>4514.3999999999996</v>
      </c>
      <c r="F26" s="61"/>
      <c r="G26" s="66"/>
      <c r="H26" s="320">
        <f t="shared" si="0"/>
        <v>3960</v>
      </c>
      <c r="I26" s="270">
        <f>SUM(C26:G26)</f>
        <v>4514.3999999999996</v>
      </c>
      <c r="J26" s="30" t="s">
        <v>437</v>
      </c>
      <c r="K26" s="31"/>
      <c r="L26" s="32"/>
      <c r="M26" s="491" t="s">
        <v>325</v>
      </c>
      <c r="N26" s="215"/>
      <c r="O26" s="161">
        <v>42995</v>
      </c>
      <c r="P26" s="161"/>
      <c r="Q26" s="225"/>
      <c r="S26" s="172"/>
    </row>
    <row r="27" spans="1:19" x14ac:dyDescent="0.2">
      <c r="A27" s="230" t="s">
        <v>193</v>
      </c>
      <c r="B27" s="301" t="s">
        <v>440</v>
      </c>
      <c r="C27" s="303">
        <v>3420</v>
      </c>
      <c r="D27" s="141"/>
      <c r="E27" s="308"/>
      <c r="F27" s="151"/>
      <c r="G27" s="304"/>
      <c r="H27" s="320">
        <f t="shared" si="0"/>
        <v>3000.0000000000005</v>
      </c>
      <c r="I27" s="270">
        <f>SUM(C27:G27)</f>
        <v>3420</v>
      </c>
      <c r="J27" s="30" t="s">
        <v>439</v>
      </c>
      <c r="K27" s="31"/>
      <c r="L27" s="32"/>
      <c r="M27" s="491" t="s">
        <v>325</v>
      </c>
      <c r="N27" s="215"/>
      <c r="O27" s="161">
        <v>42997</v>
      </c>
      <c r="P27" s="161"/>
      <c r="Q27" s="225"/>
      <c r="S27" s="172"/>
    </row>
    <row r="28" spans="1:19" x14ac:dyDescent="0.2">
      <c r="A28" s="122" t="s">
        <v>125</v>
      </c>
      <c r="B28" s="85" t="s">
        <v>442</v>
      </c>
      <c r="C28" s="60"/>
      <c r="D28" s="108"/>
      <c r="E28" s="128">
        <v>51186</v>
      </c>
      <c r="F28" s="61"/>
      <c r="G28" s="66"/>
      <c r="H28" s="320">
        <f t="shared" si="0"/>
        <v>44900.000000000007</v>
      </c>
      <c r="I28" s="270">
        <f>SUM(C28:G28)</f>
        <v>51186</v>
      </c>
      <c r="J28" s="269" t="s">
        <v>443</v>
      </c>
      <c r="K28" s="31"/>
      <c r="L28" s="32"/>
      <c r="M28" s="627" t="s">
        <v>95</v>
      </c>
      <c r="N28" s="215"/>
      <c r="O28" s="589"/>
      <c r="P28" s="161"/>
      <c r="Q28" s="225" t="s">
        <v>444</v>
      </c>
      <c r="R28" s="100" t="s">
        <v>468</v>
      </c>
      <c r="S28" s="172"/>
    </row>
    <row r="29" spans="1:19" x14ac:dyDescent="0.2">
      <c r="A29" s="230" t="s">
        <v>204</v>
      </c>
      <c r="B29" s="301" t="s">
        <v>441</v>
      </c>
      <c r="C29" s="302"/>
      <c r="D29" s="141">
        <v>1083</v>
      </c>
      <c r="E29" s="308"/>
      <c r="F29" s="151"/>
      <c r="G29" s="304"/>
      <c r="H29" s="320">
        <f t="shared" si="0"/>
        <v>950.00000000000011</v>
      </c>
      <c r="I29" s="270">
        <f>SUM(C29:G29)</f>
        <v>1083</v>
      </c>
      <c r="J29" s="30" t="s">
        <v>160</v>
      </c>
      <c r="K29" s="31"/>
      <c r="L29" s="32"/>
      <c r="M29" s="491" t="s">
        <v>45</v>
      </c>
      <c r="N29" s="215"/>
      <c r="O29" s="161" t="s">
        <v>46</v>
      </c>
      <c r="P29" s="161"/>
      <c r="Q29" s="225"/>
      <c r="R29" s="100"/>
      <c r="S29" s="172"/>
    </row>
    <row r="30" spans="1:19" x14ac:dyDescent="0.2">
      <c r="A30" s="122" t="s">
        <v>255</v>
      </c>
      <c r="B30" s="85" t="s">
        <v>446</v>
      </c>
      <c r="C30" s="60"/>
      <c r="D30" s="108"/>
      <c r="E30" s="127">
        <v>1368</v>
      </c>
      <c r="F30" s="61"/>
      <c r="G30" s="66"/>
      <c r="H30" s="320">
        <f t="shared" si="0"/>
        <v>1200</v>
      </c>
      <c r="I30" s="270">
        <f>SUM(C30:G30)</f>
        <v>1368</v>
      </c>
      <c r="J30" s="30" t="s">
        <v>445</v>
      </c>
      <c r="K30" s="31"/>
      <c r="L30" s="32"/>
      <c r="M30" s="491" t="s">
        <v>325</v>
      </c>
      <c r="N30" s="215"/>
      <c r="O30" s="161">
        <v>43110</v>
      </c>
      <c r="P30" s="161"/>
      <c r="Q30" s="225" t="s">
        <v>675</v>
      </c>
      <c r="R30" s="100" t="s">
        <v>468</v>
      </c>
      <c r="S30" s="172"/>
    </row>
    <row r="31" spans="1:19" x14ac:dyDescent="0.2">
      <c r="A31" s="741" t="s">
        <v>211</v>
      </c>
      <c r="B31" s="301" t="s">
        <v>449</v>
      </c>
      <c r="C31" s="302"/>
      <c r="D31" s="141"/>
      <c r="E31" s="303">
        <v>18433.8</v>
      </c>
      <c r="F31" s="151"/>
      <c r="G31" s="304"/>
      <c r="H31" s="320">
        <f t="shared" si="0"/>
        <v>16170</v>
      </c>
      <c r="I31" s="744">
        <f>SUM(C31:G35)</f>
        <v>108322.8</v>
      </c>
      <c r="J31" s="30" t="s">
        <v>454</v>
      </c>
      <c r="K31" s="31"/>
      <c r="L31" s="32"/>
      <c r="M31" s="491" t="s">
        <v>325</v>
      </c>
      <c r="N31" s="215"/>
      <c r="O31" s="161">
        <v>43019</v>
      </c>
      <c r="P31" s="161"/>
      <c r="Q31" s="225"/>
      <c r="R31" s="100"/>
      <c r="S31" s="172"/>
    </row>
    <row r="32" spans="1:19" x14ac:dyDescent="0.2">
      <c r="A32" s="742"/>
      <c r="B32" s="220" t="s">
        <v>450</v>
      </c>
      <c r="C32" s="60"/>
      <c r="D32" s="108"/>
      <c r="E32" s="127">
        <v>6771.6</v>
      </c>
      <c r="F32" s="61"/>
      <c r="G32" s="66"/>
      <c r="H32" s="320">
        <f t="shared" si="0"/>
        <v>5940.0000000000009</v>
      </c>
      <c r="I32" s="745"/>
      <c r="J32" s="30" t="s">
        <v>453</v>
      </c>
      <c r="K32" s="31"/>
      <c r="L32" s="32"/>
      <c r="M32" s="491" t="s">
        <v>325</v>
      </c>
      <c r="N32" s="215"/>
      <c r="O32" s="161">
        <v>43005</v>
      </c>
      <c r="P32" s="161"/>
      <c r="Q32" s="225"/>
      <c r="S32" s="172"/>
    </row>
    <row r="33" spans="1:19" x14ac:dyDescent="0.2">
      <c r="A33" s="742"/>
      <c r="B33" s="85" t="s">
        <v>452</v>
      </c>
      <c r="C33" s="60"/>
      <c r="D33" s="108">
        <v>6201.6</v>
      </c>
      <c r="E33" s="128"/>
      <c r="F33" s="61"/>
      <c r="G33" s="66"/>
      <c r="H33" s="320">
        <f t="shared" si="0"/>
        <v>5440.0000000000009</v>
      </c>
      <c r="I33" s="745"/>
      <c r="J33" s="30" t="s">
        <v>130</v>
      </c>
      <c r="K33" s="31"/>
      <c r="L33" s="32"/>
      <c r="M33" s="491" t="s">
        <v>45</v>
      </c>
      <c r="N33" s="215"/>
      <c r="O33" s="161" t="s">
        <v>46</v>
      </c>
      <c r="P33" s="161"/>
      <c r="Q33" s="225"/>
      <c r="S33" s="172"/>
    </row>
    <row r="34" spans="1:19" x14ac:dyDescent="0.2">
      <c r="A34" s="742"/>
      <c r="B34" s="301" t="s">
        <v>455</v>
      </c>
      <c r="C34" s="308"/>
      <c r="D34" s="141"/>
      <c r="E34" s="303">
        <v>20827.8</v>
      </c>
      <c r="F34" s="151"/>
      <c r="G34" s="304"/>
      <c r="H34" s="320">
        <f t="shared" si="0"/>
        <v>18270</v>
      </c>
      <c r="I34" s="745"/>
      <c r="J34" s="30" t="s">
        <v>458</v>
      </c>
      <c r="K34" s="31"/>
      <c r="L34" s="32"/>
      <c r="M34" s="491" t="s">
        <v>325</v>
      </c>
      <c r="N34" s="215"/>
      <c r="O34" s="161">
        <v>43010</v>
      </c>
      <c r="P34" s="161"/>
      <c r="Q34" s="225"/>
      <c r="R34" s="100"/>
      <c r="S34" s="172"/>
    </row>
    <row r="35" spans="1:19" x14ac:dyDescent="0.2">
      <c r="A35" s="743"/>
      <c r="B35" s="272" t="s">
        <v>456</v>
      </c>
      <c r="C35" s="273"/>
      <c r="D35" s="173"/>
      <c r="E35" s="300">
        <v>56088</v>
      </c>
      <c r="F35" s="156"/>
      <c r="G35" s="286"/>
      <c r="H35" s="320">
        <f t="shared" si="0"/>
        <v>49200.000000000007</v>
      </c>
      <c r="I35" s="746"/>
      <c r="J35" s="30" t="s">
        <v>457</v>
      </c>
      <c r="K35" s="31"/>
      <c r="L35" s="32"/>
      <c r="M35" s="491" t="s">
        <v>325</v>
      </c>
      <c r="N35" s="215"/>
      <c r="O35" s="161">
        <v>43005</v>
      </c>
      <c r="P35" s="161"/>
      <c r="Q35" s="225"/>
      <c r="R35" s="100"/>
      <c r="S35" s="172"/>
    </row>
    <row r="36" spans="1:19" x14ac:dyDescent="0.2">
      <c r="A36" s="741" t="s">
        <v>144</v>
      </c>
      <c r="B36" s="85" t="s">
        <v>459</v>
      </c>
      <c r="C36" s="60"/>
      <c r="D36" s="108">
        <v>32433</v>
      </c>
      <c r="E36" s="60"/>
      <c r="F36" s="61"/>
      <c r="G36" s="66"/>
      <c r="H36" s="320">
        <f t="shared" si="0"/>
        <v>28450.000000000004</v>
      </c>
      <c r="I36" s="744">
        <f>SUM(C36:G38)</f>
        <v>129447</v>
      </c>
      <c r="J36" s="30" t="s">
        <v>295</v>
      </c>
      <c r="K36" s="31"/>
      <c r="L36" s="32"/>
      <c r="M36" s="491" t="s">
        <v>45</v>
      </c>
      <c r="N36" s="215"/>
      <c r="O36" s="161" t="s">
        <v>46</v>
      </c>
      <c r="P36" s="35"/>
      <c r="Q36"/>
    </row>
    <row r="37" spans="1:19" x14ac:dyDescent="0.2">
      <c r="A37" s="742"/>
      <c r="B37" s="84" t="s">
        <v>461</v>
      </c>
      <c r="C37" s="58"/>
      <c r="D37" s="120"/>
      <c r="E37" s="149">
        <v>84360</v>
      </c>
      <c r="F37" s="59"/>
      <c r="G37" s="99"/>
      <c r="H37" s="320">
        <f t="shared" si="0"/>
        <v>74000</v>
      </c>
      <c r="I37" s="745"/>
      <c r="J37" s="30" t="s">
        <v>460</v>
      </c>
      <c r="K37" s="31"/>
      <c r="L37" s="32"/>
      <c r="M37" s="491" t="s">
        <v>746</v>
      </c>
      <c r="N37"/>
      <c r="O37" s="161">
        <v>43435</v>
      </c>
      <c r="P37" s="35"/>
      <c r="Q37" s="225" t="s">
        <v>471</v>
      </c>
    </row>
    <row r="38" spans="1:19" x14ac:dyDescent="0.2">
      <c r="A38" s="743"/>
      <c r="B38" s="84" t="s">
        <v>462</v>
      </c>
      <c r="C38" s="58"/>
      <c r="D38" s="120">
        <v>12654</v>
      </c>
      <c r="E38" s="58"/>
      <c r="F38" s="59"/>
      <c r="G38" s="99"/>
      <c r="H38" s="320">
        <f t="shared" si="0"/>
        <v>11100.000000000002</v>
      </c>
      <c r="I38" s="746"/>
      <c r="J38" s="30" t="s">
        <v>160</v>
      </c>
      <c r="K38" s="31"/>
      <c r="L38" s="32"/>
      <c r="M38" s="491" t="s">
        <v>45</v>
      </c>
      <c r="N38" s="215"/>
      <c r="O38" s="161" t="s">
        <v>46</v>
      </c>
      <c r="P38" s="35"/>
      <c r="Q38"/>
    </row>
    <row r="39" spans="1:19" x14ac:dyDescent="0.2">
      <c r="A39" s="741" t="s">
        <v>213</v>
      </c>
      <c r="B39" s="84" t="s">
        <v>463</v>
      </c>
      <c r="C39" s="58"/>
      <c r="D39" s="120">
        <v>11800</v>
      </c>
      <c r="E39" s="58"/>
      <c r="F39" s="59"/>
      <c r="G39" s="99"/>
      <c r="H39" s="320"/>
      <c r="I39" s="744">
        <f>SUM(C39:G43)</f>
        <v>61407</v>
      </c>
      <c r="J39" s="30" t="s">
        <v>123</v>
      </c>
      <c r="K39" s="31"/>
      <c r="L39" s="32"/>
      <c r="M39" s="491" t="s">
        <v>45</v>
      </c>
      <c r="N39" s="215"/>
      <c r="O39" s="161" t="s">
        <v>46</v>
      </c>
      <c r="P39" s="35"/>
      <c r="Q39"/>
    </row>
    <row r="40" spans="1:19" x14ac:dyDescent="0.2">
      <c r="A40" s="742"/>
      <c r="B40" s="84" t="s">
        <v>464</v>
      </c>
      <c r="C40" s="58"/>
      <c r="D40" s="120">
        <v>34730</v>
      </c>
      <c r="E40" s="58"/>
      <c r="F40" s="59"/>
      <c r="G40" s="99"/>
      <c r="H40" s="320"/>
      <c r="I40" s="745"/>
      <c r="J40" s="30" t="s">
        <v>123</v>
      </c>
      <c r="K40" s="31"/>
      <c r="L40" s="32"/>
      <c r="M40" s="491" t="s">
        <v>45</v>
      </c>
      <c r="N40" s="215"/>
      <c r="O40" s="161" t="s">
        <v>46</v>
      </c>
      <c r="P40" s="35"/>
      <c r="Q40"/>
    </row>
    <row r="41" spans="1:19" x14ac:dyDescent="0.2">
      <c r="A41" s="742"/>
      <c r="B41" s="84" t="s">
        <v>465</v>
      </c>
      <c r="C41" s="58"/>
      <c r="D41" s="120"/>
      <c r="E41" s="149">
        <v>12825</v>
      </c>
      <c r="F41" s="59"/>
      <c r="G41" s="99"/>
      <c r="H41" s="320">
        <f t="shared" si="0"/>
        <v>11250.000000000002</v>
      </c>
      <c r="I41" s="745"/>
      <c r="J41" s="30" t="s">
        <v>217</v>
      </c>
      <c r="K41" s="31"/>
      <c r="L41" s="32"/>
      <c r="M41" s="491" t="s">
        <v>325</v>
      </c>
      <c r="N41"/>
      <c r="O41" s="161">
        <v>43007</v>
      </c>
      <c r="P41" s="35"/>
      <c r="Q41"/>
    </row>
    <row r="42" spans="1:19" x14ac:dyDescent="0.2">
      <c r="A42" s="742"/>
      <c r="B42" s="84" t="s">
        <v>466</v>
      </c>
      <c r="C42" s="58"/>
      <c r="D42" s="120"/>
      <c r="E42" s="58">
        <v>0</v>
      </c>
      <c r="F42" s="59"/>
      <c r="G42" s="99"/>
      <c r="H42" s="320">
        <f t="shared" si="0"/>
        <v>0</v>
      </c>
      <c r="I42" s="745"/>
      <c r="J42" s="30" t="s">
        <v>467</v>
      </c>
      <c r="K42" s="31"/>
      <c r="L42" s="32"/>
      <c r="M42" s="491" t="s">
        <v>305</v>
      </c>
      <c r="N42"/>
      <c r="O42" s="161" t="s">
        <v>46</v>
      </c>
      <c r="P42" s="35"/>
      <c r="Q42" s="225"/>
    </row>
    <row r="43" spans="1:19" x14ac:dyDescent="0.2">
      <c r="A43" s="743"/>
      <c r="B43" s="84" t="s">
        <v>470</v>
      </c>
      <c r="C43" s="58"/>
      <c r="D43" s="120"/>
      <c r="E43" s="149">
        <v>2052</v>
      </c>
      <c r="F43" s="59"/>
      <c r="G43" s="99"/>
      <c r="H43" s="320">
        <f t="shared" si="0"/>
        <v>1800.0000000000002</v>
      </c>
      <c r="I43" s="746"/>
      <c r="J43" s="30" t="s">
        <v>469</v>
      </c>
      <c r="K43" s="31"/>
      <c r="L43" s="32"/>
      <c r="M43" s="491" t="s">
        <v>447</v>
      </c>
      <c r="N43"/>
      <c r="O43" s="161">
        <v>43006</v>
      </c>
      <c r="P43" s="35"/>
      <c r="Q43" s="225"/>
    </row>
    <row r="44" spans="1:19" ht="13.5" thickBot="1" x14ac:dyDescent="0.25">
      <c r="A44" s="115" t="s">
        <v>152</v>
      </c>
      <c r="B44" s="84" t="s">
        <v>535</v>
      </c>
      <c r="C44" s="58"/>
      <c r="D44" s="120"/>
      <c r="E44" s="58">
        <v>-101460</v>
      </c>
      <c r="F44" s="59"/>
      <c r="G44" s="99"/>
      <c r="H44" s="320">
        <f t="shared" si="0"/>
        <v>-89000.000000000015</v>
      </c>
      <c r="I44" s="377">
        <f>SUM(C44:G44)</f>
        <v>-101460</v>
      </c>
      <c r="J44" s="505" t="s">
        <v>380</v>
      </c>
      <c r="K44" s="31"/>
      <c r="L44" s="32"/>
      <c r="M44" s="491" t="s">
        <v>536</v>
      </c>
      <c r="N44" s="215"/>
      <c r="O44" s="161" t="s">
        <v>46</v>
      </c>
      <c r="P44" s="161"/>
      <c r="Q44" s="225"/>
      <c r="S44" s="172"/>
    </row>
    <row r="45" spans="1:19" s="12" customFormat="1" ht="14.25" thickTop="1" thickBot="1" x14ac:dyDescent="0.25">
      <c r="A45" s="766"/>
      <c r="B45" s="766"/>
      <c r="C45" s="56">
        <f>SUM(C6:C44)</f>
        <v>13680</v>
      </c>
      <c r="D45" s="57">
        <f>SUM(D6:D44)</f>
        <v>189326.40000000002</v>
      </c>
      <c r="E45" s="158">
        <f>SUM(E6:E44)</f>
        <v>201563.40000000002</v>
      </c>
      <c r="F45" s="109">
        <f>SUM(F5:F44)</f>
        <v>0</v>
      </c>
      <c r="G45" s="67">
        <f>SUM(G5:G44)</f>
        <v>0</v>
      </c>
      <c r="H45" s="501">
        <f>SUM(H5:H44)</f>
        <v>314070</v>
      </c>
      <c r="I45" s="781">
        <f>SUM(I6:I44)</f>
        <v>404569.80000000005</v>
      </c>
      <c r="J45" s="782"/>
      <c r="K45" s="782"/>
      <c r="L45" s="782"/>
      <c r="M45" s="69"/>
      <c r="N45" s="489"/>
      <c r="O45" s="497"/>
      <c r="P45" s="327"/>
      <c r="Q45" s="227" t="e">
        <f>E12+E19+E28+E30+E31+#REF!+E34+E37+E41</f>
        <v>#REF!</v>
      </c>
    </row>
    <row r="46" spans="1:19" s="12" customFormat="1" ht="12" customHeight="1" x14ac:dyDescent="0.2">
      <c r="A46" s="40"/>
      <c r="B46" s="86"/>
      <c r="C46" s="826">
        <f>SUM(C45:D45)</f>
        <v>203006.40000000002</v>
      </c>
      <c r="D46" s="827"/>
      <c r="E46" s="767">
        <f>SUM(E45:F45)</f>
        <v>201563.40000000002</v>
      </c>
      <c r="F46" s="768"/>
      <c r="G46" s="68">
        <f>SUM(G45)</f>
        <v>0</v>
      </c>
      <c r="H46" s="503"/>
      <c r="I46" s="781"/>
      <c r="J46" s="781"/>
      <c r="K46" s="781"/>
      <c r="L46" s="781"/>
      <c r="M46" s="752">
        <f>SUM(C45:G45)</f>
        <v>404569.80000000005</v>
      </c>
      <c r="N46" s="752"/>
      <c r="O46" s="488"/>
      <c r="P46" s="102"/>
    </row>
    <row r="47" spans="1:19" s="12" customFormat="1" x14ac:dyDescent="0.2">
      <c r="A47" s="40"/>
      <c r="B47" s="86"/>
      <c r="C47" s="8"/>
      <c r="D47" s="498"/>
      <c r="E47" s="8"/>
      <c r="F47" s="8"/>
      <c r="G47" s="8"/>
      <c r="H47" s="8"/>
      <c r="I47" s="8"/>
      <c r="J47" s="13"/>
      <c r="M47" s="775">
        <f>H45+'AUGUST ''17'!H36+141610</f>
        <v>1098847</v>
      </c>
      <c r="N47" s="776"/>
      <c r="O47" s="492"/>
      <c r="P47" s="7"/>
      <c r="Q47" s="102"/>
    </row>
    <row r="48" spans="1:19" x14ac:dyDescent="0.2">
      <c r="J48" s="754"/>
      <c r="K48" s="802"/>
      <c r="M48" s="754">
        <f>M47*1.14</f>
        <v>1252685.5799999998</v>
      </c>
      <c r="N48" s="774"/>
    </row>
    <row r="49" spans="1:19" ht="15" x14ac:dyDescent="0.2">
      <c r="A49" s="65" t="s">
        <v>10</v>
      </c>
      <c r="J49" s="754"/>
      <c r="K49" s="754"/>
      <c r="L49" s="754"/>
      <c r="M49" s="774"/>
      <c r="N49" s="847"/>
      <c r="O49" s="848"/>
      <c r="Q49" s="521"/>
      <c r="R49" s="160"/>
    </row>
    <row r="50" spans="1:19" s="101" customFormat="1" ht="7.5" customHeight="1" x14ac:dyDescent="0.2">
      <c r="A50" s="4"/>
      <c r="B50" s="83"/>
      <c r="C50" s="1"/>
      <c r="D50" s="1"/>
      <c r="E50" s="133"/>
      <c r="F50" s="1"/>
      <c r="G50" s="1"/>
      <c r="H50" s="1"/>
      <c r="I50" s="1"/>
      <c r="J50"/>
      <c r="K50"/>
      <c r="L50"/>
      <c r="M50"/>
      <c r="N50" s="148"/>
      <c r="O50" s="487"/>
      <c r="P50"/>
      <c r="R50"/>
    </row>
    <row r="51" spans="1:19" s="101" customFormat="1" ht="17.25" customHeight="1" thickBot="1" x14ac:dyDescent="0.25">
      <c r="A51" s="152"/>
      <c r="B51" s="493" t="s">
        <v>35</v>
      </c>
      <c r="C51" s="133"/>
      <c r="D51" s="1"/>
      <c r="E51" s="133"/>
      <c r="F51" s="1"/>
      <c r="G51" s="1"/>
      <c r="H51" s="1"/>
      <c r="I51"/>
      <c r="J51"/>
      <c r="K51"/>
      <c r="L51" s="644"/>
      <c r="M51" s="490"/>
      <c r="N51" s="487"/>
      <c r="P51"/>
    </row>
    <row r="52" spans="1:19" s="101" customFormat="1" ht="13.5" thickBot="1" x14ac:dyDescent="0.25">
      <c r="A52" s="764"/>
      <c r="B52" s="765"/>
      <c r="C52" s="255" t="s">
        <v>112</v>
      </c>
      <c r="D52" s="33" t="s">
        <v>183</v>
      </c>
      <c r="E52" s="33" t="s">
        <v>158</v>
      </c>
      <c r="F52" s="33" t="s">
        <v>9</v>
      </c>
      <c r="G52" s="33" t="s">
        <v>92</v>
      </c>
      <c r="H52" s="33"/>
      <c r="I52" s="33" t="s">
        <v>124</v>
      </c>
      <c r="J52" s="33" t="s">
        <v>87</v>
      </c>
      <c r="K52" s="33" t="s">
        <v>86</v>
      </c>
      <c r="L52" s="33" t="s">
        <v>110</v>
      </c>
      <c r="M52" s="97" t="s">
        <v>143</v>
      </c>
      <c r="N52" s="103"/>
      <c r="P52" s="754"/>
      <c r="Q52" s="774"/>
      <c r="R52" s="490"/>
      <c r="S52" s="486"/>
    </row>
    <row r="53" spans="1:19" s="101" customFormat="1" x14ac:dyDescent="0.2">
      <c r="A53" s="739" t="s">
        <v>409</v>
      </c>
      <c r="B53" s="740"/>
      <c r="C53" s="513"/>
      <c r="D53" s="113"/>
      <c r="E53" s="113"/>
      <c r="F53" s="113"/>
      <c r="G53" s="113"/>
      <c r="H53" s="113"/>
      <c r="I53" s="113"/>
      <c r="J53" s="113">
        <v>11080.8</v>
      </c>
      <c r="K53" s="113"/>
      <c r="L53" s="113"/>
      <c r="M53" s="114"/>
      <c r="N53" s="104"/>
      <c r="P53"/>
      <c r="R53" s="164"/>
      <c r="S53" s="486"/>
    </row>
    <row r="54" spans="1:19" s="622" customFormat="1" x14ac:dyDescent="0.2">
      <c r="A54" s="737" t="s">
        <v>411</v>
      </c>
      <c r="B54" s="738"/>
      <c r="C54" s="290"/>
      <c r="D54" s="120"/>
      <c r="E54" s="120"/>
      <c r="F54" s="120"/>
      <c r="G54" s="120"/>
      <c r="H54" s="120"/>
      <c r="I54" s="120"/>
      <c r="J54" s="120"/>
      <c r="K54" s="120">
        <v>14854.2</v>
      </c>
      <c r="L54" s="120"/>
      <c r="M54" s="59"/>
      <c r="N54" s="104"/>
      <c r="P54"/>
      <c r="R54" s="164"/>
    </row>
    <row r="55" spans="1:19" s="101" customFormat="1" x14ac:dyDescent="0.2">
      <c r="A55" s="737" t="s">
        <v>412</v>
      </c>
      <c r="B55" s="738"/>
      <c r="C55" s="71"/>
      <c r="D55" s="108"/>
      <c r="E55" s="108"/>
      <c r="F55" s="108"/>
      <c r="G55" s="108"/>
      <c r="H55" s="108"/>
      <c r="I55" s="108"/>
      <c r="J55" s="108"/>
      <c r="K55" s="108">
        <v>14580.6</v>
      </c>
      <c r="L55" s="108"/>
      <c r="M55" s="61"/>
      <c r="N55" s="104"/>
      <c r="P55"/>
      <c r="R55" s="164"/>
      <c r="S55" s="486"/>
    </row>
    <row r="56" spans="1:19" s="101" customFormat="1" x14ac:dyDescent="0.2">
      <c r="A56" s="737" t="s">
        <v>413</v>
      </c>
      <c r="B56" s="738"/>
      <c r="C56" s="71"/>
      <c r="D56" s="108"/>
      <c r="E56" s="108"/>
      <c r="F56" s="108"/>
      <c r="G56" s="108">
        <v>2736</v>
      </c>
      <c r="H56" s="108"/>
      <c r="I56" s="108"/>
      <c r="J56" s="108"/>
      <c r="K56" s="108"/>
      <c r="L56" s="108"/>
      <c r="M56" s="61"/>
      <c r="N56" s="104"/>
      <c r="P56"/>
      <c r="R56" s="164"/>
      <c r="S56" s="486"/>
    </row>
    <row r="57" spans="1:19" s="101" customFormat="1" x14ac:dyDescent="0.2">
      <c r="A57" s="737" t="s">
        <v>414</v>
      </c>
      <c r="B57" s="738"/>
      <c r="C57" s="71">
        <v>5928</v>
      </c>
      <c r="D57" s="108"/>
      <c r="E57" s="108"/>
      <c r="F57" s="108"/>
      <c r="G57" s="108"/>
      <c r="H57" s="108"/>
      <c r="I57" s="108"/>
      <c r="J57" s="108"/>
      <c r="K57" s="108"/>
      <c r="L57" s="108"/>
      <c r="M57" s="61"/>
      <c r="N57" s="104"/>
      <c r="P57"/>
      <c r="R57" s="164"/>
      <c r="S57" s="486"/>
    </row>
    <row r="58" spans="1:19" s="101" customFormat="1" x14ac:dyDescent="0.2">
      <c r="A58" s="737" t="s">
        <v>415</v>
      </c>
      <c r="B58" s="738"/>
      <c r="C58" s="71"/>
      <c r="D58" s="108"/>
      <c r="E58" s="108"/>
      <c r="F58" s="108"/>
      <c r="G58" s="108"/>
      <c r="H58" s="108"/>
      <c r="I58" s="108"/>
      <c r="J58" s="108"/>
      <c r="K58" s="108">
        <v>6612</v>
      </c>
      <c r="L58" s="108"/>
      <c r="M58" s="61"/>
      <c r="N58" s="104"/>
      <c r="P58"/>
      <c r="R58" s="164"/>
      <c r="S58" s="486"/>
    </row>
    <row r="59" spans="1:19" s="629" customFormat="1" x14ac:dyDescent="0.2">
      <c r="A59" s="737" t="s">
        <v>419</v>
      </c>
      <c r="B59" s="738"/>
      <c r="C59" s="515"/>
      <c r="D59" s="173"/>
      <c r="E59" s="173"/>
      <c r="F59" s="173"/>
      <c r="G59" s="173"/>
      <c r="H59" s="173"/>
      <c r="I59" s="108"/>
      <c r="J59" s="108"/>
      <c r="K59" s="108"/>
      <c r="L59" s="173"/>
      <c r="M59" s="156"/>
      <c r="N59" s="104"/>
      <c r="P59"/>
      <c r="R59" s="164"/>
    </row>
    <row r="60" spans="1:19" x14ac:dyDescent="0.2">
      <c r="A60" s="737" t="s">
        <v>420</v>
      </c>
      <c r="B60" s="738"/>
      <c r="C60" s="635"/>
      <c r="D60" s="139"/>
      <c r="E60" s="139">
        <v>4218</v>
      </c>
      <c r="F60" s="139"/>
      <c r="G60" s="139"/>
      <c r="H60" s="139"/>
      <c r="I60" s="76"/>
      <c r="J60" s="76"/>
      <c r="K60" s="63"/>
      <c r="L60" s="173"/>
      <c r="M60" s="142"/>
      <c r="N60" s="104"/>
      <c r="O60" s="101"/>
      <c r="Q60"/>
      <c r="R60" s="148"/>
      <c r="S60" s="487"/>
    </row>
    <row r="61" spans="1:19" x14ac:dyDescent="0.2">
      <c r="A61" s="737" t="s">
        <v>421</v>
      </c>
      <c r="B61" s="738"/>
      <c r="C61" s="635"/>
      <c r="D61" s="76"/>
      <c r="E61" s="76">
        <v>2109</v>
      </c>
      <c r="F61" s="76"/>
      <c r="G61" s="76"/>
      <c r="H61" s="496"/>
      <c r="I61" s="120"/>
      <c r="J61" s="63"/>
      <c r="K61" s="141"/>
      <c r="L61" s="173"/>
      <c r="M61" s="142"/>
      <c r="N61" s="104"/>
      <c r="O61" s="101"/>
      <c r="Q61"/>
      <c r="R61" s="148"/>
      <c r="S61" s="487"/>
    </row>
    <row r="62" spans="1:19" x14ac:dyDescent="0.2">
      <c r="A62" s="737" t="s">
        <v>422</v>
      </c>
      <c r="B62" s="738"/>
      <c r="C62" s="635"/>
      <c r="D62" s="76">
        <v>3648</v>
      </c>
      <c r="E62" s="347"/>
      <c r="F62" s="347"/>
      <c r="G62" s="347"/>
      <c r="H62" s="496"/>
      <c r="I62" s="120"/>
      <c r="J62" s="63"/>
      <c r="K62" s="139"/>
      <c r="L62" s="173"/>
      <c r="M62" s="142"/>
      <c r="N62" s="104"/>
      <c r="O62" s="101"/>
      <c r="Q62"/>
      <c r="R62" s="148"/>
      <c r="S62" s="487"/>
    </row>
    <row r="63" spans="1:19" x14ac:dyDescent="0.2">
      <c r="A63" s="737" t="s">
        <v>423</v>
      </c>
      <c r="B63" s="753"/>
      <c r="C63" s="635"/>
      <c r="D63" s="140"/>
      <c r="E63" s="347"/>
      <c r="F63" s="347"/>
      <c r="G63" s="347"/>
      <c r="H63" s="496"/>
      <c r="I63" s="120"/>
      <c r="J63" s="63"/>
      <c r="K63" s="139"/>
      <c r="L63" s="173"/>
      <c r="M63" s="142">
        <v>7410</v>
      </c>
      <c r="N63" s="104"/>
      <c r="O63" s="101"/>
      <c r="Q63"/>
      <c r="R63" s="148"/>
      <c r="S63" s="487"/>
    </row>
    <row r="64" spans="1:19" x14ac:dyDescent="0.2">
      <c r="A64" s="737" t="s">
        <v>431</v>
      </c>
      <c r="B64" s="753"/>
      <c r="C64" s="635"/>
      <c r="D64" s="76"/>
      <c r="E64" s="496"/>
      <c r="F64" s="496"/>
      <c r="G64" s="496"/>
      <c r="H64" s="496"/>
      <c r="I64" s="120"/>
      <c r="J64" s="63"/>
      <c r="K64" s="139"/>
      <c r="L64" s="139">
        <v>11673.6</v>
      </c>
      <c r="M64" s="142"/>
      <c r="N64" s="104"/>
      <c r="O64" s="495"/>
      <c r="Q64"/>
      <c r="R64" s="148"/>
      <c r="S64" s="494"/>
    </row>
    <row r="65" spans="1:19" x14ac:dyDescent="0.2">
      <c r="A65" s="737" t="s">
        <v>432</v>
      </c>
      <c r="B65" s="753"/>
      <c r="C65" s="635"/>
      <c r="D65" s="140"/>
      <c r="E65" s="140"/>
      <c r="F65" s="140"/>
      <c r="G65" s="140"/>
      <c r="H65" s="140"/>
      <c r="I65" s="120"/>
      <c r="J65" s="63"/>
      <c r="K65" s="139"/>
      <c r="L65" s="139">
        <v>9348</v>
      </c>
      <c r="M65" s="142"/>
      <c r="N65" s="104"/>
      <c r="O65" s="495"/>
      <c r="Q65"/>
      <c r="R65" s="148"/>
      <c r="S65" s="494"/>
    </row>
    <row r="66" spans="1:19" x14ac:dyDescent="0.2">
      <c r="A66" s="737" t="s">
        <v>433</v>
      </c>
      <c r="B66" s="753"/>
      <c r="C66" s="635"/>
      <c r="D66" s="76"/>
      <c r="E66" s="76"/>
      <c r="F66" s="76"/>
      <c r="G66" s="76"/>
      <c r="H66" s="496"/>
      <c r="I66" s="120"/>
      <c r="J66" s="63"/>
      <c r="K66" s="139"/>
      <c r="L66" s="139">
        <v>4104</v>
      </c>
      <c r="M66" s="142"/>
      <c r="N66" s="104"/>
      <c r="O66" s="495"/>
      <c r="Q66"/>
      <c r="R66" s="148"/>
      <c r="S66" s="494"/>
    </row>
    <row r="67" spans="1:19" x14ac:dyDescent="0.2">
      <c r="A67" s="737" t="s">
        <v>435</v>
      </c>
      <c r="B67" s="753"/>
      <c r="C67" s="635"/>
      <c r="D67" s="140"/>
      <c r="E67" s="140"/>
      <c r="F67" s="140"/>
      <c r="G67" s="140"/>
      <c r="H67" s="140"/>
      <c r="I67" s="141"/>
      <c r="J67" s="141"/>
      <c r="K67" s="139">
        <v>1573.2</v>
      </c>
      <c r="L67" s="139"/>
      <c r="M67" s="142"/>
      <c r="N67" s="104"/>
      <c r="O67" s="631"/>
      <c r="Q67"/>
      <c r="R67" s="148"/>
      <c r="S67" s="632"/>
    </row>
    <row r="68" spans="1:19" x14ac:dyDescent="0.2">
      <c r="A68" s="737" t="s">
        <v>436</v>
      </c>
      <c r="B68" s="753"/>
      <c r="C68" s="635">
        <v>2223</v>
      </c>
      <c r="D68" s="130"/>
      <c r="E68" s="130"/>
      <c r="F68" s="130"/>
      <c r="G68" s="130"/>
      <c r="H68" s="130"/>
      <c r="I68" s="108"/>
      <c r="J68" s="63"/>
      <c r="K68" s="139"/>
      <c r="L68" s="139"/>
      <c r="M68" s="142"/>
      <c r="N68" s="104"/>
      <c r="O68" s="631"/>
      <c r="Q68"/>
      <c r="R68" s="148"/>
      <c r="S68" s="632"/>
    </row>
    <row r="69" spans="1:19" x14ac:dyDescent="0.2">
      <c r="A69" s="737" t="s">
        <v>441</v>
      </c>
      <c r="B69" s="753"/>
      <c r="C69" s="635"/>
      <c r="D69" s="140"/>
      <c r="E69" s="140">
        <v>1083</v>
      </c>
      <c r="F69" s="140"/>
      <c r="G69" s="140"/>
      <c r="H69" s="140"/>
      <c r="I69" s="141"/>
      <c r="J69" s="141"/>
      <c r="K69" s="139"/>
      <c r="L69" s="139"/>
      <c r="M69" s="142"/>
      <c r="N69" s="104"/>
      <c r="O69" s="631"/>
      <c r="Q69"/>
      <c r="R69" s="148"/>
      <c r="S69" s="632"/>
    </row>
    <row r="70" spans="1:19" x14ac:dyDescent="0.2">
      <c r="A70" s="737" t="s">
        <v>452</v>
      </c>
      <c r="B70" s="753"/>
      <c r="C70" s="635"/>
      <c r="D70" s="130"/>
      <c r="E70" s="130"/>
      <c r="F70" s="130"/>
      <c r="G70" s="130">
        <v>6201.6</v>
      </c>
      <c r="H70" s="130"/>
      <c r="I70" s="108"/>
      <c r="J70" s="63"/>
      <c r="K70" s="139"/>
      <c r="L70" s="139"/>
      <c r="M70" s="142"/>
      <c r="N70" s="104"/>
      <c r="O70" s="631"/>
      <c r="Q70"/>
      <c r="R70" s="148"/>
      <c r="S70" s="632"/>
    </row>
    <row r="71" spans="1:19" x14ac:dyDescent="0.2">
      <c r="A71" s="737" t="s">
        <v>459</v>
      </c>
      <c r="B71" s="753"/>
      <c r="C71" s="635"/>
      <c r="D71" s="496"/>
      <c r="E71" s="496"/>
      <c r="F71" s="496">
        <v>32433</v>
      </c>
      <c r="G71" s="496"/>
      <c r="H71" s="496"/>
      <c r="I71" s="120"/>
      <c r="J71" s="333"/>
      <c r="K71" s="139"/>
      <c r="L71" s="139"/>
      <c r="M71" s="142"/>
      <c r="N71" s="104"/>
      <c r="O71" s="495"/>
      <c r="Q71"/>
      <c r="R71" s="148"/>
      <c r="S71" s="494"/>
    </row>
    <row r="72" spans="1:19" x14ac:dyDescent="0.2">
      <c r="A72" s="737" t="s">
        <v>462</v>
      </c>
      <c r="B72" s="753"/>
      <c r="C72" s="635"/>
      <c r="D72" s="130"/>
      <c r="E72" s="130">
        <v>12654</v>
      </c>
      <c r="F72" s="130"/>
      <c r="G72" s="130"/>
      <c r="H72" s="130"/>
      <c r="I72" s="108"/>
      <c r="J72" s="63"/>
      <c r="K72" s="139"/>
      <c r="L72" s="139"/>
      <c r="M72" s="142"/>
      <c r="N72" s="104"/>
      <c r="O72" s="634"/>
      <c r="Q72"/>
      <c r="R72" s="148"/>
      <c r="S72" s="633"/>
    </row>
    <row r="73" spans="1:19" x14ac:dyDescent="0.2">
      <c r="A73" s="737" t="s">
        <v>463</v>
      </c>
      <c r="B73" s="753"/>
      <c r="C73" s="635"/>
      <c r="D73" s="496"/>
      <c r="E73" s="496"/>
      <c r="F73" s="496"/>
      <c r="G73" s="496"/>
      <c r="H73" s="496"/>
      <c r="I73" s="120">
        <v>11800</v>
      </c>
      <c r="J73" s="333"/>
      <c r="K73" s="139"/>
      <c r="L73" s="139"/>
      <c r="M73" s="142"/>
      <c r="N73" s="104"/>
      <c r="O73" s="637"/>
      <c r="Q73"/>
      <c r="R73" s="148"/>
      <c r="S73" s="638"/>
    </row>
    <row r="74" spans="1:19" x14ac:dyDescent="0.2">
      <c r="A74" s="737" t="s">
        <v>464</v>
      </c>
      <c r="B74" s="753"/>
      <c r="C74" s="635"/>
      <c r="D74" s="140"/>
      <c r="E74" s="140"/>
      <c r="F74" s="140"/>
      <c r="G74" s="140"/>
      <c r="H74" s="140"/>
      <c r="I74" s="141">
        <v>34730</v>
      </c>
      <c r="J74" s="141"/>
      <c r="K74" s="139"/>
      <c r="L74" s="139"/>
      <c r="M74" s="142"/>
      <c r="N74" s="104"/>
      <c r="O74" s="640"/>
      <c r="Q74"/>
      <c r="R74" s="148"/>
      <c r="S74" s="639"/>
    </row>
    <row r="75" spans="1:19" ht="13.5" thickBot="1" x14ac:dyDescent="0.25">
      <c r="A75" s="756" t="s">
        <v>474</v>
      </c>
      <c r="B75" s="757"/>
      <c r="C75" s="636"/>
      <c r="D75" s="131"/>
      <c r="E75" s="131"/>
      <c r="F75" s="131"/>
      <c r="G75" s="131"/>
      <c r="H75" s="131"/>
      <c r="I75" s="299"/>
      <c r="J75" s="341"/>
      <c r="K75" s="131"/>
      <c r="L75" s="131">
        <v>36993</v>
      </c>
      <c r="M75" s="98"/>
      <c r="N75" s="104"/>
      <c r="O75" s="408"/>
      <c r="Q75"/>
      <c r="R75" s="148"/>
      <c r="S75" s="487"/>
    </row>
    <row r="76" spans="1:19" ht="13.5" thickBot="1" x14ac:dyDescent="0.25">
      <c r="C76" s="79">
        <f t="shared" ref="C76:M76" si="1">SUM(C53:C75)</f>
        <v>8151</v>
      </c>
      <c r="D76" s="80">
        <f t="shared" si="1"/>
        <v>3648</v>
      </c>
      <c r="E76" s="80">
        <f t="shared" si="1"/>
        <v>20064</v>
      </c>
      <c r="F76" s="80">
        <f t="shared" si="1"/>
        <v>32433</v>
      </c>
      <c r="G76" s="80">
        <f t="shared" si="1"/>
        <v>8937.6</v>
      </c>
      <c r="H76" s="80"/>
      <c r="I76" s="80">
        <f t="shared" si="1"/>
        <v>46530</v>
      </c>
      <c r="J76" s="80">
        <f t="shared" si="1"/>
        <v>11080.8</v>
      </c>
      <c r="K76" s="80">
        <f t="shared" si="1"/>
        <v>37620</v>
      </c>
      <c r="L76" s="80">
        <f t="shared" si="1"/>
        <v>62118.6</v>
      </c>
      <c r="M76" s="81">
        <f t="shared" si="1"/>
        <v>7410</v>
      </c>
      <c r="N76" s="104"/>
      <c r="O76" s="758">
        <f>SUM(C76:N76)</f>
        <v>237993.00000000003</v>
      </c>
      <c r="P76" s="759"/>
      <c r="Q76" s="150"/>
      <c r="R76" s="148"/>
      <c r="S76" s="487"/>
    </row>
    <row r="77" spans="1:19" x14ac:dyDescent="0.2">
      <c r="D77" s="133"/>
      <c r="F77" s="133"/>
      <c r="G77" s="416"/>
      <c r="H77" s="416"/>
      <c r="I77" s="416"/>
      <c r="J77" s="416"/>
      <c r="K77" s="1"/>
      <c r="L77" s="1"/>
      <c r="N77"/>
      <c r="O77" s="754"/>
      <c r="P77" s="774"/>
      <c r="Q77" s="487"/>
      <c r="S77" s="101"/>
    </row>
    <row r="78" spans="1:19" s="422" customFormat="1" ht="11.25" x14ac:dyDescent="0.2">
      <c r="A78" s="420"/>
      <c r="B78" s="623"/>
      <c r="C78" s="506" t="s">
        <v>51</v>
      </c>
      <c r="D78" s="506" t="s">
        <v>51</v>
      </c>
      <c r="E78" s="506" t="s">
        <v>51</v>
      </c>
      <c r="F78" s="506" t="s">
        <v>51</v>
      </c>
      <c r="G78" s="506" t="s">
        <v>51</v>
      </c>
      <c r="H78" s="506"/>
      <c r="I78" s="506" t="s">
        <v>51</v>
      </c>
      <c r="J78" s="421"/>
      <c r="K78" s="506" t="s">
        <v>51</v>
      </c>
      <c r="L78" s="421"/>
      <c r="M78" s="506" t="s">
        <v>51</v>
      </c>
      <c r="N78" s="806">
        <f>SUM(C78:M78)</f>
        <v>0</v>
      </c>
      <c r="O78" s="807"/>
    </row>
    <row r="79" spans="1:19" s="422" customFormat="1" ht="11.25" x14ac:dyDescent="0.2">
      <c r="A79" s="420"/>
      <c r="B79" s="623"/>
      <c r="C79" s="421"/>
      <c r="D79" s="421"/>
      <c r="E79" s="421"/>
      <c r="F79" s="421"/>
      <c r="G79" s="421"/>
      <c r="H79" s="421"/>
      <c r="I79" s="421"/>
      <c r="K79" s="421"/>
      <c r="L79" s="421"/>
      <c r="M79" s="421"/>
      <c r="N79" s="806">
        <f>SUM(C79:M79)</f>
        <v>0</v>
      </c>
      <c r="O79" s="807"/>
    </row>
    <row r="80" spans="1:19" s="422" customFormat="1" ht="11.25" x14ac:dyDescent="0.2">
      <c r="A80" s="420"/>
      <c r="B80" s="623"/>
      <c r="C80" s="421"/>
      <c r="D80" s="421"/>
      <c r="E80" s="421"/>
      <c r="F80" s="421"/>
      <c r="G80" s="421"/>
      <c r="H80" s="421"/>
      <c r="I80" s="421"/>
      <c r="N80" s="484"/>
    </row>
    <row r="81" spans="1:18" s="422" customFormat="1" ht="11.25" x14ac:dyDescent="0.2">
      <c r="A81" s="420"/>
      <c r="B81" s="623"/>
      <c r="C81" s="421"/>
      <c r="D81" s="421"/>
      <c r="E81" s="421"/>
      <c r="F81" s="421"/>
      <c r="G81" s="421"/>
      <c r="H81" s="421"/>
      <c r="I81" s="421"/>
      <c r="J81" s="421"/>
      <c r="K81" s="421"/>
      <c r="L81" s="421"/>
      <c r="M81" s="421"/>
      <c r="N81" s="841">
        <f>SUM(C81:M81)</f>
        <v>0</v>
      </c>
      <c r="O81" s="842"/>
    </row>
    <row r="82" spans="1:18" s="422" customFormat="1" ht="11.25" x14ac:dyDescent="0.2">
      <c r="A82" s="420"/>
      <c r="B82" s="623"/>
      <c r="C82" s="421"/>
      <c r="D82" s="421"/>
      <c r="E82" s="421"/>
      <c r="F82" s="421"/>
      <c r="G82" s="421"/>
      <c r="H82" s="421"/>
      <c r="I82" s="421"/>
      <c r="N82" s="806">
        <f>SUM(N78:O81)</f>
        <v>0</v>
      </c>
      <c r="O82" s="807"/>
    </row>
    <row r="83" spans="1:18" x14ac:dyDescent="0.2">
      <c r="D83" s="133"/>
      <c r="E83" s="1"/>
      <c r="J83" s="1"/>
      <c r="N83"/>
      <c r="O83" s="148"/>
      <c r="P83" s="487"/>
      <c r="Q83"/>
      <c r="R83" s="101"/>
    </row>
    <row r="84" spans="1:18" x14ac:dyDescent="0.2">
      <c r="D84" s="133"/>
      <c r="E84" s="1"/>
    </row>
    <row r="85" spans="1:18" x14ac:dyDescent="0.2">
      <c r="J85" s="1"/>
      <c r="N85"/>
      <c r="O85" s="148"/>
      <c r="P85" s="487"/>
      <c r="Q85"/>
      <c r="R85" s="101"/>
    </row>
    <row r="86" spans="1:18" x14ac:dyDescent="0.2">
      <c r="J86" s="1"/>
    </row>
    <row r="87" spans="1:18" x14ac:dyDescent="0.2">
      <c r="J87" s="1"/>
      <c r="N87"/>
      <c r="O87" s="148"/>
      <c r="P87" s="487"/>
      <c r="Q87"/>
      <c r="R87" s="101"/>
    </row>
  </sheetData>
  <mergeCells count="63">
    <mergeCell ref="A74:B74"/>
    <mergeCell ref="A63:B63"/>
    <mergeCell ref="A16:A17"/>
    <mergeCell ref="A66:B66"/>
    <mergeCell ref="A24:A25"/>
    <mergeCell ref="A67:B67"/>
    <mergeCell ref="A68:B68"/>
    <mergeCell ref="A69:B69"/>
    <mergeCell ref="A70:B70"/>
    <mergeCell ref="A72:B72"/>
    <mergeCell ref="A71:B71"/>
    <mergeCell ref="A56:B56"/>
    <mergeCell ref="A57:B57"/>
    <mergeCell ref="A55:B55"/>
    <mergeCell ref="A54:B54"/>
    <mergeCell ref="A53:B53"/>
    <mergeCell ref="I39:I43"/>
    <mergeCell ref="A39:A43"/>
    <mergeCell ref="I36:I38"/>
    <mergeCell ref="A36:A38"/>
    <mergeCell ref="I16:I17"/>
    <mergeCell ref="A19:A22"/>
    <mergeCell ref="I19:I22"/>
    <mergeCell ref="A31:A35"/>
    <mergeCell ref="I31:I35"/>
    <mergeCell ref="L49:M49"/>
    <mergeCell ref="J49:K49"/>
    <mergeCell ref="M47:N47"/>
    <mergeCell ref="J48:K48"/>
    <mergeCell ref="N49:O49"/>
    <mergeCell ref="M48:N48"/>
    <mergeCell ref="A52:B52"/>
    <mergeCell ref="N82:O82"/>
    <mergeCell ref="A58:B58"/>
    <mergeCell ref="A60:B60"/>
    <mergeCell ref="O77:P77"/>
    <mergeCell ref="O76:P76"/>
    <mergeCell ref="A59:B59"/>
    <mergeCell ref="N78:O78"/>
    <mergeCell ref="N79:O79"/>
    <mergeCell ref="A61:B61"/>
    <mergeCell ref="A75:B75"/>
    <mergeCell ref="A62:B62"/>
    <mergeCell ref="A64:B64"/>
    <mergeCell ref="A65:B65"/>
    <mergeCell ref="A73:B73"/>
    <mergeCell ref="N81:O81"/>
    <mergeCell ref="P52:Q52"/>
    <mergeCell ref="J4:L4"/>
    <mergeCell ref="A45:B45"/>
    <mergeCell ref="I45:L46"/>
    <mergeCell ref="C46:D46"/>
    <mergeCell ref="E46:F46"/>
    <mergeCell ref="G2:G4"/>
    <mergeCell ref="E3:F3"/>
    <mergeCell ref="C3:D3"/>
    <mergeCell ref="A5:A6"/>
    <mergeCell ref="I7:I12"/>
    <mergeCell ref="A7:A12"/>
    <mergeCell ref="A13:A15"/>
    <mergeCell ref="I13:I15"/>
    <mergeCell ref="I24:I25"/>
    <mergeCell ref="M46:N46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S90"/>
  <sheetViews>
    <sheetView zoomScaleNormal="100" workbookViewId="0">
      <pane ySplit="4" topLeftCell="A23" activePane="bottomLeft" state="frozenSplit"/>
      <selection pane="bottomLeft" activeCell="J57" sqref="J57"/>
    </sheetView>
  </sheetViews>
  <sheetFormatPr defaultRowHeight="12.75" x14ac:dyDescent="0.2"/>
  <cols>
    <col min="1" max="1" width="2.42578125" style="166" customWidth="1"/>
    <col min="2" max="2" width="6.42578125" style="83" customWidth="1"/>
    <col min="3" max="4" width="10.7109375" style="1" customWidth="1"/>
    <col min="5" max="6" width="11.28515625" style="1" customWidth="1"/>
    <col min="7" max="7" width="10.85546875" style="1" customWidth="1"/>
    <col min="8" max="8" width="10.85546875" style="1" hidden="1" customWidth="1"/>
    <col min="9" max="9" width="12" customWidth="1"/>
    <col min="10" max="10" width="10.7109375" customWidth="1"/>
    <col min="11" max="12" width="10" customWidth="1"/>
    <col min="13" max="14" width="10.7109375" customWidth="1"/>
    <col min="15" max="15" width="10.7109375" style="164" customWidth="1"/>
    <col min="16" max="16" width="11.85546875" customWidth="1"/>
    <col min="17" max="17" width="13.85546875" customWidth="1"/>
    <col min="18" max="18" width="13.28515625" customWidth="1"/>
    <col min="19" max="19" width="13.7109375" customWidth="1"/>
    <col min="20" max="20" width="13.140625" customWidth="1"/>
  </cols>
  <sheetData>
    <row r="1" spans="1:17" ht="15" x14ac:dyDescent="0.25">
      <c r="A1" s="41" t="s">
        <v>69</v>
      </c>
      <c r="C1" s="3"/>
    </row>
    <row r="2" spans="1:17" ht="9.75" customHeight="1" thickBot="1" x14ac:dyDescent="0.25">
      <c r="A2" s="2"/>
      <c r="C2" s="145"/>
      <c r="D2" s="146"/>
      <c r="E2" s="146"/>
      <c r="F2" s="146"/>
      <c r="G2" s="772" t="s">
        <v>49</v>
      </c>
      <c r="H2" s="716"/>
      <c r="I2" s="148"/>
    </row>
    <row r="3" spans="1:17" ht="17.25" customHeight="1" x14ac:dyDescent="0.2">
      <c r="A3" s="2"/>
      <c r="C3" s="762" t="s">
        <v>35</v>
      </c>
      <c r="D3" s="763"/>
      <c r="E3" s="762" t="s">
        <v>34</v>
      </c>
      <c r="F3" s="763"/>
      <c r="G3" s="772"/>
      <c r="H3" s="716"/>
      <c r="I3" s="148"/>
    </row>
    <row r="4" spans="1:17" ht="13.5" thickBot="1" x14ac:dyDescent="0.25">
      <c r="A4" s="82" t="s">
        <v>6</v>
      </c>
      <c r="B4" s="112" t="s">
        <v>11</v>
      </c>
      <c r="C4" s="54" t="s">
        <v>7</v>
      </c>
      <c r="D4" s="147" t="s">
        <v>8</v>
      </c>
      <c r="E4" s="54" t="s">
        <v>38</v>
      </c>
      <c r="F4" s="55" t="s">
        <v>8</v>
      </c>
      <c r="G4" s="773"/>
      <c r="H4" s="717"/>
      <c r="I4" s="165" t="s">
        <v>0</v>
      </c>
      <c r="J4" s="851" t="s">
        <v>12</v>
      </c>
      <c r="K4" s="851"/>
      <c r="L4" s="851"/>
    </row>
    <row r="5" spans="1:17" x14ac:dyDescent="0.2">
      <c r="A5" s="718" t="s">
        <v>161</v>
      </c>
      <c r="B5" s="275" t="s">
        <v>473</v>
      </c>
      <c r="C5" s="149">
        <v>3864.6</v>
      </c>
      <c r="D5" s="366"/>
      <c r="E5" s="58"/>
      <c r="F5" s="121"/>
      <c r="G5" s="99"/>
      <c r="H5" s="522">
        <f>SUM(C5:G5)/1.14</f>
        <v>3390</v>
      </c>
      <c r="I5" s="713">
        <f>SUM(C5:G5)</f>
        <v>3864.6</v>
      </c>
      <c r="J5" s="30" t="s">
        <v>472</v>
      </c>
      <c r="K5" s="31"/>
      <c r="L5" s="410"/>
      <c r="M5" s="215" t="s">
        <v>184</v>
      </c>
      <c r="O5" s="161">
        <v>43011</v>
      </c>
      <c r="P5" s="641"/>
    </row>
    <row r="6" spans="1:17" x14ac:dyDescent="0.2">
      <c r="A6" s="798" t="s">
        <v>81</v>
      </c>
      <c r="B6" s="301" t="s">
        <v>475</v>
      </c>
      <c r="C6" s="302"/>
      <c r="D6" s="141"/>
      <c r="E6" s="303">
        <v>12825</v>
      </c>
      <c r="F6" s="151"/>
      <c r="G6" s="320"/>
      <c r="H6" s="522">
        <f t="shared" ref="H6:H59" si="0">SUM(C6:G6)/1.14</f>
        <v>11250.000000000002</v>
      </c>
      <c r="I6" s="744">
        <f>SUM(C6:G10)</f>
        <v>33652.799999999996</v>
      </c>
      <c r="J6" s="30" t="s">
        <v>217</v>
      </c>
      <c r="K6" s="31"/>
      <c r="L6" s="32"/>
      <c r="M6" s="215" t="s">
        <v>184</v>
      </c>
      <c r="O6" s="161">
        <v>43026</v>
      </c>
      <c r="P6" s="35"/>
    </row>
    <row r="7" spans="1:17" x14ac:dyDescent="0.2">
      <c r="A7" s="799"/>
      <c r="B7" s="85" t="s">
        <v>476</v>
      </c>
      <c r="C7" s="60"/>
      <c r="D7" s="108"/>
      <c r="E7" s="127">
        <v>8550</v>
      </c>
      <c r="F7" s="61"/>
      <c r="G7" s="110"/>
      <c r="H7" s="522">
        <f t="shared" si="0"/>
        <v>7500.0000000000009</v>
      </c>
      <c r="I7" s="745"/>
      <c r="J7" s="30" t="s">
        <v>395</v>
      </c>
      <c r="K7" s="31"/>
      <c r="L7" s="32"/>
      <c r="M7" s="215" t="s">
        <v>79</v>
      </c>
      <c r="O7" s="161">
        <v>42987</v>
      </c>
      <c r="P7" s="641"/>
    </row>
    <row r="8" spans="1:17" x14ac:dyDescent="0.2">
      <c r="A8" s="799"/>
      <c r="B8" s="301" t="s">
        <v>480</v>
      </c>
      <c r="C8" s="302"/>
      <c r="D8" s="141"/>
      <c r="E8" s="303">
        <v>6258.6</v>
      </c>
      <c r="F8" s="151"/>
      <c r="G8" s="320"/>
      <c r="H8" s="522">
        <f t="shared" si="0"/>
        <v>5490.0000000000009</v>
      </c>
      <c r="I8" s="745"/>
      <c r="J8" s="505" t="s">
        <v>477</v>
      </c>
      <c r="K8" s="31"/>
      <c r="L8" s="32"/>
      <c r="M8" s="215" t="s">
        <v>79</v>
      </c>
      <c r="O8" s="161">
        <v>43169</v>
      </c>
      <c r="P8" s="35"/>
      <c r="Q8" s="35" t="s">
        <v>696</v>
      </c>
    </row>
    <row r="9" spans="1:17" x14ac:dyDescent="0.2">
      <c r="A9" s="799"/>
      <c r="B9" s="85" t="s">
        <v>481</v>
      </c>
      <c r="C9" s="60"/>
      <c r="D9" s="108"/>
      <c r="E9" s="127">
        <v>3009.6</v>
      </c>
      <c r="F9" s="61"/>
      <c r="G9" s="110"/>
      <c r="H9" s="522">
        <f t="shared" si="0"/>
        <v>2640</v>
      </c>
      <c r="I9" s="745"/>
      <c r="J9" s="30" t="s">
        <v>478</v>
      </c>
      <c r="K9" s="31"/>
      <c r="L9" s="32"/>
      <c r="M9" s="215" t="s">
        <v>184</v>
      </c>
      <c r="O9" s="161">
        <v>43028</v>
      </c>
      <c r="P9" s="35"/>
      <c r="Q9" s="35"/>
    </row>
    <row r="10" spans="1:17" x14ac:dyDescent="0.2">
      <c r="A10" s="800"/>
      <c r="B10" s="85" t="s">
        <v>482</v>
      </c>
      <c r="C10" s="302"/>
      <c r="D10" s="141"/>
      <c r="E10" s="303">
        <v>3009.6</v>
      </c>
      <c r="F10" s="151"/>
      <c r="G10" s="320"/>
      <c r="H10" s="522">
        <f t="shared" si="0"/>
        <v>2640</v>
      </c>
      <c r="I10" s="746"/>
      <c r="J10" s="30" t="s">
        <v>479</v>
      </c>
      <c r="K10" s="31"/>
      <c r="L10" s="32"/>
      <c r="M10" s="215" t="s">
        <v>79</v>
      </c>
      <c r="O10" s="161">
        <v>43110</v>
      </c>
      <c r="P10" s="35"/>
      <c r="Q10" s="35" t="s">
        <v>673</v>
      </c>
    </row>
    <row r="11" spans="1:17" x14ac:dyDescent="0.2">
      <c r="A11" s="798" t="s">
        <v>185</v>
      </c>
      <c r="B11" s="85" t="s">
        <v>485</v>
      </c>
      <c r="C11" s="60"/>
      <c r="D11" s="108"/>
      <c r="E11" s="127">
        <v>2257.1999999999998</v>
      </c>
      <c r="F11" s="61"/>
      <c r="G11" s="110"/>
      <c r="H11" s="522">
        <f t="shared" si="0"/>
        <v>1980</v>
      </c>
      <c r="I11" s="744">
        <f>SUM(C11:G15)</f>
        <v>149682</v>
      </c>
      <c r="J11" s="30" t="s">
        <v>484</v>
      </c>
      <c r="K11" s="31"/>
      <c r="L11" s="32"/>
      <c r="M11" s="215" t="s">
        <v>447</v>
      </c>
      <c r="O11" s="161">
        <v>43025</v>
      </c>
      <c r="P11" s="641"/>
    </row>
    <row r="12" spans="1:17" x14ac:dyDescent="0.2">
      <c r="A12" s="799"/>
      <c r="B12" s="84" t="s">
        <v>487</v>
      </c>
      <c r="C12" s="58"/>
      <c r="D12" s="120"/>
      <c r="E12" s="149">
        <v>6019.2</v>
      </c>
      <c r="F12" s="59"/>
      <c r="G12" s="121"/>
      <c r="H12" s="522">
        <f t="shared" si="0"/>
        <v>5280</v>
      </c>
      <c r="I12" s="745"/>
      <c r="J12" s="30" t="s">
        <v>486</v>
      </c>
      <c r="K12" s="31"/>
      <c r="L12" s="32"/>
      <c r="M12" s="215" t="s">
        <v>184</v>
      </c>
      <c r="O12" s="161">
        <v>43019</v>
      </c>
      <c r="P12" s="35"/>
    </row>
    <row r="13" spans="1:17" x14ac:dyDescent="0.2">
      <c r="A13" s="799"/>
      <c r="B13" s="84" t="s">
        <v>488</v>
      </c>
      <c r="C13" s="149">
        <v>45030</v>
      </c>
      <c r="D13" s="120"/>
      <c r="E13" s="58"/>
      <c r="F13" s="59"/>
      <c r="G13" s="121"/>
      <c r="H13" s="522">
        <f t="shared" si="0"/>
        <v>39500</v>
      </c>
      <c r="I13" s="745"/>
      <c r="J13" s="30" t="s">
        <v>298</v>
      </c>
      <c r="K13" s="31"/>
      <c r="L13" s="32"/>
      <c r="M13" s="215" t="s">
        <v>79</v>
      </c>
      <c r="O13" s="161">
        <v>43019</v>
      </c>
      <c r="P13" s="35"/>
    </row>
    <row r="14" spans="1:17" x14ac:dyDescent="0.2">
      <c r="A14" s="799"/>
      <c r="B14" s="301" t="s">
        <v>489</v>
      </c>
      <c r="C14" s="302"/>
      <c r="D14" s="141"/>
      <c r="E14" s="303">
        <v>48187.8</v>
      </c>
      <c r="F14" s="151"/>
      <c r="G14" s="320"/>
      <c r="H14" s="522">
        <f t="shared" si="0"/>
        <v>42270.000000000007</v>
      </c>
      <c r="I14" s="745"/>
      <c r="J14" s="30" t="s">
        <v>493</v>
      </c>
      <c r="K14" s="31"/>
      <c r="L14" s="32"/>
      <c r="M14" s="215" t="s">
        <v>184</v>
      </c>
      <c r="O14" s="161">
        <v>43042</v>
      </c>
      <c r="P14" s="641"/>
    </row>
    <row r="15" spans="1:17" x14ac:dyDescent="0.2">
      <c r="A15" s="800"/>
      <c r="B15" s="85" t="s">
        <v>490</v>
      </c>
      <c r="C15" s="60"/>
      <c r="D15" s="108"/>
      <c r="E15" s="127">
        <v>48187.8</v>
      </c>
      <c r="F15" s="61"/>
      <c r="G15" s="110"/>
      <c r="H15" s="522">
        <f t="shared" si="0"/>
        <v>42270.000000000007</v>
      </c>
      <c r="I15" s="746"/>
      <c r="J15" s="30" t="s">
        <v>494</v>
      </c>
      <c r="K15" s="31"/>
      <c r="L15" s="32"/>
      <c r="M15" s="215" t="s">
        <v>184</v>
      </c>
      <c r="O15" s="161">
        <v>43019</v>
      </c>
      <c r="P15" s="641"/>
    </row>
    <row r="16" spans="1:17" x14ac:dyDescent="0.2">
      <c r="A16" s="798" t="s">
        <v>236</v>
      </c>
      <c r="B16" s="84" t="s">
        <v>491</v>
      </c>
      <c r="C16" s="58"/>
      <c r="D16" s="120">
        <v>24715.200000000001</v>
      </c>
      <c r="E16" s="58"/>
      <c r="F16" s="59"/>
      <c r="G16" s="121"/>
      <c r="H16" s="522">
        <f t="shared" si="0"/>
        <v>21680.000000000004</v>
      </c>
      <c r="I16" s="744">
        <f>SUM(C16:G20)</f>
        <v>46359.239999999991</v>
      </c>
      <c r="J16" s="30" t="s">
        <v>235</v>
      </c>
      <c r="K16" s="31"/>
      <c r="L16" s="32"/>
      <c r="M16" s="215" t="s">
        <v>45</v>
      </c>
      <c r="O16" s="161" t="s">
        <v>46</v>
      </c>
      <c r="P16" s="35"/>
    </row>
    <row r="17" spans="1:17" x14ac:dyDescent="0.2">
      <c r="A17" s="799"/>
      <c r="B17" s="84" t="s">
        <v>492</v>
      </c>
      <c r="C17" s="58"/>
      <c r="D17" s="120">
        <v>10545</v>
      </c>
      <c r="E17" s="58"/>
      <c r="F17" s="59"/>
      <c r="G17" s="121"/>
      <c r="H17" s="522">
        <f t="shared" si="0"/>
        <v>9250</v>
      </c>
      <c r="I17" s="745"/>
      <c r="J17" s="30" t="s">
        <v>235</v>
      </c>
      <c r="K17" s="31"/>
      <c r="L17" s="32"/>
      <c r="M17" s="215" t="s">
        <v>45</v>
      </c>
      <c r="O17" s="161" t="s">
        <v>46</v>
      </c>
      <c r="P17" s="35"/>
    </row>
    <row r="18" spans="1:17" x14ac:dyDescent="0.2">
      <c r="A18" s="799"/>
      <c r="B18" s="301" t="s">
        <v>495</v>
      </c>
      <c r="C18" s="302"/>
      <c r="D18" s="141"/>
      <c r="E18" s="303">
        <v>1459.2</v>
      </c>
      <c r="F18" s="151"/>
      <c r="G18" s="320"/>
      <c r="H18" s="522">
        <f t="shared" si="0"/>
        <v>1280.0000000000002</v>
      </c>
      <c r="I18" s="745"/>
      <c r="J18" s="30" t="s">
        <v>361</v>
      </c>
      <c r="K18" s="31"/>
      <c r="L18" s="32"/>
      <c r="M18" s="215" t="s">
        <v>184</v>
      </c>
      <c r="O18" s="161">
        <v>43019</v>
      </c>
      <c r="P18" s="641"/>
    </row>
    <row r="19" spans="1:17" x14ac:dyDescent="0.2">
      <c r="A19" s="799"/>
      <c r="B19" s="85" t="s">
        <v>496</v>
      </c>
      <c r="C19" s="127">
        <v>3420</v>
      </c>
      <c r="D19" s="108"/>
      <c r="E19" s="128"/>
      <c r="F19" s="61"/>
      <c r="G19" s="110"/>
      <c r="H19" s="522">
        <f t="shared" si="0"/>
        <v>3000.0000000000005</v>
      </c>
      <c r="I19" s="745"/>
      <c r="J19" s="30" t="s">
        <v>498</v>
      </c>
      <c r="K19" s="31"/>
      <c r="L19" s="32"/>
      <c r="M19" s="215" t="s">
        <v>184</v>
      </c>
      <c r="O19" s="161">
        <v>43025</v>
      </c>
      <c r="P19" s="641"/>
      <c r="Q19" s="35"/>
    </row>
    <row r="20" spans="1:17" x14ac:dyDescent="0.2">
      <c r="A20" s="800"/>
      <c r="B20" s="85" t="s">
        <v>497</v>
      </c>
      <c r="C20" s="149">
        <v>6219.84</v>
      </c>
      <c r="D20" s="120"/>
      <c r="E20" s="58"/>
      <c r="F20" s="59"/>
      <c r="G20" s="121"/>
      <c r="H20" s="522">
        <f t="shared" si="0"/>
        <v>5456.0000000000009</v>
      </c>
      <c r="I20" s="746"/>
      <c r="J20" s="645" t="s">
        <v>499</v>
      </c>
      <c r="K20" s="31"/>
      <c r="L20" s="32"/>
      <c r="M20" s="215" t="s">
        <v>184</v>
      </c>
      <c r="O20" s="161">
        <v>43019</v>
      </c>
      <c r="P20" s="641"/>
      <c r="Q20" s="100"/>
    </row>
    <row r="21" spans="1:17" x14ac:dyDescent="0.2">
      <c r="A21" s="798" t="s">
        <v>122</v>
      </c>
      <c r="B21" s="85" t="s">
        <v>501</v>
      </c>
      <c r="C21" s="60"/>
      <c r="D21" s="108"/>
      <c r="E21" s="127">
        <v>684</v>
      </c>
      <c r="F21" s="61"/>
      <c r="G21" s="110"/>
      <c r="H21" s="522">
        <f t="shared" si="0"/>
        <v>600</v>
      </c>
      <c r="I21" s="744">
        <f>SUM(C21:G22)</f>
        <v>13509</v>
      </c>
      <c r="J21" s="30" t="s">
        <v>503</v>
      </c>
      <c r="K21" s="31"/>
      <c r="L21" s="32"/>
      <c r="M21" s="215" t="s">
        <v>79</v>
      </c>
      <c r="O21" s="161">
        <v>43025</v>
      </c>
      <c r="P21" s="35"/>
    </row>
    <row r="22" spans="1:17" x14ac:dyDescent="0.2">
      <c r="A22" s="800"/>
      <c r="B22" s="84" t="s">
        <v>504</v>
      </c>
      <c r="C22" s="58"/>
      <c r="D22" s="120"/>
      <c r="E22" s="149">
        <v>12825</v>
      </c>
      <c r="F22" s="59"/>
      <c r="G22" s="121"/>
      <c r="H22" s="522">
        <f t="shared" si="0"/>
        <v>11250.000000000002</v>
      </c>
      <c r="I22" s="746"/>
      <c r="J22" s="30" t="s">
        <v>217</v>
      </c>
      <c r="K22" s="31"/>
      <c r="L22" s="32"/>
      <c r="M22" s="215" t="s">
        <v>184</v>
      </c>
      <c r="O22" s="161">
        <v>43026</v>
      </c>
      <c r="P22" s="35"/>
    </row>
    <row r="23" spans="1:17" x14ac:dyDescent="0.2">
      <c r="A23" s="442" t="s">
        <v>129</v>
      </c>
      <c r="B23" s="301" t="s">
        <v>506</v>
      </c>
      <c r="C23" s="302"/>
      <c r="D23" s="141"/>
      <c r="E23" s="303">
        <v>15937.2</v>
      </c>
      <c r="F23" s="151"/>
      <c r="G23" s="320"/>
      <c r="H23" s="522">
        <f t="shared" si="0"/>
        <v>13980.000000000002</v>
      </c>
      <c r="I23" s="537">
        <f>SUM(C23:G23)</f>
        <v>15937.2</v>
      </c>
      <c r="J23" s="30" t="s">
        <v>505</v>
      </c>
      <c r="K23" s="31"/>
      <c r="L23" s="32"/>
      <c r="M23" s="215" t="s">
        <v>79</v>
      </c>
      <c r="O23" s="161">
        <v>43027</v>
      </c>
      <c r="P23" s="35"/>
    </row>
    <row r="24" spans="1:17" x14ac:dyDescent="0.2">
      <c r="A24" s="379" t="s">
        <v>193</v>
      </c>
      <c r="B24" s="85" t="s">
        <v>507</v>
      </c>
      <c r="C24" s="60"/>
      <c r="D24" s="108"/>
      <c r="E24" s="127">
        <v>3009.6</v>
      </c>
      <c r="F24" s="61"/>
      <c r="G24" s="110"/>
      <c r="H24" s="522">
        <f t="shared" si="0"/>
        <v>2640</v>
      </c>
      <c r="I24" s="537">
        <f>SUM(C24:G24)</f>
        <v>3009.6</v>
      </c>
      <c r="J24" s="30" t="s">
        <v>508</v>
      </c>
      <c r="K24" s="31"/>
      <c r="L24" s="32"/>
      <c r="M24" s="215" t="s">
        <v>184</v>
      </c>
      <c r="O24" s="161">
        <v>43040</v>
      </c>
      <c r="P24" s="259"/>
    </row>
    <row r="25" spans="1:17" x14ac:dyDescent="0.2">
      <c r="A25" s="798" t="s">
        <v>200</v>
      </c>
      <c r="B25" s="84" t="s">
        <v>510</v>
      </c>
      <c r="C25" s="149">
        <v>8664</v>
      </c>
      <c r="D25" s="120"/>
      <c r="E25" s="58"/>
      <c r="F25" s="59"/>
      <c r="G25" s="121"/>
      <c r="H25" s="522">
        <f t="shared" si="0"/>
        <v>7600.0000000000009</v>
      </c>
      <c r="I25" s="744">
        <f>SUM(C25:G36)</f>
        <v>72128.03</v>
      </c>
      <c r="J25" s="30" t="s">
        <v>306</v>
      </c>
      <c r="K25" s="31"/>
      <c r="L25" s="32"/>
      <c r="M25" s="215" t="s">
        <v>79</v>
      </c>
      <c r="O25" s="161">
        <v>43028</v>
      </c>
      <c r="P25" s="259"/>
    </row>
    <row r="26" spans="1:17" x14ac:dyDescent="0.2">
      <c r="A26" s="799"/>
      <c r="B26" s="84" t="s">
        <v>511</v>
      </c>
      <c r="C26" s="58"/>
      <c r="D26" s="120">
        <v>2907</v>
      </c>
      <c r="E26" s="58"/>
      <c r="F26" s="59"/>
      <c r="G26" s="121"/>
      <c r="H26" s="522">
        <f t="shared" si="0"/>
        <v>2550</v>
      </c>
      <c r="I26" s="745"/>
      <c r="J26" s="30" t="s">
        <v>509</v>
      </c>
      <c r="K26" s="31"/>
      <c r="L26" s="32"/>
      <c r="M26" s="215" t="s">
        <v>45</v>
      </c>
      <c r="O26" s="161" t="s">
        <v>46</v>
      </c>
      <c r="P26" s="259"/>
    </row>
    <row r="27" spans="1:17" x14ac:dyDescent="0.2">
      <c r="A27" s="799"/>
      <c r="B27" s="84" t="s">
        <v>512</v>
      </c>
      <c r="C27" s="58"/>
      <c r="D27" s="120"/>
      <c r="E27" s="149">
        <v>6771.6</v>
      </c>
      <c r="F27" s="59"/>
      <c r="G27" s="121"/>
      <c r="H27" s="522">
        <f t="shared" si="0"/>
        <v>5940.0000000000009</v>
      </c>
      <c r="I27" s="745"/>
      <c r="J27" s="30" t="s">
        <v>558</v>
      </c>
      <c r="K27" s="31"/>
      <c r="L27" s="32"/>
      <c r="M27" s="215" t="s">
        <v>184</v>
      </c>
      <c r="O27" s="161">
        <v>43035</v>
      </c>
      <c r="P27" s="641"/>
      <c r="Q27" s="852" t="s">
        <v>518</v>
      </c>
    </row>
    <row r="28" spans="1:17" x14ac:dyDescent="0.2">
      <c r="A28" s="799"/>
      <c r="B28" s="84" t="s">
        <v>513</v>
      </c>
      <c r="C28" s="58"/>
      <c r="D28" s="120"/>
      <c r="E28" s="149">
        <v>9028.7999999999993</v>
      </c>
      <c r="F28" s="59"/>
      <c r="G28" s="121"/>
      <c r="H28" s="522">
        <f t="shared" si="0"/>
        <v>7920</v>
      </c>
      <c r="I28" s="745"/>
      <c r="J28" s="30" t="s">
        <v>524</v>
      </c>
      <c r="K28" s="31"/>
      <c r="L28" s="32"/>
      <c r="M28" s="215" t="s">
        <v>184</v>
      </c>
      <c r="O28" s="161">
        <v>43033</v>
      </c>
      <c r="P28" s="641"/>
      <c r="Q28" s="852"/>
    </row>
    <row r="29" spans="1:17" x14ac:dyDescent="0.2">
      <c r="A29" s="799"/>
      <c r="B29" s="84" t="s">
        <v>514</v>
      </c>
      <c r="C29" s="302"/>
      <c r="D29" s="141"/>
      <c r="E29" s="303">
        <v>6771.6</v>
      </c>
      <c r="F29" s="151"/>
      <c r="G29" s="320"/>
      <c r="H29" s="522">
        <f t="shared" si="0"/>
        <v>5940.0000000000009</v>
      </c>
      <c r="I29" s="745"/>
      <c r="J29" s="30" t="s">
        <v>523</v>
      </c>
      <c r="K29" s="31"/>
      <c r="L29" s="32"/>
      <c r="M29" s="215" t="s">
        <v>79</v>
      </c>
      <c r="O29" s="161">
        <v>43056</v>
      </c>
      <c r="P29" s="641"/>
      <c r="Q29" s="852"/>
    </row>
    <row r="30" spans="1:17" x14ac:dyDescent="0.2">
      <c r="A30" s="799"/>
      <c r="B30" s="85" t="s">
        <v>515</v>
      </c>
      <c r="C30" s="60"/>
      <c r="D30" s="108"/>
      <c r="E30" s="127">
        <v>4514.3999999999996</v>
      </c>
      <c r="F30" s="61"/>
      <c r="G30" s="110"/>
      <c r="H30" s="522">
        <f t="shared" si="0"/>
        <v>3960</v>
      </c>
      <c r="I30" s="745"/>
      <c r="J30" s="30" t="s">
        <v>522</v>
      </c>
      <c r="K30" s="31"/>
      <c r="L30" s="32"/>
      <c r="M30" s="215" t="s">
        <v>79</v>
      </c>
      <c r="O30" s="161">
        <v>43038</v>
      </c>
      <c r="P30" s="641"/>
      <c r="Q30" s="852"/>
    </row>
    <row r="31" spans="1:17" x14ac:dyDescent="0.2">
      <c r="A31" s="799"/>
      <c r="B31" s="85" t="s">
        <v>516</v>
      </c>
      <c r="C31" s="302"/>
      <c r="D31" s="141"/>
      <c r="E31" s="303">
        <v>2257.1999999999998</v>
      </c>
      <c r="F31" s="151"/>
      <c r="G31" s="320"/>
      <c r="H31" s="522">
        <f t="shared" si="0"/>
        <v>1980</v>
      </c>
      <c r="I31" s="745"/>
      <c r="J31" s="30" t="s">
        <v>521</v>
      </c>
      <c r="K31" s="31"/>
      <c r="L31" s="32"/>
      <c r="M31" s="215" t="s">
        <v>79</v>
      </c>
      <c r="O31" s="161">
        <v>43040</v>
      </c>
      <c r="P31" s="641"/>
      <c r="Q31" s="852"/>
    </row>
    <row r="32" spans="1:17" x14ac:dyDescent="0.2">
      <c r="A32" s="799"/>
      <c r="B32" s="85" t="s">
        <v>525</v>
      </c>
      <c r="C32" s="60"/>
      <c r="D32" s="108"/>
      <c r="E32" s="127">
        <v>2257.1999999999998</v>
      </c>
      <c r="F32" s="61"/>
      <c r="G32" s="110"/>
      <c r="H32" s="522">
        <f t="shared" si="0"/>
        <v>1980</v>
      </c>
      <c r="I32" s="745"/>
      <c r="J32" s="30" t="s">
        <v>520</v>
      </c>
      <c r="K32" s="31"/>
      <c r="L32" s="32"/>
      <c r="M32" s="215" t="s">
        <v>79</v>
      </c>
      <c r="O32" s="161">
        <v>43029</v>
      </c>
      <c r="P32" s="641"/>
      <c r="Q32" s="852"/>
    </row>
    <row r="33" spans="1:17" x14ac:dyDescent="0.2">
      <c r="A33" s="799"/>
      <c r="B33" s="85" t="s">
        <v>517</v>
      </c>
      <c r="C33" s="302"/>
      <c r="D33" s="141"/>
      <c r="E33" s="303">
        <v>2952.6</v>
      </c>
      <c r="F33" s="151"/>
      <c r="G33" s="320"/>
      <c r="H33" s="522">
        <f t="shared" si="0"/>
        <v>2590</v>
      </c>
      <c r="I33" s="745"/>
      <c r="J33" s="30" t="s">
        <v>519</v>
      </c>
      <c r="K33" s="31"/>
      <c r="L33" s="32"/>
      <c r="M33" s="215" t="s">
        <v>184</v>
      </c>
      <c r="O33" s="161">
        <v>43033</v>
      </c>
      <c r="P33" s="641"/>
      <c r="Q33" s="852"/>
    </row>
    <row r="34" spans="1:17" x14ac:dyDescent="0.2">
      <c r="A34" s="799"/>
      <c r="B34" s="85" t="s">
        <v>526</v>
      </c>
      <c r="C34" s="60"/>
      <c r="D34" s="108"/>
      <c r="E34" s="127">
        <v>4845</v>
      </c>
      <c r="F34" s="61"/>
      <c r="G34" s="110"/>
      <c r="H34" s="522">
        <f t="shared" si="0"/>
        <v>4250</v>
      </c>
      <c r="I34" s="745"/>
      <c r="J34" s="30" t="s">
        <v>527</v>
      </c>
      <c r="K34" s="31"/>
      <c r="L34" s="32"/>
      <c r="M34" s="215" t="s">
        <v>79</v>
      </c>
      <c r="O34" s="161">
        <v>43028</v>
      </c>
      <c r="P34" s="641"/>
    </row>
    <row r="35" spans="1:17" x14ac:dyDescent="0.2">
      <c r="A35" s="799"/>
      <c r="B35" s="301" t="s">
        <v>528</v>
      </c>
      <c r="C35" s="302"/>
      <c r="D35" s="141">
        <v>3169.43</v>
      </c>
      <c r="E35" s="302"/>
      <c r="F35" s="151"/>
      <c r="G35" s="320"/>
      <c r="H35" s="522">
        <f t="shared" si="0"/>
        <v>2780.2017543859652</v>
      </c>
      <c r="I35" s="745"/>
      <c r="J35" s="30" t="s">
        <v>84</v>
      </c>
      <c r="K35" s="31"/>
      <c r="L35" s="32"/>
      <c r="M35" s="215" t="s">
        <v>45</v>
      </c>
      <c r="O35" s="161" t="s">
        <v>46</v>
      </c>
      <c r="P35" s="35"/>
    </row>
    <row r="36" spans="1:17" x14ac:dyDescent="0.2">
      <c r="A36" s="800"/>
      <c r="B36" s="85" t="s">
        <v>530</v>
      </c>
      <c r="C36" s="60"/>
      <c r="D36" s="108"/>
      <c r="E36" s="127">
        <v>17989.2</v>
      </c>
      <c r="F36" s="61"/>
      <c r="G36" s="110"/>
      <c r="H36" s="522">
        <f t="shared" si="0"/>
        <v>15780.000000000002</v>
      </c>
      <c r="I36" s="746"/>
      <c r="J36" s="30" t="s">
        <v>529</v>
      </c>
      <c r="K36" s="31"/>
      <c r="L36" s="32"/>
      <c r="M36" s="215" t="s">
        <v>184</v>
      </c>
      <c r="O36" s="161">
        <v>43033</v>
      </c>
      <c r="P36" s="35"/>
    </row>
    <row r="37" spans="1:17" x14ac:dyDescent="0.2">
      <c r="A37" s="798" t="s">
        <v>125</v>
      </c>
      <c r="B37" s="84" t="s">
        <v>533</v>
      </c>
      <c r="C37" s="58"/>
      <c r="D37" s="120"/>
      <c r="E37" s="149">
        <v>3009.6</v>
      </c>
      <c r="F37" s="59"/>
      <c r="G37" s="121"/>
      <c r="H37" s="522">
        <f t="shared" si="0"/>
        <v>2640</v>
      </c>
      <c r="I37" s="744">
        <f>SUM(C37:G38)</f>
        <v>35203.199999999997</v>
      </c>
      <c r="J37" s="30" t="s">
        <v>531</v>
      </c>
      <c r="K37" s="31"/>
      <c r="L37" s="32"/>
      <c r="M37" s="215" t="s">
        <v>184</v>
      </c>
      <c r="O37" s="161">
        <v>43028</v>
      </c>
      <c r="P37" s="35"/>
    </row>
    <row r="38" spans="1:17" x14ac:dyDescent="0.2">
      <c r="A38" s="800"/>
      <c r="B38" s="301" t="s">
        <v>534</v>
      </c>
      <c r="C38" s="302"/>
      <c r="D38" s="141"/>
      <c r="E38" s="303">
        <v>32193.599999999999</v>
      </c>
      <c r="F38" s="151"/>
      <c r="G38" s="320"/>
      <c r="H38" s="522">
        <f t="shared" si="0"/>
        <v>28240</v>
      </c>
      <c r="I38" s="746"/>
      <c r="J38" s="30" t="s">
        <v>532</v>
      </c>
      <c r="K38" s="31"/>
      <c r="L38" s="32"/>
      <c r="M38" s="215" t="s">
        <v>79</v>
      </c>
      <c r="O38" s="161">
        <v>43033</v>
      </c>
      <c r="P38" s="35"/>
    </row>
    <row r="39" spans="1:17" x14ac:dyDescent="0.2">
      <c r="A39" s="798" t="s">
        <v>261</v>
      </c>
      <c r="B39" s="272" t="s">
        <v>537</v>
      </c>
      <c r="C39" s="273"/>
      <c r="D39" s="173"/>
      <c r="E39" s="300">
        <v>3762</v>
      </c>
      <c r="F39" s="156"/>
      <c r="G39" s="237"/>
      <c r="H39" s="522">
        <f t="shared" si="0"/>
        <v>3300.0000000000005</v>
      </c>
      <c r="I39" s="744">
        <f>SUM(C39:G45)</f>
        <v>105951.6</v>
      </c>
      <c r="J39" s="30" t="s">
        <v>545</v>
      </c>
      <c r="K39" s="31"/>
      <c r="L39" s="32"/>
      <c r="M39" s="215" t="s">
        <v>184</v>
      </c>
      <c r="O39" s="161">
        <v>43035</v>
      </c>
      <c r="P39" s="35"/>
      <c r="Q39" s="852" t="s">
        <v>550</v>
      </c>
    </row>
    <row r="40" spans="1:17" x14ac:dyDescent="0.2">
      <c r="A40" s="799"/>
      <c r="B40" s="272" t="s">
        <v>538</v>
      </c>
      <c r="C40" s="273"/>
      <c r="D40" s="173"/>
      <c r="E40" s="300">
        <v>8276.4</v>
      </c>
      <c r="F40" s="156"/>
      <c r="G40" s="237"/>
      <c r="H40" s="522">
        <f t="shared" si="0"/>
        <v>7260</v>
      </c>
      <c r="I40" s="745"/>
      <c r="J40" s="30" t="s">
        <v>598</v>
      </c>
      <c r="K40" s="31"/>
      <c r="L40" s="32"/>
      <c r="M40" s="215" t="s">
        <v>184</v>
      </c>
      <c r="O40" s="161">
        <v>43048</v>
      </c>
      <c r="P40" s="35"/>
      <c r="Q40" s="853"/>
    </row>
    <row r="41" spans="1:17" x14ac:dyDescent="0.2">
      <c r="A41" s="799"/>
      <c r="B41" s="272" t="s">
        <v>540</v>
      </c>
      <c r="C41" s="273"/>
      <c r="D41" s="173"/>
      <c r="E41" s="300">
        <v>11491.2</v>
      </c>
      <c r="F41" s="156"/>
      <c r="G41" s="237"/>
      <c r="H41" s="522">
        <f t="shared" si="0"/>
        <v>10080.000000000002</v>
      </c>
      <c r="I41" s="745"/>
      <c r="J41" s="30" t="s">
        <v>546</v>
      </c>
      <c r="K41" s="31"/>
      <c r="L41" s="32"/>
      <c r="M41" s="215" t="s">
        <v>184</v>
      </c>
      <c r="O41" s="161">
        <v>43052</v>
      </c>
      <c r="P41" s="35"/>
      <c r="Q41" s="853"/>
    </row>
    <row r="42" spans="1:17" x14ac:dyDescent="0.2">
      <c r="A42" s="799"/>
      <c r="B42" s="272" t="s">
        <v>541</v>
      </c>
      <c r="C42" s="273"/>
      <c r="D42" s="173"/>
      <c r="E42" s="300">
        <v>7524</v>
      </c>
      <c r="F42" s="156"/>
      <c r="G42" s="237"/>
      <c r="H42" s="522">
        <f t="shared" si="0"/>
        <v>6600.0000000000009</v>
      </c>
      <c r="I42" s="745"/>
      <c r="J42" s="30" t="s">
        <v>547</v>
      </c>
      <c r="K42" s="31"/>
      <c r="L42" s="32"/>
      <c r="M42" s="215" t="s">
        <v>79</v>
      </c>
      <c r="O42" s="161">
        <v>43060</v>
      </c>
      <c r="P42" s="35"/>
      <c r="Q42" s="853"/>
    </row>
    <row r="43" spans="1:17" x14ac:dyDescent="0.2">
      <c r="A43" s="799"/>
      <c r="B43" s="272" t="s">
        <v>542</v>
      </c>
      <c r="C43" s="60"/>
      <c r="D43" s="108"/>
      <c r="E43" s="127">
        <v>18810</v>
      </c>
      <c r="F43" s="61"/>
      <c r="G43" s="110"/>
      <c r="H43" s="522">
        <f t="shared" si="0"/>
        <v>16500</v>
      </c>
      <c r="I43" s="745"/>
      <c r="J43" s="30" t="s">
        <v>548</v>
      </c>
      <c r="K43" s="31"/>
      <c r="L43" s="32"/>
      <c r="M43" s="215" t="s">
        <v>79</v>
      </c>
      <c r="O43" s="161">
        <v>43054</v>
      </c>
      <c r="P43" s="35"/>
      <c r="Q43" s="853"/>
    </row>
    <row r="44" spans="1:17" x14ac:dyDescent="0.2">
      <c r="A44" s="799"/>
      <c r="B44" s="272" t="s">
        <v>543</v>
      </c>
      <c r="C44" s="60"/>
      <c r="D44" s="108"/>
      <c r="E44" s="127">
        <v>28044</v>
      </c>
      <c r="F44" s="61"/>
      <c r="G44" s="110"/>
      <c r="H44" s="522">
        <f t="shared" si="0"/>
        <v>24600.000000000004</v>
      </c>
      <c r="I44" s="745"/>
      <c r="J44" s="30" t="s">
        <v>581</v>
      </c>
      <c r="K44" s="31"/>
      <c r="L44" s="32"/>
      <c r="M44" s="215" t="s">
        <v>79</v>
      </c>
      <c r="O44" s="161">
        <v>43047</v>
      </c>
      <c r="P44" s="35"/>
      <c r="Q44" s="853"/>
    </row>
    <row r="45" spans="1:17" x14ac:dyDescent="0.2">
      <c r="A45" s="800"/>
      <c r="B45" s="272" t="s">
        <v>544</v>
      </c>
      <c r="C45" s="60"/>
      <c r="D45" s="108"/>
      <c r="E45" s="127">
        <v>28044</v>
      </c>
      <c r="F45" s="61"/>
      <c r="G45" s="110"/>
      <c r="H45" s="522">
        <f t="shared" si="0"/>
        <v>24600.000000000004</v>
      </c>
      <c r="I45" s="746"/>
      <c r="J45" s="30" t="s">
        <v>549</v>
      </c>
      <c r="K45" s="31"/>
      <c r="L45" s="32"/>
      <c r="M45" s="215" t="s">
        <v>79</v>
      </c>
      <c r="O45" s="161">
        <v>43046</v>
      </c>
      <c r="P45" s="35"/>
      <c r="Q45" s="853"/>
    </row>
    <row r="46" spans="1:17" x14ac:dyDescent="0.2">
      <c r="A46" s="798" t="s">
        <v>139</v>
      </c>
      <c r="B46" s="220" t="s">
        <v>551</v>
      </c>
      <c r="C46" s="302"/>
      <c r="D46" s="141">
        <v>6201.6</v>
      </c>
      <c r="E46" s="308"/>
      <c r="F46" s="151"/>
      <c r="G46" s="320"/>
      <c r="H46" s="522">
        <f t="shared" si="0"/>
        <v>5440.0000000000009</v>
      </c>
      <c r="I46" s="744">
        <f>SUM(C46:G49)</f>
        <v>101140.79999999999</v>
      </c>
      <c r="J46" s="30" t="s">
        <v>130</v>
      </c>
      <c r="K46" s="31"/>
      <c r="L46" s="32"/>
      <c r="M46" s="215" t="s">
        <v>45</v>
      </c>
      <c r="O46" s="161" t="s">
        <v>46</v>
      </c>
      <c r="P46" s="35"/>
    </row>
    <row r="47" spans="1:17" x14ac:dyDescent="0.2">
      <c r="A47" s="799"/>
      <c r="B47" s="85" t="s">
        <v>552</v>
      </c>
      <c r="C47" s="60"/>
      <c r="D47" s="108">
        <v>706.8</v>
      </c>
      <c r="E47" s="128"/>
      <c r="F47" s="61"/>
      <c r="G47" s="110"/>
      <c r="H47" s="522">
        <f t="shared" si="0"/>
        <v>620</v>
      </c>
      <c r="I47" s="745"/>
      <c r="J47" s="30" t="s">
        <v>214</v>
      </c>
      <c r="K47" s="31"/>
      <c r="L47" s="32"/>
      <c r="M47" s="215" t="s">
        <v>45</v>
      </c>
      <c r="O47" s="161" t="s">
        <v>46</v>
      </c>
      <c r="P47" s="35"/>
    </row>
    <row r="48" spans="1:17" x14ac:dyDescent="0.2">
      <c r="A48" s="799"/>
      <c r="B48" s="85" t="s">
        <v>555</v>
      </c>
      <c r="C48" s="302"/>
      <c r="D48" s="141"/>
      <c r="E48" s="303">
        <v>88760.4</v>
      </c>
      <c r="F48" s="151"/>
      <c r="G48" s="320"/>
      <c r="H48" s="522">
        <f t="shared" si="0"/>
        <v>77860</v>
      </c>
      <c r="I48" s="745"/>
      <c r="J48" s="30" t="s">
        <v>554</v>
      </c>
      <c r="K48" s="31"/>
      <c r="L48" s="32"/>
      <c r="M48" s="215" t="s">
        <v>184</v>
      </c>
      <c r="O48" s="161">
        <v>43055</v>
      </c>
      <c r="P48" s="35"/>
    </row>
    <row r="49" spans="1:19" x14ac:dyDescent="0.2">
      <c r="A49" s="800"/>
      <c r="B49" s="85" t="s">
        <v>556</v>
      </c>
      <c r="C49" s="60"/>
      <c r="D49" s="108"/>
      <c r="E49" s="127">
        <v>5472</v>
      </c>
      <c r="F49" s="61"/>
      <c r="G49" s="110"/>
      <c r="H49" s="522">
        <f t="shared" si="0"/>
        <v>4800</v>
      </c>
      <c r="I49" s="746"/>
      <c r="J49" s="30" t="s">
        <v>557</v>
      </c>
      <c r="K49" s="31"/>
      <c r="L49" s="32"/>
      <c r="M49" s="215" t="s">
        <v>184</v>
      </c>
      <c r="O49" s="161" t="s">
        <v>46</v>
      </c>
      <c r="P49" s="641"/>
    </row>
    <row r="50" spans="1:19" x14ac:dyDescent="0.2">
      <c r="A50" s="798" t="s">
        <v>207</v>
      </c>
      <c r="B50" s="85" t="s">
        <v>405</v>
      </c>
      <c r="C50" s="302"/>
      <c r="D50" s="141">
        <v>14979.6</v>
      </c>
      <c r="E50" s="308"/>
      <c r="F50" s="151"/>
      <c r="G50" s="320"/>
      <c r="H50" s="522">
        <f t="shared" si="0"/>
        <v>13140.000000000002</v>
      </c>
      <c r="I50" s="744">
        <f>SUM(C50:G51)</f>
        <v>29731.200000000001</v>
      </c>
      <c r="J50" s="30" t="s">
        <v>84</v>
      </c>
      <c r="K50" s="31"/>
      <c r="L50" s="32"/>
      <c r="M50" s="215" t="s">
        <v>45</v>
      </c>
      <c r="O50" s="161" t="s">
        <v>46</v>
      </c>
      <c r="P50" s="35"/>
    </row>
    <row r="51" spans="1:19" x14ac:dyDescent="0.2">
      <c r="A51" s="800"/>
      <c r="B51" s="85" t="s">
        <v>559</v>
      </c>
      <c r="C51" s="60"/>
      <c r="D51" s="108">
        <v>14751.6</v>
      </c>
      <c r="E51" s="128"/>
      <c r="F51" s="61"/>
      <c r="G51" s="110"/>
      <c r="H51" s="522">
        <f t="shared" si="0"/>
        <v>12940.000000000002</v>
      </c>
      <c r="I51" s="746"/>
      <c r="J51" s="30" t="s">
        <v>84</v>
      </c>
      <c r="K51" s="31"/>
      <c r="L51" s="32"/>
      <c r="M51" s="215" t="s">
        <v>45</v>
      </c>
      <c r="O51" s="161" t="s">
        <v>46</v>
      </c>
      <c r="P51" s="35"/>
    </row>
    <row r="52" spans="1:19" x14ac:dyDescent="0.2">
      <c r="A52" s="798" t="s">
        <v>152</v>
      </c>
      <c r="B52" s="85" t="s">
        <v>561</v>
      </c>
      <c r="C52" s="302"/>
      <c r="D52" s="141">
        <v>53360</v>
      </c>
      <c r="E52" s="308"/>
      <c r="F52" s="151"/>
      <c r="G52" s="320"/>
      <c r="H52" s="304"/>
      <c r="I52" s="744">
        <f>SUM(C52:G54)</f>
        <v>58786.400000000001</v>
      </c>
      <c r="J52" s="30" t="s">
        <v>123</v>
      </c>
      <c r="K52" s="31"/>
      <c r="L52" s="32"/>
      <c r="M52" s="215" t="s">
        <v>45</v>
      </c>
      <c r="O52" s="161" t="s">
        <v>46</v>
      </c>
      <c r="P52" s="35"/>
    </row>
    <row r="53" spans="1:19" x14ac:dyDescent="0.2">
      <c r="A53" s="799"/>
      <c r="B53" s="85" t="s">
        <v>562</v>
      </c>
      <c r="C53" s="60"/>
      <c r="D53" s="108">
        <v>2850</v>
      </c>
      <c r="E53" s="128"/>
      <c r="F53" s="61"/>
      <c r="G53" s="110"/>
      <c r="H53" s="522">
        <f t="shared" si="0"/>
        <v>2500</v>
      </c>
      <c r="I53" s="745"/>
      <c r="J53" s="30" t="s">
        <v>109</v>
      </c>
      <c r="K53" s="31"/>
      <c r="L53" s="32"/>
      <c r="M53" s="215" t="s">
        <v>45</v>
      </c>
      <c r="O53" s="161" t="s">
        <v>46</v>
      </c>
      <c r="P53" s="35"/>
    </row>
    <row r="54" spans="1:19" x14ac:dyDescent="0.2">
      <c r="A54" s="800"/>
      <c r="B54" s="85" t="s">
        <v>563</v>
      </c>
      <c r="C54" s="303">
        <v>2576.4</v>
      </c>
      <c r="D54" s="141"/>
      <c r="E54" s="308"/>
      <c r="F54" s="151"/>
      <c r="G54" s="320"/>
      <c r="H54" s="522">
        <f t="shared" si="0"/>
        <v>2260.0000000000005</v>
      </c>
      <c r="I54" s="746"/>
      <c r="J54" s="30" t="s">
        <v>373</v>
      </c>
      <c r="K54" s="31"/>
      <c r="L54" s="32"/>
      <c r="M54" s="215" t="s">
        <v>184</v>
      </c>
      <c r="O54" s="161">
        <v>43038</v>
      </c>
      <c r="P54" s="35"/>
    </row>
    <row r="55" spans="1:19" x14ac:dyDescent="0.2">
      <c r="A55" s="798" t="s">
        <v>159</v>
      </c>
      <c r="B55" s="85" t="s">
        <v>564</v>
      </c>
      <c r="C55" s="60"/>
      <c r="D55" s="108">
        <v>478.8</v>
      </c>
      <c r="E55" s="128"/>
      <c r="F55" s="61"/>
      <c r="G55" s="110"/>
      <c r="H55" s="522">
        <f t="shared" si="0"/>
        <v>420.00000000000006</v>
      </c>
      <c r="I55" s="744">
        <f>SUM(C55:G59)</f>
        <v>30620.399999999998</v>
      </c>
      <c r="J55" s="30" t="s">
        <v>566</v>
      </c>
      <c r="K55" s="31"/>
      <c r="L55" s="32"/>
      <c r="M55" s="215" t="s">
        <v>45</v>
      </c>
      <c r="O55" s="161" t="s">
        <v>46</v>
      </c>
      <c r="P55" s="35"/>
    </row>
    <row r="56" spans="1:19" x14ac:dyDescent="0.2">
      <c r="A56" s="799"/>
      <c r="B56" s="85" t="s">
        <v>565</v>
      </c>
      <c r="C56" s="58"/>
      <c r="D56" s="120">
        <v>10875.6</v>
      </c>
      <c r="E56" s="256"/>
      <c r="F56" s="59"/>
      <c r="G56" s="121"/>
      <c r="H56" s="522">
        <f t="shared" si="0"/>
        <v>9540.0000000000018</v>
      </c>
      <c r="I56" s="745"/>
      <c r="J56" s="30" t="s">
        <v>84</v>
      </c>
      <c r="K56" s="31"/>
      <c r="L56" s="32"/>
      <c r="M56" s="215" t="s">
        <v>45</v>
      </c>
      <c r="O56" s="161" t="s">
        <v>46</v>
      </c>
      <c r="P56" s="35"/>
    </row>
    <row r="57" spans="1:19" x14ac:dyDescent="0.2">
      <c r="A57" s="799"/>
      <c r="B57" s="84" t="s">
        <v>569</v>
      </c>
      <c r="C57" s="58"/>
      <c r="D57" s="120"/>
      <c r="E57" s="149">
        <v>2257.1999999999998</v>
      </c>
      <c r="F57" s="59"/>
      <c r="G57" s="121"/>
      <c r="H57" s="522">
        <f t="shared" si="0"/>
        <v>1980</v>
      </c>
      <c r="I57" s="745"/>
      <c r="J57" s="30" t="s">
        <v>568</v>
      </c>
      <c r="K57" s="31"/>
      <c r="L57" s="32"/>
      <c r="M57" s="215" t="s">
        <v>184</v>
      </c>
      <c r="O57" s="161">
        <v>43040</v>
      </c>
      <c r="P57" s="35"/>
    </row>
    <row r="58" spans="1:19" x14ac:dyDescent="0.2">
      <c r="A58" s="799"/>
      <c r="B58" s="84" t="s">
        <v>589</v>
      </c>
      <c r="C58" s="149">
        <v>5722.8</v>
      </c>
      <c r="D58" s="120"/>
      <c r="E58" s="58"/>
      <c r="F58" s="59"/>
      <c r="G58" s="121"/>
      <c r="H58" s="522">
        <f t="shared" si="0"/>
        <v>5020.0000000000009</v>
      </c>
      <c r="I58" s="745"/>
      <c r="J58" s="30" t="s">
        <v>587</v>
      </c>
      <c r="K58" s="31"/>
      <c r="L58" s="32"/>
      <c r="M58" s="215" t="s">
        <v>588</v>
      </c>
      <c r="O58" s="161" t="s">
        <v>46</v>
      </c>
      <c r="P58" s="35"/>
    </row>
    <row r="59" spans="1:19" ht="13.5" thickBot="1" x14ac:dyDescent="0.25">
      <c r="A59" s="800"/>
      <c r="B59" s="84" t="s">
        <v>570</v>
      </c>
      <c r="C59" s="58"/>
      <c r="D59" s="120">
        <v>11286</v>
      </c>
      <c r="E59" s="58"/>
      <c r="F59" s="59"/>
      <c r="G59" s="121"/>
      <c r="H59" s="522">
        <f t="shared" si="0"/>
        <v>9900</v>
      </c>
      <c r="I59" s="749"/>
      <c r="J59" s="30" t="s">
        <v>84</v>
      </c>
      <c r="K59" s="31"/>
      <c r="L59" s="32"/>
      <c r="M59" s="215" t="s">
        <v>45</v>
      </c>
      <c r="O59" s="161" t="s">
        <v>46</v>
      </c>
      <c r="P59" s="35"/>
    </row>
    <row r="60" spans="1:19" s="12" customFormat="1" ht="14.25" thickTop="1" thickBot="1" x14ac:dyDescent="0.25">
      <c r="A60" s="766"/>
      <c r="B60" s="766"/>
      <c r="C60" s="67">
        <f t="shared" ref="C60:I60" si="1">SUM(C5:C59)</f>
        <v>75497.64</v>
      </c>
      <c r="D60" s="67">
        <f t="shared" si="1"/>
        <v>156826.62999999998</v>
      </c>
      <c r="E60" s="67">
        <f t="shared" si="1"/>
        <v>467251.8000000001</v>
      </c>
      <c r="F60" s="67">
        <f t="shared" si="1"/>
        <v>0</v>
      </c>
      <c r="G60" s="67">
        <f t="shared" si="1"/>
        <v>0</v>
      </c>
      <c r="H60" s="501">
        <f t="shared" si="1"/>
        <v>566856.20175438595</v>
      </c>
      <c r="I60" s="781">
        <f t="shared" si="1"/>
        <v>699576.07000000007</v>
      </c>
      <c r="J60" s="782"/>
      <c r="K60" s="782"/>
      <c r="L60" s="782"/>
      <c r="M60" s="69">
        <f>SUM(C5:G59)</f>
        <v>699576.06999999983</v>
      </c>
      <c r="N60" s="69"/>
      <c r="O60" s="327"/>
    </row>
    <row r="61" spans="1:19" s="12" customFormat="1" ht="15" customHeight="1" x14ac:dyDescent="0.2">
      <c r="A61" s="40"/>
      <c r="B61" s="86"/>
      <c r="C61" s="826">
        <f>SUM(C60:D60)</f>
        <v>232324.26999999996</v>
      </c>
      <c r="D61" s="827"/>
      <c r="E61" s="767">
        <f>SUM(E60:F60)</f>
        <v>467251.8000000001</v>
      </c>
      <c r="F61" s="768"/>
      <c r="G61" s="68">
        <f>SUM(G60)</f>
        <v>0</v>
      </c>
      <c r="H61" s="503"/>
      <c r="I61" s="781"/>
      <c r="J61" s="781"/>
      <c r="K61" s="781"/>
      <c r="L61" s="781"/>
      <c r="M61" s="69">
        <f>SUM(C60:G60)</f>
        <v>699576.07000000007</v>
      </c>
      <c r="N61" s="69"/>
      <c r="O61" s="327"/>
      <c r="R61" s="100"/>
    </row>
    <row r="62" spans="1:19" s="12" customFormat="1" x14ac:dyDescent="0.2">
      <c r="A62" s="40"/>
      <c r="B62" s="86"/>
      <c r="C62" s="8"/>
      <c r="D62" s="8"/>
      <c r="E62" s="8"/>
      <c r="F62" s="8"/>
      <c r="G62" s="8"/>
      <c r="H62" s="8"/>
      <c r="I62" s="794"/>
      <c r="J62" s="795"/>
      <c r="M62" s="7"/>
      <c r="N62" s="7"/>
      <c r="O62" s="327"/>
      <c r="Q62" s="100"/>
      <c r="R62" s="227"/>
    </row>
    <row r="63" spans="1:19" x14ac:dyDescent="0.2">
      <c r="I63" s="774"/>
      <c r="J63" s="774"/>
      <c r="M63" s="838">
        <f>M60-D52</f>
        <v>646216.06999999983</v>
      </c>
      <c r="N63" s="774"/>
      <c r="Q63" s="100"/>
      <c r="R63" s="160"/>
      <c r="S63" s="12"/>
    </row>
    <row r="64" spans="1:19" ht="15" x14ac:dyDescent="0.2">
      <c r="A64" s="65" t="s">
        <v>10</v>
      </c>
    </row>
    <row r="65" spans="1:18" s="101" customFormat="1" ht="7.5" customHeight="1" x14ac:dyDescent="0.2">
      <c r="A65" s="4"/>
      <c r="B65" s="83"/>
      <c r="C65" s="1"/>
      <c r="D65" s="1"/>
      <c r="E65" s="1"/>
      <c r="F65" s="1"/>
      <c r="G65" s="1"/>
      <c r="H65" s="1"/>
      <c r="I65"/>
      <c r="J65"/>
      <c r="K65"/>
      <c r="L65"/>
      <c r="M65"/>
      <c r="N65"/>
      <c r="O65" s="164"/>
      <c r="P65"/>
    </row>
    <row r="66" spans="1:18" s="101" customFormat="1" ht="17.25" customHeight="1" thickBot="1" x14ac:dyDescent="0.25">
      <c r="A66" s="152"/>
      <c r="B66" s="153" t="s">
        <v>35</v>
      </c>
      <c r="C66" s="133"/>
      <c r="D66" s="643"/>
      <c r="E66" s="643"/>
      <c r="F66" s="643"/>
      <c r="G66" s="1"/>
      <c r="H66" s="1"/>
      <c r="I66"/>
      <c r="J66"/>
      <c r="K66"/>
      <c r="L66"/>
      <c r="M66"/>
      <c r="N66"/>
      <c r="O66" s="164"/>
      <c r="P66"/>
      <c r="Q66" s="101" t="s">
        <v>53</v>
      </c>
    </row>
    <row r="67" spans="1:18" s="101" customFormat="1" ht="13.5" thickBot="1" x14ac:dyDescent="0.25">
      <c r="A67" s="764"/>
      <c r="B67" s="765"/>
      <c r="C67" s="34" t="s">
        <v>553</v>
      </c>
      <c r="D67" s="642" t="s">
        <v>158</v>
      </c>
      <c r="E67" s="642" t="s">
        <v>283</v>
      </c>
      <c r="F67" s="642" t="s">
        <v>567</v>
      </c>
      <c r="G67" s="413" t="s">
        <v>92</v>
      </c>
      <c r="H67" s="254"/>
      <c r="I67" s="254" t="s">
        <v>124</v>
      </c>
      <c r="J67" s="33" t="s">
        <v>86</v>
      </c>
      <c r="K67" s="97" t="s">
        <v>110</v>
      </c>
      <c r="M67"/>
      <c r="R67" s="164"/>
    </row>
    <row r="68" spans="1:18" s="101" customFormat="1" x14ac:dyDescent="0.2">
      <c r="A68" s="854" t="s">
        <v>491</v>
      </c>
      <c r="B68" s="855"/>
      <c r="C68" s="72"/>
      <c r="D68" s="120">
        <v>24715.200000000001</v>
      </c>
      <c r="E68" s="120"/>
      <c r="F68" s="120"/>
      <c r="G68" s="106"/>
      <c r="H68" s="618"/>
      <c r="I68" s="618"/>
      <c r="J68" s="414"/>
      <c r="K68" s="364"/>
      <c r="M68"/>
      <c r="R68" s="164"/>
    </row>
    <row r="69" spans="1:18" x14ac:dyDescent="0.2">
      <c r="A69" s="849" t="s">
        <v>492</v>
      </c>
      <c r="B69" s="850"/>
      <c r="C69" s="74"/>
      <c r="D69" s="120">
        <v>10545</v>
      </c>
      <c r="E69" s="120"/>
      <c r="F69" s="120"/>
      <c r="G69" s="130"/>
      <c r="H69" s="130"/>
      <c r="I69" s="130"/>
      <c r="J69" s="63"/>
      <c r="K69" s="77"/>
      <c r="L69" s="101"/>
      <c r="O69"/>
      <c r="R69" s="148"/>
    </row>
    <row r="70" spans="1:18" x14ac:dyDescent="0.2">
      <c r="A70" s="849" t="s">
        <v>511</v>
      </c>
      <c r="B70" s="850"/>
      <c r="C70" s="74"/>
      <c r="D70" s="75"/>
      <c r="E70" s="136">
        <v>2907</v>
      </c>
      <c r="F70" s="78"/>
      <c r="G70" s="265"/>
      <c r="H70" s="265"/>
      <c r="I70" s="265"/>
      <c r="J70" s="63"/>
      <c r="K70" s="77"/>
      <c r="L70" s="101"/>
      <c r="O70"/>
      <c r="R70" s="148"/>
    </row>
    <row r="71" spans="1:18" x14ac:dyDescent="0.2">
      <c r="A71" s="849" t="s">
        <v>528</v>
      </c>
      <c r="B71" s="850"/>
      <c r="C71" s="74"/>
      <c r="D71" s="75"/>
      <c r="E71" s="136"/>
      <c r="F71" s="78"/>
      <c r="G71" s="265"/>
      <c r="H71" s="265"/>
      <c r="I71" s="265"/>
      <c r="J71" s="63">
        <v>3169.43</v>
      </c>
      <c r="K71" s="77"/>
      <c r="L71" s="101"/>
      <c r="O71"/>
      <c r="R71" s="148"/>
    </row>
    <row r="72" spans="1:18" x14ac:dyDescent="0.2">
      <c r="A72" s="849" t="s">
        <v>551</v>
      </c>
      <c r="B72" s="850"/>
      <c r="C72" s="74"/>
      <c r="D72" s="75"/>
      <c r="E72" s="646"/>
      <c r="F72" s="78"/>
      <c r="G72" s="415">
        <v>6201.6</v>
      </c>
      <c r="H72" s="415"/>
      <c r="I72" s="415"/>
      <c r="J72" s="63"/>
      <c r="K72" s="77"/>
      <c r="L72" s="101"/>
      <c r="O72"/>
      <c r="R72" s="148"/>
    </row>
    <row r="73" spans="1:18" x14ac:dyDescent="0.2">
      <c r="A73" s="849" t="s">
        <v>552</v>
      </c>
      <c r="B73" s="850"/>
      <c r="C73" s="74">
        <v>706.8</v>
      </c>
      <c r="D73" s="265"/>
      <c r="E73" s="415"/>
      <c r="F73" s="78"/>
      <c r="G73" s="415"/>
      <c r="H73" s="415"/>
      <c r="I73" s="415"/>
      <c r="J73" s="63"/>
      <c r="K73" s="77"/>
      <c r="L73" s="101"/>
      <c r="O73"/>
      <c r="R73" s="148"/>
    </row>
    <row r="74" spans="1:18" x14ac:dyDescent="0.2">
      <c r="A74" s="849" t="s">
        <v>560</v>
      </c>
      <c r="B74" s="850"/>
      <c r="C74" s="74"/>
      <c r="D74" s="266"/>
      <c r="E74" s="78"/>
      <c r="F74" s="163"/>
      <c r="G74" s="348"/>
      <c r="H74" s="348"/>
      <c r="I74" s="348"/>
      <c r="J74" s="141">
        <v>14979.6</v>
      </c>
      <c r="K74" s="142"/>
      <c r="L74" s="101"/>
      <c r="O74"/>
      <c r="R74" s="148"/>
    </row>
    <row r="75" spans="1:18" x14ac:dyDescent="0.2">
      <c r="A75" s="849" t="s">
        <v>559</v>
      </c>
      <c r="B75" s="850"/>
      <c r="C75" s="74"/>
      <c r="D75" s="136"/>
      <c r="E75" s="163"/>
      <c r="F75" s="163"/>
      <c r="G75" s="348"/>
      <c r="H75" s="139"/>
      <c r="I75" s="139"/>
      <c r="J75" s="108">
        <v>14751.6</v>
      </c>
      <c r="K75" s="142"/>
      <c r="L75" s="101"/>
      <c r="O75"/>
      <c r="R75" s="148"/>
    </row>
    <row r="76" spans="1:18" x14ac:dyDescent="0.2">
      <c r="A76" s="849" t="s">
        <v>561</v>
      </c>
      <c r="B76" s="850"/>
      <c r="C76" s="294"/>
      <c r="D76" s="646"/>
      <c r="E76" s="163"/>
      <c r="F76" s="163"/>
      <c r="G76" s="348"/>
      <c r="H76" s="139"/>
      <c r="I76" s="139">
        <v>53360</v>
      </c>
      <c r="J76" s="173"/>
      <c r="K76" s="142"/>
      <c r="L76" s="647"/>
      <c r="O76"/>
      <c r="R76" s="148"/>
    </row>
    <row r="77" spans="1:18" x14ac:dyDescent="0.2">
      <c r="A77" s="849" t="s">
        <v>562</v>
      </c>
      <c r="B77" s="850"/>
      <c r="C77" s="294"/>
      <c r="D77" s="646"/>
      <c r="E77" s="163"/>
      <c r="F77" s="163"/>
      <c r="G77" s="348"/>
      <c r="H77" s="139"/>
      <c r="I77" s="139"/>
      <c r="J77" s="173"/>
      <c r="K77" s="142">
        <v>2850</v>
      </c>
      <c r="L77" s="647"/>
      <c r="O77"/>
      <c r="R77" s="148"/>
    </row>
    <row r="78" spans="1:18" x14ac:dyDescent="0.2">
      <c r="A78" s="849" t="s">
        <v>564</v>
      </c>
      <c r="B78" s="850"/>
      <c r="C78" s="294"/>
      <c r="D78" s="646"/>
      <c r="E78" s="163"/>
      <c r="F78" s="163">
        <v>478.8</v>
      </c>
      <c r="G78" s="348"/>
      <c r="H78" s="139"/>
      <c r="I78" s="139"/>
      <c r="J78" s="173"/>
      <c r="K78" s="142"/>
      <c r="L78" s="648"/>
      <c r="O78"/>
      <c r="R78" s="148"/>
    </row>
    <row r="79" spans="1:18" x14ac:dyDescent="0.2">
      <c r="A79" s="849" t="s">
        <v>565</v>
      </c>
      <c r="B79" s="850"/>
      <c r="C79" s="294"/>
      <c r="D79" s="646"/>
      <c r="E79" s="163"/>
      <c r="F79" s="163"/>
      <c r="G79" s="348"/>
      <c r="H79" s="139"/>
      <c r="I79" s="139"/>
      <c r="J79" s="173">
        <v>10875.6</v>
      </c>
      <c r="K79" s="142"/>
      <c r="L79" s="648"/>
      <c r="O79"/>
      <c r="R79" s="148"/>
    </row>
    <row r="80" spans="1:18" ht="13.5" thickBot="1" x14ac:dyDescent="0.25">
      <c r="A80" s="856" t="s">
        <v>570</v>
      </c>
      <c r="B80" s="857"/>
      <c r="C80" s="94"/>
      <c r="D80" s="507"/>
      <c r="E80" s="107"/>
      <c r="F80" s="107"/>
      <c r="G80" s="96"/>
      <c r="H80" s="131"/>
      <c r="I80" s="131"/>
      <c r="J80" s="131">
        <v>11286</v>
      </c>
      <c r="K80" s="98"/>
      <c r="L80" s="101"/>
      <c r="O80" t="s">
        <v>52</v>
      </c>
      <c r="R80" s="148"/>
    </row>
    <row r="81" spans="1:19" ht="13.5" thickBot="1" x14ac:dyDescent="0.25">
      <c r="C81" s="79">
        <f>SUM(C69:C80)</f>
        <v>706.8</v>
      </c>
      <c r="D81" s="124">
        <f>SUM(D68:D80)</f>
        <v>35260.199999999997</v>
      </c>
      <c r="E81" s="80">
        <f>SUM(E69:E80)</f>
        <v>2907</v>
      </c>
      <c r="F81" s="80">
        <f>SUM(F69:F80)</f>
        <v>478.8</v>
      </c>
      <c r="G81" s="80">
        <f>SUM(G69:G80)</f>
        <v>6201.6</v>
      </c>
      <c r="H81" s="80"/>
      <c r="I81" s="124">
        <f>SUM(I69:I80)</f>
        <v>53360</v>
      </c>
      <c r="J81" s="124">
        <f>SUM(J69:J80)</f>
        <v>55062.229999999996</v>
      </c>
      <c r="K81" s="180">
        <f>SUM(K68:K80)</f>
        <v>2850</v>
      </c>
      <c r="L81" s="758">
        <f>SUM(C81:K81)</f>
        <v>156826.63</v>
      </c>
      <c r="M81" s="759"/>
      <c r="O81"/>
      <c r="R81" s="148"/>
    </row>
    <row r="82" spans="1:19" x14ac:dyDescent="0.2">
      <c r="C82" s="424"/>
      <c r="I82" s="1"/>
      <c r="J82" s="1"/>
      <c r="K82" s="424"/>
      <c r="L82" s="424"/>
      <c r="M82" s="424"/>
      <c r="N82" s="424"/>
      <c r="O82"/>
      <c r="R82" s="148"/>
      <c r="S82" s="101"/>
    </row>
    <row r="83" spans="1:19" s="422" customFormat="1" ht="11.25" x14ac:dyDescent="0.2">
      <c r="A83" s="420"/>
      <c r="B83" s="512"/>
      <c r="C83" s="704" t="s">
        <v>721</v>
      </c>
      <c r="D83" s="506" t="s">
        <v>51</v>
      </c>
      <c r="E83" s="506" t="s">
        <v>51</v>
      </c>
      <c r="F83" s="506" t="s">
        <v>51</v>
      </c>
      <c r="G83" s="506" t="s">
        <v>51</v>
      </c>
      <c r="H83" s="506"/>
      <c r="I83" s="506" t="s">
        <v>51</v>
      </c>
      <c r="J83" s="506" t="s">
        <v>51</v>
      </c>
      <c r="K83" s="506"/>
      <c r="L83" s="806">
        <f>SUM(C83:K83)</f>
        <v>0</v>
      </c>
      <c r="M83" s="806"/>
      <c r="N83" s="465"/>
      <c r="P83" s="465"/>
      <c r="R83" s="535"/>
    </row>
    <row r="84" spans="1:19" s="422" customFormat="1" ht="11.25" x14ac:dyDescent="0.2">
      <c r="A84" s="420"/>
      <c r="B84" s="512"/>
      <c r="C84" s="421"/>
      <c r="D84" s="421"/>
      <c r="E84" s="421"/>
      <c r="F84" s="421"/>
      <c r="G84" s="421"/>
      <c r="H84" s="421"/>
      <c r="I84" s="421"/>
      <c r="J84" s="421"/>
      <c r="K84" s="421"/>
      <c r="L84" s="806">
        <f>SUM(C84:K84)</f>
        <v>0</v>
      </c>
      <c r="M84" s="806"/>
      <c r="R84" s="535"/>
    </row>
    <row r="85" spans="1:19" s="422" customFormat="1" ht="11.25" x14ac:dyDescent="0.2">
      <c r="A85" s="420"/>
      <c r="B85" s="512"/>
      <c r="C85" s="421"/>
      <c r="D85" s="421"/>
      <c r="E85" s="421"/>
      <c r="F85" s="421"/>
      <c r="G85" s="421"/>
      <c r="H85" s="421"/>
      <c r="I85" s="421"/>
      <c r="J85" s="421"/>
      <c r="K85" s="421"/>
      <c r="L85" s="841">
        <f>SUM(C85:K85)</f>
        <v>0</v>
      </c>
      <c r="M85" s="841"/>
      <c r="R85" s="535"/>
    </row>
    <row r="86" spans="1:19" s="422" customFormat="1" ht="11.25" x14ac:dyDescent="0.2">
      <c r="A86" s="420"/>
      <c r="B86" s="512"/>
      <c r="C86" s="421"/>
      <c r="D86" s="421"/>
      <c r="E86" s="421"/>
      <c r="F86" s="421"/>
      <c r="G86" s="670">
        <v>0.36666666666666664</v>
      </c>
      <c r="H86" s="670"/>
      <c r="I86" s="421"/>
      <c r="J86" s="669"/>
      <c r="K86" s="421"/>
      <c r="L86" s="806">
        <f>SUM(L83:M85)</f>
        <v>0</v>
      </c>
      <c r="M86" s="806"/>
      <c r="R86" s="535"/>
    </row>
    <row r="87" spans="1:19" s="422" customFormat="1" ht="11.25" x14ac:dyDescent="0.2">
      <c r="A87" s="420"/>
      <c r="B87" s="512"/>
      <c r="C87" s="421"/>
      <c r="D87" s="421"/>
      <c r="E87" s="421"/>
      <c r="F87" s="421"/>
      <c r="G87" s="421"/>
      <c r="H87" s="421"/>
      <c r="I87" s="421"/>
      <c r="J87" s="421"/>
      <c r="K87" s="421"/>
      <c r="R87" s="535"/>
    </row>
    <row r="88" spans="1:19" s="422" customFormat="1" ht="11.25" x14ac:dyDescent="0.2">
      <c r="A88" s="420"/>
      <c r="B88" s="512"/>
      <c r="C88" s="421"/>
      <c r="D88" s="421"/>
      <c r="E88" s="421"/>
      <c r="F88" s="421"/>
      <c r="G88" s="421"/>
      <c r="H88" s="421"/>
      <c r="I88" s="421"/>
      <c r="P88" s="535"/>
    </row>
    <row r="89" spans="1:19" s="422" customFormat="1" ht="11.25" x14ac:dyDescent="0.2">
      <c r="A89" s="420"/>
      <c r="B89" s="512"/>
      <c r="C89" s="421"/>
      <c r="D89" s="421"/>
      <c r="E89" s="421"/>
      <c r="F89" s="421"/>
      <c r="G89" s="421"/>
      <c r="H89" s="421"/>
      <c r="I89" s="421"/>
      <c r="P89" s="535"/>
    </row>
    <row r="90" spans="1:19" x14ac:dyDescent="0.2">
      <c r="I90" s="1"/>
      <c r="O90"/>
      <c r="P90" s="164"/>
    </row>
  </sheetData>
  <mergeCells count="54">
    <mergeCell ref="A76:B76"/>
    <mergeCell ref="A77:B77"/>
    <mergeCell ref="I52:I54"/>
    <mergeCell ref="A52:A54"/>
    <mergeCell ref="L86:M86"/>
    <mergeCell ref="L81:M81"/>
    <mergeCell ref="A60:B60"/>
    <mergeCell ref="A73:B73"/>
    <mergeCell ref="L84:M84"/>
    <mergeCell ref="A75:B75"/>
    <mergeCell ref="L85:M85"/>
    <mergeCell ref="A68:B68"/>
    <mergeCell ref="A67:B67"/>
    <mergeCell ref="A80:B80"/>
    <mergeCell ref="A74:B74"/>
    <mergeCell ref="L83:M83"/>
    <mergeCell ref="A72:B72"/>
    <mergeCell ref="A71:B71"/>
    <mergeCell ref="A69:B69"/>
    <mergeCell ref="A70:B70"/>
    <mergeCell ref="Q27:Q33"/>
    <mergeCell ref="A50:A51"/>
    <mergeCell ref="I50:I51"/>
    <mergeCell ref="Q39:Q45"/>
    <mergeCell ref="I39:I45"/>
    <mergeCell ref="A39:A45"/>
    <mergeCell ref="A55:A59"/>
    <mergeCell ref="I55:I59"/>
    <mergeCell ref="M63:N63"/>
    <mergeCell ref="A6:A10"/>
    <mergeCell ref="A16:A20"/>
    <mergeCell ref="J4:L4"/>
    <mergeCell ref="G2:G4"/>
    <mergeCell ref="C3:D3"/>
    <mergeCell ref="E3:F3"/>
    <mergeCell ref="I11:I15"/>
    <mergeCell ref="I6:I10"/>
    <mergeCell ref="A11:A15"/>
    <mergeCell ref="A78:B78"/>
    <mergeCell ref="A79:B79"/>
    <mergeCell ref="I21:I22"/>
    <mergeCell ref="I16:I20"/>
    <mergeCell ref="I37:I38"/>
    <mergeCell ref="I63:J63"/>
    <mergeCell ref="I62:J62"/>
    <mergeCell ref="I60:L61"/>
    <mergeCell ref="C61:D61"/>
    <mergeCell ref="E61:F61"/>
    <mergeCell ref="I25:I36"/>
    <mergeCell ref="A25:A36"/>
    <mergeCell ref="I46:I49"/>
    <mergeCell ref="A46:A49"/>
    <mergeCell ref="A21:A22"/>
    <mergeCell ref="A37:A38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2018</vt:lpstr>
      <vt:lpstr>MARCH '17</vt:lpstr>
      <vt:lpstr>APRIL '17</vt:lpstr>
      <vt:lpstr>MAY '17</vt:lpstr>
      <vt:lpstr>JUNE '17</vt:lpstr>
      <vt:lpstr>JULY '17</vt:lpstr>
      <vt:lpstr>AUGUST '17</vt:lpstr>
      <vt:lpstr>SEPTEMBER '17</vt:lpstr>
      <vt:lpstr>OCTOBER '17</vt:lpstr>
      <vt:lpstr>NOVEMBER '17</vt:lpstr>
      <vt:lpstr>DECEMBER '17</vt:lpstr>
      <vt:lpstr>JANUARY '18</vt:lpstr>
      <vt:lpstr>FEBRUARY '18</vt:lpstr>
      <vt:lpstr>'APRIL ''17'!Print_Area</vt:lpstr>
      <vt:lpstr>'AUGUST ''17'!Print_Area</vt:lpstr>
      <vt:lpstr>'DECEMBER ''17'!Print_Area</vt:lpstr>
      <vt:lpstr>'FEBRUARY ''18'!Print_Area</vt:lpstr>
      <vt:lpstr>'JANUARY ''18'!Print_Area</vt:lpstr>
      <vt:lpstr>'JULY ''17'!Print_Area</vt:lpstr>
      <vt:lpstr>'JUNE ''17'!Print_Area</vt:lpstr>
      <vt:lpstr>'MARCH ''17'!Print_Area</vt:lpstr>
      <vt:lpstr>'MAY ''17'!Print_Area</vt:lpstr>
      <vt:lpstr>'NOVEMBER ''17'!Print_Area</vt:lpstr>
      <vt:lpstr>'OCTOBER ''17'!Print_Area</vt:lpstr>
      <vt:lpstr>'SEPTEMBER ''17'!Print_Area</vt:lpstr>
      <vt:lpstr>'APRIL ''17'!Print_Titles</vt:lpstr>
      <vt:lpstr>'AUGUST ''17'!Print_Titles</vt:lpstr>
      <vt:lpstr>'DECEMBER ''17'!Print_Titles</vt:lpstr>
      <vt:lpstr>'FEBRUARY ''18'!Print_Titles</vt:lpstr>
      <vt:lpstr>'JANUARY ''18'!Print_Titles</vt:lpstr>
      <vt:lpstr>'JULY ''17'!Print_Titles</vt:lpstr>
      <vt:lpstr>'JUNE ''17'!Print_Titles</vt:lpstr>
      <vt:lpstr>'MARCH ''17'!Print_Titles</vt:lpstr>
      <vt:lpstr>'MAY ''17'!Print_Titles</vt:lpstr>
      <vt:lpstr>'NOVEMBER ''17'!Print_Titles</vt:lpstr>
      <vt:lpstr>'OCTOBER ''17'!Print_Titles</vt:lpstr>
      <vt:lpstr>'SEPTEMBER ''17'!Print_Titles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2017-07-10T07:01:10Z</cp:lastPrinted>
  <dcterms:created xsi:type="dcterms:W3CDTF">2005-05-19T15:03:49Z</dcterms:created>
  <dcterms:modified xsi:type="dcterms:W3CDTF">2019-02-15T09:07:28Z</dcterms:modified>
</cp:coreProperties>
</file>