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80" yWindow="1545" windowWidth="5955" windowHeight="2220" tabRatio="970" activeTab="6"/>
  </bookViews>
  <sheets>
    <sheet name="2015" sheetId="1" r:id="rId1"/>
    <sheet name="Monthly Accounts" sheetId="20" r:id="rId2"/>
    <sheet name="Monthly Cash" sheetId="21" r:id="rId3"/>
    <sheet name="PREMAC Accounts" sheetId="16" r:id="rId4"/>
    <sheet name="MARCH '14" sheetId="37" r:id="rId5"/>
    <sheet name="APRIL '14" sheetId="38" r:id="rId6"/>
    <sheet name="MAY '14" sheetId="39" r:id="rId7"/>
    <sheet name="JUNE '14" sheetId="28" r:id="rId8"/>
    <sheet name="JULY '14" sheetId="29" r:id="rId9"/>
    <sheet name="AUGUST '14" sheetId="30" r:id="rId10"/>
    <sheet name="SEPTEMBER '14" sheetId="31" r:id="rId11"/>
    <sheet name="OCTOBER '14" sheetId="32" r:id="rId12"/>
    <sheet name="NOVEMBER '14" sheetId="33" r:id="rId13"/>
    <sheet name="DECEMBER '14" sheetId="34" r:id="rId14"/>
    <sheet name="JANUARY '15" sheetId="35" r:id="rId15"/>
    <sheet name="FEBRUARY '15" sheetId="36" r:id="rId16"/>
  </sheets>
  <externalReferences>
    <externalReference r:id="rId17"/>
    <externalReference r:id="rId18"/>
  </externalReferences>
  <definedNames>
    <definedName name="_xlnm.Print_Area" localSheetId="5">'APRIL ''14'!$A$1:$L$41</definedName>
    <definedName name="_xlnm.Print_Area" localSheetId="9">'AUGUST ''14'!$A$1:$K$39</definedName>
    <definedName name="_xlnm.Print_Area" localSheetId="13">'DECEMBER ''14'!$A$1:$K$43</definedName>
    <definedName name="_xlnm.Print_Area" localSheetId="15">'FEBRUARY ''15'!$A$1:$L$28</definedName>
    <definedName name="_xlnm.Print_Area" localSheetId="14">'JANUARY ''15'!$A$1:$L$37</definedName>
    <definedName name="_xlnm.Print_Area" localSheetId="8">'JULY ''14'!$A$1:$K$40</definedName>
    <definedName name="_xlnm.Print_Area" localSheetId="7">'JUNE ''14'!$A$1:$K$34</definedName>
    <definedName name="_xlnm.Print_Area" localSheetId="4">'MARCH ''14'!$A$1:$K$70</definedName>
    <definedName name="_xlnm.Print_Area" localSheetId="6">'MAY ''14'!$A$1:$L$41</definedName>
    <definedName name="_xlnm.Print_Area" localSheetId="12">'NOVEMBER ''14'!$A$1:$K$46</definedName>
    <definedName name="_xlnm.Print_Area" localSheetId="11">'OCTOBER ''14'!$A$1:$K$75</definedName>
    <definedName name="_xlnm.Print_Area" localSheetId="3">'PREMAC Accounts'!$A$1:$N$68</definedName>
    <definedName name="_xlnm.Print_Area" localSheetId="10">'SEPTEMBER ''14'!$A$1:$L$58</definedName>
    <definedName name="_xlnm.Print_Titles" localSheetId="5">'APRIL ''14'!$1:$4</definedName>
    <definedName name="_xlnm.Print_Titles" localSheetId="9">'AUGUST ''14'!$1:$4</definedName>
    <definedName name="_xlnm.Print_Titles" localSheetId="13">'DECEMBER ''14'!$1:$4</definedName>
    <definedName name="_xlnm.Print_Titles" localSheetId="15">'FEBRUARY ''15'!$1:$4</definedName>
    <definedName name="_xlnm.Print_Titles" localSheetId="14">'JANUARY ''15'!$1:$4</definedName>
    <definedName name="_xlnm.Print_Titles" localSheetId="8">'JULY ''14'!$1:$4</definedName>
    <definedName name="_xlnm.Print_Titles" localSheetId="7">'JUNE ''14'!$1:$4</definedName>
    <definedName name="_xlnm.Print_Titles" localSheetId="4">'MARCH ''14'!$1:$4</definedName>
    <definedName name="_xlnm.Print_Titles" localSheetId="6">'MAY ''14'!$1:$4</definedName>
    <definedName name="_xlnm.Print_Titles" localSheetId="12">'NOVEMBER ''14'!$1:$4</definedName>
    <definedName name="_xlnm.Print_Titles" localSheetId="11">'OCTOBER ''14'!$1:$4</definedName>
    <definedName name="_xlnm.Print_Titles" localSheetId="10">'SEPTEMBER ''14'!$1:$4</definedName>
  </definedNames>
  <calcPr calcId="145621"/>
</workbook>
</file>

<file path=xl/calcChain.xml><?xml version="1.0" encoding="utf-8"?>
<calcChain xmlns="http://schemas.openxmlformats.org/spreadsheetml/2006/main">
  <c r="H6" i="36" l="1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5" i="36"/>
  <c r="E37" i="35" l="1"/>
  <c r="E43" i="34"/>
  <c r="E47" i="33"/>
  <c r="E76" i="32"/>
  <c r="E58" i="31"/>
  <c r="E40" i="30"/>
  <c r="E41" i="29"/>
  <c r="E34" i="28"/>
  <c r="E41" i="39"/>
  <c r="E41" i="38"/>
  <c r="E41" i="37"/>
  <c r="I35" i="35" l="1"/>
  <c r="I32" i="35"/>
  <c r="E35" i="35"/>
  <c r="D35" i="35"/>
  <c r="C35" i="35"/>
  <c r="I5" i="35"/>
  <c r="I6" i="35"/>
  <c r="I8" i="35"/>
  <c r="I10" i="35"/>
  <c r="I18" i="35"/>
  <c r="I22" i="35"/>
  <c r="I26" i="35"/>
  <c r="I28" i="35"/>
  <c r="I30" i="35"/>
  <c r="H34" i="35"/>
  <c r="F35" i="35"/>
  <c r="G35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8" i="35"/>
  <c r="H7" i="35"/>
  <c r="H6" i="35"/>
  <c r="H5" i="35"/>
  <c r="H12" i="34"/>
  <c r="H41" i="34"/>
  <c r="E45" i="36" l="1"/>
  <c r="I24" i="36"/>
  <c r="I22" i="36" l="1"/>
  <c r="I20" i="36" l="1"/>
  <c r="I5" i="36" l="1"/>
  <c r="G26" i="36"/>
  <c r="F26" i="36"/>
  <c r="E26" i="36"/>
  <c r="D26" i="36"/>
  <c r="C26" i="36"/>
  <c r="I19" i="36" l="1"/>
  <c r="I45" i="36"/>
  <c r="J45" i="36" l="1"/>
  <c r="I18" i="36"/>
  <c r="I17" i="36"/>
  <c r="I13" i="1" l="1"/>
  <c r="H13" i="1"/>
  <c r="G13" i="1"/>
  <c r="F13" i="1"/>
  <c r="E13" i="1"/>
  <c r="D13" i="1"/>
  <c r="I12" i="36" l="1"/>
  <c r="I11" i="36" l="1"/>
  <c r="I9" i="36" l="1"/>
  <c r="I26" i="36" s="1"/>
  <c r="F64" i="35" l="1"/>
  <c r="I64" i="35" l="1"/>
  <c r="L64" i="35" l="1"/>
  <c r="J64" i="35" l="1"/>
  <c r="I21" i="35" l="1"/>
  <c r="D64" i="35" l="1"/>
  <c r="I20" i="35"/>
  <c r="M64" i="35" l="1"/>
  <c r="O9" i="33" l="1"/>
  <c r="D65" i="34" l="1"/>
  <c r="H40" i="34"/>
  <c r="H38" i="34" l="1"/>
  <c r="H35" i="34" l="1"/>
  <c r="H31" i="33" l="1"/>
  <c r="H9" i="32" l="1"/>
  <c r="H33" i="34" l="1"/>
  <c r="H9" i="34" l="1"/>
  <c r="H44" i="32" l="1"/>
  <c r="H5" i="34"/>
  <c r="G41" i="34"/>
  <c r="H14" i="1" s="1"/>
  <c r="F41" i="34"/>
  <c r="G14" i="1" s="1"/>
  <c r="E41" i="34"/>
  <c r="F14" i="1" s="1"/>
  <c r="D41" i="34"/>
  <c r="E14" i="1" s="1"/>
  <c r="C41" i="34"/>
  <c r="D14" i="1" s="1"/>
  <c r="H6" i="34"/>
  <c r="I14" i="1" l="1"/>
  <c r="H32" i="34"/>
  <c r="F65" i="34" l="1"/>
  <c r="H28" i="34"/>
  <c r="E65" i="34" l="1"/>
  <c r="H25" i="34"/>
  <c r="H23" i="34" l="1"/>
  <c r="H20" i="34" l="1"/>
  <c r="J65" i="34" l="1"/>
  <c r="H19" i="34"/>
  <c r="I65" i="34" l="1"/>
  <c r="H43" i="33" l="1"/>
  <c r="H39" i="33" l="1"/>
  <c r="D64" i="33" l="1"/>
  <c r="G64" i="33" l="1"/>
  <c r="H38" i="33" l="1"/>
  <c r="H34" i="33" l="1"/>
  <c r="H64" i="33" l="1"/>
  <c r="H29" i="33" l="1"/>
  <c r="H26" i="33"/>
  <c r="H21" i="33" l="1"/>
  <c r="K64" i="33" l="1"/>
  <c r="H20" i="33" l="1"/>
  <c r="H19" i="33" l="1"/>
  <c r="H18" i="33" l="1"/>
  <c r="H13" i="33" l="1"/>
  <c r="I64" i="33" l="1"/>
  <c r="H12" i="33" l="1"/>
  <c r="H7" i="33" l="1"/>
  <c r="H6" i="33" l="1"/>
  <c r="H5" i="33" l="1"/>
  <c r="D74" i="32" l="1"/>
  <c r="H73" i="32"/>
  <c r="H17" i="32" l="1"/>
  <c r="H72" i="32" l="1"/>
  <c r="H69" i="32" l="1"/>
  <c r="L108" i="32" l="1"/>
  <c r="H68" i="32"/>
  <c r="E108" i="32" l="1"/>
  <c r="H67" i="32"/>
  <c r="H64" i="32" l="1"/>
  <c r="M108" i="32"/>
  <c r="H61" i="32" l="1"/>
  <c r="P108" i="32" l="1"/>
  <c r="J108" i="32" l="1"/>
  <c r="C108" i="32"/>
  <c r="H55" i="32"/>
  <c r="H54" i="31" l="1"/>
  <c r="H53" i="31"/>
  <c r="H17" i="31"/>
  <c r="F74" i="32"/>
  <c r="G12" i="1" s="1"/>
  <c r="E74" i="32"/>
  <c r="F12" i="1" s="1"/>
  <c r="E12" i="1"/>
  <c r="C74" i="32"/>
  <c r="D12" i="1" s="1"/>
  <c r="H5" i="32"/>
  <c r="H6" i="30"/>
  <c r="I60" i="31"/>
  <c r="H54" i="32" l="1"/>
  <c r="H52" i="32" l="1"/>
  <c r="H108" i="32" l="1"/>
  <c r="H50" i="32"/>
  <c r="H49" i="32" l="1"/>
  <c r="H47" i="32" l="1"/>
  <c r="Q108" i="32" l="1"/>
  <c r="G108" i="32" l="1"/>
  <c r="H39" i="32" l="1"/>
  <c r="H36" i="32" l="1"/>
  <c r="H34" i="32" l="1"/>
  <c r="H28" i="32" l="1"/>
  <c r="P17" i="30" l="1"/>
  <c r="H26" i="32" l="1"/>
  <c r="H20" i="32"/>
  <c r="H74" i="32" l="1"/>
  <c r="F108" i="32"/>
  <c r="N108" i="32"/>
  <c r="K108" i="32"/>
  <c r="I108" i="32"/>
  <c r="P47" i="31" l="1"/>
  <c r="H52" i="31" l="1"/>
  <c r="H49" i="31" l="1"/>
  <c r="H42" i="31" l="1"/>
  <c r="H36" i="31" l="1"/>
  <c r="H35" i="31" l="1"/>
  <c r="H29" i="31" l="1"/>
  <c r="D82" i="31" l="1"/>
  <c r="H27" i="31" l="1"/>
  <c r="E82" i="31" l="1"/>
  <c r="H24" i="31"/>
  <c r="H21" i="31" l="1"/>
  <c r="P8" i="28" l="1"/>
  <c r="H15" i="31" l="1"/>
  <c r="H11" i="31" l="1"/>
  <c r="H7" i="31" l="1"/>
  <c r="H5" i="31" l="1"/>
  <c r="H34" i="30" l="1"/>
  <c r="E56" i="30" l="1"/>
  <c r="H32" i="30"/>
  <c r="H31" i="30" l="1"/>
  <c r="H30" i="30" l="1"/>
  <c r="H26" i="30" l="1"/>
  <c r="H22" i="30" l="1"/>
  <c r="O15" i="30" l="1"/>
  <c r="H21" i="30" l="1"/>
  <c r="H15" i="30" l="1"/>
  <c r="H14" i="30" l="1"/>
  <c r="H12" i="30" l="1"/>
  <c r="H9" i="30" l="1"/>
  <c r="F56" i="30" l="1"/>
  <c r="G38" i="30"/>
  <c r="H10" i="1" s="1"/>
  <c r="F38" i="30"/>
  <c r="G10" i="1" s="1"/>
  <c r="E38" i="30"/>
  <c r="F10" i="1" s="1"/>
  <c r="D38" i="30"/>
  <c r="E10" i="1" s="1"/>
  <c r="C38" i="30"/>
  <c r="D10" i="1" s="1"/>
  <c r="H5" i="30"/>
  <c r="I10" i="1" l="1"/>
  <c r="H7" i="30"/>
  <c r="H8" i="30"/>
  <c r="H38" i="30" l="1"/>
  <c r="P16" i="28" l="1"/>
  <c r="H35" i="29" l="1"/>
  <c r="H34" i="29" l="1"/>
  <c r="H32" i="29" l="1"/>
  <c r="H29" i="29" l="1"/>
  <c r="H27" i="29" l="1"/>
  <c r="H61" i="29" l="1"/>
  <c r="H28" i="29"/>
  <c r="H18" i="29" l="1"/>
  <c r="H16" i="29" l="1"/>
  <c r="H13" i="29" l="1"/>
  <c r="H12" i="29" l="1"/>
  <c r="H7" i="29" l="1"/>
  <c r="H6" i="29" l="1"/>
  <c r="H5" i="29" l="1"/>
  <c r="H31" i="28" l="1"/>
  <c r="H30" i="28" l="1"/>
  <c r="F55" i="28" l="1"/>
  <c r="H28" i="28"/>
  <c r="H23" i="28" l="1"/>
  <c r="E55" i="28" l="1"/>
  <c r="H21" i="28" l="1"/>
  <c r="H18" i="28" l="1"/>
  <c r="I55" i="28" l="1"/>
  <c r="H17" i="28" l="1"/>
  <c r="I42" i="39" l="1"/>
  <c r="H6" i="39"/>
  <c r="H7" i="39"/>
  <c r="H8" i="39"/>
  <c r="H9" i="39"/>
  <c r="H10" i="39"/>
  <c r="H11" i="39"/>
  <c r="H12" i="39"/>
  <c r="H13" i="39"/>
  <c r="H14" i="39"/>
  <c r="H15" i="39"/>
  <c r="H16" i="39"/>
  <c r="H17" i="39"/>
  <c r="H19" i="39"/>
  <c r="H21" i="39"/>
  <c r="H22" i="39"/>
  <c r="H23" i="39"/>
  <c r="H24" i="39"/>
  <c r="H25" i="39"/>
  <c r="H26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5" i="39"/>
  <c r="H38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30" i="38"/>
  <c r="H31" i="38"/>
  <c r="H32" i="38"/>
  <c r="H33" i="38"/>
  <c r="H34" i="38"/>
  <c r="H35" i="38"/>
  <c r="H36" i="38"/>
  <c r="H37" i="38"/>
  <c r="H5" i="38"/>
  <c r="H15" i="28" l="1"/>
  <c r="H14" i="28" l="1"/>
  <c r="H12" i="28" l="1"/>
  <c r="H11" i="28" l="1"/>
  <c r="H9" i="28" l="1"/>
  <c r="H8" i="28" l="1"/>
  <c r="H5" i="28" l="1"/>
  <c r="I37" i="39" l="1"/>
  <c r="I36" i="39" l="1"/>
  <c r="Q6" i="39" l="1"/>
  <c r="I35" i="39" l="1"/>
  <c r="I34" i="39" l="1"/>
  <c r="I31" i="39" l="1"/>
  <c r="I29" i="39" l="1"/>
  <c r="I28" i="39" l="1"/>
  <c r="I26" i="39" l="1"/>
  <c r="G65" i="39" l="1"/>
  <c r="I25" i="39"/>
  <c r="I21" i="39" l="1"/>
  <c r="E65" i="39" l="1"/>
  <c r="I19" i="39" l="1"/>
  <c r="I16" i="39" l="1"/>
  <c r="M40" i="39" l="1"/>
  <c r="I14" i="39" l="1"/>
  <c r="I11" i="39" l="1"/>
  <c r="I9" i="39" l="1"/>
  <c r="I7" i="39" l="1"/>
  <c r="I38" i="38" l="1"/>
  <c r="Q35" i="38" l="1"/>
  <c r="I5" i="39" l="1"/>
  <c r="G39" i="39"/>
  <c r="H7" i="1" s="1"/>
  <c r="F39" i="39"/>
  <c r="G7" i="1" s="1"/>
  <c r="E39" i="39"/>
  <c r="F7" i="1" s="1"/>
  <c r="D39" i="39"/>
  <c r="E7" i="1" s="1"/>
  <c r="C39" i="39"/>
  <c r="D7" i="1" s="1"/>
  <c r="I7" i="1" l="1"/>
  <c r="I37" i="38"/>
  <c r="I36" i="38"/>
  <c r="D66" i="38" l="1"/>
  <c r="N39" i="38" l="1"/>
  <c r="I35" i="38"/>
  <c r="Q40" i="37" l="1"/>
  <c r="I5" i="38"/>
  <c r="G39" i="38" l="1"/>
  <c r="H6" i="1" s="1"/>
  <c r="F39" i="38"/>
  <c r="G6" i="1" s="1"/>
  <c r="E39" i="38"/>
  <c r="F6" i="1" s="1"/>
  <c r="D39" i="38"/>
  <c r="E6" i="1" s="1"/>
  <c r="C39" i="38"/>
  <c r="D6" i="1" s="1"/>
  <c r="I6" i="1" l="1"/>
  <c r="I33" i="38"/>
  <c r="I66" i="38" l="1"/>
  <c r="I30" i="38"/>
  <c r="I27" i="38" l="1"/>
  <c r="I24" i="38" l="1"/>
  <c r="I22" i="38" l="1"/>
  <c r="I19" i="38" l="1"/>
  <c r="M66" i="38"/>
  <c r="I17" i="38" l="1"/>
  <c r="I16" i="38" l="1"/>
  <c r="N66" i="38" l="1"/>
  <c r="I14" i="38"/>
  <c r="I11" i="38" l="1"/>
  <c r="I39" i="38" s="1"/>
  <c r="I41" i="38" s="1"/>
  <c r="H38" i="37" l="1"/>
  <c r="H12" i="37" l="1"/>
  <c r="H34" i="37"/>
  <c r="C39" i="37"/>
  <c r="D5" i="1" s="1"/>
  <c r="H37" i="37" l="1"/>
  <c r="L68" i="37" l="1"/>
  <c r="H33" i="37" l="1"/>
  <c r="G68" i="37" l="1"/>
  <c r="H32" i="37"/>
  <c r="H28" i="37" l="1"/>
  <c r="H68" i="37"/>
  <c r="H25" i="37" l="1"/>
  <c r="H20" i="37" l="1"/>
  <c r="F68" i="37"/>
  <c r="D68" i="37"/>
  <c r="K68" i="37"/>
  <c r="H13" i="37" l="1"/>
  <c r="H10" i="37" l="1"/>
  <c r="H9" i="37" l="1"/>
  <c r="M68" i="37" l="1"/>
  <c r="J68" i="37"/>
  <c r="I68" i="37"/>
  <c r="E68" i="37"/>
  <c r="C68" i="37"/>
  <c r="G39" i="37"/>
  <c r="F39" i="37"/>
  <c r="G5" i="1" s="1"/>
  <c r="E39" i="37"/>
  <c r="F5" i="1" s="1"/>
  <c r="D39" i="37"/>
  <c r="E5" i="1" s="1"/>
  <c r="H7" i="37"/>
  <c r="H5" i="37"/>
  <c r="Q41" i="37" s="1"/>
  <c r="R41" i="37" l="1"/>
  <c r="Q43" i="37"/>
  <c r="G40" i="37"/>
  <c r="H5" i="1"/>
  <c r="I5" i="1" s="1"/>
  <c r="H39" i="37"/>
  <c r="C40" i="37"/>
  <c r="N68" i="37"/>
  <c r="E40" i="37"/>
  <c r="D45" i="36" l="1"/>
  <c r="H16" i="1" l="1"/>
  <c r="G16" i="1"/>
  <c r="F16" i="1"/>
  <c r="E16" i="1"/>
  <c r="D16" i="1"/>
  <c r="I16" i="1" l="1"/>
  <c r="K64" i="35" l="1"/>
  <c r="K65" i="34" l="1"/>
  <c r="C65" i="34"/>
  <c r="H65" i="34" l="1"/>
  <c r="D108" i="32" l="1"/>
  <c r="G74" i="32" l="1"/>
  <c r="H12" i="1" s="1"/>
  <c r="I12" i="1" l="1"/>
  <c r="G82" i="31"/>
  <c r="G56" i="30" l="1"/>
  <c r="D56" i="30" l="1"/>
  <c r="G39" i="29" l="1"/>
  <c r="H9" i="1" s="1"/>
  <c r="F39" i="29"/>
  <c r="G9" i="1" s="1"/>
  <c r="E39" i="29"/>
  <c r="F9" i="1" s="1"/>
  <c r="C39" i="29"/>
  <c r="D9" i="1" s="1"/>
  <c r="D39" i="29"/>
  <c r="E9" i="1" s="1"/>
  <c r="H39" i="29"/>
  <c r="I9" i="1" l="1"/>
  <c r="G55" i="28"/>
  <c r="J55" i="28" l="1"/>
  <c r="H55" i="28"/>
  <c r="C55" i="28"/>
  <c r="D55" i="28"/>
  <c r="K55" i="28" l="1"/>
  <c r="I65" i="39" l="1"/>
  <c r="D65" i="39" l="1"/>
  <c r="L65" i="39" l="1"/>
  <c r="K65" i="39"/>
  <c r="J65" i="39"/>
  <c r="F65" i="39"/>
  <c r="C65" i="39"/>
  <c r="G40" i="39" l="1"/>
  <c r="M65" i="39"/>
  <c r="C40" i="39"/>
  <c r="E40" i="39"/>
  <c r="I39" i="39"/>
  <c r="I41" i="39" s="1"/>
  <c r="M39" i="39"/>
  <c r="J66" i="38" l="1"/>
  <c r="I68" i="38" l="1"/>
  <c r="I69" i="38" s="1"/>
  <c r="K66" i="38" l="1"/>
  <c r="L66" i="38" l="1"/>
  <c r="O66" i="38" l="1"/>
  <c r="G66" i="38"/>
  <c r="F66" i="38"/>
  <c r="E66" i="38"/>
  <c r="C66" i="38"/>
  <c r="G40" i="38" l="1"/>
  <c r="C40" i="38"/>
  <c r="M39" i="38"/>
  <c r="E40" i="38"/>
  <c r="P66" i="38"/>
  <c r="M40" i="38" l="1"/>
  <c r="F45" i="36" l="1"/>
  <c r="N19" i="16" s="1"/>
  <c r="C45" i="36" l="1"/>
  <c r="G27" i="36" l="1"/>
  <c r="E27" i="36" l="1"/>
  <c r="C27" i="36"/>
  <c r="M26" i="36"/>
  <c r="M27" i="36" l="1"/>
  <c r="K45" i="36" l="1"/>
  <c r="G45" i="36"/>
  <c r="L47" i="36" s="1"/>
  <c r="L45" i="36" l="1"/>
  <c r="E64" i="35" l="1"/>
  <c r="N20" i="16" s="1"/>
  <c r="N64" i="35" l="1"/>
  <c r="G64" i="35"/>
  <c r="C64" i="35"/>
  <c r="H15" i="1"/>
  <c r="G15" i="1"/>
  <c r="F15" i="1"/>
  <c r="E15" i="1"/>
  <c r="D15" i="1"/>
  <c r="I15" i="1" l="1"/>
  <c r="O64" i="35"/>
  <c r="G36" i="35"/>
  <c r="C36" i="35"/>
  <c r="E36" i="35"/>
  <c r="G65" i="34" l="1"/>
  <c r="L65" i="34" l="1"/>
  <c r="G42" i="34"/>
  <c r="J14" i="1"/>
  <c r="K14" i="1" s="1"/>
  <c r="C42" i="34"/>
  <c r="E42" i="34"/>
  <c r="E64" i="33" l="1"/>
  <c r="J64" i="33" l="1"/>
  <c r="F64" i="33" l="1"/>
  <c r="L64" i="33" l="1"/>
  <c r="N27" i="16" s="1"/>
  <c r="C64" i="33"/>
  <c r="G45" i="33"/>
  <c r="F45" i="33"/>
  <c r="E45" i="33"/>
  <c r="D45" i="33"/>
  <c r="C45" i="33"/>
  <c r="G46" i="33" l="1"/>
  <c r="E46" i="33"/>
  <c r="H45" i="33"/>
  <c r="C46" i="33"/>
  <c r="N64" i="33"/>
  <c r="N21" i="16" l="1"/>
  <c r="O108" i="32" l="1"/>
  <c r="R108" i="32" s="1"/>
  <c r="G75" i="32" l="1"/>
  <c r="J12" i="1"/>
  <c r="K12" i="1" s="1"/>
  <c r="E75" i="32"/>
  <c r="C75" i="32"/>
  <c r="H56" i="31" l="1"/>
  <c r="H82" i="31"/>
  <c r="C82" i="31" l="1"/>
  <c r="F56" i="31" l="1"/>
  <c r="G11" i="1" s="1"/>
  <c r="F82" i="31"/>
  <c r="G56" i="31"/>
  <c r="H11" i="1" s="1"/>
  <c r="E56" i="31"/>
  <c r="F11" i="1" s="1"/>
  <c r="D56" i="31"/>
  <c r="E11" i="1" s="1"/>
  <c r="C56" i="31"/>
  <c r="D11" i="1" s="1"/>
  <c r="I11" i="1" l="1"/>
  <c r="I59" i="31"/>
  <c r="L56" i="31"/>
  <c r="G57" i="31"/>
  <c r="C57" i="31"/>
  <c r="J82" i="31"/>
  <c r="E57" i="31"/>
  <c r="L57" i="31" l="1"/>
  <c r="N22" i="16" l="1"/>
  <c r="H56" i="30" l="1"/>
  <c r="N25" i="16" s="1"/>
  <c r="C56" i="30"/>
  <c r="N24" i="16" l="1"/>
  <c r="G39" i="30"/>
  <c r="L38" i="30"/>
  <c r="E39" i="30"/>
  <c r="J56" i="30"/>
  <c r="C39" i="30"/>
  <c r="J10" i="1" l="1"/>
  <c r="L39" i="30"/>
  <c r="F61" i="29"/>
  <c r="N23" i="16" s="1"/>
  <c r="K10" i="1" l="1"/>
  <c r="D61" i="29" l="1"/>
  <c r="E61" i="29"/>
  <c r="G61" i="29" l="1"/>
  <c r="N26" i="16" s="1"/>
  <c r="F32" i="28" l="1"/>
  <c r="G8" i="1" s="1"/>
  <c r="I61" i="29"/>
  <c r="C61" i="29"/>
  <c r="G40" i="29" l="1"/>
  <c r="K61" i="29"/>
  <c r="E40" i="29"/>
  <c r="L39" i="29"/>
  <c r="C40" i="29"/>
  <c r="L40" i="29" l="1"/>
  <c r="H32" i="28"/>
  <c r="G32" i="28" l="1"/>
  <c r="H8" i="1" s="1"/>
  <c r="H17" i="1" s="1"/>
  <c r="H18" i="1" s="1"/>
  <c r="E32" i="28"/>
  <c r="F8" i="1" s="1"/>
  <c r="D32" i="28"/>
  <c r="E8" i="1" s="1"/>
  <c r="C32" i="28"/>
  <c r="D8" i="1" s="1"/>
  <c r="I8" i="1" l="1"/>
  <c r="G33" i="28"/>
  <c r="E33" i="28"/>
  <c r="C33" i="28"/>
  <c r="H41" i="29" s="1"/>
  <c r="J8" i="1" l="1"/>
  <c r="K8" i="1" s="1"/>
  <c r="J6" i="1" l="1"/>
  <c r="K6" i="1" s="1"/>
  <c r="F17" i="1" l="1"/>
  <c r="K29" i="16" l="1"/>
  <c r="N14" i="16" l="1"/>
  <c r="N7" i="16"/>
  <c r="N13" i="16"/>
  <c r="N15" i="16"/>
  <c r="N8" i="16" l="1"/>
  <c r="N9" i="16"/>
  <c r="C29" i="16"/>
  <c r="N6" i="16"/>
  <c r="F29" i="16"/>
  <c r="N5" i="16"/>
  <c r="M29" i="16"/>
  <c r="L29" i="16"/>
  <c r="N17" i="16"/>
  <c r="N10" i="16"/>
  <c r="N11" i="16"/>
  <c r="G17" i="1"/>
  <c r="J29" i="16"/>
  <c r="N4" i="16"/>
  <c r="N28" i="16"/>
  <c r="N16" i="16"/>
  <c r="H29" i="16"/>
  <c r="N18" i="16"/>
  <c r="D17" i="1"/>
  <c r="E29" i="16"/>
  <c r="N12" i="16"/>
  <c r="G29" i="16"/>
  <c r="E17" i="1" l="1"/>
  <c r="D18" i="1" s="1"/>
  <c r="F18" i="1"/>
  <c r="B29" i="16"/>
  <c r="D29" i="16"/>
  <c r="E32" i="16"/>
  <c r="I29" i="16"/>
  <c r="J18" i="1" l="1"/>
  <c r="I17" i="1"/>
  <c r="J5" i="1"/>
  <c r="K5" i="1" s="1"/>
  <c r="J19" i="1"/>
  <c r="N29" i="16"/>
</calcChain>
</file>

<file path=xl/sharedStrings.xml><?xml version="1.0" encoding="utf-8"?>
<sst xmlns="http://schemas.openxmlformats.org/spreadsheetml/2006/main" count="2340" uniqueCount="815">
  <si>
    <t>TOTAL</t>
  </si>
  <si>
    <t>MARCH</t>
  </si>
  <si>
    <t>APRIL</t>
  </si>
  <si>
    <t>JUNE</t>
  </si>
  <si>
    <t>JULY</t>
  </si>
  <si>
    <t>MAY</t>
  </si>
  <si>
    <t>DAY</t>
  </si>
  <si>
    <t>CASH</t>
  </si>
  <si>
    <t>ACCOUNT</t>
  </si>
  <si>
    <t>THE01</t>
  </si>
  <si>
    <t>GRH01</t>
  </si>
  <si>
    <t>COM01</t>
  </si>
  <si>
    <t>MEC01</t>
  </si>
  <si>
    <t>JAE01</t>
  </si>
  <si>
    <t>JOY01</t>
  </si>
  <si>
    <t>AMC01</t>
  </si>
  <si>
    <t>VRY01</t>
  </si>
  <si>
    <t>TOTALS FOR EACH ACCOUNT HOLDER</t>
  </si>
  <si>
    <t>INV</t>
  </si>
  <si>
    <t>CUSTOMER</t>
  </si>
  <si>
    <t>AUGUST</t>
  </si>
  <si>
    <t>SEPTEMBER</t>
  </si>
  <si>
    <t>OCTOBER</t>
  </si>
  <si>
    <t>NOVEMBER</t>
  </si>
  <si>
    <t>DECEMBER</t>
  </si>
  <si>
    <t>JANUARY</t>
  </si>
  <si>
    <t>FEBRUARY</t>
  </si>
  <si>
    <t>HYD01</t>
  </si>
  <si>
    <t>AMC Parts</t>
  </si>
  <si>
    <t>Commercial Shearing</t>
  </si>
  <si>
    <t>G &amp; R Hydraulics</t>
  </si>
  <si>
    <t>J.A. Engineering</t>
  </si>
  <si>
    <t>Joy Mining Machinery</t>
  </si>
  <si>
    <t>Mechyd Engineering Services</t>
  </si>
  <si>
    <t>Hydstar Engineering</t>
  </si>
  <si>
    <t>Vryheid Cranes</t>
  </si>
  <si>
    <t>YEAR</t>
  </si>
  <si>
    <t>CASH SALES</t>
  </si>
  <si>
    <t>ACCOUNT SALES</t>
  </si>
  <si>
    <t>TOTAL SALES</t>
  </si>
  <si>
    <t>Tshwane Hydraulics</t>
  </si>
  <si>
    <t xml:space="preserve"> </t>
  </si>
  <si>
    <t>EPE01</t>
  </si>
  <si>
    <t>Thembelihle Equipment</t>
  </si>
  <si>
    <t>DBZ01</t>
  </si>
  <si>
    <t>DBZ Diesel Parts</t>
  </si>
  <si>
    <t>Equipment Parts &amp; Engines</t>
  </si>
  <si>
    <t>TSH01</t>
  </si>
  <si>
    <t>BEL01</t>
  </si>
  <si>
    <t>POW01</t>
  </si>
  <si>
    <t>SUMMARY:</t>
  </si>
  <si>
    <t>TOTAL INVOICED SALES:</t>
  </si>
  <si>
    <t>AVERAGE  CASH SALES:</t>
  </si>
  <si>
    <t>TOTAL CASH SALES:</t>
  </si>
  <si>
    <t>TOTAL ACCOUNT SALES:</t>
  </si>
  <si>
    <t>AVERAGE ACCOUNT SALES:</t>
  </si>
  <si>
    <t>HIGHEST MONTH SALES:</t>
  </si>
  <si>
    <t>Bell Equipment</t>
  </si>
  <si>
    <t>ANG01</t>
  </si>
  <si>
    <t>AngloGold Ashanti</t>
  </si>
  <si>
    <t>AVERAGE MONTHLY SALES:</t>
  </si>
  <si>
    <t>SAN01</t>
  </si>
  <si>
    <t>Sandvik Mining &amp; Construction</t>
  </si>
  <si>
    <t>LOWEST MONTH SALES</t>
  </si>
  <si>
    <t>#1 :</t>
  </si>
  <si>
    <t>#2 :</t>
  </si>
  <si>
    <t>#3 :</t>
  </si>
  <si>
    <t>600SA Holdings</t>
  </si>
  <si>
    <t>5 Biggest Customers:</t>
  </si>
  <si>
    <t>#4 :</t>
  </si>
  <si>
    <t>#5 :</t>
  </si>
  <si>
    <t>Power Transmission Technology</t>
  </si>
  <si>
    <t>MAL01</t>
  </si>
  <si>
    <t>Malcom-Ezindaleni Hydraulics &amp; Eng.</t>
  </si>
  <si>
    <t>DOS01</t>
  </si>
  <si>
    <t>Dosco Hydraulics</t>
  </si>
  <si>
    <t>Highveld Mica</t>
  </si>
  <si>
    <t>HIG01</t>
  </si>
  <si>
    <t>AGRIGEL Dies</t>
  </si>
  <si>
    <t>AGR01</t>
  </si>
  <si>
    <t>HIG02</t>
  </si>
  <si>
    <t>Highveld Filters</t>
  </si>
  <si>
    <t>AGRIGEL</t>
  </si>
  <si>
    <t>PREMAC</t>
  </si>
  <si>
    <t>MONTH</t>
  </si>
  <si>
    <t>CASH FARMERS</t>
  </si>
  <si>
    <t>FARMERS</t>
  </si>
  <si>
    <t>INFANTMED</t>
  </si>
  <si>
    <t>VAT PURPOSES</t>
  </si>
  <si>
    <t>To pay</t>
  </si>
  <si>
    <t>VAT</t>
  </si>
  <si>
    <t>INFANT MED</t>
  </si>
  <si>
    <t>Account</t>
  </si>
  <si>
    <t>-</t>
  </si>
  <si>
    <t>ZUL01</t>
  </si>
  <si>
    <t>S. Automac Services - SAS01</t>
  </si>
  <si>
    <t>SAS01</t>
  </si>
  <si>
    <t>S. Automac Services</t>
  </si>
  <si>
    <t>03</t>
  </si>
  <si>
    <t>01</t>
  </si>
  <si>
    <t>PI0910</t>
  </si>
  <si>
    <t>Frank H Hansen</t>
  </si>
  <si>
    <t>MAL02</t>
  </si>
  <si>
    <t>PI0934</t>
  </si>
  <si>
    <t>TOTAL INVOICES - MARCH 2014</t>
  </si>
  <si>
    <t>PI0935</t>
  </si>
  <si>
    <t>PI0936</t>
  </si>
  <si>
    <t>Power Transmission Tech - POW01</t>
  </si>
  <si>
    <t>TOTAL INVOICES - FEBRUARY 2015</t>
  </si>
  <si>
    <t>TOTAL INVOICES - JANUARY 2015</t>
  </si>
  <si>
    <t>TOTAL INVOICES - DECEMBER 2014</t>
  </si>
  <si>
    <t>TOTAL INVOICES - NOVEMBER 2014</t>
  </si>
  <si>
    <t>TOTAL INVOICES - OCTOBER 2014</t>
  </si>
  <si>
    <t>TOTAL INVOICES - SEPTEMBER 2014</t>
  </si>
  <si>
    <t>TOTAL INVOICES - AUGUST 2014</t>
  </si>
  <si>
    <t>TOTAL INVOICES - JULY 2014</t>
  </si>
  <si>
    <t>TOTAL INVOICES - JUNE 2014</t>
  </si>
  <si>
    <t>TOTAL INVOICES - MAY 2014</t>
  </si>
  <si>
    <t>TOTAL INVOICES - APRIL 2014</t>
  </si>
  <si>
    <t>TOTAL INVOICED SALES FOR 2014 FINANCIAL YEAR</t>
  </si>
  <si>
    <t>TOTALS FOR ACCOUNT HOLDERS FOR 2015</t>
  </si>
  <si>
    <t>PI0937</t>
  </si>
  <si>
    <t>04</t>
  </si>
  <si>
    <t>Countrywide Gearbox Repairs</t>
  </si>
  <si>
    <t>Paid by internet</t>
  </si>
  <si>
    <t>PI0939</t>
  </si>
  <si>
    <t>PI0938</t>
  </si>
  <si>
    <t>11</t>
  </si>
  <si>
    <t>Mechyd Engineering Services - MEC01</t>
  </si>
  <si>
    <t>12</t>
  </si>
  <si>
    <t>PI0941</t>
  </si>
  <si>
    <t>Contour Parts &amp; Engineering</t>
  </si>
  <si>
    <t>Largostax</t>
  </si>
  <si>
    <t>PI0942</t>
  </si>
  <si>
    <t>PI0943</t>
  </si>
  <si>
    <t>PI0944</t>
  </si>
  <si>
    <t>PI0945</t>
  </si>
  <si>
    <t>PI0946</t>
  </si>
  <si>
    <t>PI0947</t>
  </si>
  <si>
    <t>PI0948</t>
  </si>
  <si>
    <t>13</t>
  </si>
  <si>
    <t>600SA Holdings - 600</t>
  </si>
  <si>
    <t>JA Engineering Services - JAE01</t>
  </si>
  <si>
    <t>600</t>
  </si>
  <si>
    <t>PI0949</t>
  </si>
  <si>
    <t>Centennial Trading / Discovery Drilling</t>
  </si>
  <si>
    <t>JJ Planned Maintenance Serv. JJP01</t>
  </si>
  <si>
    <t>Dosco Hydraulics - DOS01</t>
  </si>
  <si>
    <t>PI0950</t>
  </si>
  <si>
    <t>PI0952</t>
  </si>
  <si>
    <t>PI0951</t>
  </si>
  <si>
    <t>17</t>
  </si>
  <si>
    <t>PI0953</t>
  </si>
  <si>
    <t>Zululand Hydraulics - ZUL01</t>
  </si>
  <si>
    <t>JJP01</t>
  </si>
  <si>
    <t>Fertex Solutions</t>
  </si>
  <si>
    <t>AI0955</t>
  </si>
  <si>
    <t>AI0954</t>
  </si>
  <si>
    <t>Purest Taste</t>
  </si>
  <si>
    <t>Received p.o.p.</t>
  </si>
  <si>
    <t>18</t>
  </si>
  <si>
    <t>PI0956</t>
  </si>
  <si>
    <t>BHS Enterprises</t>
  </si>
  <si>
    <t>PI0957</t>
  </si>
  <si>
    <t>Sky Enterprises</t>
  </si>
  <si>
    <t>Paid Paypal</t>
  </si>
  <si>
    <t>PI0958</t>
  </si>
  <si>
    <t>Kitwe Hydraulics</t>
  </si>
  <si>
    <t>PI0959</t>
  </si>
  <si>
    <t>PI0960</t>
  </si>
  <si>
    <t>PI0961</t>
  </si>
  <si>
    <t>24</t>
  </si>
  <si>
    <t>Maloma Colliery - MAL01</t>
  </si>
  <si>
    <t>Rock Mining</t>
  </si>
  <si>
    <t>PI0962</t>
  </si>
  <si>
    <t>PI0964</t>
  </si>
  <si>
    <t>II0964</t>
  </si>
  <si>
    <t>25</t>
  </si>
  <si>
    <t>Joy Mining Machinery - JOY01</t>
  </si>
  <si>
    <t>26</t>
  </si>
  <si>
    <t>PI0965</t>
  </si>
  <si>
    <t>PI0966</t>
  </si>
  <si>
    <t>27</t>
  </si>
  <si>
    <t>PI0967</t>
  </si>
  <si>
    <t>Thembelihle Equipment - THE01</t>
  </si>
  <si>
    <t>PI0968</t>
  </si>
  <si>
    <t>II0969</t>
  </si>
  <si>
    <t>28</t>
  </si>
  <si>
    <t>Tania Kirsten</t>
  </si>
  <si>
    <t>PI0970</t>
  </si>
  <si>
    <t>PI0971</t>
  </si>
  <si>
    <t>31</t>
  </si>
  <si>
    <t>PI0972</t>
  </si>
  <si>
    <t>Louise Adel Minnie</t>
  </si>
  <si>
    <t>PI0973</t>
  </si>
  <si>
    <t>Equal Chance Trading</t>
  </si>
  <si>
    <t>SAS</t>
  </si>
  <si>
    <t>pd R1083</t>
  </si>
  <si>
    <t>PI0974</t>
  </si>
  <si>
    <t>02</t>
  </si>
  <si>
    <t>Vryheid Cranes - VRY01</t>
  </si>
  <si>
    <t>PI0975</t>
  </si>
  <si>
    <t>Equipment Parts &amp; Engines - EPE01</t>
  </si>
  <si>
    <t>PI0976</t>
  </si>
  <si>
    <t>PI0977</t>
  </si>
  <si>
    <t>PI0978</t>
  </si>
  <si>
    <t>Sandvik M&amp;C Delmas - SAN01</t>
  </si>
  <si>
    <t>Rock Mining Machines</t>
  </si>
  <si>
    <t>07</t>
  </si>
  <si>
    <t>AI0979</t>
  </si>
  <si>
    <t>Impondo / H Smit</t>
  </si>
  <si>
    <t>PI0980</t>
  </si>
  <si>
    <t>09</t>
  </si>
  <si>
    <t>PI0981</t>
  </si>
  <si>
    <t>Coalseam Hydraulics</t>
  </si>
  <si>
    <t>10</t>
  </si>
  <si>
    <t>AI0982</t>
  </si>
  <si>
    <t>PI0983</t>
  </si>
  <si>
    <t>Thembehihle Equipment - THE01</t>
  </si>
  <si>
    <t>PI0984</t>
  </si>
  <si>
    <t>PI0985</t>
  </si>
  <si>
    <t>14</t>
  </si>
  <si>
    <t>Hydstar Engineering - HYD01</t>
  </si>
  <si>
    <t>AI0986</t>
  </si>
  <si>
    <t>Gerhard Roos</t>
  </si>
  <si>
    <t>PI0987</t>
  </si>
  <si>
    <t>15</t>
  </si>
  <si>
    <t>LJ Hydraulics</t>
  </si>
  <si>
    <t>PI0988</t>
  </si>
  <si>
    <t>PI0989</t>
  </si>
  <si>
    <t>16</t>
  </si>
  <si>
    <t>PI0990</t>
  </si>
  <si>
    <t>PI0991</t>
  </si>
  <si>
    <t>PI0992</t>
  </si>
  <si>
    <t>PI0993</t>
  </si>
  <si>
    <t>Maloma Colliery - MAL02</t>
  </si>
  <si>
    <t>PI0994</t>
  </si>
  <si>
    <t>PI0995</t>
  </si>
  <si>
    <t>PI0996</t>
  </si>
  <si>
    <t>Fluid Power Automation</t>
  </si>
  <si>
    <t>22</t>
  </si>
  <si>
    <t>PI0997</t>
  </si>
  <si>
    <t>PI0998</t>
  </si>
  <si>
    <t>Joy Global - JOY01</t>
  </si>
  <si>
    <t>Powerforce Hydraulics</t>
  </si>
  <si>
    <t>Exempt Sales</t>
  </si>
  <si>
    <t>Standard Sales</t>
  </si>
  <si>
    <t>PI0999</t>
  </si>
  <si>
    <t>23</t>
  </si>
  <si>
    <t>PI1000</t>
  </si>
  <si>
    <t>Commercial Shearing - COM01</t>
  </si>
  <si>
    <t>PI1001</t>
  </si>
  <si>
    <t>29</t>
  </si>
  <si>
    <t>PI1002</t>
  </si>
  <si>
    <t>30</t>
  </si>
  <si>
    <t>Witbank Power Spares</t>
  </si>
  <si>
    <t>PI1003</t>
  </si>
  <si>
    <t>Contour Parts and Engineering</t>
  </si>
  <si>
    <t>05</t>
  </si>
  <si>
    <t>PI1004</t>
  </si>
  <si>
    <t>PI1005</t>
  </si>
  <si>
    <t>J.A. Engineering - JAE01</t>
  </si>
  <si>
    <t>PI1006</t>
  </si>
  <si>
    <t>06</t>
  </si>
  <si>
    <t>PI1007</t>
  </si>
  <si>
    <t>PI1008</t>
  </si>
  <si>
    <t>Centennial Trading Company</t>
  </si>
  <si>
    <t>PI1009</t>
  </si>
  <si>
    <t>PI1010</t>
  </si>
  <si>
    <t>Returned</t>
  </si>
  <si>
    <t>PI1011</t>
  </si>
  <si>
    <t>PI1012</t>
  </si>
  <si>
    <t>PI1013</t>
  </si>
  <si>
    <t>PI1014</t>
  </si>
  <si>
    <t>PI1015</t>
  </si>
  <si>
    <t>AI1016</t>
  </si>
  <si>
    <t>PI1017</t>
  </si>
  <si>
    <t>Hydraulic Pumps and Australia</t>
  </si>
  <si>
    <t>PI1018</t>
  </si>
  <si>
    <t>Bell Equipment - BEL01</t>
  </si>
  <si>
    <t>PI1019</t>
  </si>
  <si>
    <t>Enright Tool and Die Services</t>
  </si>
  <si>
    <t>PI1020</t>
  </si>
  <si>
    <t>Fullimput 1305 - FUL01</t>
  </si>
  <si>
    <t>FUL01</t>
  </si>
  <si>
    <t>pd 2348.40 on 16/05</t>
  </si>
  <si>
    <t>PI1021</t>
  </si>
  <si>
    <t>PI1022</t>
  </si>
  <si>
    <t>19</t>
  </si>
  <si>
    <t>JJ Planned Maintenance S. - JJP01</t>
  </si>
  <si>
    <t>JP Motors</t>
  </si>
  <si>
    <t>PI1023</t>
  </si>
  <si>
    <t>20</t>
  </si>
  <si>
    <t>PI1024</t>
  </si>
  <si>
    <t>PI1025</t>
  </si>
  <si>
    <t>PI1026</t>
  </si>
  <si>
    <t>PI1027</t>
  </si>
  <si>
    <t>Terblanche Engineering</t>
  </si>
  <si>
    <t>Elgin Flameproofing</t>
  </si>
  <si>
    <t>PI1028</t>
  </si>
  <si>
    <t>PI1029</t>
  </si>
  <si>
    <t>PI1030</t>
  </si>
  <si>
    <t>PI1031</t>
  </si>
  <si>
    <t>PI1032</t>
  </si>
  <si>
    <t>Sandvik Logistics - SAN01</t>
  </si>
  <si>
    <t>PI1033</t>
  </si>
  <si>
    <t>PI1034</t>
  </si>
  <si>
    <t>PI1035</t>
  </si>
  <si>
    <t>2014/505/30</t>
  </si>
  <si>
    <t>VOID</t>
  </si>
  <si>
    <t>PI1036</t>
  </si>
  <si>
    <t xml:space="preserve">Account </t>
  </si>
  <si>
    <t>NI1037</t>
  </si>
  <si>
    <t>NCGCAM</t>
  </si>
  <si>
    <t>JC Plastic</t>
  </si>
  <si>
    <t>Installment Sale</t>
  </si>
  <si>
    <t>PI1038</t>
  </si>
  <si>
    <t>Sandvik M &amp; C Delmas - SAN01</t>
  </si>
  <si>
    <t>PI1039</t>
  </si>
  <si>
    <t>PI1040</t>
  </si>
  <si>
    <t>PI1041</t>
  </si>
  <si>
    <t>Ferobrake Witbank</t>
  </si>
  <si>
    <t>Received p.o.p</t>
  </si>
  <si>
    <t>PI1042</t>
  </si>
  <si>
    <t>BHS Sales</t>
  </si>
  <si>
    <t>PI1043</t>
  </si>
  <si>
    <t>Hydrapower Hydraulics Newcastle</t>
  </si>
  <si>
    <t>PI1044</t>
  </si>
  <si>
    <t>PI1045</t>
  </si>
  <si>
    <t>INFANTMED /             NCG CAM</t>
  </si>
  <si>
    <t>PI1046</t>
  </si>
  <si>
    <t>PI1047</t>
  </si>
  <si>
    <t>Less exempt</t>
  </si>
  <si>
    <t>Less exempt:</t>
  </si>
  <si>
    <t>April/May Exempt</t>
  </si>
  <si>
    <t>PI1048</t>
  </si>
  <si>
    <t>PI1049</t>
  </si>
  <si>
    <t>PI1050</t>
  </si>
  <si>
    <t>PI1051</t>
  </si>
  <si>
    <t>PI1052</t>
  </si>
  <si>
    <t>PI1053</t>
  </si>
  <si>
    <t>PI1054</t>
  </si>
  <si>
    <t>PI1055</t>
  </si>
  <si>
    <t>PI1056</t>
  </si>
  <si>
    <t>Dosco Hydraulics MP - DOS01</t>
  </si>
  <si>
    <t>PI1057</t>
  </si>
  <si>
    <t>PI1059</t>
  </si>
  <si>
    <t>Fullimput 1305</t>
  </si>
  <si>
    <t>PI1060</t>
  </si>
  <si>
    <t>PI1061</t>
  </si>
  <si>
    <t>PI1062</t>
  </si>
  <si>
    <t>PI1063</t>
  </si>
  <si>
    <t>PI1064</t>
  </si>
  <si>
    <t>PI1065</t>
  </si>
  <si>
    <t>PI1066</t>
  </si>
  <si>
    <t>PI1067</t>
  </si>
  <si>
    <t>PI1068</t>
  </si>
  <si>
    <t>PI1069</t>
  </si>
  <si>
    <t>PI1070</t>
  </si>
  <si>
    <t>08</t>
  </si>
  <si>
    <t>PI1071</t>
  </si>
  <si>
    <t>TCC Hydraulics</t>
  </si>
  <si>
    <t>AI1072</t>
  </si>
  <si>
    <t>AI1073</t>
  </si>
  <si>
    <t>PI1074</t>
  </si>
  <si>
    <t>Hydrapower Hydraulics</t>
  </si>
  <si>
    <t>PI1077</t>
  </si>
  <si>
    <t>PI1073</t>
  </si>
  <si>
    <t>21</t>
  </si>
  <si>
    <t>AI1078</t>
  </si>
  <si>
    <t>AI1079</t>
  </si>
  <si>
    <t>AI1080</t>
  </si>
  <si>
    <t>AI1081</t>
  </si>
  <si>
    <t>AI1082</t>
  </si>
  <si>
    <t>AI1083</t>
  </si>
  <si>
    <t>AI1084</t>
  </si>
  <si>
    <t>PI1085</t>
  </si>
  <si>
    <t>PI1086</t>
  </si>
  <si>
    <t>Disselboom Boerdery / Dawid De Wet</t>
  </si>
  <si>
    <t>Rensburg Trust / Martin Rensburg</t>
  </si>
  <si>
    <t>Dunn Boerdery / Nick Van Rensburg</t>
  </si>
  <si>
    <t>Vierfontein Boerdery / Owen Muller</t>
  </si>
  <si>
    <t>Goedbegin Bdry / J Schalekamp</t>
  </si>
  <si>
    <t>PJ Bezuidenhout</t>
  </si>
  <si>
    <t>PI1087</t>
  </si>
  <si>
    <t>PI1076</t>
  </si>
  <si>
    <t>PI1089</t>
  </si>
  <si>
    <t>AI1088</t>
  </si>
  <si>
    <t>PR Cilliers</t>
  </si>
  <si>
    <t>PI1090</t>
  </si>
  <si>
    <t>PI1091</t>
  </si>
  <si>
    <t>PI1092</t>
  </si>
  <si>
    <t>PI1093</t>
  </si>
  <si>
    <t>PI1094</t>
  </si>
  <si>
    <t>PI1095</t>
  </si>
  <si>
    <t>PI1096</t>
  </si>
  <si>
    <t>PI1097</t>
  </si>
  <si>
    <t>PI1098</t>
  </si>
  <si>
    <t>AI1099</t>
  </si>
  <si>
    <t>JBR Cameron</t>
  </si>
  <si>
    <t>AI1100</t>
  </si>
  <si>
    <t>PI1101</t>
  </si>
  <si>
    <t>Hubulk</t>
  </si>
  <si>
    <t>PI1103</t>
  </si>
  <si>
    <t>AI1102</t>
  </si>
  <si>
    <t>Vosbreet Boerdery</t>
  </si>
  <si>
    <t>AI1104</t>
  </si>
  <si>
    <t>Combined Sales</t>
  </si>
  <si>
    <t>PI1105</t>
  </si>
  <si>
    <t>AI1106</t>
  </si>
  <si>
    <t>Welverdiende Trust / Izak Roux</t>
  </si>
  <si>
    <t>PI1107</t>
  </si>
  <si>
    <t>S Automac Service - SAS01</t>
  </si>
  <si>
    <t>PI1108</t>
  </si>
  <si>
    <t>Pirtek Secunda</t>
  </si>
  <si>
    <t>PI1109</t>
  </si>
  <si>
    <t>emailed 08/14</t>
  </si>
  <si>
    <t>Johan Barnard / Highland Night Investments</t>
  </si>
  <si>
    <t>posted 08/14</t>
  </si>
  <si>
    <t>PI1110</t>
  </si>
  <si>
    <t>PI1111</t>
  </si>
  <si>
    <t>PI1112</t>
  </si>
  <si>
    <t>PI1113</t>
  </si>
  <si>
    <t>PI1114</t>
  </si>
  <si>
    <t>PI1115</t>
  </si>
  <si>
    <t>PI1116</t>
  </si>
  <si>
    <t>AI1117</t>
  </si>
  <si>
    <t>AI1118</t>
  </si>
  <si>
    <t>Jacarieka Trust / Kobus Van Rooyen</t>
  </si>
  <si>
    <t>IJJ (Gert) Kruger</t>
  </si>
  <si>
    <t>PI1120</t>
  </si>
  <si>
    <t>PI1119</t>
  </si>
  <si>
    <t>AI1121</t>
  </si>
  <si>
    <t>JJ Olivier</t>
  </si>
  <si>
    <t>Paid cash</t>
  </si>
  <si>
    <t>AI1122</t>
  </si>
  <si>
    <t>AI1123</t>
  </si>
  <si>
    <t>AI1124</t>
  </si>
  <si>
    <t>AI1125</t>
  </si>
  <si>
    <t>AI1126</t>
  </si>
  <si>
    <t>AI1127</t>
  </si>
  <si>
    <t>Syferfontein Farming / Sarel Viviers</t>
  </si>
  <si>
    <t>JS Koch</t>
  </si>
  <si>
    <t>Grootbos Voerkrale / B Grobbellaar</t>
  </si>
  <si>
    <t>Frans Mostert</t>
  </si>
  <si>
    <t>JJ Grey</t>
  </si>
  <si>
    <t>APL Lourens (Petru)</t>
  </si>
  <si>
    <t>AI1128</t>
  </si>
  <si>
    <t>AI1129</t>
  </si>
  <si>
    <t>Robyn Boerdery</t>
  </si>
  <si>
    <t>PI1131</t>
  </si>
  <si>
    <t>AI1130</t>
  </si>
  <si>
    <t>Jan Boshoff Boerdery</t>
  </si>
  <si>
    <t>PI1132</t>
  </si>
  <si>
    <t>Maloma Colliery Limited - MAL01</t>
  </si>
  <si>
    <t>PI1133</t>
  </si>
  <si>
    <t>PI1134</t>
  </si>
  <si>
    <t>PI1135</t>
  </si>
  <si>
    <t>AI1136</t>
  </si>
  <si>
    <t>PI1137</t>
  </si>
  <si>
    <t>PI1138</t>
  </si>
  <si>
    <t>Equipment Parts and Engines - EPE01</t>
  </si>
  <si>
    <t>PI1139</t>
  </si>
  <si>
    <t>FLP Diesel</t>
  </si>
  <si>
    <t>PI1140</t>
  </si>
  <si>
    <t>AI1141</t>
  </si>
  <si>
    <t>PI1142</t>
  </si>
  <si>
    <t>AI1143</t>
  </si>
  <si>
    <t>FCC Boerdery</t>
  </si>
  <si>
    <t>PI1144</t>
  </si>
  <si>
    <t>PI1145</t>
  </si>
  <si>
    <t>PI1146</t>
  </si>
  <si>
    <t>AI1147</t>
  </si>
  <si>
    <t>Tolla Pretorius</t>
  </si>
  <si>
    <t>PI1148</t>
  </si>
  <si>
    <t>PI1149</t>
  </si>
  <si>
    <t>Sandvik Mining RSA - SAN01</t>
  </si>
  <si>
    <t>AI1150</t>
  </si>
  <si>
    <t>AI1151</t>
  </si>
  <si>
    <t>AI1152</t>
  </si>
  <si>
    <t>AI1153</t>
  </si>
  <si>
    <t>AI1154</t>
  </si>
  <si>
    <t>Wickus Van Rensburg</t>
  </si>
  <si>
    <t>C Wolhuter</t>
  </si>
  <si>
    <t>HJP Boerdery</t>
  </si>
  <si>
    <t>PM Swart</t>
  </si>
  <si>
    <t>PI1155</t>
  </si>
  <si>
    <t>AI1156</t>
  </si>
  <si>
    <t>LDR Precision Retail Services</t>
  </si>
  <si>
    <t>AI1157</t>
  </si>
  <si>
    <t>H Van Wyk Boerdery - CREDITED</t>
  </si>
  <si>
    <t>CREDITED</t>
  </si>
  <si>
    <t>pd R2,736 - 08/19 + Jokamp Boerdery</t>
  </si>
  <si>
    <t>PI1158</t>
  </si>
  <si>
    <t>PI1159</t>
  </si>
  <si>
    <t>AI1159</t>
  </si>
  <si>
    <t>PI1160</t>
  </si>
  <si>
    <t>PI1161</t>
  </si>
  <si>
    <t>PI1162</t>
  </si>
  <si>
    <t>AI1163</t>
  </si>
  <si>
    <t>AI1164</t>
  </si>
  <si>
    <t>AI1165</t>
  </si>
  <si>
    <t>AI1166</t>
  </si>
  <si>
    <t>AI1167</t>
  </si>
  <si>
    <t>AI1168</t>
  </si>
  <si>
    <t>AI1169</t>
  </si>
  <si>
    <t>CR Liebenberg</t>
  </si>
  <si>
    <t>Blitz Boerdery</t>
  </si>
  <si>
    <t>Nico Van Rensburg</t>
  </si>
  <si>
    <t>ZCS Boerdery / Cobus Malan</t>
  </si>
  <si>
    <t>JH De Wet</t>
  </si>
  <si>
    <t>Alf Rudman</t>
  </si>
  <si>
    <t>PI1170</t>
  </si>
  <si>
    <t>PI1171</t>
  </si>
  <si>
    <t>AI1172</t>
  </si>
  <si>
    <t>AI1174</t>
  </si>
  <si>
    <t>AI1175</t>
  </si>
  <si>
    <t>AI1176</t>
  </si>
  <si>
    <t>AI1177</t>
  </si>
  <si>
    <t>AI1178</t>
  </si>
  <si>
    <t>AI1180</t>
  </si>
  <si>
    <t>AI1181</t>
  </si>
  <si>
    <t>Crous Boerdery Trust / Andre Crous</t>
  </si>
  <si>
    <t>JPL Odendaal</t>
  </si>
  <si>
    <t>JT Ferreira Boerdery</t>
  </si>
  <si>
    <t>Charles Malherbe</t>
  </si>
  <si>
    <t>Jaco Swanepoel</t>
  </si>
  <si>
    <t>AI1182</t>
  </si>
  <si>
    <t>CP Potgieter</t>
  </si>
  <si>
    <t>AI1183</t>
  </si>
  <si>
    <t>PI1184</t>
  </si>
  <si>
    <t>PI1185</t>
  </si>
  <si>
    <t>PI1186</t>
  </si>
  <si>
    <t>PI1187</t>
  </si>
  <si>
    <t>PI1188</t>
  </si>
  <si>
    <t>AI1189</t>
  </si>
  <si>
    <t>AI1190</t>
  </si>
  <si>
    <t>AI1191</t>
  </si>
  <si>
    <t>AI1192</t>
  </si>
  <si>
    <t>Leroc Boerdery / Morne Verster</t>
  </si>
  <si>
    <t>Paid by cheque</t>
  </si>
  <si>
    <t>PI1193</t>
  </si>
  <si>
    <t>AI1194</t>
  </si>
  <si>
    <t>funny ref no</t>
  </si>
  <si>
    <t>AI1195</t>
  </si>
  <si>
    <t>AI1196</t>
  </si>
  <si>
    <t>PI1197</t>
  </si>
  <si>
    <t>Omnia Delmas</t>
  </si>
  <si>
    <t>DBZ Diesel Parts - DBZ01</t>
  </si>
  <si>
    <t>AI1198</t>
  </si>
  <si>
    <t>AI1199</t>
  </si>
  <si>
    <t>NWK Beperk</t>
  </si>
  <si>
    <t>Syferbult Dairies / L Cumin</t>
  </si>
  <si>
    <t>AI1200</t>
  </si>
  <si>
    <t>PI1200</t>
  </si>
  <si>
    <t>PI1201</t>
  </si>
  <si>
    <t>Maloma Colliery</t>
  </si>
  <si>
    <t>AI1203</t>
  </si>
  <si>
    <t>Scheepers Boerdery (Lukas)</t>
  </si>
  <si>
    <t>AI1204</t>
  </si>
  <si>
    <t>Omnia - Delmas</t>
  </si>
  <si>
    <t>PI1205</t>
  </si>
  <si>
    <t>AI1206</t>
  </si>
  <si>
    <t>AI1207</t>
  </si>
  <si>
    <t>Vorster Zeilinga</t>
  </si>
  <si>
    <t>AI1208</t>
  </si>
  <si>
    <t>VR Boerdery - Koos van Rensburg</t>
  </si>
  <si>
    <t>AI1209</t>
  </si>
  <si>
    <t>Jozua F Du Plessis Boerdery</t>
  </si>
  <si>
    <t>PI1210</t>
  </si>
  <si>
    <t>AI1211</t>
  </si>
  <si>
    <t>Meyer Boerdery</t>
  </si>
  <si>
    <t>AI1212</t>
  </si>
  <si>
    <t>PI1213</t>
  </si>
  <si>
    <t>AI1214</t>
  </si>
  <si>
    <t>PI1215</t>
  </si>
  <si>
    <t>AI1216</t>
  </si>
  <si>
    <t>AI1217</t>
  </si>
  <si>
    <t>East Rand Milk Supplies</t>
  </si>
  <si>
    <t>N Van Dyk</t>
  </si>
  <si>
    <t>W Van Rensburg</t>
  </si>
  <si>
    <t>received p.o.p</t>
  </si>
  <si>
    <t>AI1219</t>
  </si>
  <si>
    <t>PI1220</t>
  </si>
  <si>
    <t>PI1221</t>
  </si>
  <si>
    <t>PI1222</t>
  </si>
  <si>
    <t>PI1223</t>
  </si>
  <si>
    <t>PI1224</t>
  </si>
  <si>
    <t>PI1225</t>
  </si>
  <si>
    <t>AI1226</t>
  </si>
  <si>
    <t>AI1227</t>
  </si>
  <si>
    <t>AI1228</t>
  </si>
  <si>
    <t>AI1229</t>
  </si>
  <si>
    <t>AI1230</t>
  </si>
  <si>
    <t>Thuso Graan / Thabo Van Zyl</t>
  </si>
  <si>
    <t>Stiglingh Boerdery</t>
  </si>
  <si>
    <t>PA Roux</t>
  </si>
  <si>
    <t>PG Boerdery</t>
  </si>
  <si>
    <t>AI1231</t>
  </si>
  <si>
    <t>Phillip Cilliers</t>
  </si>
  <si>
    <t>PI1232</t>
  </si>
  <si>
    <t>PI1233</t>
  </si>
  <si>
    <t>PI1234</t>
  </si>
  <si>
    <t>O.M. Trading</t>
  </si>
  <si>
    <t xml:space="preserve">  + AI0356</t>
  </si>
  <si>
    <t>PI1235</t>
  </si>
  <si>
    <t>AI1236</t>
  </si>
  <si>
    <t>PI1237</t>
  </si>
  <si>
    <t>PI1238</t>
  </si>
  <si>
    <t>PI1239</t>
  </si>
  <si>
    <t>Fullimput - FUL01</t>
  </si>
  <si>
    <t>AI1240</t>
  </si>
  <si>
    <t>PI1241</t>
  </si>
  <si>
    <t>Johan Scheepers</t>
  </si>
  <si>
    <t>Rock Mining Machinery</t>
  </si>
  <si>
    <t>PI1242</t>
  </si>
  <si>
    <t>c/o September</t>
  </si>
  <si>
    <t>c/o August</t>
  </si>
  <si>
    <t>NWK Paid by internet</t>
  </si>
  <si>
    <t>AI1243</t>
  </si>
  <si>
    <t>Wentzel Coetzer</t>
  </si>
  <si>
    <t>AI1244</t>
  </si>
  <si>
    <t>AI1245</t>
  </si>
  <si>
    <t>Ian Krugel Boerdery</t>
  </si>
  <si>
    <t>PI1246</t>
  </si>
  <si>
    <t>PI1247</t>
  </si>
  <si>
    <t>PI1248</t>
  </si>
  <si>
    <t>PI1249</t>
  </si>
  <si>
    <t>AI1250</t>
  </si>
  <si>
    <t>PI1251</t>
  </si>
  <si>
    <t>AI1252</t>
  </si>
  <si>
    <t>AI1253</t>
  </si>
  <si>
    <t>Jacarieka Trust</t>
  </si>
  <si>
    <t>NWK Bpk</t>
  </si>
  <si>
    <t>PI1254</t>
  </si>
  <si>
    <t>Power Transmission Tech. - POW01</t>
  </si>
  <si>
    <t>PI1255</t>
  </si>
  <si>
    <t>PI1256</t>
  </si>
  <si>
    <t>AI1259</t>
  </si>
  <si>
    <t>PI1257</t>
  </si>
  <si>
    <t>AI1258</t>
  </si>
  <si>
    <t>BBS Trekkers / Johan Snyman</t>
  </si>
  <si>
    <t>PI1260</t>
  </si>
  <si>
    <t>PI1261</t>
  </si>
  <si>
    <t>AI1262</t>
  </si>
  <si>
    <t>Altivex 428</t>
  </si>
  <si>
    <t>PI1263</t>
  </si>
  <si>
    <t>PI1264</t>
  </si>
  <si>
    <t>PI1265</t>
  </si>
  <si>
    <t>PI1266</t>
  </si>
  <si>
    <t>Vryheid Cranes - VRY</t>
  </si>
  <si>
    <t>PI1267</t>
  </si>
  <si>
    <t>AI1268</t>
  </si>
  <si>
    <t>KJ Venter</t>
  </si>
  <si>
    <t>PI1269</t>
  </si>
  <si>
    <t>PI1270</t>
  </si>
  <si>
    <t>PI1271</t>
  </si>
  <si>
    <t>PI1272</t>
  </si>
  <si>
    <t>AI1273</t>
  </si>
  <si>
    <t>Deon Lezar</t>
  </si>
  <si>
    <t>PI1274</t>
  </si>
  <si>
    <t>Dosco Hydraulics MP- DOS01</t>
  </si>
  <si>
    <t>AI1275</t>
  </si>
  <si>
    <t>Stighling Boerdery</t>
  </si>
  <si>
    <t>A Swanepoel / De Akker Trust</t>
  </si>
  <si>
    <t>High Duty Castings</t>
  </si>
  <si>
    <t>PI1276</t>
  </si>
  <si>
    <t>To credit against castings</t>
  </si>
  <si>
    <t>AI1277</t>
  </si>
  <si>
    <t>AI1278</t>
  </si>
  <si>
    <t>PI1279</t>
  </si>
  <si>
    <t>Sandvik RSA - SAN01</t>
  </si>
  <si>
    <t>PI1280</t>
  </si>
  <si>
    <t>AI1281</t>
  </si>
  <si>
    <t>NWK</t>
  </si>
  <si>
    <t>MJ Van Rensberg</t>
  </si>
  <si>
    <t>AI1286</t>
  </si>
  <si>
    <t>AI1283</t>
  </si>
  <si>
    <t>AI1285</t>
  </si>
  <si>
    <t>Risie Burger</t>
  </si>
  <si>
    <t>AI1287</t>
  </si>
  <si>
    <t>AI1288</t>
  </si>
  <si>
    <t>AI1289</t>
  </si>
  <si>
    <t>Pieter Greyling</t>
  </si>
  <si>
    <t>P Greyling / Ixia Trading</t>
  </si>
  <si>
    <t>PI1290</t>
  </si>
  <si>
    <t>BJP Mining</t>
  </si>
  <si>
    <t>AI1291</t>
  </si>
  <si>
    <t>PI1292</t>
  </si>
  <si>
    <t>Turnkey Hydraulics</t>
  </si>
  <si>
    <t>PI1293</t>
  </si>
  <si>
    <t>PI1294</t>
  </si>
  <si>
    <t>AI1295</t>
  </si>
  <si>
    <t>Martin Schalekamp</t>
  </si>
  <si>
    <t>Scheepers Boerdery</t>
  </si>
  <si>
    <t>FJ Van Sittert</t>
  </si>
  <si>
    <t>PI1296</t>
  </si>
  <si>
    <t>AI1297</t>
  </si>
  <si>
    <t>NB Van Wyk Boerdery</t>
  </si>
  <si>
    <t>AI1298</t>
  </si>
  <si>
    <t>PI1299</t>
  </si>
  <si>
    <t>PI1300</t>
  </si>
  <si>
    <t>All Mining Components - AMC01</t>
  </si>
  <si>
    <t>PI1301</t>
  </si>
  <si>
    <t>AI1302</t>
  </si>
  <si>
    <t>Rauwenhorst Boerdery</t>
  </si>
  <si>
    <t>AI1303</t>
  </si>
  <si>
    <t>Jan Carlse</t>
  </si>
  <si>
    <t>AI1304</t>
  </si>
  <si>
    <t>Marius Groenewald</t>
  </si>
  <si>
    <t>PI1305</t>
  </si>
  <si>
    <t>PI1306</t>
  </si>
  <si>
    <t>AI1307</t>
  </si>
  <si>
    <t>Leeuwheuwel / H vd Merwe</t>
  </si>
  <si>
    <t>AI1308</t>
  </si>
  <si>
    <t>Combined sales</t>
  </si>
  <si>
    <t>PI1309</t>
  </si>
  <si>
    <t>PI1310</t>
  </si>
  <si>
    <t>AI1311</t>
  </si>
  <si>
    <t>Ixia Trading / P Greyling</t>
  </si>
  <si>
    <t>PI1312</t>
  </si>
  <si>
    <t>AI1313</t>
  </si>
  <si>
    <t>AI1314</t>
  </si>
  <si>
    <t>PI1315</t>
  </si>
  <si>
    <t>Bouvest 2359</t>
  </si>
  <si>
    <t>PI1316</t>
  </si>
  <si>
    <t>AI1318</t>
  </si>
  <si>
    <t>PI1319</t>
  </si>
  <si>
    <t>Mieniane Boerdery / J Engelbrecht</t>
  </si>
  <si>
    <t>AI1317</t>
  </si>
  <si>
    <t>PI1320</t>
  </si>
  <si>
    <t>PI1321</t>
  </si>
  <si>
    <t>PI1322</t>
  </si>
  <si>
    <t>PI1323</t>
  </si>
  <si>
    <t>PI1324</t>
  </si>
  <si>
    <t>PI1325</t>
  </si>
  <si>
    <t>c/o October</t>
  </si>
  <si>
    <t>PI1326</t>
  </si>
  <si>
    <t>AI1327</t>
  </si>
  <si>
    <t>CA and JC Boerdery</t>
  </si>
  <si>
    <t>smsed 12/12</t>
  </si>
  <si>
    <t>PI1328</t>
  </si>
  <si>
    <t>PI1329</t>
  </si>
  <si>
    <t>PI1330</t>
  </si>
  <si>
    <t>Craft Hydraulics</t>
  </si>
  <si>
    <t>PI1331</t>
  </si>
  <si>
    <t>PI1332</t>
  </si>
  <si>
    <t>PI1333</t>
  </si>
  <si>
    <t>AI1334</t>
  </si>
  <si>
    <t>Credited</t>
  </si>
  <si>
    <t>Credit</t>
  </si>
  <si>
    <t>PI1335</t>
  </si>
  <si>
    <t>DBZ Diesel Parts  DBZ01</t>
  </si>
  <si>
    <t>PI1336</t>
  </si>
  <si>
    <t>PI1337</t>
  </si>
  <si>
    <t>PI1338</t>
  </si>
  <si>
    <t>AI1339</t>
  </si>
  <si>
    <t>PI1340</t>
  </si>
  <si>
    <t>PI1341</t>
  </si>
  <si>
    <t>PI1342</t>
  </si>
  <si>
    <t>J + G Farms</t>
  </si>
  <si>
    <t>PI1343</t>
  </si>
  <si>
    <t>PI1344</t>
  </si>
  <si>
    <t>PI1345</t>
  </si>
  <si>
    <t>Mechyd Engineering - MEC01</t>
  </si>
  <si>
    <t>PI1346</t>
  </si>
  <si>
    <t>PI1347</t>
  </si>
  <si>
    <t>.-</t>
  </si>
  <si>
    <t>PI1348</t>
  </si>
  <si>
    <t>PI1349</t>
  </si>
  <si>
    <t>PI1350</t>
  </si>
  <si>
    <t>PI1351</t>
  </si>
  <si>
    <t>PI1352</t>
  </si>
  <si>
    <t>PI1353</t>
  </si>
  <si>
    <t>PI1354</t>
  </si>
  <si>
    <t>PI1355</t>
  </si>
  <si>
    <t>PI1356</t>
  </si>
  <si>
    <t>PI1357</t>
  </si>
  <si>
    <t>PI1358</t>
  </si>
  <si>
    <t>PI1359</t>
  </si>
  <si>
    <t>PI1360</t>
  </si>
  <si>
    <t>PI1361</t>
  </si>
  <si>
    <t>PI1362</t>
  </si>
  <si>
    <t>PI1363</t>
  </si>
  <si>
    <t>PI1364</t>
  </si>
  <si>
    <t>M &amp; F Bemarking</t>
  </si>
  <si>
    <t>PI1365</t>
  </si>
  <si>
    <t>PI1366</t>
  </si>
  <si>
    <t>PI1367</t>
  </si>
  <si>
    <t>PI1368</t>
  </si>
  <si>
    <t>PI1369</t>
  </si>
  <si>
    <t>smsed 12/12; 21/01; 27/01; 09/02</t>
  </si>
  <si>
    <t>PI1370</t>
  </si>
  <si>
    <t>PI1371</t>
  </si>
  <si>
    <t>PI1372</t>
  </si>
  <si>
    <t>posted 17/02</t>
  </si>
  <si>
    <t>phoned 02/12;</t>
  </si>
  <si>
    <t>PI1374</t>
  </si>
  <si>
    <t>PI1373</t>
  </si>
  <si>
    <t>S Automac Services - SAS01</t>
  </si>
  <si>
    <t>Tshwane Hydraulics - TSH01</t>
  </si>
  <si>
    <t>PI1375</t>
  </si>
  <si>
    <t>PI1376</t>
  </si>
  <si>
    <t>PI1377</t>
  </si>
  <si>
    <t>JA Engineering - JAE01</t>
  </si>
  <si>
    <t>PI1378</t>
  </si>
  <si>
    <t>PI1379</t>
  </si>
  <si>
    <t>Future Build</t>
  </si>
  <si>
    <t>PI1380</t>
  </si>
  <si>
    <t>PI1381</t>
  </si>
  <si>
    <t>DOS</t>
  </si>
  <si>
    <t>emailed 27/11; 17/02; 30/03 + smsed 12/12; 21/01; 27/01; 9/02; 17/02; 30/03 + posted 17/02</t>
  </si>
  <si>
    <t>smsed 27/11; 02/12; 12/12; 21/01; 27/01; 09/02; 17/02; 30/03</t>
  </si>
  <si>
    <t>ü</t>
  </si>
  <si>
    <t>Rogella Boerdery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</si>
</sst>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&quot;\ #,##0.00;&quot;R&quot;\ \-#,##0.00"/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  <numFmt numFmtId="167" formatCode="&quot;R&quot;#,##0.0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u val="singleAccounting"/>
      <sz val="10"/>
      <name val="Calibri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b/>
      <i/>
      <u/>
      <sz val="11"/>
      <name val="Arial"/>
      <family val="2"/>
    </font>
    <font>
      <i/>
      <sz val="8.5"/>
      <name val="Arial"/>
      <family val="2"/>
    </font>
    <font>
      <sz val="8.5"/>
      <color rgb="FF00B050"/>
      <name val="Arial"/>
      <family val="2"/>
    </font>
    <font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sz val="8.5"/>
      <color rgb="FFFF0000"/>
      <name val="Arial"/>
      <family val="2"/>
    </font>
    <font>
      <sz val="9"/>
      <color rgb="FFFF0000"/>
      <name val="Arial"/>
      <family val="2"/>
    </font>
    <font>
      <sz val="10"/>
      <name val="Wingdings"/>
      <charset val="2"/>
    </font>
    <font>
      <sz val="10"/>
      <color rgb="FFFF0000"/>
      <name val="Wingdings"/>
      <charset val="2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9" fillId="0" borderId="0" applyFont="0" applyFill="0" applyBorder="0" applyAlignment="0" applyProtection="0"/>
  </cellStyleXfs>
  <cellXfs count="788">
    <xf numFmtId="0" fontId="0" fillId="0" borderId="0" xfId="0"/>
    <xf numFmtId="44" fontId="1" fillId="0" borderId="0" xfId="1"/>
    <xf numFmtId="49" fontId="2" fillId="0" borderId="0" xfId="0" applyNumberFormat="1" applyFont="1" applyAlignment="1">
      <alignment horizontal="center"/>
    </xf>
    <xf numFmtId="44" fontId="1" fillId="0" borderId="0" xfId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4" fillId="0" borderId="1" xfId="1" applyFont="1" applyBorder="1"/>
    <xf numFmtId="44" fontId="4" fillId="0" borderId="0" xfId="0" applyNumberFormat="1" applyFont="1"/>
    <xf numFmtId="44" fontId="5" fillId="0" borderId="0" xfId="1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0" xfId="0" applyFont="1"/>
    <xf numFmtId="44" fontId="5" fillId="0" borderId="0" xfId="0" applyNumberFormat="1" applyFont="1" applyBorder="1"/>
    <xf numFmtId="17" fontId="5" fillId="0" borderId="0" xfId="0" applyNumberFormat="1" applyFont="1" applyAlignment="1">
      <alignment horizontal="center" vertical="center"/>
    </xf>
    <xf numFmtId="17" fontId="5" fillId="0" borderId="5" xfId="0" applyNumberFormat="1" applyFont="1" applyBorder="1" applyAlignment="1">
      <alignment horizontal="center" vertical="center"/>
    </xf>
    <xf numFmtId="17" fontId="5" fillId="0" borderId="26" xfId="0" applyNumberFormat="1" applyFont="1" applyBorder="1" applyAlignment="1">
      <alignment horizontal="center" vertical="center"/>
    </xf>
    <xf numFmtId="17" fontId="5" fillId="0" borderId="2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44" fontId="6" fillId="0" borderId="13" xfId="1" applyFont="1" applyBorder="1" applyAlignment="1">
      <alignment vertical="center"/>
    </xf>
    <xf numFmtId="44" fontId="6" fillId="0" borderId="9" xfId="1" applyFont="1" applyBorder="1" applyAlignment="1">
      <alignment vertical="center"/>
    </xf>
    <xf numFmtId="44" fontId="6" fillId="0" borderId="29" xfId="1" applyFont="1" applyBorder="1" applyAlignment="1">
      <alignment vertical="center"/>
    </xf>
    <xf numFmtId="44" fontId="6" fillId="0" borderId="30" xfId="1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44" fontId="6" fillId="0" borderId="11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6" fillId="0" borderId="32" xfId="1" applyFont="1" applyBorder="1" applyAlignment="1">
      <alignment vertical="center"/>
    </xf>
    <xf numFmtId="44" fontId="6" fillId="0" borderId="33" xfId="1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44" fontId="6" fillId="0" borderId="35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44" fontId="6" fillId="0" borderId="36" xfId="1" applyFont="1" applyBorder="1" applyAlignment="1">
      <alignment vertical="center"/>
    </xf>
    <xf numFmtId="44" fontId="6" fillId="0" borderId="37" xfId="1" applyFont="1" applyBorder="1" applyAlignment="1">
      <alignment vertical="center"/>
    </xf>
    <xf numFmtId="44" fontId="6" fillId="0" borderId="38" xfId="1" applyFont="1" applyBorder="1" applyAlignment="1">
      <alignment vertical="center"/>
    </xf>
    <xf numFmtId="44" fontId="6" fillId="0" borderId="39" xfId="1" applyFont="1" applyBorder="1" applyAlignment="1">
      <alignment vertical="center"/>
    </xf>
    <xf numFmtId="44" fontId="6" fillId="0" borderId="39" xfId="1" applyFont="1" applyBorder="1" applyAlignment="1">
      <alignment horizontal="center" vertical="center"/>
    </xf>
    <xf numFmtId="44" fontId="6" fillId="0" borderId="0" xfId="1" applyFont="1" applyBorder="1" applyAlignment="1">
      <alignment vertical="center"/>
    </xf>
    <xf numFmtId="44" fontId="6" fillId="0" borderId="0" xfId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44" fontId="2" fillId="0" borderId="0" xfId="1" applyFont="1" applyFill="1" applyBorder="1" applyAlignment="1">
      <alignment horizontal="right" vertical="center"/>
    </xf>
    <xf numFmtId="44" fontId="2" fillId="0" borderId="0" xfId="1" applyFont="1" applyBorder="1" applyAlignment="1">
      <alignment vertical="center"/>
    </xf>
    <xf numFmtId="44" fontId="6" fillId="0" borderId="45" xfId="1" applyFont="1" applyBorder="1" applyAlignment="1">
      <alignment vertical="center"/>
    </xf>
    <xf numFmtId="44" fontId="9" fillId="0" borderId="27" xfId="1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44" fontId="9" fillId="0" borderId="0" xfId="1" applyFont="1" applyBorder="1" applyAlignment="1">
      <alignment horizontal="center" vertical="center"/>
    </xf>
    <xf numFmtId="0" fontId="4" fillId="0" borderId="47" xfId="0" applyFont="1" applyBorder="1" applyAlignment="1"/>
    <xf numFmtId="0" fontId="4" fillId="0" borderId="7" xfId="0" applyFont="1" applyBorder="1" applyAlignment="1"/>
    <xf numFmtId="0" fontId="10" fillId="0" borderId="0" xfId="0" applyFont="1" applyAlignment="1">
      <alignment vertical="center"/>
    </xf>
    <xf numFmtId="44" fontId="10" fillId="0" borderId="0" xfId="1" applyFont="1" applyBorder="1" applyAlignment="1">
      <alignment vertical="center"/>
    </xf>
    <xf numFmtId="44" fontId="10" fillId="0" borderId="0" xfId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10" fillId="0" borderId="0" xfId="1" applyNumberFormat="1" applyFont="1" applyBorder="1" applyAlignment="1">
      <alignment horizontal="left" vertical="center"/>
    </xf>
    <xf numFmtId="0" fontId="10" fillId="0" borderId="0" xfId="0" applyNumberFormat="1" applyFont="1" applyAlignment="1">
      <alignment horizontal="left" vertical="center"/>
    </xf>
    <xf numFmtId="44" fontId="10" fillId="0" borderId="0" xfId="1" applyFont="1" applyAlignment="1">
      <alignment horizontal="left" vertical="center"/>
    </xf>
    <xf numFmtId="17" fontId="5" fillId="0" borderId="4" xfId="0" applyNumberFormat="1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44" fontId="6" fillId="0" borderId="23" xfId="1" applyFont="1" applyBorder="1" applyAlignment="1">
      <alignment vertical="center"/>
    </xf>
    <xf numFmtId="44" fontId="6" fillId="0" borderId="3" xfId="1" applyFont="1" applyBorder="1" applyAlignment="1">
      <alignment vertical="center"/>
    </xf>
    <xf numFmtId="44" fontId="6" fillId="0" borderId="57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44" fontId="2" fillId="0" borderId="25" xfId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0" fontId="13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left"/>
    </xf>
    <xf numFmtId="0" fontId="0" fillId="0" borderId="32" xfId="0" applyBorder="1" applyAlignment="1">
      <alignment horizontal="center" vertical="center"/>
    </xf>
    <xf numFmtId="44" fontId="0" fillId="0" borderId="11" xfId="1" applyFont="1" applyBorder="1" applyAlignment="1">
      <alignment horizontal="right" vertical="center"/>
    </xf>
    <xf numFmtId="44" fontId="0" fillId="0" borderId="10" xfId="1" applyFont="1" applyBorder="1" applyAlignment="1">
      <alignment horizontal="right" vertical="center"/>
    </xf>
    <xf numFmtId="44" fontId="0" fillId="0" borderId="23" xfId="1" applyFont="1" applyBorder="1" applyAlignment="1">
      <alignment horizontal="right" vertical="center"/>
    </xf>
    <xf numFmtId="44" fontId="0" fillId="0" borderId="42" xfId="1" applyFont="1" applyBorder="1" applyAlignment="1">
      <alignment horizontal="right" vertical="center"/>
    </xf>
    <xf numFmtId="44" fontId="0" fillId="0" borderId="40" xfId="1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0" fillId="0" borderId="57" xfId="0" applyNumberFormat="1" applyBorder="1" applyAlignment="1">
      <alignment horizontal="center" vertical="center"/>
    </xf>
    <xf numFmtId="44" fontId="2" fillId="0" borderId="21" xfId="1" applyFont="1" applyFill="1" applyBorder="1" applyAlignment="1">
      <alignment horizontal="right" vertical="center"/>
    </xf>
    <xf numFmtId="44" fontId="2" fillId="0" borderId="17" xfId="1" applyFont="1" applyFill="1" applyBorder="1" applyAlignment="1">
      <alignment horizontal="right" vertical="center"/>
    </xf>
    <xf numFmtId="44" fontId="0" fillId="0" borderId="35" xfId="1" applyFont="1" applyBorder="1" applyAlignment="1">
      <alignment horizontal="right" vertical="center"/>
    </xf>
    <xf numFmtId="44" fontId="0" fillId="0" borderId="22" xfId="1" applyFont="1" applyBorder="1" applyAlignment="1">
      <alignment horizontal="right" vertical="center"/>
    </xf>
    <xf numFmtId="44" fontId="9" fillId="0" borderId="38" xfId="1" applyFont="1" applyBorder="1" applyAlignment="1">
      <alignment horizontal="center" vertical="center"/>
    </xf>
    <xf numFmtId="44" fontId="9" fillId="0" borderId="44" xfId="1" applyFont="1" applyBorder="1" applyAlignment="1">
      <alignment horizontal="center" vertical="center"/>
    </xf>
    <xf numFmtId="44" fontId="18" fillId="0" borderId="66" xfId="1" applyFont="1" applyBorder="1" applyAlignment="1">
      <alignment vertical="center"/>
    </xf>
    <xf numFmtId="44" fontId="18" fillId="0" borderId="67" xfId="1" applyFont="1" applyBorder="1" applyAlignment="1">
      <alignment vertical="center"/>
    </xf>
    <xf numFmtId="44" fontId="17" fillId="0" borderId="23" xfId="1" applyFont="1" applyBorder="1" applyAlignment="1">
      <alignment vertical="center"/>
    </xf>
    <xf numFmtId="44" fontId="17" fillId="0" borderId="42" xfId="1" applyFont="1" applyBorder="1" applyAlignment="1">
      <alignment vertical="center"/>
    </xf>
    <xf numFmtId="44" fontId="17" fillId="0" borderId="11" xfId="1" applyFont="1" applyBorder="1" applyAlignment="1">
      <alignment vertical="center"/>
    </xf>
    <xf numFmtId="44" fontId="17" fillId="0" borderId="10" xfId="1" applyFont="1" applyBorder="1" applyAlignment="1">
      <alignment vertical="center"/>
    </xf>
    <xf numFmtId="0" fontId="19" fillId="0" borderId="0" xfId="0" applyFont="1"/>
    <xf numFmtId="44" fontId="17" fillId="0" borderId="1" xfId="1" applyFont="1" applyBorder="1" applyAlignment="1">
      <alignment vertical="center"/>
    </xf>
    <xf numFmtId="44" fontId="17" fillId="0" borderId="9" xfId="1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44" fontId="17" fillId="0" borderId="31" xfId="1" applyFont="1" applyBorder="1" applyAlignment="1">
      <alignment vertical="center"/>
    </xf>
    <xf numFmtId="44" fontId="18" fillId="0" borderId="70" xfId="1" applyFont="1" applyBorder="1" applyAlignment="1">
      <alignment vertical="center"/>
    </xf>
    <xf numFmtId="166" fontId="2" fillId="0" borderId="9" xfId="1" applyNumberFormat="1" applyFont="1" applyBorder="1" applyAlignment="1">
      <alignment horizontal="center"/>
    </xf>
    <xf numFmtId="166" fontId="6" fillId="0" borderId="0" xfId="0" applyNumberFormat="1" applyFont="1"/>
    <xf numFmtId="44" fontId="17" fillId="0" borderId="7" xfId="1" applyFont="1" applyBorder="1" applyAlignment="1">
      <alignment vertical="center"/>
    </xf>
    <xf numFmtId="44" fontId="17" fillId="0" borderId="49" xfId="1" applyFont="1" applyBorder="1" applyAlignment="1">
      <alignment vertical="center"/>
    </xf>
    <xf numFmtId="44" fontId="17" fillId="0" borderId="13" xfId="1" applyFont="1" applyBorder="1" applyAlignment="1">
      <alignment horizontal="center"/>
    </xf>
    <xf numFmtId="44" fontId="17" fillId="0" borderId="69" xfId="1" applyFont="1" applyBorder="1" applyAlignment="1">
      <alignment horizontal="center"/>
    </xf>
    <xf numFmtId="44" fontId="17" fillId="0" borderId="11" xfId="1" applyFont="1" applyBorder="1" applyAlignment="1">
      <alignment horizontal="center"/>
    </xf>
    <xf numFmtId="44" fontId="17" fillId="0" borderId="7" xfId="1" applyFont="1" applyBorder="1" applyAlignment="1">
      <alignment horizontal="center"/>
    </xf>
    <xf numFmtId="44" fontId="17" fillId="0" borderId="1" xfId="1" applyFont="1" applyBorder="1"/>
    <xf numFmtId="44" fontId="17" fillId="0" borderId="10" xfId="1" applyFont="1" applyBorder="1"/>
    <xf numFmtId="44" fontId="17" fillId="0" borderId="1" xfId="1" applyFont="1" applyBorder="1" applyAlignment="1">
      <alignment horizontal="center"/>
    </xf>
    <xf numFmtId="44" fontId="17" fillId="0" borderId="21" xfId="1" applyFont="1" applyBorder="1"/>
    <xf numFmtId="44" fontId="17" fillId="0" borderId="43" xfId="1" applyFont="1" applyBorder="1"/>
    <xf numFmtId="44" fontId="17" fillId="0" borderId="44" xfId="1" applyFont="1" applyBorder="1"/>
    <xf numFmtId="49" fontId="9" fillId="0" borderId="4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4" fillId="0" borderId="0" xfId="0" applyFont="1"/>
    <xf numFmtId="0" fontId="4" fillId="0" borderId="32" xfId="0" applyFont="1" applyBorder="1" applyAlignment="1">
      <alignment vertical="center"/>
    </xf>
    <xf numFmtId="0" fontId="21" fillId="0" borderId="0" xfId="0" applyFont="1" applyAlignment="1">
      <alignment vertical="top"/>
    </xf>
    <xf numFmtId="44" fontId="2" fillId="0" borderId="64" xfId="1" applyFont="1" applyBorder="1" applyAlignment="1">
      <alignment vertical="center"/>
    </xf>
    <xf numFmtId="44" fontId="0" fillId="0" borderId="59" xfId="1" applyFont="1" applyBorder="1" applyAlignment="1">
      <alignment horizontal="right" vertical="center"/>
    </xf>
    <xf numFmtId="44" fontId="0" fillId="0" borderId="31" xfId="1" applyFont="1" applyBorder="1" applyAlignment="1">
      <alignment horizontal="right" vertical="center"/>
    </xf>
    <xf numFmtId="166" fontId="20" fillId="0" borderId="73" xfId="1" applyNumberFormat="1" applyFont="1" applyFill="1" applyBorder="1" applyAlignment="1">
      <alignment horizontal="center" vertical="center"/>
    </xf>
    <xf numFmtId="44" fontId="17" fillId="0" borderId="16" xfId="1" applyFont="1" applyBorder="1" applyAlignment="1">
      <alignment horizontal="center"/>
    </xf>
    <xf numFmtId="44" fontId="17" fillId="0" borderId="74" xfId="1" applyFont="1" applyBorder="1" applyAlignment="1">
      <alignment horizontal="center"/>
    </xf>
    <xf numFmtId="44" fontId="17" fillId="0" borderId="75" xfId="1" applyFont="1" applyBorder="1"/>
    <xf numFmtId="44" fontId="2" fillId="0" borderId="20" xfId="1" applyFont="1" applyBorder="1" applyAlignment="1">
      <alignment horizontal="center"/>
    </xf>
    <xf numFmtId="44" fontId="17" fillId="0" borderId="76" xfId="1" applyFont="1" applyBorder="1"/>
    <xf numFmtId="44" fontId="17" fillId="0" borderId="59" xfId="1" applyFont="1" applyBorder="1" applyAlignment="1">
      <alignment vertical="center"/>
    </xf>
    <xf numFmtId="0" fontId="1" fillId="0" borderId="0" xfId="0" applyFont="1"/>
    <xf numFmtId="16" fontId="0" fillId="0" borderId="0" xfId="0" applyNumberFormat="1" applyAlignment="1">
      <alignment horizontal="center"/>
    </xf>
    <xf numFmtId="16" fontId="8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17" fillId="0" borderId="0" xfId="1" applyFont="1" applyBorder="1"/>
    <xf numFmtId="166" fontId="0" fillId="0" borderId="0" xfId="0" applyNumberFormat="1" applyAlignment="1">
      <alignment horizontal="center" vertical="center"/>
    </xf>
    <xf numFmtId="44" fontId="17" fillId="0" borderId="9" xfId="1" applyFont="1" applyBorder="1" applyAlignment="1">
      <alignment horizontal="center"/>
    </xf>
    <xf numFmtId="44" fontId="17" fillId="0" borderId="75" xfId="1" applyFont="1" applyBorder="1" applyAlignment="1">
      <alignment horizontal="center"/>
    </xf>
    <xf numFmtId="44" fontId="17" fillId="0" borderId="32" xfId="1" applyFont="1" applyBorder="1" applyAlignment="1">
      <alignment vertical="center"/>
    </xf>
    <xf numFmtId="44" fontId="18" fillId="0" borderId="45" xfId="1" applyFont="1" applyBorder="1" applyAlignment="1">
      <alignment vertical="center"/>
    </xf>
    <xf numFmtId="44" fontId="17" fillId="0" borderId="48" xfId="1" applyFont="1" applyBorder="1" applyAlignment="1">
      <alignment vertical="center"/>
    </xf>
    <xf numFmtId="44" fontId="18" fillId="0" borderId="78" xfId="1" applyFont="1" applyBorder="1" applyAlignment="1">
      <alignment vertical="center"/>
    </xf>
    <xf numFmtId="0" fontId="5" fillId="0" borderId="44" xfId="0" applyFont="1" applyBorder="1" applyAlignment="1">
      <alignment horizontal="center"/>
    </xf>
    <xf numFmtId="44" fontId="17" fillId="0" borderId="29" xfId="1" applyFont="1" applyBorder="1" applyAlignment="1">
      <alignment vertical="center"/>
    </xf>
    <xf numFmtId="44" fontId="17" fillId="0" borderId="14" xfId="1" applyFont="1" applyBorder="1" applyAlignment="1">
      <alignment vertical="center"/>
    </xf>
    <xf numFmtId="49" fontId="2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vertical="center"/>
    </xf>
    <xf numFmtId="16" fontId="1" fillId="0" borderId="0" xfId="0" applyNumberFormat="1" applyFont="1" applyAlignment="1">
      <alignment horizontal="center"/>
    </xf>
    <xf numFmtId="49" fontId="2" fillId="0" borderId="63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7" fillId="0" borderId="23" xfId="0" applyNumberFormat="1" applyFont="1" applyBorder="1" applyAlignment="1"/>
    <xf numFmtId="44" fontId="17" fillId="0" borderId="57" xfId="1" applyFont="1" applyBorder="1" applyAlignment="1">
      <alignment vertical="center"/>
    </xf>
    <xf numFmtId="44" fontId="17" fillId="0" borderId="61" xfId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4" fontId="17" fillId="0" borderId="11" xfId="0" applyNumberFormat="1" applyFont="1" applyBorder="1" applyAlignment="1"/>
    <xf numFmtId="49" fontId="2" fillId="0" borderId="19" xfId="0" applyNumberFormat="1" applyFont="1" applyBorder="1" applyAlignment="1">
      <alignment horizontal="center"/>
    </xf>
    <xf numFmtId="44" fontId="17" fillId="0" borderId="80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5" fillId="0" borderId="11" xfId="1" applyFont="1" applyBorder="1" applyAlignment="1">
      <alignment vertical="center"/>
    </xf>
    <xf numFmtId="44" fontId="18" fillId="0" borderId="11" xfId="1" applyFont="1" applyBorder="1" applyAlignment="1">
      <alignment vertical="center"/>
    </xf>
    <xf numFmtId="44" fontId="2" fillId="0" borderId="5" xfId="1" applyFont="1" applyBorder="1" applyAlignment="1">
      <alignment horizontal="center"/>
    </xf>
    <xf numFmtId="44" fontId="17" fillId="0" borderId="32" xfId="1" applyFont="1" applyBorder="1"/>
    <xf numFmtId="44" fontId="17" fillId="0" borderId="81" xfId="1" applyFont="1" applyBorder="1"/>
    <xf numFmtId="0" fontId="26" fillId="0" borderId="82" xfId="0" applyFont="1" applyBorder="1" applyAlignment="1">
      <alignment vertical="center"/>
    </xf>
    <xf numFmtId="44" fontId="1" fillId="0" borderId="0" xfId="1" applyFont="1"/>
    <xf numFmtId="0" fontId="21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44" fontId="17" fillId="0" borderId="47" xfId="1" applyFont="1" applyBorder="1" applyAlignment="1">
      <alignment horizontal="center"/>
    </xf>
    <xf numFmtId="0" fontId="4" fillId="0" borderId="57" xfId="0" applyFont="1" applyBorder="1" applyAlignment="1">
      <alignment horizontal="left"/>
    </xf>
    <xf numFmtId="44" fontId="17" fillId="0" borderId="57" xfId="1" applyFont="1" applyBorder="1"/>
    <xf numFmtId="44" fontId="17" fillId="0" borderId="15" xfId="1" applyFont="1" applyBorder="1" applyAlignment="1">
      <alignment horizontal="center"/>
    </xf>
    <xf numFmtId="44" fontId="17" fillId="0" borderId="18" xfId="1" applyFont="1" applyBorder="1" applyAlignment="1">
      <alignment horizontal="center"/>
    </xf>
    <xf numFmtId="44" fontId="17" fillId="0" borderId="79" xfId="1" applyFont="1" applyBorder="1"/>
    <xf numFmtId="44" fontId="17" fillId="0" borderId="83" xfId="1" applyFont="1" applyBorder="1"/>
    <xf numFmtId="44" fontId="17" fillId="0" borderId="83" xfId="1" applyFont="1" applyBorder="1" applyAlignment="1">
      <alignment vertical="center"/>
    </xf>
    <xf numFmtId="44" fontId="17" fillId="0" borderId="84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" fillId="0" borderId="0" xfId="1" applyBorder="1" applyAlignment="1">
      <alignment horizontal="center"/>
    </xf>
    <xf numFmtId="44" fontId="1" fillId="0" borderId="0" xfId="1" applyBorder="1"/>
    <xf numFmtId="44" fontId="9" fillId="0" borderId="41" xfId="1" applyFont="1" applyBorder="1" applyAlignment="1">
      <alignment horizontal="center" vertical="center"/>
    </xf>
    <xf numFmtId="0" fontId="0" fillId="0" borderId="0" xfId="0" applyBorder="1"/>
    <xf numFmtId="44" fontId="25" fillId="0" borderId="23" xfId="1" applyFont="1" applyBorder="1" applyAlignment="1">
      <alignment vertical="center"/>
    </xf>
    <xf numFmtId="166" fontId="0" fillId="0" borderId="0" xfId="0" applyNumberFormat="1"/>
    <xf numFmtId="0" fontId="2" fillId="0" borderId="0" xfId="0" applyFont="1"/>
    <xf numFmtId="44" fontId="17" fillId="0" borderId="85" xfId="1" applyFont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top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7" fillId="0" borderId="84" xfId="1" applyFont="1" applyBorder="1" applyAlignment="1">
      <alignment vertical="center"/>
    </xf>
    <xf numFmtId="44" fontId="18" fillId="0" borderId="7" xfId="1" applyFont="1" applyBorder="1" applyAlignment="1">
      <alignment vertical="center"/>
    </xf>
    <xf numFmtId="44" fontId="18" fillId="0" borderId="86" xfId="1" applyFont="1" applyBorder="1" applyAlignment="1">
      <alignment vertical="center"/>
    </xf>
    <xf numFmtId="44" fontId="17" fillId="0" borderId="56" xfId="1" applyFont="1" applyBorder="1" applyAlignment="1">
      <alignment horizontal="center"/>
    </xf>
    <xf numFmtId="44" fontId="25" fillId="0" borderId="7" xfId="1" applyFont="1" applyBorder="1" applyAlignment="1">
      <alignment vertical="center"/>
    </xf>
    <xf numFmtId="44" fontId="0" fillId="0" borderId="0" xfId="0" applyNumberFormat="1"/>
    <xf numFmtId="16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indent="1"/>
    </xf>
    <xf numFmtId="44" fontId="17" fillId="0" borderId="12" xfId="1" applyFont="1" applyBorder="1" applyAlignment="1">
      <alignment horizontal="center"/>
    </xf>
    <xf numFmtId="0" fontId="5" fillId="0" borderId="32" xfId="0" applyFont="1" applyBorder="1" applyAlignment="1">
      <alignment vertical="center"/>
    </xf>
    <xf numFmtId="16" fontId="0" fillId="0" borderId="0" xfId="0" applyNumberForma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7" fontId="0" fillId="0" borderId="0" xfId="0" applyNumberFormat="1"/>
    <xf numFmtId="0" fontId="26" fillId="0" borderId="8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28" fillId="0" borderId="0" xfId="0" applyNumberFormat="1" applyFont="1"/>
    <xf numFmtId="44" fontId="17" fillId="0" borderId="79" xfId="1" applyFont="1" applyBorder="1" applyAlignment="1">
      <alignment vertical="center"/>
    </xf>
    <xf numFmtId="44" fontId="17" fillId="0" borderId="85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17" fillId="0" borderId="88" xfId="1" applyFont="1" applyBorder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2" fillId="0" borderId="19" xfId="1" applyFont="1" applyBorder="1" applyAlignment="1">
      <alignment horizontal="center"/>
    </xf>
    <xf numFmtId="44" fontId="17" fillId="0" borderId="17" xfId="1" applyFont="1" applyBorder="1"/>
    <xf numFmtId="44" fontId="17" fillId="0" borderId="12" xfId="1" applyFont="1" applyBorder="1" applyAlignment="1">
      <alignment vertical="center"/>
    </xf>
    <xf numFmtId="44" fontId="17" fillId="0" borderId="55" xfId="1" applyFont="1" applyBorder="1"/>
    <xf numFmtId="44" fontId="18" fillId="0" borderId="11" xfId="1" applyFont="1" applyFill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8" fillId="0" borderId="7" xfId="1" applyFont="1" applyFill="1" applyBorder="1" applyAlignment="1">
      <alignment vertical="center"/>
    </xf>
    <xf numFmtId="44" fontId="17" fillId="0" borderId="32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44" fontId="1" fillId="0" borderId="0" xfId="1" applyFill="1" applyAlignment="1">
      <alignment horizontal="center"/>
    </xf>
    <xf numFmtId="44" fontId="1" fillId="0" borderId="0" xfId="1" applyFill="1"/>
    <xf numFmtId="44" fontId="1" fillId="0" borderId="0" xfId="1" applyFill="1" applyBorder="1" applyAlignment="1">
      <alignment horizontal="center"/>
    </xf>
    <xf numFmtId="44" fontId="1" fillId="0" borderId="0" xfId="1" applyFill="1" applyBorder="1"/>
    <xf numFmtId="44" fontId="9" fillId="0" borderId="38" xfId="1" applyFont="1" applyFill="1" applyBorder="1" applyAlignment="1">
      <alignment horizontal="center" vertical="center"/>
    </xf>
    <xf numFmtId="44" fontId="9" fillId="0" borderId="41" xfId="1" applyFont="1" applyFill="1" applyBorder="1" applyAlignment="1">
      <alignment horizontal="center" vertical="center"/>
    </xf>
    <xf numFmtId="44" fontId="9" fillId="0" borderId="44" xfId="1" applyFont="1" applyFill="1" applyBorder="1" applyAlignment="1">
      <alignment horizontal="center" vertical="center"/>
    </xf>
    <xf numFmtId="44" fontId="25" fillId="0" borderId="11" xfId="1" applyFont="1" applyFill="1" applyBorder="1" applyAlignment="1">
      <alignment vertical="center"/>
    </xf>
    <xf numFmtId="44" fontId="18" fillId="0" borderId="70" xfId="1" applyFont="1" applyFill="1" applyBorder="1" applyAlignment="1">
      <alignment vertical="center"/>
    </xf>
    <xf numFmtId="44" fontId="5" fillId="0" borderId="0" xfId="1" applyFont="1" applyFill="1" applyBorder="1"/>
    <xf numFmtId="44" fontId="1" fillId="0" borderId="0" xfId="1" applyFont="1" applyFill="1"/>
    <xf numFmtId="49" fontId="2" fillId="0" borderId="24" xfId="0" applyNumberFormat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44" fontId="17" fillId="0" borderId="13" xfId="1" applyFont="1" applyFill="1" applyBorder="1" applyAlignment="1">
      <alignment horizontal="center"/>
    </xf>
    <xf numFmtId="44" fontId="17" fillId="0" borderId="9" xfId="1" applyFont="1" applyFill="1" applyBorder="1" applyAlignment="1">
      <alignment horizontal="center"/>
    </xf>
    <xf numFmtId="44" fontId="17" fillId="0" borderId="9" xfId="1" applyFont="1" applyFill="1" applyBorder="1" applyAlignment="1">
      <alignment vertical="center"/>
    </xf>
    <xf numFmtId="44" fontId="17" fillId="0" borderId="11" xfId="1" applyFont="1" applyFill="1" applyBorder="1" applyAlignment="1">
      <alignment horizontal="center"/>
    </xf>
    <xf numFmtId="44" fontId="17" fillId="0" borderId="1" xfId="1" applyFont="1" applyFill="1" applyBorder="1" applyAlignment="1">
      <alignment horizontal="center"/>
    </xf>
    <xf numFmtId="44" fontId="17" fillId="0" borderId="1" xfId="1" applyFont="1" applyFill="1" applyBorder="1" applyAlignment="1">
      <alignment vertical="center"/>
    </xf>
    <xf numFmtId="44" fontId="17" fillId="0" borderId="15" xfId="1" applyFont="1" applyFill="1" applyBorder="1" applyAlignment="1">
      <alignment horizontal="center"/>
    </xf>
    <xf numFmtId="44" fontId="17" fillId="0" borderId="12" xfId="1" applyFont="1" applyFill="1" applyBorder="1" applyAlignment="1">
      <alignment horizontal="center"/>
    </xf>
    <xf numFmtId="44" fontId="17" fillId="0" borderId="12" xfId="1" applyFont="1" applyFill="1" applyBorder="1" applyAlignment="1">
      <alignment vertical="center"/>
    </xf>
    <xf numFmtId="44" fontId="17" fillId="0" borderId="16" xfId="1" applyFont="1" applyFill="1" applyBorder="1" applyAlignment="1">
      <alignment horizontal="center"/>
    </xf>
    <xf numFmtId="44" fontId="17" fillId="0" borderId="75" xfId="1" applyFont="1" applyFill="1" applyBorder="1" applyAlignment="1">
      <alignment horizontal="center"/>
    </xf>
    <xf numFmtId="44" fontId="17" fillId="0" borderId="75" xfId="1" applyFont="1" applyFill="1" applyBorder="1"/>
    <xf numFmtId="44" fontId="17" fillId="0" borderId="21" xfId="1" applyFont="1" applyFill="1" applyBorder="1"/>
    <xf numFmtId="44" fontId="17" fillId="0" borderId="80" xfId="1" applyFont="1" applyFill="1" applyBorder="1"/>
    <xf numFmtId="0" fontId="1" fillId="0" borderId="0" xfId="0" applyFont="1" applyFill="1" applyBorder="1"/>
    <xf numFmtId="49" fontId="2" fillId="0" borderId="68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4" fontId="9" fillId="0" borderId="0" xfId="1" applyFont="1" applyFill="1" applyBorder="1" applyAlignment="1">
      <alignment horizontal="center" wrapText="1"/>
    </xf>
    <xf numFmtId="44" fontId="17" fillId="0" borderId="48" xfId="1" applyFont="1" applyFill="1" applyBorder="1"/>
    <xf numFmtId="44" fontId="17" fillId="0" borderId="55" xfId="1" applyFont="1" applyFill="1" applyBorder="1"/>
    <xf numFmtId="0" fontId="4" fillId="0" borderId="10" xfId="0" applyFont="1" applyBorder="1" applyAlignment="1">
      <alignment horizontal="center"/>
    </xf>
    <xf numFmtId="44" fontId="8" fillId="0" borderId="0" xfId="0" applyNumberFormat="1" applyFont="1" applyBorder="1"/>
    <xf numFmtId="165" fontId="27" fillId="0" borderId="0" xfId="2" applyFont="1" applyBorder="1" applyAlignment="1">
      <alignment horizontal="center"/>
    </xf>
    <xf numFmtId="0" fontId="8" fillId="0" borderId="0" xfId="0" applyFont="1" applyBorder="1"/>
    <xf numFmtId="0" fontId="0" fillId="0" borderId="0" xfId="0" applyAlignment="1">
      <alignment horizontal="left" indent="1"/>
    </xf>
    <xf numFmtId="0" fontId="13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16" fontId="0" fillId="0" borderId="0" xfId="0" applyNumberFormat="1" applyAlignment="1">
      <alignment horizontal="left" indent="1"/>
    </xf>
    <xf numFmtId="44" fontId="8" fillId="0" borderId="0" xfId="0" applyNumberFormat="1" applyFont="1"/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7" fillId="0" borderId="15" xfId="0" applyNumberFormat="1" applyFont="1" applyBorder="1" applyAlignment="1"/>
    <xf numFmtId="49" fontId="4" fillId="0" borderId="12" xfId="0" applyNumberFormat="1" applyFont="1" applyBorder="1" applyAlignment="1">
      <alignment vertical="center"/>
    </xf>
    <xf numFmtId="49" fontId="4" fillId="0" borderId="46" xfId="0" applyNumberFormat="1" applyFont="1" applyBorder="1" applyAlignment="1">
      <alignment vertical="center"/>
    </xf>
    <xf numFmtId="44" fontId="17" fillId="0" borderId="11" xfId="0" applyNumberFormat="1" applyFont="1" applyBorder="1" applyAlignment="1">
      <alignment horizontal="center"/>
    </xf>
    <xf numFmtId="164" fontId="28" fillId="0" borderId="0" xfId="0" applyNumberFormat="1" applyFont="1" applyBorder="1"/>
    <xf numFmtId="16" fontId="0" fillId="0" borderId="2" xfId="0" applyNumberFormat="1" applyBorder="1" applyAlignment="1">
      <alignment horizontal="center"/>
    </xf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7" fillId="0" borderId="42" xfId="1" applyFont="1" applyFill="1" applyBorder="1" applyAlignment="1">
      <alignment vertical="center"/>
    </xf>
    <xf numFmtId="44" fontId="17" fillId="0" borderId="40" xfId="1" applyFont="1" applyFill="1" applyBorder="1" applyAlignment="1">
      <alignment vertical="center"/>
    </xf>
    <xf numFmtId="44" fontId="17" fillId="0" borderId="5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44" fontId="17" fillId="0" borderId="49" xfId="1" applyFont="1" applyFill="1" applyBorder="1" applyAlignment="1">
      <alignment vertical="center"/>
    </xf>
    <xf numFmtId="44" fontId="17" fillId="0" borderId="88" xfId="1" applyFont="1" applyBorder="1" applyAlignment="1">
      <alignment vertical="center"/>
    </xf>
    <xf numFmtId="44" fontId="30" fillId="0" borderId="0" xfId="0" applyNumberFormat="1" applyFont="1" applyAlignment="1">
      <alignment vertical="center"/>
    </xf>
    <xf numFmtId="165" fontId="30" fillId="0" borderId="0" xfId="2" applyFont="1" applyAlignment="1">
      <alignment vertical="center"/>
    </xf>
    <xf numFmtId="0" fontId="9" fillId="0" borderId="72" xfId="0" applyFont="1" applyBorder="1" applyAlignment="1">
      <alignment horizontal="center" vertical="center"/>
    </xf>
    <xf numFmtId="44" fontId="6" fillId="0" borderId="15" xfId="1" applyFont="1" applyBorder="1" applyAlignment="1">
      <alignment vertical="center"/>
    </xf>
    <xf numFmtId="44" fontId="6" fillId="0" borderId="12" xfId="1" applyFont="1" applyBorder="1" applyAlignment="1">
      <alignment vertical="center"/>
    </xf>
    <xf numFmtId="44" fontId="6" fillId="0" borderId="79" xfId="1" applyFont="1" applyBorder="1" applyAlignment="1">
      <alignment vertical="center"/>
    </xf>
    <xf numFmtId="44" fontId="25" fillId="0" borderId="23" xfId="1" applyFont="1" applyFill="1" applyBorder="1" applyAlignment="1">
      <alignment vertical="center"/>
    </xf>
    <xf numFmtId="44" fontId="25" fillId="0" borderId="7" xfId="1" applyFont="1" applyFill="1" applyBorder="1" applyAlignment="1">
      <alignment vertical="center"/>
    </xf>
    <xf numFmtId="44" fontId="17" fillId="0" borderId="56" xfId="1" applyFont="1" applyBorder="1" applyAlignment="1">
      <alignment vertical="center"/>
    </xf>
    <xf numFmtId="164" fontId="8" fillId="0" borderId="0" xfId="0" applyNumberFormat="1" applyFont="1"/>
    <xf numFmtId="44" fontId="17" fillId="0" borderId="18" xfId="1" applyFont="1" applyBorder="1" applyAlignment="1">
      <alignment vertical="center"/>
    </xf>
    <xf numFmtId="44" fontId="17" fillId="0" borderId="18" xfId="1" applyFont="1" applyFill="1" applyBorder="1" applyAlignment="1">
      <alignment vertical="center"/>
    </xf>
    <xf numFmtId="44" fontId="17" fillId="0" borderId="75" xfId="1" applyFont="1" applyFill="1" applyBorder="1" applyAlignment="1">
      <alignment vertical="center"/>
    </xf>
    <xf numFmtId="164" fontId="6" fillId="0" borderId="0" xfId="0" applyNumberFormat="1" applyFont="1"/>
    <xf numFmtId="44" fontId="2" fillId="0" borderId="0" xfId="1" applyFont="1"/>
    <xf numFmtId="0" fontId="5" fillId="0" borderId="41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44" fontId="17" fillId="0" borderId="51" xfId="1" applyFont="1" applyBorder="1" applyAlignment="1">
      <alignment vertical="center"/>
    </xf>
    <xf numFmtId="44" fontId="17" fillId="0" borderId="47" xfId="1" applyFont="1" applyBorder="1" applyAlignment="1">
      <alignment vertical="center"/>
    </xf>
    <xf numFmtId="44" fontId="17" fillId="0" borderId="48" xfId="1" applyFont="1" applyFill="1" applyBorder="1" applyAlignment="1">
      <alignment vertical="center"/>
    </xf>
    <xf numFmtId="44" fontId="17" fillId="0" borderId="3" xfId="1" applyFont="1" applyFill="1" applyBorder="1" applyAlignment="1">
      <alignment vertical="center"/>
    </xf>
    <xf numFmtId="167" fontId="0" fillId="0" borderId="0" xfId="0" applyNumberFormat="1" applyBorder="1"/>
    <xf numFmtId="44" fontId="2" fillId="0" borderId="25" xfId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4" fontId="2" fillId="0" borderId="24" xfId="1" applyFont="1" applyFill="1" applyBorder="1" applyAlignment="1">
      <alignment horizontal="center"/>
    </xf>
    <xf numFmtId="44" fontId="17" fillId="0" borderId="13" xfId="1" applyFont="1" applyFill="1" applyBorder="1" applyAlignment="1">
      <alignment vertical="center"/>
    </xf>
    <xf numFmtId="44" fontId="17" fillId="0" borderId="15" xfId="1" applyFont="1" applyFill="1" applyBorder="1" applyAlignment="1">
      <alignment vertical="center"/>
    </xf>
    <xf numFmtId="44" fontId="17" fillId="0" borderId="16" xfId="1" applyFont="1" applyFill="1" applyBorder="1"/>
    <xf numFmtId="49" fontId="1" fillId="0" borderId="50" xfId="0" applyNumberFormat="1" applyFont="1" applyBorder="1" applyAlignment="1">
      <alignment horizontal="center"/>
    </xf>
    <xf numFmtId="44" fontId="25" fillId="0" borderId="48" xfId="1" applyFont="1" applyBorder="1" applyAlignment="1">
      <alignment vertical="center"/>
    </xf>
    <xf numFmtId="16" fontId="0" fillId="0" borderId="1" xfId="0" applyNumberForma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4" fontId="2" fillId="0" borderId="63" xfId="1" applyFont="1" applyBorder="1" applyAlignment="1">
      <alignment horizontal="center"/>
    </xf>
    <xf numFmtId="49" fontId="1" fillId="0" borderId="49" xfId="0" applyNumberFormat="1" applyFont="1" applyBorder="1" applyAlignment="1">
      <alignment horizontal="center"/>
    </xf>
    <xf numFmtId="49" fontId="1" fillId="0" borderId="53" xfId="0" applyNumberFormat="1" applyFont="1" applyBorder="1" applyAlignment="1">
      <alignment horizontal="center"/>
    </xf>
    <xf numFmtId="44" fontId="18" fillId="0" borderId="23" xfId="1" applyFont="1" applyBorder="1" applyAlignment="1">
      <alignment vertical="center"/>
    </xf>
    <xf numFmtId="44" fontId="17" fillId="0" borderId="42" xfId="1" applyFont="1" applyBorder="1"/>
    <xf numFmtId="44" fontId="18" fillId="0" borderId="90" xfId="1" applyFont="1" applyBorder="1" applyAlignment="1">
      <alignment vertical="center"/>
    </xf>
    <xf numFmtId="44" fontId="13" fillId="0" borderId="0" xfId="0" applyNumberFormat="1" applyFont="1"/>
    <xf numFmtId="44" fontId="25" fillId="0" borderId="31" xfId="1" applyFont="1" applyBorder="1" applyAlignment="1">
      <alignment vertical="center"/>
    </xf>
    <xf numFmtId="16" fontId="13" fillId="0" borderId="0" xfId="0" applyNumberFormat="1" applyFont="1" applyAlignment="1">
      <alignment horizontal="center"/>
    </xf>
    <xf numFmtId="44" fontId="17" fillId="0" borderId="50" xfId="1" applyFont="1" applyBorder="1" applyAlignment="1">
      <alignment vertical="center"/>
    </xf>
    <xf numFmtId="44" fontId="17" fillId="0" borderId="11" xfId="1" applyFont="1" applyBorder="1"/>
    <xf numFmtId="44" fontId="17" fillId="0" borderId="15" xfId="1" applyFont="1" applyBorder="1"/>
    <xf numFmtId="44" fontId="17" fillId="0" borderId="16" xfId="1" applyFont="1" applyBorder="1"/>
    <xf numFmtId="44" fontId="17" fillId="0" borderId="4" xfId="1" applyFont="1" applyBorder="1"/>
    <xf numFmtId="44" fontId="17" fillId="0" borderId="91" xfId="1" applyFont="1" applyBorder="1"/>
    <xf numFmtId="44" fontId="17" fillId="0" borderId="64" xfId="1" applyFont="1" applyBorder="1"/>
    <xf numFmtId="44" fontId="17" fillId="0" borderId="57" xfId="1" applyFont="1" applyBorder="1" applyAlignment="1">
      <alignment horizontal="center"/>
    </xf>
    <xf numFmtId="44" fontId="17" fillId="0" borderId="32" xfId="1" applyFont="1" applyBorder="1" applyAlignment="1">
      <alignment horizontal="center"/>
    </xf>
    <xf numFmtId="44" fontId="17" fillId="0" borderId="0" xfId="1" applyFont="1" applyBorder="1" applyAlignment="1">
      <alignment horizontal="center"/>
    </xf>
    <xf numFmtId="44" fontId="17" fillId="0" borderId="54" xfId="1" applyFont="1" applyBorder="1" applyAlignment="1">
      <alignment horizontal="center"/>
    </xf>
    <xf numFmtId="44" fontId="17" fillId="0" borderId="40" xfId="1" applyFont="1" applyBorder="1" applyAlignment="1">
      <alignment horizontal="center"/>
    </xf>
    <xf numFmtId="44" fontId="9" fillId="0" borderId="0" xfId="1" applyFont="1" applyBorder="1" applyAlignment="1">
      <alignment horizontal="center" wrapText="1"/>
    </xf>
    <xf numFmtId="166" fontId="2" fillId="0" borderId="0" xfId="1" applyNumberFormat="1" applyFont="1" applyBorder="1" applyAlignment="1">
      <alignment horizontal="center"/>
    </xf>
    <xf numFmtId="0" fontId="5" fillId="0" borderId="47" xfId="0" applyFont="1" applyBorder="1" applyAlignment="1">
      <alignment vertical="center"/>
    </xf>
    <xf numFmtId="44" fontId="17" fillId="0" borderId="31" xfId="0" applyNumberFormat="1" applyFont="1" applyBorder="1" applyAlignment="1"/>
    <xf numFmtId="44" fontId="2" fillId="0" borderId="1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4" fontId="17" fillId="0" borderId="59" xfId="0" applyNumberFormat="1" applyFont="1" applyBorder="1" applyAlignment="1"/>
    <xf numFmtId="0" fontId="4" fillId="0" borderId="79" xfId="0" applyFont="1" applyBorder="1" applyAlignment="1">
      <alignment horizontal="center"/>
    </xf>
    <xf numFmtId="44" fontId="17" fillId="0" borderId="15" xfId="1" applyFont="1" applyBorder="1" applyAlignment="1">
      <alignment vertical="center"/>
    </xf>
    <xf numFmtId="44" fontId="18" fillId="0" borderId="18" xfId="1" applyFont="1" applyBorder="1" applyAlignment="1">
      <alignment vertical="center"/>
    </xf>
    <xf numFmtId="44" fontId="18" fillId="0" borderId="13" xfId="1" applyFont="1" applyBorder="1" applyAlignment="1">
      <alignment vertical="center"/>
    </xf>
    <xf numFmtId="44" fontId="17" fillId="0" borderId="43" xfId="1" applyFont="1" applyFill="1" applyBorder="1"/>
    <xf numFmtId="49" fontId="0" fillId="0" borderId="13" xfId="0" applyNumberFormat="1" applyBorder="1" applyAlignment="1">
      <alignment horizontal="center"/>
    </xf>
    <xf numFmtId="44" fontId="2" fillId="0" borderId="9" xfId="1" applyFont="1" applyFill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44" fontId="2" fillId="0" borderId="58" xfId="1" applyFont="1" applyFill="1" applyBorder="1" applyAlignment="1">
      <alignment horizontal="center"/>
    </xf>
    <xf numFmtId="44" fontId="17" fillId="0" borderId="52" xfId="1" applyFont="1" applyFill="1" applyBorder="1"/>
    <xf numFmtId="44" fontId="17" fillId="0" borderId="44" xfId="1" applyFont="1" applyFill="1" applyBorder="1"/>
    <xf numFmtId="44" fontId="17" fillId="0" borderId="9" xfId="1" applyFont="1" applyFill="1" applyBorder="1"/>
    <xf numFmtId="44" fontId="17" fillId="0" borderId="1" xfId="1" applyFont="1" applyFill="1" applyBorder="1"/>
    <xf numFmtId="0" fontId="5" fillId="0" borderId="41" xfId="0" applyFont="1" applyBorder="1" applyAlignment="1">
      <alignment horizontal="center"/>
    </xf>
    <xf numFmtId="49" fontId="9" fillId="0" borderId="4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18" fillId="0" borderId="15" xfId="1" applyFont="1" applyFill="1" applyBorder="1" applyAlignment="1">
      <alignment vertical="center"/>
    </xf>
    <xf numFmtId="44" fontId="17" fillId="0" borderId="84" xfId="1" applyFont="1" applyFill="1" applyBorder="1" applyAlignment="1">
      <alignment vertical="center"/>
    </xf>
    <xf numFmtId="44" fontId="18" fillId="0" borderId="18" xfId="1" applyFont="1" applyFill="1" applyBorder="1" applyAlignment="1">
      <alignment vertical="center"/>
    </xf>
    <xf numFmtId="44" fontId="17" fillId="0" borderId="79" xfId="1" applyFont="1" applyFill="1" applyBorder="1" applyAlignment="1">
      <alignment vertical="center"/>
    </xf>
    <xf numFmtId="44" fontId="17" fillId="0" borderId="72" xfId="1" applyFont="1" applyBorder="1" applyAlignment="1">
      <alignment vertical="center"/>
    </xf>
    <xf numFmtId="44" fontId="17" fillId="0" borderId="23" xfId="1" applyFont="1" applyFill="1" applyBorder="1" applyAlignment="1">
      <alignment vertical="center"/>
    </xf>
    <xf numFmtId="44" fontId="18" fillId="0" borderId="40" xfId="1" applyFont="1" applyFill="1" applyBorder="1" applyAlignment="1">
      <alignment vertical="center"/>
    </xf>
    <xf numFmtId="44" fontId="17" fillId="0" borderId="40" xfId="1" applyFont="1" applyBorder="1" applyAlignment="1">
      <alignment vertical="center"/>
    </xf>
    <xf numFmtId="44" fontId="17" fillId="0" borderId="60" xfId="1" applyFont="1" applyBorder="1" applyAlignment="1">
      <alignment vertical="center"/>
    </xf>
    <xf numFmtId="164" fontId="4" fillId="0" borderId="0" xfId="0" applyNumberFormat="1" applyFont="1"/>
    <xf numFmtId="44" fontId="17" fillId="0" borderId="52" xfId="1" applyFont="1" applyBorder="1"/>
    <xf numFmtId="44" fontId="17" fillId="0" borderId="48" xfId="1" applyFont="1" applyBorder="1"/>
    <xf numFmtId="44" fontId="17" fillId="0" borderId="15" xfId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49" fontId="4" fillId="0" borderId="68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4" fontId="17" fillId="0" borderId="40" xfId="0" applyNumberFormat="1" applyFont="1" applyBorder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49" fontId="4" fillId="0" borderId="5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4" fillId="0" borderId="32" xfId="0" applyNumberFormat="1" applyFont="1" applyBorder="1" applyAlignment="1">
      <alignment horizontal="center" vertical="center"/>
    </xf>
    <xf numFmtId="44" fontId="17" fillId="0" borderId="72" xfId="0" applyNumberFormat="1" applyFont="1" applyBorder="1" applyAlignment="1"/>
    <xf numFmtId="44" fontId="17" fillId="0" borderId="75" xfId="1" applyFont="1" applyBorder="1" applyAlignment="1">
      <alignment vertical="center"/>
    </xf>
    <xf numFmtId="44" fontId="18" fillId="0" borderId="10" xfId="1" applyFont="1" applyBorder="1" applyAlignment="1">
      <alignment vertical="center"/>
    </xf>
    <xf numFmtId="44" fontId="17" fillId="0" borderId="31" xfId="0" applyNumberFormat="1" applyFont="1" applyBorder="1" applyAlignment="1">
      <alignment horizontal="center"/>
    </xf>
    <xf numFmtId="44" fontId="17" fillId="0" borderId="92" xfId="0" applyNumberFormat="1" applyFont="1" applyBorder="1" applyAlignment="1"/>
    <xf numFmtId="44" fontId="18" fillId="0" borderId="15" xfId="1" applyFont="1" applyBorder="1" applyAlignment="1">
      <alignment vertical="center"/>
    </xf>
    <xf numFmtId="44" fontId="25" fillId="0" borderId="15" xfId="1" applyFont="1" applyBorder="1" applyAlignment="1">
      <alignment vertical="center"/>
    </xf>
    <xf numFmtId="0" fontId="4" fillId="0" borderId="83" xfId="0" applyFont="1" applyBorder="1" applyAlignment="1">
      <alignment horizontal="center"/>
    </xf>
    <xf numFmtId="44" fontId="17" fillId="0" borderId="65" xfId="1" applyFont="1" applyBorder="1" applyAlignment="1">
      <alignment vertical="center"/>
    </xf>
    <xf numFmtId="44" fontId="25" fillId="0" borderId="65" xfId="1" applyFont="1" applyBorder="1" applyAlignment="1">
      <alignment vertical="center"/>
    </xf>
    <xf numFmtId="44" fontId="17" fillId="0" borderId="92" xfId="1" applyFont="1" applyBorder="1" applyAlignment="1">
      <alignment vertical="center"/>
    </xf>
    <xf numFmtId="0" fontId="4" fillId="0" borderId="85" xfId="0" applyFont="1" applyBorder="1" applyAlignment="1">
      <alignment horizontal="center"/>
    </xf>
    <xf numFmtId="44" fontId="25" fillId="0" borderId="18" xfId="1" applyFont="1" applyBorder="1" applyAlignment="1">
      <alignment vertical="center"/>
    </xf>
    <xf numFmtId="44" fontId="25" fillId="0" borderId="89" xfId="1" applyFont="1" applyBorder="1" applyAlignment="1">
      <alignment vertical="center"/>
    </xf>
    <xf numFmtId="44" fontId="18" fillId="0" borderId="89" xfId="1" applyFont="1" applyBorder="1" applyAlignment="1">
      <alignment vertical="center"/>
    </xf>
    <xf numFmtId="44" fontId="18" fillId="0" borderId="40" xfId="1" applyFont="1" applyBorder="1" applyAlignment="1">
      <alignment vertical="center"/>
    </xf>
    <xf numFmtId="44" fontId="18" fillId="0" borderId="65" xfId="1" applyFont="1" applyBorder="1" applyAlignment="1">
      <alignment vertical="center"/>
    </xf>
    <xf numFmtId="44" fontId="17" fillId="0" borderId="89" xfId="1" applyFont="1" applyBorder="1" applyAlignment="1">
      <alignment vertical="center"/>
    </xf>
    <xf numFmtId="0" fontId="5" fillId="0" borderId="0" xfId="0" applyFont="1" applyBorder="1" applyAlignment="1"/>
    <xf numFmtId="44" fontId="25" fillId="0" borderId="65" xfId="1" applyFont="1" applyFill="1" applyBorder="1" applyAlignment="1">
      <alignment vertical="center"/>
    </xf>
    <xf numFmtId="44" fontId="17" fillId="0" borderId="85" xfId="1" applyFont="1" applyFill="1" applyBorder="1" applyAlignment="1">
      <alignment vertical="center"/>
    </xf>
    <xf numFmtId="44" fontId="25" fillId="0" borderId="89" xfId="1" applyFont="1" applyFill="1" applyBorder="1" applyAlignment="1">
      <alignment vertical="center"/>
    </xf>
    <xf numFmtId="44" fontId="17" fillId="0" borderId="83" xfId="1" applyFont="1" applyFill="1" applyBorder="1" applyAlignment="1">
      <alignment vertical="center"/>
    </xf>
    <xf numFmtId="44" fontId="25" fillId="0" borderId="15" xfId="1" applyFont="1" applyFill="1" applyBorder="1" applyAlignment="1">
      <alignment vertical="center"/>
    </xf>
    <xf numFmtId="44" fontId="17" fillId="0" borderId="65" xfId="1" applyFont="1" applyFill="1" applyBorder="1" applyAlignment="1">
      <alignment vertical="center"/>
    </xf>
    <xf numFmtId="44" fontId="18" fillId="0" borderId="65" xfId="1" applyFont="1" applyFill="1" applyBorder="1" applyAlignment="1">
      <alignment vertical="center"/>
    </xf>
    <xf numFmtId="44" fontId="18" fillId="0" borderId="89" xfId="1" applyFont="1" applyFill="1" applyBorder="1" applyAlignment="1">
      <alignment vertical="center"/>
    </xf>
    <xf numFmtId="44" fontId="17" fillId="0" borderId="94" xfId="1" applyFont="1" applyBorder="1" applyAlignment="1">
      <alignment vertical="center"/>
    </xf>
    <xf numFmtId="44" fontId="25" fillId="0" borderId="40" xfId="1" applyFont="1" applyBorder="1" applyAlignment="1">
      <alignment vertical="center"/>
    </xf>
    <xf numFmtId="44" fontId="17" fillId="0" borderId="77" xfId="1" applyFont="1" applyBorder="1" applyAlignment="1">
      <alignment vertical="center"/>
    </xf>
    <xf numFmtId="0" fontId="4" fillId="0" borderId="83" xfId="0" applyFont="1" applyBorder="1" applyAlignment="1">
      <alignment horizontal="left"/>
    </xf>
    <xf numFmtId="44" fontId="24" fillId="0" borderId="79" xfId="1" applyFont="1" applyBorder="1" applyAlignment="1">
      <alignment vertical="center"/>
    </xf>
    <xf numFmtId="44" fontId="17" fillId="0" borderId="71" xfId="1" applyFont="1" applyBorder="1" applyAlignment="1">
      <alignment vertical="center"/>
    </xf>
    <xf numFmtId="0" fontId="4" fillId="0" borderId="32" xfId="0" applyFont="1" applyBorder="1" applyAlignment="1">
      <alignment horizontal="left"/>
    </xf>
    <xf numFmtId="44" fontId="17" fillId="0" borderId="92" xfId="0" applyNumberFormat="1" applyFont="1" applyBorder="1" applyAlignment="1">
      <alignment wrapText="1"/>
    </xf>
    <xf numFmtId="44" fontId="17" fillId="0" borderId="59" xfId="0" applyNumberFormat="1" applyFont="1" applyBorder="1" applyAlignment="1">
      <alignment wrapText="1"/>
    </xf>
    <xf numFmtId="44" fontId="17" fillId="0" borderId="72" xfId="0" applyNumberFormat="1" applyFont="1" applyBorder="1" applyAlignment="1">
      <alignment wrapText="1"/>
    </xf>
    <xf numFmtId="44" fontId="17" fillId="0" borderId="24" xfId="1" applyFont="1" applyBorder="1" applyAlignment="1">
      <alignment vertical="center"/>
    </xf>
    <xf numFmtId="44" fontId="17" fillId="0" borderId="25" xfId="1" applyFont="1" applyBorder="1" applyAlignment="1">
      <alignment vertical="center"/>
    </xf>
    <xf numFmtId="44" fontId="17" fillId="0" borderId="20" xfId="1" applyFont="1" applyBorder="1" applyAlignment="1">
      <alignment vertical="center"/>
    </xf>
    <xf numFmtId="44" fontId="17" fillId="0" borderId="58" xfId="1" applyFont="1" applyBorder="1" applyAlignment="1">
      <alignment vertical="center"/>
    </xf>
    <xf numFmtId="44" fontId="17" fillId="0" borderId="93" xfId="1" applyFont="1" applyBorder="1" applyAlignment="1">
      <alignment vertical="center"/>
    </xf>
    <xf numFmtId="44" fontId="17" fillId="0" borderId="89" xfId="1" applyFont="1" applyFill="1" applyBorder="1" applyAlignment="1">
      <alignment vertical="center"/>
    </xf>
    <xf numFmtId="44" fontId="17" fillId="0" borderId="77" xfId="1" applyFont="1" applyFill="1" applyBorder="1" applyAlignment="1">
      <alignment vertical="center"/>
    </xf>
    <xf numFmtId="44" fontId="25" fillId="0" borderId="49" xfId="1" applyFont="1" applyFill="1" applyBorder="1" applyAlignment="1">
      <alignment vertical="center"/>
    </xf>
    <xf numFmtId="44" fontId="17" fillId="0" borderId="60" xfId="1" applyFont="1" applyFill="1" applyBorder="1" applyAlignment="1">
      <alignment vertical="center"/>
    </xf>
    <xf numFmtId="0" fontId="2" fillId="0" borderId="0" xfId="0" applyFont="1" applyFill="1" applyBorder="1"/>
    <xf numFmtId="16" fontId="1" fillId="0" borderId="1" xfId="0" applyNumberFormat="1" applyFont="1" applyBorder="1" applyAlignment="1">
      <alignment horizontal="center"/>
    </xf>
    <xf numFmtId="44" fontId="2" fillId="0" borderId="58" xfId="1" applyFont="1" applyBorder="1" applyAlignment="1">
      <alignment horizontal="center"/>
    </xf>
    <xf numFmtId="44" fontId="17" fillId="0" borderId="52" xfId="1" applyFont="1" applyBorder="1" applyAlignment="1">
      <alignment vertical="center"/>
    </xf>
    <xf numFmtId="44" fontId="17" fillId="0" borderId="59" xfId="0" applyNumberFormat="1" applyFont="1" applyBorder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16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44" fontId="2" fillId="0" borderId="0" xfId="1" applyFont="1" applyBorder="1"/>
    <xf numFmtId="49" fontId="4" fillId="0" borderId="3" xfId="0" applyNumberFormat="1" applyFont="1" applyBorder="1" applyAlignment="1">
      <alignment horizontal="center" vertical="center"/>
    </xf>
    <xf numFmtId="44" fontId="17" fillId="0" borderId="59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17" fillId="0" borderId="73" xfId="0" applyNumberFormat="1" applyFont="1" applyBorder="1" applyAlignment="1">
      <alignment horizontal="center"/>
    </xf>
    <xf numFmtId="44" fontId="17" fillId="0" borderId="55" xfId="1" applyFont="1" applyBorder="1" applyAlignment="1">
      <alignment vertical="center"/>
    </xf>
    <xf numFmtId="44" fontId="25" fillId="0" borderId="49" xfId="1" applyFont="1" applyBorder="1" applyAlignment="1">
      <alignment vertical="center"/>
    </xf>
    <xf numFmtId="44" fontId="17" fillId="0" borderId="23" xfId="1" applyFont="1" applyFill="1" applyBorder="1" applyAlignment="1">
      <alignment horizontal="center"/>
    </xf>
    <xf numFmtId="44" fontId="17" fillId="0" borderId="3" xfId="1" applyFont="1" applyFill="1" applyBorder="1" applyAlignment="1">
      <alignment horizontal="center"/>
    </xf>
    <xf numFmtId="44" fontId="17" fillId="0" borderId="3" xfId="1" applyFont="1" applyBorder="1" applyAlignment="1">
      <alignment vertical="center"/>
    </xf>
    <xf numFmtId="0" fontId="5" fillId="0" borderId="47" xfId="0" applyFont="1" applyBorder="1" applyAlignment="1"/>
    <xf numFmtId="0" fontId="5" fillId="0" borderId="7" xfId="0" applyFont="1" applyBorder="1" applyAlignment="1"/>
    <xf numFmtId="49" fontId="4" fillId="0" borderId="3" xfId="0" applyNumberFormat="1" applyFont="1" applyBorder="1" applyAlignment="1">
      <alignment horizontal="center" vertical="center"/>
    </xf>
    <xf numFmtId="49" fontId="2" fillId="0" borderId="68" xfId="0" applyNumberFormat="1" applyFont="1" applyFill="1" applyBorder="1" applyAlignment="1">
      <alignment horizontal="center"/>
    </xf>
    <xf numFmtId="44" fontId="17" fillId="0" borderId="69" xfId="1" applyFont="1" applyFill="1" applyBorder="1" applyAlignment="1">
      <alignment horizontal="center"/>
    </xf>
    <xf numFmtId="44" fontId="17" fillId="0" borderId="40" xfId="1" applyFont="1" applyFill="1" applyBorder="1" applyAlignment="1">
      <alignment horizontal="center"/>
    </xf>
    <xf numFmtId="44" fontId="17" fillId="0" borderId="7" xfId="1" applyFont="1" applyFill="1" applyBorder="1" applyAlignment="1">
      <alignment horizontal="center"/>
    </xf>
    <xf numFmtId="44" fontId="17" fillId="0" borderId="18" xfId="1" applyFont="1" applyFill="1" applyBorder="1" applyAlignment="1">
      <alignment horizontal="center"/>
    </xf>
    <xf numFmtId="44" fontId="17" fillId="0" borderId="74" xfId="1" applyFont="1" applyFill="1" applyBorder="1" applyAlignment="1">
      <alignment horizontal="center"/>
    </xf>
    <xf numFmtId="0" fontId="13" fillId="0" borderId="0" xfId="0" applyFont="1" applyBorder="1" applyAlignment="1">
      <alignment horizontal="left" indent="1"/>
    </xf>
    <xf numFmtId="44" fontId="0" fillId="0" borderId="0" xfId="0" applyNumberFormat="1" applyBorder="1"/>
    <xf numFmtId="44" fontId="17" fillId="0" borderId="54" xfId="1" applyFont="1" applyBorder="1" applyAlignment="1">
      <alignment vertical="center"/>
    </xf>
    <xf numFmtId="44" fontId="17" fillId="0" borderId="81" xfId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4" fontId="9" fillId="0" borderId="0" xfId="1" applyFont="1" applyBorder="1" applyAlignment="1">
      <alignment horizontal="center" wrapText="1"/>
    </xf>
    <xf numFmtId="44" fontId="18" fillId="0" borderId="0" xfId="1" applyFont="1" applyFill="1" applyBorder="1" applyAlignment="1">
      <alignment vertical="center"/>
    </xf>
    <xf numFmtId="44" fontId="17" fillId="0" borderId="18" xfId="0" applyNumberFormat="1" applyFont="1" applyBorder="1" applyAlignment="1"/>
    <xf numFmtId="44" fontId="17" fillId="0" borderId="7" xfId="0" applyNumberFormat="1" applyFont="1" applyBorder="1" applyAlignment="1"/>
    <xf numFmtId="44" fontId="13" fillId="0" borderId="0" xfId="1" applyFont="1" applyAlignment="1">
      <alignment horizontal="right"/>
    </xf>
    <xf numFmtId="44" fontId="32" fillId="0" borderId="7" xfId="1" applyFont="1" applyBorder="1" applyAlignment="1">
      <alignment vertical="center"/>
    </xf>
    <xf numFmtId="44" fontId="4" fillId="0" borderId="7" xfId="1" applyFont="1" applyBorder="1" applyAlignment="1">
      <alignment vertical="center"/>
    </xf>
    <xf numFmtId="44" fontId="25" fillId="0" borderId="28" xfId="1" applyFont="1" applyBorder="1" applyAlignment="1">
      <alignment vertical="center"/>
    </xf>
    <xf numFmtId="44" fontId="31" fillId="0" borderId="7" xfId="1" applyFont="1" applyBorder="1" applyAlignment="1">
      <alignment vertical="center"/>
    </xf>
    <xf numFmtId="44" fontId="31" fillId="0" borderId="7" xfId="1" applyFont="1" applyBorder="1" applyAlignment="1">
      <alignment horizontal="center" vertical="center"/>
    </xf>
    <xf numFmtId="44" fontId="17" fillId="0" borderId="28" xfId="1" applyFont="1" applyBorder="1" applyAlignment="1">
      <alignment vertical="center"/>
    </xf>
    <xf numFmtId="44" fontId="17" fillId="0" borderId="9" xfId="1" applyFont="1" applyBorder="1"/>
    <xf numFmtId="49" fontId="1" fillId="0" borderId="49" xfId="0" applyNumberFormat="1" applyFont="1" applyBorder="1" applyAlignment="1">
      <alignment horizontal="center"/>
    </xf>
    <xf numFmtId="44" fontId="17" fillId="0" borderId="89" xfId="0" applyNumberFormat="1" applyFont="1" applyBorder="1" applyAlignment="1">
      <alignment horizontal="center"/>
    </xf>
    <xf numFmtId="44" fontId="17" fillId="0" borderId="13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44" fontId="17" fillId="0" borderId="61" xfId="1" applyFont="1" applyBorder="1"/>
    <xf numFmtId="44" fontId="17" fillId="0" borderId="3" xfId="1" applyFont="1" applyBorder="1"/>
    <xf numFmtId="44" fontId="17" fillId="0" borderId="12" xfId="1" applyFont="1" applyBorder="1"/>
    <xf numFmtId="16" fontId="1" fillId="0" borderId="3" xfId="0" applyNumberFormat="1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17" fillId="0" borderId="23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4" fontId="17" fillId="0" borderId="15" xfId="0" applyNumberFormat="1" applyFont="1" applyBorder="1" applyAlignment="1">
      <alignment horizontal="center"/>
    </xf>
    <xf numFmtId="44" fontId="6" fillId="0" borderId="28" xfId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vertical="center"/>
    </xf>
    <xf numFmtId="44" fontId="17" fillId="0" borderId="59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vertical="center"/>
    </xf>
    <xf numFmtId="44" fontId="17" fillId="0" borderId="59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/>
    </xf>
    <xf numFmtId="44" fontId="17" fillId="0" borderId="51" xfId="1" applyFont="1" applyBorder="1" applyAlignment="1">
      <alignment horizontal="center"/>
    </xf>
    <xf numFmtId="44" fontId="17" fillId="0" borderId="46" xfId="1" applyFont="1" applyBorder="1" applyAlignment="1">
      <alignment horizontal="center"/>
    </xf>
    <xf numFmtId="44" fontId="17" fillId="0" borderId="3" xfId="1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4" fontId="17" fillId="0" borderId="72" xfId="0" applyNumberFormat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44" fontId="17" fillId="0" borderId="89" xfId="0" applyNumberFormat="1" applyFont="1" applyBorder="1" applyAlignment="1">
      <alignment horizontal="center"/>
    </xf>
    <xf numFmtId="0" fontId="1" fillId="0" borderId="0" xfId="0" quotePrefix="1" applyFont="1"/>
    <xf numFmtId="44" fontId="2" fillId="0" borderId="29" xfId="1" applyFont="1" applyBorder="1" applyAlignment="1">
      <alignment horizontal="center"/>
    </xf>
    <xf numFmtId="44" fontId="2" fillId="0" borderId="32" xfId="1" applyFont="1" applyBorder="1" applyAlignment="1">
      <alignment horizontal="center"/>
    </xf>
    <xf numFmtId="44" fontId="17" fillId="0" borderId="95" xfId="1" applyFont="1" applyBorder="1"/>
    <xf numFmtId="44" fontId="17" fillId="0" borderId="6" xfId="1" applyFont="1" applyBorder="1"/>
    <xf numFmtId="49" fontId="4" fillId="0" borderId="3" xfId="0" applyNumberFormat="1" applyFont="1" applyBorder="1" applyAlignment="1">
      <alignment horizontal="center" vertical="center"/>
    </xf>
    <xf numFmtId="44" fontId="17" fillId="0" borderId="59" xfId="0" applyNumberFormat="1" applyFont="1" applyBorder="1" applyAlignment="1">
      <alignment horizontal="center"/>
    </xf>
    <xf numFmtId="44" fontId="17" fillId="0" borderId="92" xfId="0" applyNumberFormat="1" applyFont="1" applyBorder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44" fontId="17" fillId="0" borderId="56" xfId="1" applyFont="1" applyBorder="1"/>
    <xf numFmtId="0" fontId="4" fillId="0" borderId="6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4" fontId="17" fillId="0" borderId="31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left"/>
    </xf>
    <xf numFmtId="44" fontId="18" fillId="0" borderId="24" xfId="1" applyFont="1" applyBorder="1" applyAlignment="1">
      <alignment vertical="center"/>
    </xf>
    <xf numFmtId="0" fontId="4" fillId="0" borderId="51" xfId="0" applyFont="1" applyBorder="1" applyAlignment="1"/>
    <xf numFmtId="0" fontId="4" fillId="0" borderId="52" xfId="0" applyFont="1" applyBorder="1" applyAlignment="1"/>
    <xf numFmtId="0" fontId="4" fillId="0" borderId="48" xfId="0" applyFont="1" applyBorder="1" applyAlignment="1"/>
    <xf numFmtId="0" fontId="4" fillId="0" borderId="96" xfId="0" applyFont="1" applyBorder="1" applyAlignment="1">
      <alignment horizontal="left"/>
    </xf>
    <xf numFmtId="44" fontId="17" fillId="0" borderId="16" xfId="1" applyFont="1" applyBorder="1" applyAlignment="1">
      <alignment vertical="center"/>
    </xf>
    <xf numFmtId="44" fontId="17" fillId="0" borderId="76" xfId="1" applyFont="1" applyBorder="1" applyAlignment="1">
      <alignment vertical="center"/>
    </xf>
    <xf numFmtId="44" fontId="17" fillId="0" borderId="34" xfId="1" applyFont="1" applyBorder="1" applyAlignment="1">
      <alignment vertical="center"/>
    </xf>
    <xf numFmtId="0" fontId="4" fillId="0" borderId="54" xfId="0" applyFont="1" applyBorder="1" applyAlignment="1"/>
    <xf numFmtId="0" fontId="4" fillId="0" borderId="55" xfId="0" applyFont="1" applyBorder="1" applyAlignment="1"/>
    <xf numFmtId="0" fontId="4" fillId="0" borderId="29" xfId="0" applyFont="1" applyBorder="1" applyAlignment="1">
      <alignment horizontal="left"/>
    </xf>
    <xf numFmtId="44" fontId="18" fillId="0" borderId="21" xfId="1" applyFont="1" applyBorder="1" applyAlignment="1">
      <alignment vertical="center"/>
    </xf>
    <xf numFmtId="44" fontId="17" fillId="0" borderId="96" xfId="1" applyFont="1" applyBorder="1" applyAlignment="1">
      <alignment vertical="center"/>
    </xf>
    <xf numFmtId="44" fontId="17" fillId="0" borderId="17" xfId="1" applyFont="1" applyBorder="1" applyAlignment="1">
      <alignment vertical="center"/>
    </xf>
    <xf numFmtId="44" fontId="17" fillId="0" borderId="73" xfId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9" fontId="2" fillId="0" borderId="91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1" fillId="0" borderId="74" xfId="0" applyNumberFormat="1" applyFont="1" applyBorder="1" applyAlignment="1">
      <alignment horizontal="center"/>
    </xf>
    <xf numFmtId="44" fontId="17" fillId="0" borderId="94" xfId="1" applyFont="1" applyBorder="1"/>
    <xf numFmtId="44" fontId="17" fillId="0" borderId="29" xfId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47" xfId="0" applyNumberFormat="1" applyBorder="1" applyAlignment="1">
      <alignment horizontal="center"/>
    </xf>
    <xf numFmtId="49" fontId="1" fillId="0" borderId="54" xfId="0" applyNumberFormat="1" applyFont="1" applyBorder="1" applyAlignment="1">
      <alignment horizontal="center"/>
    </xf>
    <xf numFmtId="49" fontId="2" fillId="0" borderId="95" xfId="0" applyNumberFormat="1" applyFont="1" applyBorder="1" applyAlignment="1">
      <alignment horizontal="center"/>
    </xf>
    <xf numFmtId="49" fontId="0" fillId="0" borderId="56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4" fontId="0" fillId="0" borderId="97" xfId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vertical="center"/>
    </xf>
    <xf numFmtId="44" fontId="17" fillId="0" borderId="0" xfId="1" applyFont="1" applyBorder="1" applyAlignment="1">
      <alignment vertical="center"/>
    </xf>
    <xf numFmtId="44" fontId="17" fillId="0" borderId="56" xfId="0" applyNumberFormat="1" applyFont="1" applyBorder="1" applyAlignment="1"/>
    <xf numFmtId="0" fontId="4" fillId="0" borderId="56" xfId="0" applyFont="1" applyBorder="1" applyAlignment="1"/>
    <xf numFmtId="0" fontId="1" fillId="0" borderId="83" xfId="0" applyFont="1" applyBorder="1"/>
    <xf numFmtId="44" fontId="25" fillId="0" borderId="16" xfId="1" applyFont="1" applyBorder="1" applyAlignment="1">
      <alignment vertical="center"/>
    </xf>
    <xf numFmtId="44" fontId="25" fillId="0" borderId="24" xfId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4" fontId="25" fillId="0" borderId="21" xfId="1" applyFont="1" applyBorder="1" applyAlignment="1">
      <alignment vertical="center"/>
    </xf>
    <xf numFmtId="44" fontId="2" fillId="0" borderId="5" xfId="1" applyFont="1" applyFill="1" applyBorder="1" applyAlignment="1">
      <alignment horizontal="center"/>
    </xf>
    <xf numFmtId="49" fontId="0" fillId="0" borderId="69" xfId="0" applyNumberFormat="1" applyBorder="1" applyAlignment="1">
      <alignment horizontal="center"/>
    </xf>
    <xf numFmtId="49" fontId="9" fillId="0" borderId="65" xfId="0" applyNumberFormat="1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left"/>
    </xf>
    <xf numFmtId="44" fontId="5" fillId="0" borderId="77" xfId="0" applyNumberFormat="1" applyFont="1" applyBorder="1" applyAlignment="1">
      <alignment horizontal="center"/>
    </xf>
    <xf numFmtId="0" fontId="4" fillId="0" borderId="2" xfId="0" applyFont="1" applyBorder="1" applyAlignment="1"/>
    <xf numFmtId="0" fontId="4" fillId="0" borderId="40" xfId="0" applyFont="1" applyBorder="1" applyAlignment="1"/>
    <xf numFmtId="0" fontId="5" fillId="0" borderId="50" xfId="0" applyFont="1" applyBorder="1" applyAlignment="1">
      <alignment vertical="center"/>
    </xf>
    <xf numFmtId="44" fontId="25" fillId="0" borderId="18" xfId="1" applyFont="1" applyFill="1" applyBorder="1" applyAlignment="1">
      <alignment vertical="center"/>
    </xf>
    <xf numFmtId="0" fontId="4" fillId="0" borderId="29" xfId="0" applyFont="1" applyBorder="1" applyAlignment="1">
      <alignment horizontal="center"/>
    </xf>
    <xf numFmtId="44" fontId="18" fillId="0" borderId="69" xfId="1" applyFont="1" applyBorder="1" applyAlignment="1">
      <alignment vertical="center"/>
    </xf>
    <xf numFmtId="0" fontId="4" fillId="0" borderId="81" xfId="0" applyFont="1" applyBorder="1" applyAlignment="1">
      <alignment horizontal="center"/>
    </xf>
    <xf numFmtId="44" fontId="18" fillId="0" borderId="16" xfId="1" applyFont="1" applyBorder="1" applyAlignment="1">
      <alignment vertical="center"/>
    </xf>
    <xf numFmtId="0" fontId="33" fillId="0" borderId="0" xfId="0" applyFont="1" applyAlignment="1"/>
    <xf numFmtId="0" fontId="0" fillId="0" borderId="0" xfId="0" applyAlignment="1"/>
    <xf numFmtId="0" fontId="5" fillId="0" borderId="51" xfId="0" applyFont="1" applyBorder="1" applyAlignment="1">
      <alignment vertical="center"/>
    </xf>
    <xf numFmtId="0" fontId="4" fillId="0" borderId="57" xfId="0" applyFont="1" applyFill="1" applyBorder="1" applyAlignment="1">
      <alignment horizontal="center"/>
    </xf>
    <xf numFmtId="0" fontId="4" fillId="0" borderId="47" xfId="0" applyFont="1" applyFill="1" applyBorder="1" applyAlignment="1"/>
    <xf numFmtId="0" fontId="4" fillId="0" borderId="7" xfId="0" applyFont="1" applyFill="1" applyBorder="1" applyAlignment="1"/>
    <xf numFmtId="0" fontId="0" fillId="0" borderId="0" xfId="0" applyFill="1"/>
    <xf numFmtId="44" fontId="17" fillId="0" borderId="14" xfId="1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44" fontId="17" fillId="0" borderId="34" xfId="0" applyNumberFormat="1" applyFont="1" applyBorder="1" applyAlignment="1"/>
    <xf numFmtId="49" fontId="4" fillId="0" borderId="75" xfId="0" applyNumberFormat="1" applyFont="1" applyBorder="1" applyAlignment="1">
      <alignment vertical="center"/>
    </xf>
    <xf numFmtId="0" fontId="4" fillId="0" borderId="76" xfId="0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0" xfId="0" applyNumberFormat="1" applyFont="1" applyAlignment="1">
      <alignment horizontal="left" indent="1"/>
    </xf>
    <xf numFmtId="49" fontId="4" fillId="0" borderId="1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center"/>
    </xf>
    <xf numFmtId="44" fontId="17" fillId="0" borderId="3" xfId="1" applyFont="1" applyFill="1" applyBorder="1"/>
    <xf numFmtId="44" fontId="17" fillId="0" borderId="61" xfId="1" applyFont="1" applyFill="1" applyBorder="1"/>
    <xf numFmtId="49" fontId="4" fillId="0" borderId="65" xfId="0" applyNumberFormat="1" applyFont="1" applyBorder="1" applyAlignment="1">
      <alignment horizontal="center" vertical="center"/>
    </xf>
    <xf numFmtId="16" fontId="1" fillId="0" borderId="46" xfId="0" applyNumberFormat="1" applyFont="1" applyBorder="1" applyAlignment="1">
      <alignment horizontal="center"/>
    </xf>
    <xf numFmtId="44" fontId="17" fillId="0" borderId="12" xfId="1" applyFont="1" applyFill="1" applyBorder="1"/>
    <xf numFmtId="44" fontId="17" fillId="0" borderId="88" xfId="1" applyFont="1" applyFill="1" applyBorder="1"/>
    <xf numFmtId="44" fontId="2" fillId="0" borderId="24" xfId="1" applyFont="1" applyBorder="1" applyAlignment="1">
      <alignment horizontal="center"/>
    </xf>
    <xf numFmtId="44" fontId="17" fillId="0" borderId="13" xfId="1" applyFont="1" applyBorder="1" applyAlignment="1">
      <alignment vertical="center"/>
    </xf>
    <xf numFmtId="0" fontId="5" fillId="0" borderId="27" xfId="0" applyFont="1" applyBorder="1" applyAlignment="1">
      <alignment horizontal="center"/>
    </xf>
    <xf numFmtId="44" fontId="25" fillId="0" borderId="40" xfId="1" applyFont="1" applyFill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4" fontId="25" fillId="0" borderId="74" xfId="1" applyFont="1" applyBorder="1" applyAlignment="1">
      <alignment vertical="center"/>
    </xf>
    <xf numFmtId="16" fontId="1" fillId="0" borderId="56" xfId="0" applyNumberFormat="1" applyFont="1" applyBorder="1" applyAlignment="1">
      <alignment horizontal="center"/>
    </xf>
    <xf numFmtId="44" fontId="17" fillId="0" borderId="14" xfId="1" applyFont="1" applyBorder="1"/>
    <xf numFmtId="44" fontId="17" fillId="0" borderId="23" xfId="1" applyFont="1" applyBorder="1" applyAlignment="1">
      <alignment horizontal="center"/>
    </xf>
    <xf numFmtId="44" fontId="17" fillId="0" borderId="2" xfId="1" applyFont="1" applyBorder="1" applyAlignment="1">
      <alignment vertical="center"/>
    </xf>
    <xf numFmtId="44" fontId="17" fillId="0" borderId="28" xfId="0" applyNumberFormat="1" applyFont="1" applyBorder="1" applyAlignment="1"/>
    <xf numFmtId="44" fontId="9" fillId="0" borderId="0" xfId="1" applyFont="1" applyBorder="1" applyAlignment="1">
      <alignment horizontal="center" wrapText="1"/>
    </xf>
    <xf numFmtId="44" fontId="18" fillId="0" borderId="0" xfId="1" applyFont="1" applyBorder="1" applyAlignment="1">
      <alignment vertical="center"/>
    </xf>
    <xf numFmtId="0" fontId="4" fillId="0" borderId="32" xfId="0" applyFont="1" applyFill="1" applyBorder="1" applyAlignment="1">
      <alignment horizontal="center"/>
    </xf>
    <xf numFmtId="44" fontId="31" fillId="0" borderId="32" xfId="1" applyFont="1" applyBorder="1" applyAlignment="1">
      <alignment vertical="center"/>
    </xf>
    <xf numFmtId="167" fontId="4" fillId="0" borderId="0" xfId="0" applyNumberFormat="1" applyFont="1"/>
    <xf numFmtId="44" fontId="6" fillId="0" borderId="0" xfId="0" applyNumberFormat="1" applyFont="1"/>
    <xf numFmtId="0" fontId="5" fillId="0" borderId="0" xfId="1" applyNumberFormat="1" applyFont="1" applyBorder="1" applyAlignment="1">
      <alignment horizontal="center"/>
    </xf>
    <xf numFmtId="1" fontId="5" fillId="0" borderId="0" xfId="1" applyNumberFormat="1" applyFont="1" applyBorder="1"/>
    <xf numFmtId="44" fontId="34" fillId="0" borderId="0" xfId="1" applyFont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44" fontId="9" fillId="0" borderId="0" xfId="1" applyFont="1" applyBorder="1" applyAlignment="1">
      <alignment horizontal="center" wrapText="1"/>
    </xf>
    <xf numFmtId="166" fontId="2" fillId="0" borderId="83" xfId="1" applyNumberFormat="1" applyFont="1" applyBorder="1" applyAlignment="1">
      <alignment horizontal="center"/>
    </xf>
    <xf numFmtId="44" fontId="17" fillId="0" borderId="28" xfId="1" applyFont="1" applyFill="1" applyBorder="1" applyAlignment="1">
      <alignment vertical="center"/>
    </xf>
    <xf numFmtId="44" fontId="31" fillId="0" borderId="47" xfId="1" applyFont="1" applyFill="1" applyBorder="1" applyAlignment="1">
      <alignment vertical="center"/>
    </xf>
    <xf numFmtId="166" fontId="20" fillId="0" borderId="62" xfId="1" applyNumberFormat="1" applyFont="1" applyFill="1" applyBorder="1" applyAlignment="1">
      <alignment horizontal="center" vertical="center"/>
    </xf>
    <xf numFmtId="166" fontId="20" fillId="0" borderId="64" xfId="1" applyNumberFormat="1" applyFont="1" applyFill="1" applyBorder="1" applyAlignment="1">
      <alignment horizontal="center" vertical="center"/>
    </xf>
    <xf numFmtId="44" fontId="26" fillId="0" borderId="79" xfId="0" applyNumberFormat="1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44" fontId="26" fillId="0" borderId="57" xfId="0" applyNumberFormat="1" applyFont="1" applyBorder="1" applyAlignment="1">
      <alignment horizontal="center" vertical="center"/>
    </xf>
    <xf numFmtId="166" fontId="26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wrapText="1"/>
    </xf>
    <xf numFmtId="0" fontId="22" fillId="0" borderId="73" xfId="0" applyFont="1" applyBorder="1" applyAlignment="1">
      <alignment horizontal="center" wrapText="1"/>
    </xf>
    <xf numFmtId="44" fontId="10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4" fontId="10" fillId="0" borderId="0" xfId="1" applyNumberFormat="1" applyFont="1" applyBorder="1" applyAlignment="1">
      <alignment horizontal="left" vertical="center"/>
    </xf>
    <xf numFmtId="7" fontId="10" fillId="0" borderId="0" xfId="1" applyNumberFormat="1" applyFont="1" applyBorder="1" applyAlignment="1">
      <alignment horizontal="left" vertical="center"/>
    </xf>
    <xf numFmtId="44" fontId="12" fillId="0" borderId="0" xfId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/>
    </xf>
    <xf numFmtId="49" fontId="1" fillId="0" borderId="47" xfId="0" applyNumberFormat="1" applyFon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4" fontId="17" fillId="0" borderId="72" xfId="0" applyNumberFormat="1" applyFont="1" applyBorder="1" applyAlignment="1">
      <alignment horizontal="center"/>
    </xf>
    <xf numFmtId="44" fontId="17" fillId="0" borderId="92" xfId="0" applyNumberFormat="1" applyFont="1" applyBorder="1" applyAlignment="1">
      <alignment horizontal="center"/>
    </xf>
    <xf numFmtId="44" fontId="17" fillId="0" borderId="59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44" fontId="9" fillId="0" borderId="0" xfId="1" applyFont="1" applyBorder="1" applyAlignment="1">
      <alignment horizontal="center" wrapText="1"/>
    </xf>
    <xf numFmtId="44" fontId="9" fillId="0" borderId="41" xfId="1" applyFont="1" applyBorder="1" applyAlignment="1">
      <alignment horizontal="center" wrapText="1"/>
    </xf>
    <xf numFmtId="44" fontId="14" fillId="0" borderId="63" xfId="1" applyFont="1" applyBorder="1" applyAlignment="1">
      <alignment horizontal="center"/>
    </xf>
    <xf numFmtId="44" fontId="14" fillId="0" borderId="58" xfId="1" applyFont="1" applyBorder="1" applyAlignment="1">
      <alignment horizontal="center"/>
    </xf>
    <xf numFmtId="49" fontId="1" fillId="0" borderId="53" xfId="0" applyNumberFormat="1" applyFont="1" applyBorder="1" applyAlignment="1">
      <alignment horizontal="center"/>
    </xf>
    <xf numFmtId="49" fontId="1" fillId="0" borderId="54" xfId="0" applyNumberFormat="1" applyFont="1" applyBorder="1" applyAlignment="1">
      <alignment horizontal="center"/>
    </xf>
    <xf numFmtId="166" fontId="22" fillId="0" borderId="0" xfId="0" applyNumberFormat="1" applyFont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44" fontId="17" fillId="0" borderId="71" xfId="0" applyNumberFormat="1" applyFont="1" applyBorder="1" applyAlignment="1">
      <alignment horizontal="center"/>
    </xf>
    <xf numFmtId="49" fontId="2" fillId="0" borderId="56" xfId="0" applyNumberFormat="1" applyFont="1" applyBorder="1" applyAlignment="1">
      <alignment horizontal="center"/>
    </xf>
    <xf numFmtId="166" fontId="23" fillId="0" borderId="0" xfId="0" applyNumberFormat="1" applyFont="1" applyBorder="1" applyAlignment="1">
      <alignment horizontal="left" vertical="center" indent="1"/>
    </xf>
    <xf numFmtId="166" fontId="23" fillId="0" borderId="56" xfId="0" applyNumberFormat="1" applyFont="1" applyBorder="1" applyAlignment="1">
      <alignment horizontal="left" vertical="center" indent="1"/>
    </xf>
    <xf numFmtId="166" fontId="23" fillId="0" borderId="83" xfId="0" applyNumberFormat="1" applyFont="1" applyBorder="1" applyAlignment="1">
      <alignment horizontal="left" vertical="center" indent="1"/>
    </xf>
    <xf numFmtId="166" fontId="2" fillId="0" borderId="29" xfId="1" applyNumberFormat="1" applyFont="1" applyBorder="1" applyAlignment="1">
      <alignment horizontal="center"/>
    </xf>
    <xf numFmtId="166" fontId="2" fillId="0" borderId="69" xfId="1" applyNumberFormat="1" applyFont="1" applyBorder="1" applyAlignment="1">
      <alignment horizontal="center"/>
    </xf>
    <xf numFmtId="49" fontId="0" fillId="0" borderId="77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4" fontId="17" fillId="0" borderId="68" xfId="0" applyNumberFormat="1" applyFont="1" applyBorder="1" applyAlignment="1">
      <alignment horizontal="center"/>
    </xf>
    <xf numFmtId="44" fontId="17" fillId="0" borderId="89" xfId="0" applyNumberFormat="1" applyFont="1" applyBorder="1" applyAlignment="1">
      <alignment horizontal="center"/>
    </xf>
    <xf numFmtId="44" fontId="17" fillId="0" borderId="40" xfId="0" applyNumberFormat="1" applyFont="1" applyBorder="1" applyAlignment="1">
      <alignment horizontal="center"/>
    </xf>
    <xf numFmtId="49" fontId="4" fillId="0" borderId="68" xfId="0" applyNumberFormat="1" applyFont="1" applyBorder="1" applyAlignment="1">
      <alignment horizontal="center" vertical="center"/>
    </xf>
    <xf numFmtId="49" fontId="4" fillId="0" borderId="89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4" fontId="17" fillId="0" borderId="18" xfId="0" applyNumberFormat="1" applyFont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44" fontId="5" fillId="0" borderId="0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4" fontId="14" fillId="0" borderId="63" xfId="1" applyFont="1" applyFill="1" applyBorder="1" applyAlignment="1">
      <alignment horizontal="center"/>
    </xf>
    <xf numFmtId="44" fontId="14" fillId="0" borderId="58" xfId="1" applyFont="1" applyFill="1" applyBorder="1" applyAlignment="1">
      <alignment horizontal="center"/>
    </xf>
    <xf numFmtId="166" fontId="2" fillId="0" borderId="57" xfId="1" applyNumberFormat="1" applyFont="1" applyFill="1" applyBorder="1" applyAlignment="1">
      <alignment horizontal="center"/>
    </xf>
    <xf numFmtId="166" fontId="2" fillId="0" borderId="40" xfId="1" applyNumberFormat="1" applyFont="1" applyFill="1" applyBorder="1" applyAlignment="1">
      <alignment horizontal="center"/>
    </xf>
    <xf numFmtId="166" fontId="2" fillId="0" borderId="29" xfId="1" applyNumberFormat="1" applyFont="1" applyFill="1" applyBorder="1" applyAlignment="1">
      <alignment horizontal="center"/>
    </xf>
    <xf numFmtId="166" fontId="2" fillId="0" borderId="69" xfId="1" applyNumberFormat="1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32" xfId="0" applyNumberFormat="1" applyBorder="1" applyAlignment="1">
      <alignment horizontal="center"/>
    </xf>
    <xf numFmtId="49" fontId="1" fillId="0" borderId="65" xfId="0" applyNumberFormat="1" applyFont="1" applyBorder="1" applyAlignment="1">
      <alignment horizontal="center"/>
    </xf>
    <xf numFmtId="49" fontId="0" fillId="0" borderId="83" xfId="0" applyNumberFormat="1" applyBorder="1" applyAlignment="1">
      <alignment horizontal="center"/>
    </xf>
    <xf numFmtId="44" fontId="17" fillId="0" borderId="15" xfId="0" applyNumberFormat="1" applyFont="1" applyBorder="1" applyAlignment="1">
      <alignment horizontal="center"/>
    </xf>
    <xf numFmtId="44" fontId="17" fillId="0" borderId="23" xfId="0" applyNumberFormat="1" applyFont="1" applyBorder="1" applyAlignment="1">
      <alignment horizontal="center"/>
    </xf>
    <xf numFmtId="44" fontId="17" fillId="0" borderId="65" xfId="0" applyNumberFormat="1" applyFont="1" applyBorder="1" applyAlignment="1">
      <alignment horizontal="center"/>
    </xf>
    <xf numFmtId="166" fontId="2" fillId="0" borderId="57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 vertical="center"/>
    </xf>
    <xf numFmtId="44" fontId="17" fillId="0" borderId="24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17" fillId="0" borderId="72" xfId="0" applyNumberFormat="1" applyFont="1" applyBorder="1" applyAlignment="1">
      <alignment horizontal="center" wrapText="1"/>
    </xf>
    <xf numFmtId="44" fontId="17" fillId="0" borderId="92" xfId="0" applyNumberFormat="1" applyFont="1" applyBorder="1" applyAlignment="1">
      <alignment horizontal="center" wrapText="1"/>
    </xf>
    <xf numFmtId="44" fontId="17" fillId="0" borderId="73" xfId="0" applyNumberFormat="1" applyFont="1" applyBorder="1" applyAlignment="1">
      <alignment horizontal="center" wrapText="1"/>
    </xf>
    <xf numFmtId="167" fontId="27" fillId="0" borderId="0" xfId="1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44" fontId="17" fillId="0" borderId="59" xfId="0" applyNumberFormat="1" applyFont="1" applyBorder="1" applyAlignment="1">
      <alignment horizontal="center" wrapText="1"/>
    </xf>
    <xf numFmtId="167" fontId="0" fillId="0" borderId="0" xfId="0" applyNumberFormat="1" applyAlignment="1">
      <alignment horizontal="center"/>
    </xf>
    <xf numFmtId="49" fontId="9" fillId="0" borderId="24" xfId="0" applyNumberFormat="1" applyFont="1" applyBorder="1" applyAlignment="1">
      <alignment horizontal="center" vertical="center" textRotation="90"/>
    </xf>
    <xf numFmtId="49" fontId="9" fillId="0" borderId="65" xfId="0" applyNumberFormat="1" applyFont="1" applyBorder="1" applyAlignment="1">
      <alignment horizontal="center" vertical="center" textRotation="90"/>
    </xf>
    <xf numFmtId="49" fontId="9" fillId="0" borderId="21" xfId="0" applyNumberFormat="1" applyFont="1" applyBorder="1" applyAlignment="1">
      <alignment horizontal="center" vertical="center" textRotation="90"/>
    </xf>
    <xf numFmtId="44" fontId="5" fillId="0" borderId="92" xfId="0" applyNumberFormat="1" applyFont="1" applyBorder="1" applyAlignment="1">
      <alignment horizontal="center"/>
    </xf>
    <xf numFmtId="0" fontId="5" fillId="0" borderId="92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49" fontId="4" fillId="0" borderId="49" xfId="0" applyNumberFormat="1" applyFont="1" applyBorder="1" applyAlignment="1">
      <alignment horizontal="center"/>
    </xf>
    <xf numFmtId="49" fontId="4" fillId="0" borderId="47" xfId="0" applyNumberFormat="1" applyFont="1" applyBorder="1" applyAlignment="1">
      <alignment horizontal="center"/>
    </xf>
    <xf numFmtId="49" fontId="4" fillId="0" borderId="53" xfId="0" applyNumberFormat="1" applyFont="1" applyBorder="1" applyAlignment="1">
      <alignment horizontal="center"/>
    </xf>
    <xf numFmtId="49" fontId="4" fillId="0" borderId="54" xfId="0" applyNumberFormat="1" applyFont="1" applyBorder="1" applyAlignment="1">
      <alignment horizontal="center"/>
    </xf>
    <xf numFmtId="49" fontId="4" fillId="0" borderId="48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4" fontId="5" fillId="0" borderId="24" xfId="0" applyNumberFormat="1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0" fillId="0" borderId="76" xfId="0" applyNumberFormat="1" applyBorder="1" applyAlignment="1">
      <alignment horizontal="center"/>
    </xf>
    <xf numFmtId="44" fontId="5" fillId="0" borderId="63" xfId="0" applyNumberFormat="1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44" fontId="5" fillId="0" borderId="7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1" fillId="0" borderId="50" xfId="0" applyNumberFormat="1" applyFont="1" applyBorder="1" applyAlignment="1">
      <alignment horizontal="center"/>
    </xf>
    <xf numFmtId="49" fontId="0" fillId="0" borderId="52" xfId="0" applyNumberFormat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6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4" fontId="17" fillId="0" borderId="73" xfId="0" applyNumberFormat="1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49" fontId="1" fillId="0" borderId="48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externalLink" Target="externalLinks/externalLink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externalLink" Target="externalLinks/externalLink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theme" Target="theme/theme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72322887349927E-2"/>
          <c:y val="1.6445027704870226E-2"/>
          <c:w val="0.8967637479050059"/>
          <c:h val="0.84515309330953425"/>
        </c:manualLayout>
      </c:layout>
      <c:lineChart>
        <c:grouping val="standard"/>
        <c:varyColors val="0"/>
        <c:ser>
          <c:idx val="0"/>
          <c:order val="0"/>
          <c:tx>
            <c:v>PREMAC Cash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'2015'!$C$5:$C$16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'2015'!$D$5:$D$16</c:f>
              <c:numCache>
                <c:formatCode>_("R"* #,##0.00_);_("R"* \(#,##0.00\);_("R"* "-"??_);_(@_)</c:formatCode>
                <c:ptCount val="12"/>
                <c:pt idx="0">
                  <c:v>41145.999999999993</c:v>
                </c:pt>
                <c:pt idx="1">
                  <c:v>91906.8</c:v>
                </c:pt>
                <c:pt idx="2">
                  <c:v>106853.19999999998</c:v>
                </c:pt>
                <c:pt idx="3">
                  <c:v>47720.4</c:v>
                </c:pt>
                <c:pt idx="4">
                  <c:v>71535</c:v>
                </c:pt>
                <c:pt idx="5">
                  <c:v>131413.5</c:v>
                </c:pt>
                <c:pt idx="6">
                  <c:v>25148.400000000001</c:v>
                </c:pt>
                <c:pt idx="7">
                  <c:v>43377</c:v>
                </c:pt>
                <c:pt idx="8">
                  <c:v>37517.4</c:v>
                </c:pt>
                <c:pt idx="9">
                  <c:v>18536.399999999998</c:v>
                </c:pt>
                <c:pt idx="10">
                  <c:v>8852.1</c:v>
                </c:pt>
                <c:pt idx="11">
                  <c:v>102239.19</c:v>
                </c:pt>
              </c:numCache>
            </c:numRef>
          </c:val>
          <c:smooth val="1"/>
        </c:ser>
        <c:ser>
          <c:idx val="1"/>
          <c:order val="1"/>
          <c:tx>
            <c:v>PREMAC Accounts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'2015'!$C$5:$C$16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'2015'!$E$5:$E$16</c:f>
              <c:numCache>
                <c:formatCode>_("R"* #,##0.00_);_("R"* \(#,##0.00\);_("R"* "-"??_);_(@_)</c:formatCode>
                <c:ptCount val="12"/>
                <c:pt idx="0">
                  <c:v>251405.11000000002</c:v>
                </c:pt>
                <c:pt idx="1">
                  <c:v>309447.81999999995</c:v>
                </c:pt>
                <c:pt idx="2">
                  <c:v>159808.20000000001</c:v>
                </c:pt>
                <c:pt idx="3">
                  <c:v>92204.340000000011</c:v>
                </c:pt>
                <c:pt idx="4">
                  <c:v>192709.40000000002</c:v>
                </c:pt>
                <c:pt idx="5">
                  <c:v>116699.4</c:v>
                </c:pt>
                <c:pt idx="6">
                  <c:v>116091.6</c:v>
                </c:pt>
                <c:pt idx="7">
                  <c:v>172214.02000000002</c:v>
                </c:pt>
                <c:pt idx="8">
                  <c:v>109142.15999999999</c:v>
                </c:pt>
                <c:pt idx="9">
                  <c:v>115864.5</c:v>
                </c:pt>
                <c:pt idx="10">
                  <c:v>149630.70000000001</c:v>
                </c:pt>
                <c:pt idx="11">
                  <c:v>117636.59999999999</c:v>
                </c:pt>
              </c:numCache>
            </c:numRef>
          </c:val>
          <c:smooth val="1"/>
        </c:ser>
        <c:ser>
          <c:idx val="2"/>
          <c:order val="2"/>
          <c:tx>
            <c:v>AGRIGEL Cash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'2015'!$C$5:$C$16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'2015'!$F$5:$F$16</c:f>
              <c:numCache>
                <c:formatCode>_("R"* #,##0.00_);_("R"* \(#,##0.00\);_("R"* "-"??_);_(@_)</c:formatCode>
                <c:ptCount val="12"/>
                <c:pt idx="0">
                  <c:v>18810</c:v>
                </c:pt>
                <c:pt idx="1">
                  <c:v>53238</c:v>
                </c:pt>
                <c:pt idx="2">
                  <c:v>18810</c:v>
                </c:pt>
                <c:pt idx="3">
                  <c:v>18810</c:v>
                </c:pt>
                <c:pt idx="4">
                  <c:v>61259.040000000001</c:v>
                </c:pt>
                <c:pt idx="5">
                  <c:v>182342.99999999997</c:v>
                </c:pt>
                <c:pt idx="6">
                  <c:v>197755.8</c:v>
                </c:pt>
                <c:pt idx="7">
                  <c:v>251280.23000000004</c:v>
                </c:pt>
                <c:pt idx="8">
                  <c:v>91752.9</c:v>
                </c:pt>
                <c:pt idx="9">
                  <c:v>80324.399999999994</c:v>
                </c:pt>
                <c:pt idx="10">
                  <c:v>9536.1</c:v>
                </c:pt>
                <c:pt idx="11">
                  <c:v>1573.2</c:v>
                </c:pt>
              </c:numCache>
            </c:numRef>
          </c:val>
          <c:smooth val="1"/>
        </c:ser>
        <c:ser>
          <c:idx val="3"/>
          <c:order val="3"/>
          <c:tx>
            <c:v>AGRIGEL Accounts</c:v>
          </c:tx>
          <c:cat>
            <c:strRef>
              <c:f>'2015'!$C$5:$C$16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'2015'!$G$5:$G$16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47862.9</c:v>
                </c:pt>
                <c:pt idx="7">
                  <c:v>101317.5</c:v>
                </c:pt>
                <c:pt idx="8">
                  <c:v>17065.8</c:v>
                </c:pt>
                <c:pt idx="9">
                  <c:v>2052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InfantMed</c:v>
          </c:tx>
          <c:cat>
            <c:strRef>
              <c:f>'2015'!$C$5:$C$16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'2015'!$H$5:$H$16</c:f>
              <c:numCache>
                <c:formatCode>_("R"* #,##0.00_);_("R"* \(#,##0.00\);_("R"* "-"??_);_(@_)</c:formatCode>
                <c:ptCount val="12"/>
                <c:pt idx="0">
                  <c:v>475</c:v>
                </c:pt>
                <c:pt idx="1">
                  <c:v>135</c:v>
                </c:pt>
                <c:pt idx="2">
                  <c:v>0</c:v>
                </c:pt>
                <c:pt idx="3">
                  <c:v>80358.600000000006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 Sales</c:v>
          </c:tx>
          <c:cat>
            <c:strRef>
              <c:f>'2015'!$C$5:$C$16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'2015'!$I$5:$I$16</c:f>
              <c:numCache>
                <c:formatCode>_("R"* #,##0.00_);_("R"* \(#,##0.00\);_("R"* "-"??_);_(@_)</c:formatCode>
                <c:ptCount val="12"/>
                <c:pt idx="0">
                  <c:v>311836.11</c:v>
                </c:pt>
                <c:pt idx="1">
                  <c:v>454727.61999999994</c:v>
                </c:pt>
                <c:pt idx="2">
                  <c:v>285471.40000000002</c:v>
                </c:pt>
                <c:pt idx="3">
                  <c:v>239093.34000000003</c:v>
                </c:pt>
                <c:pt idx="4">
                  <c:v>325503.44</c:v>
                </c:pt>
                <c:pt idx="5">
                  <c:v>430455.89999999997</c:v>
                </c:pt>
                <c:pt idx="6">
                  <c:v>386858.7</c:v>
                </c:pt>
                <c:pt idx="7">
                  <c:v>568188.75</c:v>
                </c:pt>
                <c:pt idx="8">
                  <c:v>255478.25999999998</c:v>
                </c:pt>
                <c:pt idx="9">
                  <c:v>216777.3</c:v>
                </c:pt>
                <c:pt idx="10">
                  <c:v>168018.90000000002</c:v>
                </c:pt>
                <c:pt idx="11">
                  <c:v>221448.99</c:v>
                </c:pt>
              </c:numCache>
            </c:numRef>
          </c:val>
          <c:smooth val="1"/>
        </c:ser>
        <c:ser>
          <c:idx val="6"/>
          <c:order val="6"/>
          <c:cat>
            <c:strRef>
              <c:f>'2015'!$C$5:$C$16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'2015'!$J$8:$J$9</c:f>
              <c:numCache>
                <c:formatCode>General</c:formatCode>
                <c:ptCount val="2"/>
                <c:pt idx="0" formatCode="_(&quot;R&quot;* #,##0.00_);_(&quot;R&quot;* \(#,##0.00\);_(&quot;R&quot;* &quot;-&quot;??_);_(@_)">
                  <c:v>564596.78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15456"/>
        <c:axId val="119484416"/>
      </c:lineChart>
      <c:catAx>
        <c:axId val="1137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484416"/>
        <c:crosses val="autoZero"/>
        <c:auto val="1"/>
        <c:lblAlgn val="ctr"/>
        <c:lblOffset val="100"/>
        <c:noMultiLvlLbl val="0"/>
      </c:catAx>
      <c:valAx>
        <c:axId val="119484416"/>
        <c:scaling>
          <c:orientation val="minMax"/>
          <c:max val="6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3715456"/>
        <c:crosses val="autoZero"/>
        <c:crossBetween val="between"/>
        <c:majorUnit val="1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027627570650055"/>
          <c:y val="0.95207527299828265"/>
          <c:w val="0.76972372429349945"/>
          <c:h val="2.93553549708725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Monthly Account Sales</a:t>
            </a:r>
          </a:p>
        </c:rich>
      </c:tx>
      <c:layout>
        <c:manualLayout>
          <c:xMode val="edge"/>
          <c:yMode val="edge"/>
          <c:x val="0.40288568257491675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42730299667037"/>
          <c:y val="5.3833605220228384E-2"/>
          <c:w val="0.88457269700332963"/>
          <c:h val="0.90048939641109293"/>
        </c:manualLayout>
      </c:layout>
      <c:barChart>
        <c:barDir val="col"/>
        <c:grouping val="clustered"/>
        <c:varyColors val="0"/>
        <c:ser>
          <c:idx val="0"/>
          <c:order val="0"/>
          <c:tx>
            <c:v>March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Accounts'!$B$29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April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00" mc:Ignorable="a14" a14:legacySpreadsheetColorIndex="5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00" mc:Ignorable="a14" a14:legacySpreadsheetColorIndex="52"/>
                </a:gs>
                <a:gs pos="100000">
                  <a:srgbClr xmlns:mc="http://schemas.openxmlformats.org/markup-compatibility/2006" xmlns:a14="http://schemas.microsoft.com/office/drawing/2010/main" val="764700" mc:Ignorable="a14" a14:legacySpreadsheetColorIndex="5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Accounts'!$C$29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v>May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472F" mc:Ignorable="a14" a14:legacySpreadsheetColorIndex="5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9966" mc:Ignorable="a14" a14:legacySpreadsheetColorIndex="57"/>
                </a:gs>
                <a:gs pos="100000">
                  <a:srgbClr xmlns:mc="http://schemas.openxmlformats.org/markup-compatibility/2006" xmlns:a14="http://schemas.microsoft.com/office/drawing/2010/main" val="18472F" mc:Ignorable="a14" a14:legacySpreadsheetColorIndex="5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Accounts'!$D$29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v>June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10000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Accounts'!$E$29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v>July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00" mc:Ignorable="a14" a14:legacySpreadsheetColorIndex="34"/>
                </a:gs>
                <a:gs pos="10000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Accounts'!$F$29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v>August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FF" mc:Ignorable="a14" a14:legacySpreadsheetColorIndex="1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Accounts'!$G$29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tx>
            <c:v>September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B003B" mc:Ignorable="a14" a14:legacySpreadsheetColorIndex="2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800080" mc:Ignorable="a14" a14:legacySpreadsheetColorIndex="20"/>
                </a:gs>
                <a:gs pos="100000">
                  <a:srgbClr xmlns:mc="http://schemas.openxmlformats.org/markup-compatibility/2006" xmlns:a14="http://schemas.microsoft.com/office/drawing/2010/main" val="3B003B" mc:Ignorable="a14" a14:legacySpreadsheetColorIndex="2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Accounts'!$H$29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tx>
            <c:v>October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Accounts'!$I$29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v>November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Accounts'!$J$29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tx>
            <c:v>December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Accounts'!$K$29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v>January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'PREMAC Accounts'!$L$29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v>February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FF" mc:Ignorable="a14" a14:legacySpreadsheetColorIndex="33"/>
                </a:gs>
                <a:gs pos="10000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'2015'!$G$16</c:f>
              <c:numCache>
                <c:formatCode>_("R"* #,##0.00_);_("R"* \(#,##0.00\);_("R"* "-"??_);_(@_)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158334336"/>
        <c:axId val="158377856"/>
      </c:barChart>
      <c:catAx>
        <c:axId val="158334336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58377856"/>
        <c:crosses val="autoZero"/>
        <c:auto val="1"/>
        <c:lblAlgn val="ctr"/>
        <c:lblOffset val="100"/>
        <c:noMultiLvlLbl val="0"/>
      </c:catAx>
      <c:valAx>
        <c:axId val="15837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334336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26193118756938"/>
          <c:y val="0.95921696574225124"/>
          <c:w val="0.78579356270810208"/>
          <c:h val="3.91517128874387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Monthly Cash Sales</a:t>
            </a:r>
          </a:p>
        </c:rich>
      </c:tx>
      <c:layout>
        <c:manualLayout>
          <c:xMode val="edge"/>
          <c:yMode val="edge"/>
          <c:x val="0.42088934850051707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54912099276112"/>
          <c:y val="5.4237288135593219E-2"/>
          <c:w val="0.89245087900723885"/>
          <c:h val="0.89661016949152539"/>
        </c:manualLayout>
      </c:layout>
      <c:barChart>
        <c:barDir val="col"/>
        <c:grouping val="clustered"/>
        <c:varyColors val="0"/>
        <c:ser>
          <c:idx val="0"/>
          <c:order val="0"/>
          <c:tx>
            <c:v>March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474776" mc:Ignorable="a14" a14:legacySpreadsheetColorIndex="24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474776" mc:Ignorable="a14" a14:legacySpreadsheetColorIndex="24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'2015'!$D$5</c:f>
              <c:numCache>
                <c:formatCode>_("R"* #,##0.00_);_("R"* \(#,##0.00\);_("R"* "-"??_);_(@_)</c:formatCode>
                <c:ptCount val="1"/>
                <c:pt idx="0">
                  <c:v>41145.999999999993</c:v>
                </c:pt>
              </c:numCache>
            </c:numRef>
          </c:val>
        </c:ser>
        <c:ser>
          <c:idx val="1"/>
          <c:order val="1"/>
          <c:tx>
            <c:v>April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2F00" mc:Ignorable="a14" a14:legacySpreadsheetColorIndex="5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6600" mc:Ignorable="a14" a14:legacySpreadsheetColorIndex="53"/>
                </a:gs>
                <a:gs pos="100000">
                  <a:srgbClr xmlns:mc="http://schemas.openxmlformats.org/markup-compatibility/2006" xmlns:a14="http://schemas.microsoft.com/office/drawing/2010/main" val="762F00" mc:Ignorable="a14" a14:legacySpreadsheetColorIndex="5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4700" mc:Ignorable="a14" a14:legacySpreadsheetColorIndex="52">
                      <a:gamma/>
                      <a:shade val="46275"/>
                      <a:invGamma/>
                    </a:srgbClr>
                  </a:gs>
                  <a:gs pos="50000">
                    <a:srgbClr xmlns:mc="http://schemas.openxmlformats.org/markup-compatibility/2006" xmlns:a14="http://schemas.microsoft.com/office/drawing/2010/main" val="FF9900" mc:Ignorable="a14" a14:legacySpreadsheetColorIndex="52"/>
                  </a:gs>
                  <a:gs pos="100000">
                    <a:srgbClr xmlns:mc="http://schemas.openxmlformats.org/markup-compatibility/2006" xmlns:a14="http://schemas.microsoft.com/office/drawing/2010/main" val="764700" mc:Ignorable="a14" a14:legacySpreadsheetColorIndex="52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val>
            <c:numRef>
              <c:f>'2015'!$D$6</c:f>
              <c:numCache>
                <c:formatCode>_("R"* #,##0.00_);_("R"* \(#,##0.00\);_("R"* "-"??_);_(@_)</c:formatCode>
                <c:ptCount val="1"/>
                <c:pt idx="0">
                  <c:v>91906.8</c:v>
                </c:pt>
              </c:numCache>
            </c:numRef>
          </c:val>
        </c:ser>
        <c:ser>
          <c:idx val="2"/>
          <c:order val="2"/>
          <c:tx>
            <c:v>May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3B00" mc:Ignorable="a14" a14:legacySpreadsheetColorIndex="1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8000" mc:Ignorable="a14" a14:legacySpreadsheetColorIndex="17"/>
                </a:gs>
                <a:gs pos="100000">
                  <a:srgbClr xmlns:mc="http://schemas.openxmlformats.org/markup-compatibility/2006" xmlns:a14="http://schemas.microsoft.com/office/drawing/2010/main" val="003B00" mc:Ignorable="a14" a14:legacySpreadsheetColorIndex="1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'2015'!$D$7</c:f>
              <c:numCache>
                <c:formatCode>_("R"* #,##0.00_);_("R"* \(#,##0.00\);_("R"* "-"??_);_(@_)</c:formatCode>
                <c:ptCount val="1"/>
                <c:pt idx="0">
                  <c:v>106853.19999999998</c:v>
                </c:pt>
              </c:numCache>
            </c:numRef>
          </c:val>
        </c:ser>
        <c:ser>
          <c:idx val="3"/>
          <c:order val="3"/>
          <c:tx>
            <c:v>June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00" mc:Ignorable="a14" a14:legacySpreadsheetColorIndex="10"/>
                </a:gs>
                <a:gs pos="100000">
                  <a:srgbClr xmlns:mc="http://schemas.openxmlformats.org/markup-compatibility/2006" xmlns:a14="http://schemas.microsoft.com/office/drawing/2010/main" val="760000" mc:Ignorable="a14" a14:legacySpreadsheetColorIndex="1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'2015'!$D$8</c:f>
              <c:numCache>
                <c:formatCode>_("R"* #,##0.00_);_("R"* \(#,##0.00\);_("R"* "-"??_);_(@_)</c:formatCode>
                <c:ptCount val="1"/>
                <c:pt idx="0">
                  <c:v>47720.4</c:v>
                </c:pt>
              </c:numCache>
            </c:numRef>
          </c:val>
        </c:ser>
        <c:ser>
          <c:idx val="4"/>
          <c:order val="4"/>
          <c:tx>
            <c:v>July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00" mc:Ignorable="a14" a14:legacySpreadsheetColorIndex="34"/>
                </a:gs>
                <a:gs pos="100000">
                  <a:srgbClr xmlns:mc="http://schemas.openxmlformats.org/markup-compatibility/2006" xmlns:a14="http://schemas.microsoft.com/office/drawing/2010/main" val="767600" mc:Ignorable="a14" a14:legacySpreadsheetColorIndex="34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'2015'!$D$9</c:f>
              <c:numCache>
                <c:formatCode>_("R"* #,##0.00_);_("R"* \(#,##0.00\);_("R"* "-"??_);_(@_)</c:formatCode>
                <c:ptCount val="1"/>
                <c:pt idx="0">
                  <c:v>71535</c:v>
                </c:pt>
              </c:numCache>
            </c:numRef>
          </c:val>
        </c:ser>
        <c:ser>
          <c:idx val="5"/>
          <c:order val="5"/>
          <c:tx>
            <c:v>August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FF" mc:Ignorable="a14" a14:legacySpreadsheetColorIndex="3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'2015'!$D$10</c:f>
              <c:numCache>
                <c:formatCode>_("R"* #,##0.00_);_("R"* \(#,##0.00\);_("R"* "-"??_);_(@_)</c:formatCode>
                <c:ptCount val="1"/>
                <c:pt idx="0">
                  <c:v>131413.5</c:v>
                </c:pt>
              </c:numCache>
            </c:numRef>
          </c:val>
        </c:ser>
        <c:ser>
          <c:idx val="6"/>
          <c:order val="6"/>
          <c:tx>
            <c:v>September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3B003B" mc:Ignorable="a14" a14:legacySpreadsheetColorIndex="36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800080" mc:Ignorable="a14" a14:legacySpreadsheetColorIndex="36"/>
                </a:gs>
                <a:gs pos="100000">
                  <a:srgbClr xmlns:mc="http://schemas.openxmlformats.org/markup-compatibility/2006" xmlns:a14="http://schemas.microsoft.com/office/drawing/2010/main" val="3B003B" mc:Ignorable="a14" a14:legacySpreadsheetColorIndex="3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'2015'!$D$11</c:f>
              <c:numCache>
                <c:formatCode>_("R"* #,##0.00_);_("R"* \(#,##0.00\);_("R"* "-"??_);_(@_)</c:formatCode>
                <c:ptCount val="1"/>
                <c:pt idx="0">
                  <c:v>25148.400000000001</c:v>
                </c:pt>
              </c:numCache>
            </c:numRef>
          </c:val>
        </c:ser>
        <c:ser>
          <c:idx val="7"/>
          <c:order val="7"/>
          <c:tx>
            <c:v>October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99CC" mc:Ignorable="a14" a14:legacySpreadsheetColorIndex="45"/>
                </a:gs>
                <a:gs pos="100000">
                  <a:srgbClr xmlns:mc="http://schemas.openxmlformats.org/markup-compatibility/2006" xmlns:a14="http://schemas.microsoft.com/office/drawing/2010/main" val="76475E" mc:Ignorable="a14" a14:legacySpreadsheetColorIndex="4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'2015'!$D$12</c:f>
              <c:numCache>
                <c:formatCode>_("R"* #,##0.00_);_("R"* \(#,##0.00\);_("R"* "-"??_);_(@_)</c:formatCode>
                <c:ptCount val="1"/>
                <c:pt idx="0">
                  <c:v>43377</c:v>
                </c:pt>
              </c:numCache>
            </c:numRef>
          </c:val>
        </c:ser>
        <c:ser>
          <c:idx val="8"/>
          <c:order val="8"/>
          <c:tx>
            <c:v>November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'2015'!$D$13</c:f>
              <c:numCache>
                <c:formatCode>_("R"* #,##0.00_);_("R"* \(#,##0.00\);_("R"* "-"??_);_(@_)</c:formatCode>
                <c:ptCount val="1"/>
                <c:pt idx="0">
                  <c:v>37517.4</c:v>
                </c:pt>
              </c:numCache>
            </c:numRef>
          </c:val>
        </c:ser>
        <c:ser>
          <c:idx val="9"/>
          <c:order val="9"/>
          <c:tx>
            <c:v>December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'2015'!$D$14</c:f>
              <c:numCache>
                <c:formatCode>_("R"* #,##0.00_);_("R"* \(#,##0.00\);_("R"* "-"??_);_(@_)</c:formatCode>
                <c:ptCount val="1"/>
                <c:pt idx="0">
                  <c:v>18536.399999999998</c:v>
                </c:pt>
              </c:numCache>
            </c:numRef>
          </c:val>
        </c:ser>
        <c:ser>
          <c:idx val="10"/>
          <c:order val="10"/>
          <c:tx>
            <c:v>January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765E47" mc:Ignorable="a14" a14:legacySpreadsheetColorIndex="47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'2015'!$D$15</c:f>
              <c:numCache>
                <c:formatCode>_("R"* #,##0.00_);_("R"* \(#,##0.00\);_("R"* "-"??_);_(@_)</c:formatCode>
                <c:ptCount val="1"/>
                <c:pt idx="0">
                  <c:v>8852.1</c:v>
                </c:pt>
              </c:numCache>
            </c:numRef>
          </c:val>
        </c:ser>
        <c:ser>
          <c:idx val="11"/>
          <c:order val="11"/>
          <c:tx>
            <c:v>February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00FF" mc:Ignorable="a14" a14:legacySpreadsheetColorIndex="33"/>
                </a:gs>
                <a:gs pos="100000">
                  <a:srgbClr xmlns:mc="http://schemas.openxmlformats.org/markup-compatibility/2006" xmlns:a14="http://schemas.microsoft.com/office/drawing/2010/main" val="760076" mc:Ignorable="a14" a14:legacySpreadsheetColorIndex="33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'2015'!$D$16</c:f>
              <c:numCache>
                <c:formatCode>_("R"* #,##0.00_);_("R"* \(#,##0.00\);_("R"* "-"??_);_(@_)</c:formatCode>
                <c:ptCount val="1"/>
                <c:pt idx="0">
                  <c:v>102239.19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92721536"/>
        <c:axId val="92723072"/>
      </c:barChart>
      <c:catAx>
        <c:axId val="92721536"/>
        <c:scaling>
          <c:orientation val="minMax"/>
        </c:scaling>
        <c:delete val="1"/>
        <c:axPos val="b"/>
        <c:majorTickMark val="out"/>
        <c:minorTickMark val="none"/>
        <c:tickLblPos val="nextTo"/>
        <c:crossAx val="92723072"/>
        <c:crosses val="autoZero"/>
        <c:auto val="1"/>
        <c:lblAlgn val="ctr"/>
        <c:lblOffset val="100"/>
        <c:noMultiLvlLbl val="0"/>
      </c:catAx>
      <c:valAx>
        <c:axId val="92723072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721536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510858324715615"/>
          <c:y val="0.95932203389830506"/>
          <c:w val="0.73216132368148912"/>
          <c:h val="4.06779661016949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909155995947691E-2"/>
          <c:y val="0.15567282321899736"/>
          <c:w val="0.77712665609439158"/>
          <c:h val="0.699208443271767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5E47" mc:Ignorable="a14" a14:legacySpreadsheetColorIndex="47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CC99" mc:Ignorable="a14" a14:legacySpreadsheetColorIndex="47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FF" mc:Ignorable="a14" a14:legacySpreadsheetColorIndex="14"/>
                  </a:gs>
                  <a:gs pos="100000">
                    <a:srgbClr xmlns:mc="http://schemas.openxmlformats.org/markup-compatibility/2006" xmlns:a14="http://schemas.microsoft.com/office/drawing/2010/main" val="760076" mc:Ignorable="a14" a14:legacySpreadsheetColorIndex="14">
                      <a:gamma/>
                      <a:shade val="46275"/>
                      <a:invGamma/>
                    </a:srgbClr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CC" mc:Ignorable="a14" a14:legacySpreadsheetColorIndex="26"/>
                  </a:gs>
                  <a:gs pos="100000">
                    <a:srgbClr xmlns:mc="http://schemas.openxmlformats.org/markup-compatibility/2006" xmlns:a14="http://schemas.microsoft.com/office/drawing/2010/main" val="76765E" mc:Ignorable="a14" a14:legacySpreadsheetColorIndex="26">
                      <a:gamma/>
                      <a:shade val="46275"/>
                      <a:invGamma/>
                    </a:srgbClr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FFFF" mc:Ignorable="a14" a14:legacySpreadsheetColorIndex="27"/>
                  </a:gs>
                  <a:gs pos="100000">
                    <a:srgbClr xmlns:mc="http://schemas.openxmlformats.org/markup-compatibility/2006" xmlns:a14="http://schemas.microsoft.com/office/drawing/2010/main" val="5E7676" mc:Ignorable="a14" a14:legacySpreadsheetColorIndex="27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660066" mc:Ignorable="a14" a14:legacySpreadsheetColorIndex="28"/>
                  </a:gs>
                  <a:gs pos="100000">
                    <a:srgbClr xmlns:mc="http://schemas.openxmlformats.org/markup-compatibility/2006" xmlns:a14="http://schemas.microsoft.com/office/drawing/2010/main" val="2F002F" mc:Ignorable="a14" a14:legacySpreadsheetColorIndex="28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6600" mc:Ignorable="a14" a14:legacySpreadsheetColorIndex="53"/>
                  </a:gs>
                  <a:gs pos="100000">
                    <a:srgbClr xmlns:mc="http://schemas.openxmlformats.org/markup-compatibility/2006" xmlns:a14="http://schemas.microsoft.com/office/drawing/2010/main" val="762F00" mc:Ignorable="a14" a14:legacySpreadsheetColorIndex="53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66CC" mc:Ignorable="a14" a14:legacySpreadsheetColorIndex="30"/>
                  </a:gs>
                  <a:gs pos="100000">
                    <a:srgbClr xmlns:mc="http://schemas.openxmlformats.org/markup-compatibility/2006" xmlns:a14="http://schemas.microsoft.com/office/drawing/2010/main" val="002F5E" mc:Ignorable="a14" a14:legacySpreadsheetColorIndex="30">
                      <a:gamma/>
                      <a:shade val="46275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  <a:gs pos="10000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99CC" mc:Ignorable="a14" a14:legacySpreadsheetColorIndex="45"/>
                  </a:gs>
                  <a:gs pos="100000">
                    <a:srgbClr xmlns:mc="http://schemas.openxmlformats.org/markup-compatibility/2006" xmlns:a14="http://schemas.microsoft.com/office/drawing/2010/main" val="76475E" mc:Ignorable="a14" a14:legacySpreadsheetColorIndex="45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34"/>
                  </a:gs>
                  <a:gs pos="100000">
                    <a:srgbClr xmlns:mc="http://schemas.openxmlformats.org/markup-compatibility/2006" xmlns:a14="http://schemas.microsoft.com/office/drawing/2010/main" val="767600" mc:Ignorable="a14" a14:legacySpreadsheetColorIndex="34">
                      <a:gamma/>
                      <a:shade val="4627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FFFF" mc:Ignorable="a14" a14:legacySpreadsheetColorIndex="35"/>
                  </a:gs>
                  <a:gs pos="100000">
                    <a:srgbClr xmlns:mc="http://schemas.openxmlformats.org/markup-compatibility/2006" xmlns:a14="http://schemas.microsoft.com/office/drawing/2010/main" val="007676" mc:Ignorable="a14" a14:legacySpreadsheetColorIndex="35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C99FF" mc:Ignorable="a14" a14:legacySpreadsheetColorIndex="46"/>
                  </a:gs>
                  <a:gs pos="100000">
                    <a:srgbClr xmlns:mc="http://schemas.openxmlformats.org/markup-compatibility/2006" xmlns:a14="http://schemas.microsoft.com/office/drawing/2010/main" val="5E4776" mc:Ignorable="a14" a14:legacySpreadsheetColorIndex="46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60000" mc:Ignorable="a14" a14:legacySpreadsheetColorIndex="10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0000" mc:Ignorable="a14" a14:legacySpreadsheetColorIndex="1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3B00" mc:Ignorable="a14" a14:legacySpreadsheetColorIndex="17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8000" mc:Ignorable="a14" a14:legacySpreadsheetColorIndex="17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0076" mc:Ignorable="a14" a14:legacySpreadsheetColorIndex="39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00FF" mc:Ignorable="a14" a14:legacySpreadsheetColorIndex="39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00" mc:Ignorable="a14" a14:legacySpreadsheetColorIndex="34"/>
                  </a:gs>
                  <a:gs pos="100000">
                    <a:srgbClr xmlns:mc="http://schemas.openxmlformats.org/markup-compatibility/2006" xmlns:a14="http://schemas.microsoft.com/office/drawing/2010/main" val="767600" mc:Ignorable="a14" a14:legacySpreadsheetColorIndex="34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5E765E" mc:Ignorable="a14" a14:legacySpreadsheetColorIndex="42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CCFFCC" mc:Ignorable="a14" a14:legacySpreadsheetColorIndex="42"/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7600" mc:Ignorable="a14" a14:legacySpreadsheetColorIndex="11">
                      <a:gamma/>
                      <a:shade val="46275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FF00" mc:Ignorable="a14" a14:legacySpreadsheetColorIndex="11"/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3.0223637891868098E-2"/>
                  <c:y val="-1.35162985893254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57866051159301E-2"/>
                  <c:y val="2.25130367938836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6361088091682516E-2"/>
                  <c:y val="3.24988400196677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5.3290282123192791E-2"/>
                  <c:y val="4.90823343651965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-3.2196900064682357E-2"/>
                  <c:y val="4.69097431422655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-5.9630989738132141E-2"/>
                  <c:y val="1.47491326117217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-6.5888346484482815E-2"/>
                  <c:y val="-6.2979660523963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layout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layout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7"/>
              <c:layout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8"/>
              <c:layout>
                <c:manualLayout>
                  <c:x val="-1.1877212444889261E-2"/>
                  <c:y val="-5.87979141129786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'PREMAC Accounts'!$A$4:$A$28</c:f>
              <c:strCache>
                <c:ptCount val="24"/>
                <c:pt idx="0">
                  <c:v>600</c:v>
                </c:pt>
                <c:pt idx="1">
                  <c:v>AMC01</c:v>
                </c:pt>
                <c:pt idx="2">
                  <c:v>ANG01</c:v>
                </c:pt>
                <c:pt idx="3">
                  <c:v>BEL01</c:v>
                </c:pt>
                <c:pt idx="4">
                  <c:v>COM01</c:v>
                </c:pt>
                <c:pt idx="5">
                  <c:v>DBZ01</c:v>
                </c:pt>
                <c:pt idx="6">
                  <c:v>DOS01</c:v>
                </c:pt>
                <c:pt idx="7">
                  <c:v>EPE01</c:v>
                </c:pt>
                <c:pt idx="8">
                  <c:v>GRH01</c:v>
                </c:pt>
                <c:pt idx="9">
                  <c:v>HIG01</c:v>
                </c:pt>
                <c:pt idx="10">
                  <c:v>HIG02</c:v>
                </c:pt>
                <c:pt idx="11">
                  <c:v>HYD01</c:v>
                </c:pt>
                <c:pt idx="12">
                  <c:v>JAE01</c:v>
                </c:pt>
                <c:pt idx="13">
                  <c:v>JOY01</c:v>
                </c:pt>
                <c:pt idx="14">
                  <c:v>MAL01</c:v>
                </c:pt>
                <c:pt idx="15">
                  <c:v>MAL02</c:v>
                </c:pt>
                <c:pt idx="16">
                  <c:v>MEC01</c:v>
                </c:pt>
                <c:pt idx="17">
                  <c:v>POW01</c:v>
                </c:pt>
                <c:pt idx="18">
                  <c:v>SAN01</c:v>
                </c:pt>
                <c:pt idx="19">
                  <c:v>SAS01</c:v>
                </c:pt>
                <c:pt idx="20">
                  <c:v>THE01</c:v>
                </c:pt>
                <c:pt idx="21">
                  <c:v>TSH01</c:v>
                </c:pt>
                <c:pt idx="22">
                  <c:v>VRY01</c:v>
                </c:pt>
                <c:pt idx="23">
                  <c:v>ZUL01</c:v>
                </c:pt>
              </c:strCache>
            </c:strRef>
          </c:cat>
          <c:val>
            <c:numRef>
              <c:f>'PREMAC Accounts'!$N$4:$N$28</c:f>
              <c:numCache>
                <c:formatCode>_("R"* #,##0.00_);_("R"* \(#,##0.00\);_("R"* "-"??_);_(@_)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workbookViewId="0"/>
  </sheetViews>
  <pageMargins left="0.75" right="0.75" top="1" bottom="1" header="0.5" footer="0.5"/>
  <pageSetup orientation="landscape" verticalDpi="2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workbookViewId="0"/>
  </sheetViews>
  <pageMargins left="0.75" right="0.75" top="1" bottom="1" header="0.5" footer="0.5"/>
  <pageSetup paperSize="9" orientation="landscape" verticalDpi="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190499</xdr:rowOff>
    </xdr:from>
    <xdr:to>
      <xdr:col>8</xdr:col>
      <xdr:colOff>1228725</xdr:colOff>
      <xdr:row>61</xdr:row>
      <xdr:rowOff>161924</xdr:rowOff>
    </xdr:to>
    <xdr:graphicFrame macro="">
      <xdr:nvGraphicFramePr>
        <xdr:cNvPr id="10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59</xdr:row>
      <xdr:rowOff>123825</xdr:rowOff>
    </xdr:from>
    <xdr:to>
      <xdr:col>2</xdr:col>
      <xdr:colOff>866775</xdr:colOff>
      <xdr:row>61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23875" y="93059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Target</a:t>
          </a:r>
        </a:p>
      </xdr:txBody>
    </xdr:sp>
    <xdr:clientData/>
  </xdr:twoCellAnchor>
  <xdr:twoCellAnchor>
    <xdr:from>
      <xdr:col>1</xdr:col>
      <xdr:colOff>276225</xdr:colOff>
      <xdr:row>60</xdr:row>
      <xdr:rowOff>66675</xdr:rowOff>
    </xdr:from>
    <xdr:to>
      <xdr:col>1</xdr:col>
      <xdr:colOff>600075</xdr:colOff>
      <xdr:row>60</xdr:row>
      <xdr:rowOff>66675</xdr:rowOff>
    </xdr:to>
    <xdr:sp macro="" textlink="">
      <xdr:nvSpPr>
        <xdr:cNvPr id="1099" name="Line 5"/>
        <xdr:cNvSpPr>
          <a:spLocks noChangeShapeType="1"/>
        </xdr:cNvSpPr>
      </xdr:nvSpPr>
      <xdr:spPr bwMode="auto">
        <a:xfrm>
          <a:off x="628650" y="9439275"/>
          <a:ext cx="3238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38</xdr:row>
      <xdr:rowOff>9525</xdr:rowOff>
    </xdr:from>
    <xdr:to>
      <xdr:col>8</xdr:col>
      <xdr:colOff>1085850</xdr:colOff>
      <xdr:row>38</xdr:row>
      <xdr:rowOff>9525</xdr:rowOff>
    </xdr:to>
    <xdr:sp macro="" textlink="">
      <xdr:nvSpPr>
        <xdr:cNvPr id="1100" name="Line 7"/>
        <xdr:cNvSpPr>
          <a:spLocks noChangeShapeType="1"/>
        </xdr:cNvSpPr>
      </xdr:nvSpPr>
      <xdr:spPr bwMode="auto">
        <a:xfrm>
          <a:off x="771525" y="7096125"/>
          <a:ext cx="85725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572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37</xdr:row>
      <xdr:rowOff>9525</xdr:rowOff>
    </xdr:from>
    <xdr:to>
      <xdr:col>9</xdr:col>
      <xdr:colOff>390525</xdr:colOff>
      <xdr:row>68</xdr:row>
      <xdr:rowOff>0</xdr:rowOff>
    </xdr:to>
    <xdr:graphicFrame macro="">
      <xdr:nvGraphicFramePr>
        <xdr:cNvPr id="9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12%20-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Monthly Accounts"/>
      <sheetName val="Monthly Cash"/>
      <sheetName val="PREMAC Accounts"/>
      <sheetName val="MARCH '12"/>
      <sheetName val="APRIL '12"/>
      <sheetName val="MAY '12"/>
      <sheetName val="JUNE '12"/>
      <sheetName val="JULY '12"/>
      <sheetName val="AUGUST '12"/>
      <sheetName val="SEPTEMBER '12"/>
      <sheetName val="OCTOBER '12"/>
      <sheetName val="NOVEMBER '12"/>
      <sheetName val="DECEMBER '12"/>
      <sheetName val="JANUARY '13"/>
      <sheetName val="FEBRUARY '13"/>
    </sheetNames>
    <sheetDataSet>
      <sheetData sheetId="0">
        <row r="16">
          <cell r="I16">
            <v>294356.45999999996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Monthly Accounts"/>
      <sheetName val="Monthly Cash"/>
      <sheetName val="PREMAC Accounts"/>
      <sheetName val="MARCH '13"/>
      <sheetName val="APRIL '13"/>
      <sheetName val="MAY '13"/>
      <sheetName val="JUNE '13"/>
      <sheetName val="JULY '13"/>
      <sheetName val="AUGUST '13"/>
      <sheetName val="SEPTEMBER '13"/>
      <sheetName val="OCTOBER '13"/>
      <sheetName val="NOVEMBER '13"/>
      <sheetName val="DECEMBER '13"/>
      <sheetName val="JANUARY '14"/>
      <sheetName val="FEBRUARY '14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I5">
            <v>35409.96</v>
          </cell>
        </row>
        <row r="6">
          <cell r="I6"/>
        </row>
        <row r="7">
          <cell r="I7"/>
        </row>
        <row r="8">
          <cell r="I8"/>
        </row>
        <row r="9">
          <cell r="I9"/>
        </row>
        <row r="10">
          <cell r="I10"/>
        </row>
        <row r="11">
          <cell r="I11"/>
        </row>
        <row r="12">
          <cell r="I12">
            <v>11776.2</v>
          </cell>
        </row>
        <row r="13">
          <cell r="I13"/>
        </row>
        <row r="14">
          <cell r="I14"/>
        </row>
        <row r="15">
          <cell r="I15"/>
        </row>
        <row r="16">
          <cell r="I16"/>
        </row>
        <row r="17">
          <cell r="I17"/>
        </row>
        <row r="18">
          <cell r="I18"/>
        </row>
        <row r="19">
          <cell r="I19">
            <v>19163.400000000001</v>
          </cell>
        </row>
        <row r="20">
          <cell r="I20"/>
        </row>
        <row r="21">
          <cell r="I21"/>
        </row>
        <row r="22">
          <cell r="I22">
            <v>22982.400000000001</v>
          </cell>
        </row>
        <row r="23">
          <cell r="I23"/>
        </row>
        <row r="24">
          <cell r="I24"/>
        </row>
        <row r="25">
          <cell r="I25"/>
        </row>
        <row r="26">
          <cell r="I26">
            <v>17442</v>
          </cell>
        </row>
        <row r="27">
          <cell r="I27"/>
        </row>
        <row r="28">
          <cell r="I28"/>
        </row>
        <row r="29">
          <cell r="I29"/>
        </row>
        <row r="30">
          <cell r="I30"/>
        </row>
        <row r="31">
          <cell r="D31">
            <v>1100</v>
          </cell>
          <cell r="I31">
            <v>88986.41</v>
          </cell>
        </row>
        <row r="32">
          <cell r="I32"/>
        </row>
        <row r="33">
          <cell r="I33"/>
        </row>
        <row r="34">
          <cell r="I34"/>
        </row>
        <row r="35">
          <cell r="I35"/>
        </row>
        <row r="36">
          <cell r="I36"/>
        </row>
        <row r="37">
          <cell r="I37">
            <v>5426.4</v>
          </cell>
        </row>
        <row r="38">
          <cell r="I38"/>
        </row>
        <row r="39">
          <cell r="I39">
            <v>35340</v>
          </cell>
        </row>
        <row r="40">
          <cell r="I40"/>
        </row>
        <row r="41">
          <cell r="I41">
            <v>342</v>
          </cell>
        </row>
        <row r="42">
          <cell r="I42">
            <v>9393.6</v>
          </cell>
        </row>
        <row r="43">
          <cell r="I43"/>
        </row>
        <row r="44">
          <cell r="I44">
            <v>11206.2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2"/>
  <sheetViews>
    <sheetView zoomScaleNormal="100" workbookViewId="0">
      <selection activeCell="J14" sqref="J14:J15"/>
    </sheetView>
  </sheetViews>
  <sheetFormatPr defaultColWidth="8.85546875" defaultRowHeight="12.75" x14ac:dyDescent="0.2"/>
  <cols>
    <col min="1" max="1" width="5.28515625" style="5" customWidth="1"/>
    <col min="2" max="2" width="9.28515625" style="6" customWidth="1"/>
    <col min="3" max="3" width="15.7109375" style="6" customWidth="1"/>
    <col min="4" max="9" width="18.7109375" style="6" customWidth="1"/>
    <col min="10" max="10" width="15.7109375" style="6" customWidth="1"/>
    <col min="11" max="11" width="12.28515625" style="6" customWidth="1"/>
    <col min="12" max="13" width="11.85546875" style="6" bestFit="1" customWidth="1"/>
    <col min="14" max="16384" width="8.85546875" style="6"/>
  </cols>
  <sheetData>
    <row r="1" spans="1:13" ht="15" x14ac:dyDescent="0.2">
      <c r="A1" s="670" t="s">
        <v>119</v>
      </c>
      <c r="B1" s="671"/>
      <c r="C1" s="671"/>
      <c r="D1" s="671"/>
      <c r="E1" s="671"/>
      <c r="F1" s="671"/>
      <c r="G1" s="671"/>
      <c r="H1" s="671"/>
      <c r="I1" s="671"/>
    </row>
    <row r="2" spans="1:13" ht="6.95" customHeight="1" thickBot="1" x14ac:dyDescent="0.25"/>
    <row r="3" spans="1:13" ht="12.75" customHeight="1" thickBot="1" x14ac:dyDescent="0.25">
      <c r="A3" s="96"/>
      <c r="D3" s="673" t="s">
        <v>83</v>
      </c>
      <c r="E3" s="674"/>
      <c r="F3" s="673" t="s">
        <v>82</v>
      </c>
      <c r="G3" s="674"/>
      <c r="H3" s="675" t="s">
        <v>329</v>
      </c>
    </row>
    <row r="4" spans="1:13" ht="13.5" thickBot="1" x14ac:dyDescent="0.25">
      <c r="A4" s="54"/>
      <c r="B4" s="40" t="s">
        <v>36</v>
      </c>
      <c r="C4" s="12" t="s">
        <v>84</v>
      </c>
      <c r="D4" s="40" t="s">
        <v>37</v>
      </c>
      <c r="E4" s="12" t="s">
        <v>38</v>
      </c>
      <c r="F4" s="40" t="s">
        <v>85</v>
      </c>
      <c r="G4" s="12" t="s">
        <v>38</v>
      </c>
      <c r="H4" s="676"/>
      <c r="I4" s="107" t="s">
        <v>39</v>
      </c>
      <c r="J4" s="195" t="s">
        <v>88</v>
      </c>
      <c r="K4" s="236" t="s">
        <v>90</v>
      </c>
    </row>
    <row r="5" spans="1:13" ht="15" customHeight="1" x14ac:dyDescent="0.2">
      <c r="A5" s="10">
        <v>1</v>
      </c>
      <c r="B5" s="98">
        <v>2014</v>
      </c>
      <c r="C5" s="108" t="s">
        <v>1</v>
      </c>
      <c r="D5" s="104">
        <f>'MARCH ''14'!C39</f>
        <v>41145.999999999993</v>
      </c>
      <c r="E5" s="105">
        <f>'MARCH ''14'!D39</f>
        <v>251405.11000000002</v>
      </c>
      <c r="F5" s="104">
        <f>'MARCH ''14'!E39</f>
        <v>18810</v>
      </c>
      <c r="G5" s="105">
        <f>'MARCH ''14'!F39</f>
        <v>0</v>
      </c>
      <c r="H5" s="151">
        <f>'MARCH ''14'!G39</f>
        <v>475</v>
      </c>
      <c r="I5" s="106">
        <f t="shared" ref="I5:I16" si="0">SUM(D5:H5)</f>
        <v>311836.11</v>
      </c>
      <c r="J5" s="317">
        <f>I5+'[1]2013'!$I$16</f>
        <v>606192.56999999995</v>
      </c>
      <c r="K5" s="318">
        <f>J5/1.14*14%</f>
        <v>74444.701578947366</v>
      </c>
      <c r="L5" s="41"/>
    </row>
    <row r="6" spans="1:13" ht="15" customHeight="1" x14ac:dyDescent="0.2">
      <c r="A6" s="10">
        <v>2</v>
      </c>
      <c r="B6" s="98">
        <v>2014</v>
      </c>
      <c r="C6" s="101" t="s">
        <v>2</v>
      </c>
      <c r="D6" s="102">
        <f>'APRIL ''14'!C39</f>
        <v>91906.8</v>
      </c>
      <c r="E6" s="103">
        <f>'APRIL ''14'!D39</f>
        <v>309447.81999999995</v>
      </c>
      <c r="F6" s="102">
        <f>'APRIL ''14'!E39</f>
        <v>53238</v>
      </c>
      <c r="G6" s="103">
        <f>'APRIL ''14'!F39</f>
        <v>0</v>
      </c>
      <c r="H6" s="152">
        <f>'APRIL ''14'!G39</f>
        <v>135</v>
      </c>
      <c r="I6" s="106">
        <f t="shared" si="0"/>
        <v>454727.61999999994</v>
      </c>
      <c r="J6" s="666">
        <f>SUM(I6:I7)</f>
        <v>740199.02</v>
      </c>
      <c r="K6" s="669">
        <f>J6/1.14*14%</f>
        <v>90901.634035087744</v>
      </c>
      <c r="L6" s="41"/>
      <c r="M6" s="42"/>
    </row>
    <row r="7" spans="1:13" ht="15" customHeight="1" x14ac:dyDescent="0.2">
      <c r="A7" s="10">
        <v>3</v>
      </c>
      <c r="B7" s="98">
        <v>2014</v>
      </c>
      <c r="C7" s="101" t="s">
        <v>5</v>
      </c>
      <c r="D7" s="102">
        <f>'MAY ''14'!C39</f>
        <v>106853.19999999998</v>
      </c>
      <c r="E7" s="103">
        <f>'MAY ''14'!D39</f>
        <v>159808.20000000001</v>
      </c>
      <c r="F7" s="102">
        <f>'MAY ''14'!E39</f>
        <v>18810</v>
      </c>
      <c r="G7" s="103">
        <f>'MAY ''14'!F39</f>
        <v>0</v>
      </c>
      <c r="H7" s="152">
        <f>'MAY ''14'!G39</f>
        <v>0</v>
      </c>
      <c r="I7" s="106">
        <f t="shared" si="0"/>
        <v>285471.40000000002</v>
      </c>
      <c r="J7" s="668"/>
      <c r="K7" s="669"/>
      <c r="L7" s="41"/>
      <c r="M7" s="48"/>
    </row>
    <row r="8" spans="1:13" ht="15" customHeight="1" x14ac:dyDescent="0.2">
      <c r="A8" s="10">
        <v>4</v>
      </c>
      <c r="B8" s="98">
        <v>2014</v>
      </c>
      <c r="C8" s="101" t="s">
        <v>3</v>
      </c>
      <c r="D8" s="102">
        <f>'JUNE ''14'!C32</f>
        <v>47720.4</v>
      </c>
      <c r="E8" s="103">
        <f>'JUNE ''14'!D32</f>
        <v>92204.340000000011</v>
      </c>
      <c r="F8" s="102">
        <f>'JUNE ''14'!E32</f>
        <v>18810</v>
      </c>
      <c r="G8" s="103">
        <f>'JUNE ''14'!F32</f>
        <v>0</v>
      </c>
      <c r="H8" s="152">
        <f>'JUNE ''14'!G32</f>
        <v>80358.600000000006</v>
      </c>
      <c r="I8" s="106">
        <f t="shared" si="0"/>
        <v>239093.34000000003</v>
      </c>
      <c r="J8" s="666">
        <f>SUM(I8:I9)</f>
        <v>564596.78</v>
      </c>
      <c r="K8" s="669">
        <f>J8/1.14*14%</f>
        <v>69336.446666666685</v>
      </c>
      <c r="L8" s="41"/>
      <c r="M8" s="239"/>
    </row>
    <row r="9" spans="1:13" ht="15" customHeight="1" x14ac:dyDescent="0.2">
      <c r="A9" s="10">
        <v>5</v>
      </c>
      <c r="B9" s="98">
        <v>2014</v>
      </c>
      <c r="C9" s="101" t="s">
        <v>4</v>
      </c>
      <c r="D9" s="102">
        <f>'JULY ''14'!C39</f>
        <v>71535</v>
      </c>
      <c r="E9" s="103">
        <f>'JULY ''14'!D39</f>
        <v>192709.40000000002</v>
      </c>
      <c r="F9" s="102">
        <f>'JULY ''14'!E39</f>
        <v>61259.040000000001</v>
      </c>
      <c r="G9" s="103">
        <f>'JULY ''14'!F39</f>
        <v>0</v>
      </c>
      <c r="H9" s="152">
        <f>'JULY ''14'!G39</f>
        <v>0</v>
      </c>
      <c r="I9" s="106">
        <f t="shared" si="0"/>
        <v>325503.44</v>
      </c>
      <c r="J9" s="667"/>
      <c r="K9" s="669"/>
      <c r="L9" s="41"/>
    </row>
    <row r="10" spans="1:13" ht="15" customHeight="1" x14ac:dyDescent="0.2">
      <c r="A10" s="10">
        <v>6</v>
      </c>
      <c r="B10" s="98">
        <v>2014</v>
      </c>
      <c r="C10" s="101" t="s">
        <v>20</v>
      </c>
      <c r="D10" s="102">
        <f>'AUGUST ''14'!C38</f>
        <v>131413.5</v>
      </c>
      <c r="E10" s="103">
        <f>'AUGUST ''14'!D38</f>
        <v>116699.4</v>
      </c>
      <c r="F10" s="102">
        <f>'AUGUST ''14'!E38</f>
        <v>182342.99999999997</v>
      </c>
      <c r="G10" s="103">
        <f>'AUGUST ''14'!F38</f>
        <v>0</v>
      </c>
      <c r="H10" s="152">
        <f>'AUGUST ''14'!G38</f>
        <v>0</v>
      </c>
      <c r="I10" s="106">
        <f t="shared" si="0"/>
        <v>430455.89999999997</v>
      </c>
      <c r="J10" s="666">
        <f>SUM(I10:I11)</f>
        <v>817314.6</v>
      </c>
      <c r="K10" s="669">
        <f>J10/1.14*14%</f>
        <v>100371.96842105265</v>
      </c>
      <c r="L10" s="41"/>
      <c r="M10" s="237"/>
    </row>
    <row r="11" spans="1:13" ht="15" customHeight="1" x14ac:dyDescent="0.2">
      <c r="A11" s="10">
        <v>7</v>
      </c>
      <c r="B11" s="98">
        <v>2014</v>
      </c>
      <c r="C11" s="101" t="s">
        <v>21</v>
      </c>
      <c r="D11" s="102">
        <f>'SEPTEMBER ''14'!C56</f>
        <v>25148.400000000001</v>
      </c>
      <c r="E11" s="103">
        <f>'SEPTEMBER ''14'!D56</f>
        <v>116091.6</v>
      </c>
      <c r="F11" s="102">
        <f>'SEPTEMBER ''14'!E56</f>
        <v>197755.8</v>
      </c>
      <c r="G11" s="103">
        <f>'SEPTEMBER ''14'!F56</f>
        <v>47862.9</v>
      </c>
      <c r="H11" s="152">
        <f>'SEPTEMBER ''14'!G56</f>
        <v>0</v>
      </c>
      <c r="I11" s="106">
        <f t="shared" si="0"/>
        <v>386858.7</v>
      </c>
      <c r="J11" s="667"/>
      <c r="K11" s="669"/>
      <c r="L11" s="41"/>
      <c r="M11" s="238"/>
    </row>
    <row r="12" spans="1:13" ht="15" customHeight="1" x14ac:dyDescent="0.2">
      <c r="A12" s="10">
        <v>8</v>
      </c>
      <c r="B12" s="98">
        <v>2014</v>
      </c>
      <c r="C12" s="101" t="s">
        <v>22</v>
      </c>
      <c r="D12" s="102">
        <f>'OCTOBER ''14'!C74</f>
        <v>43377</v>
      </c>
      <c r="E12" s="103">
        <f>'OCTOBER ''14'!D74</f>
        <v>172214.02000000002</v>
      </c>
      <c r="F12" s="102">
        <f>'OCTOBER ''14'!E74</f>
        <v>251280.23000000004</v>
      </c>
      <c r="G12" s="103">
        <f>'OCTOBER ''14'!F74</f>
        <v>101317.5</v>
      </c>
      <c r="H12" s="152">
        <f>'OCTOBER ''14'!G74</f>
        <v>0</v>
      </c>
      <c r="I12" s="106">
        <f t="shared" si="0"/>
        <v>568188.75</v>
      </c>
      <c r="J12" s="666">
        <f>SUM(I12:I13)</f>
        <v>823667.01</v>
      </c>
      <c r="K12" s="669">
        <f>J12/1.14*14%</f>
        <v>101152.08894736845</v>
      </c>
      <c r="L12" s="41"/>
    </row>
    <row r="13" spans="1:13" ht="15" customHeight="1" x14ac:dyDescent="0.2">
      <c r="A13" s="10">
        <v>9</v>
      </c>
      <c r="B13" s="98">
        <v>2014</v>
      </c>
      <c r="C13" s="101" t="s">
        <v>23</v>
      </c>
      <c r="D13" s="102">
        <f>'NOVEMBER ''14'!C45</f>
        <v>37517.4</v>
      </c>
      <c r="E13" s="103">
        <f>'NOVEMBER ''14'!D45</f>
        <v>109142.15999999999</v>
      </c>
      <c r="F13" s="102">
        <f>'NOVEMBER ''14'!E45</f>
        <v>91752.9</v>
      </c>
      <c r="G13" s="103">
        <f>'NOVEMBER ''14'!F45</f>
        <v>17065.8</v>
      </c>
      <c r="H13" s="152">
        <f>'NOVEMBER ''14'!G45</f>
        <v>0</v>
      </c>
      <c r="I13" s="106">
        <f t="shared" si="0"/>
        <v>255478.25999999998</v>
      </c>
      <c r="J13" s="667"/>
      <c r="K13" s="669"/>
      <c r="L13" s="41"/>
    </row>
    <row r="14" spans="1:13" ht="15" customHeight="1" x14ac:dyDescent="0.2">
      <c r="A14" s="10">
        <v>10</v>
      </c>
      <c r="B14" s="98">
        <v>2014</v>
      </c>
      <c r="C14" s="101" t="s">
        <v>24</v>
      </c>
      <c r="D14" s="102">
        <f>'DECEMBER ''14'!C41</f>
        <v>18536.399999999998</v>
      </c>
      <c r="E14" s="103">
        <f>'DECEMBER ''14'!D41</f>
        <v>115864.5</v>
      </c>
      <c r="F14" s="102">
        <f>'DECEMBER ''14'!E41</f>
        <v>80324.399999999994</v>
      </c>
      <c r="G14" s="103">
        <f>'DECEMBER ''14'!F41</f>
        <v>2052</v>
      </c>
      <c r="H14" s="152">
        <f>'DECEMBER ''14'!G41</f>
        <v>0</v>
      </c>
      <c r="I14" s="106">
        <f t="shared" si="0"/>
        <v>216777.3</v>
      </c>
      <c r="J14" s="666">
        <f>SUM(I14:I15)</f>
        <v>384796.2</v>
      </c>
      <c r="K14" s="669">
        <f>J14/1.14*14%</f>
        <v>47255.673684210531</v>
      </c>
      <c r="L14" s="41"/>
    </row>
    <row r="15" spans="1:13" ht="15" customHeight="1" x14ac:dyDescent="0.2">
      <c r="A15" s="10">
        <v>11</v>
      </c>
      <c r="B15" s="10">
        <v>2015</v>
      </c>
      <c r="C15" s="101" t="s">
        <v>25</v>
      </c>
      <c r="D15" s="102">
        <f>'JANUARY ''15'!C35</f>
        <v>8852.1</v>
      </c>
      <c r="E15" s="103">
        <f>'JANUARY ''15'!D35</f>
        <v>149630.70000000001</v>
      </c>
      <c r="F15" s="102">
        <f>'JANUARY ''15'!E35</f>
        <v>9536.1</v>
      </c>
      <c r="G15" s="103">
        <f>'JANUARY ''15'!F35</f>
        <v>0</v>
      </c>
      <c r="H15" s="152">
        <f>'JANUARY ''15'!G35</f>
        <v>0</v>
      </c>
      <c r="I15" s="106">
        <f t="shared" si="0"/>
        <v>168018.90000000002</v>
      </c>
      <c r="J15" s="667"/>
      <c r="K15" s="669"/>
      <c r="L15" s="41"/>
    </row>
    <row r="16" spans="1:13" ht="15" customHeight="1" thickBot="1" x14ac:dyDescent="0.25">
      <c r="A16" s="10">
        <v>12</v>
      </c>
      <c r="B16" s="10">
        <v>2015</v>
      </c>
      <c r="C16" s="101" t="s">
        <v>26</v>
      </c>
      <c r="D16" s="111">
        <f>'FEBRUARY ''15'!C26</f>
        <v>102239.19</v>
      </c>
      <c r="E16" s="112">
        <f>'FEBRUARY ''15'!D26</f>
        <v>117636.59999999999</v>
      </c>
      <c r="F16" s="111">
        <f>'FEBRUARY ''15'!E26</f>
        <v>1573.2</v>
      </c>
      <c r="G16" s="112">
        <f>'FEBRUARY ''15'!F26</f>
        <v>0</v>
      </c>
      <c r="H16" s="591">
        <f>'FEBRUARY ''15'!G26</f>
        <v>0</v>
      </c>
      <c r="I16" s="106">
        <f t="shared" si="0"/>
        <v>221448.99</v>
      </c>
      <c r="L16" s="41"/>
    </row>
    <row r="17" spans="1:12" ht="15" customHeight="1" thickTop="1" thickBot="1" x14ac:dyDescent="0.25">
      <c r="B17" s="672"/>
      <c r="C17" s="672"/>
      <c r="D17" s="109">
        <f t="shared" ref="D17:I17" si="1">SUM(D5:D16)</f>
        <v>726245.39000000013</v>
      </c>
      <c r="E17" s="110">
        <f t="shared" si="1"/>
        <v>1902853.8499999999</v>
      </c>
      <c r="F17" s="109">
        <f t="shared" si="1"/>
        <v>985492.67</v>
      </c>
      <c r="G17" s="110">
        <f t="shared" si="1"/>
        <v>168298.19999999998</v>
      </c>
      <c r="H17" s="110">
        <f t="shared" si="1"/>
        <v>80968.600000000006</v>
      </c>
      <c r="I17" s="150">
        <f t="shared" si="1"/>
        <v>3863858.709999999</v>
      </c>
      <c r="J17" s="43"/>
      <c r="L17" s="41"/>
    </row>
    <row r="18" spans="1:12" ht="15" customHeight="1" thickBot="1" x14ac:dyDescent="0.25">
      <c r="A18" s="96"/>
      <c r="B18" s="11"/>
      <c r="C18" s="11"/>
      <c r="D18" s="664">
        <f>SUM(D17:E17)</f>
        <v>2629099.2400000002</v>
      </c>
      <c r="E18" s="665"/>
      <c r="F18" s="664">
        <f>SUM(F17:G17)</f>
        <v>1153790.8700000001</v>
      </c>
      <c r="G18" s="665"/>
      <c r="H18" s="153">
        <f>H17</f>
        <v>80968.600000000006</v>
      </c>
      <c r="I18" s="45"/>
      <c r="J18" s="165">
        <f>SUM(D18:H18)</f>
        <v>3863858.7100000004</v>
      </c>
      <c r="L18" s="41"/>
    </row>
    <row r="19" spans="1:12" ht="15" customHeight="1" x14ac:dyDescent="0.2">
      <c r="A19" s="96"/>
      <c r="B19" s="11"/>
      <c r="C19" s="11"/>
      <c r="D19" s="44"/>
      <c r="E19" s="44"/>
      <c r="F19" s="44"/>
      <c r="G19" s="44"/>
      <c r="H19" s="44"/>
      <c r="I19" s="45"/>
      <c r="J19" s="97">
        <f>AVERAGE(I5:I10)</f>
        <v>341181.30166666664</v>
      </c>
      <c r="L19" s="41"/>
    </row>
    <row r="20" spans="1:12" ht="15" customHeight="1" x14ac:dyDescent="0.2"/>
    <row r="21" spans="1:12" ht="15" customHeight="1" x14ac:dyDescent="0.2"/>
    <row r="22" spans="1:12" ht="15" customHeight="1" x14ac:dyDescent="0.2"/>
    <row r="23" spans="1:12" ht="15" customHeight="1" x14ac:dyDescent="0.2"/>
    <row r="24" spans="1:12" ht="15" customHeight="1" x14ac:dyDescent="0.2">
      <c r="A24" s="96"/>
    </row>
    <row r="25" spans="1:12" ht="15" customHeight="1" x14ac:dyDescent="0.2">
      <c r="A25" s="96"/>
    </row>
    <row r="26" spans="1:12" ht="15" customHeight="1" x14ac:dyDescent="0.2"/>
    <row r="27" spans="1:12" ht="15" customHeight="1" x14ac:dyDescent="0.2">
      <c r="L27" s="6" t="s">
        <v>41</v>
      </c>
    </row>
    <row r="28" spans="1:12" ht="15" customHeight="1" x14ac:dyDescent="0.2"/>
    <row r="29" spans="1:12" ht="15" customHeight="1" x14ac:dyDescent="0.2"/>
    <row r="30" spans="1:12" ht="15" customHeight="1" x14ac:dyDescent="0.2"/>
    <row r="31" spans="1:12" ht="15" customHeight="1" x14ac:dyDescent="0.2"/>
    <row r="32" spans="1:12" ht="15" customHeight="1" x14ac:dyDescent="0.2"/>
    <row r="33" spans="1:1" ht="15" customHeight="1" x14ac:dyDescent="0.2"/>
    <row r="34" spans="1:1" ht="15" customHeight="1" x14ac:dyDescent="0.2"/>
    <row r="35" spans="1:1" ht="15" customHeight="1" x14ac:dyDescent="0.2">
      <c r="A35" s="96"/>
    </row>
    <row r="36" spans="1:1" ht="15" customHeight="1" x14ac:dyDescent="0.2">
      <c r="A36" s="96"/>
    </row>
    <row r="37" spans="1:1" ht="15" customHeight="1" x14ac:dyDescent="0.2">
      <c r="A37" s="96"/>
    </row>
    <row r="38" spans="1:1" ht="15" customHeight="1" x14ac:dyDescent="0.2">
      <c r="A38" s="96"/>
    </row>
    <row r="39" spans="1:1" ht="15" customHeight="1" x14ac:dyDescent="0.2">
      <c r="A39" s="96"/>
    </row>
    <row r="40" spans="1:1" ht="15" customHeight="1" x14ac:dyDescent="0.2">
      <c r="A40" s="96"/>
    </row>
    <row r="41" spans="1:1" ht="15" customHeight="1" x14ac:dyDescent="0.2">
      <c r="A41" s="96"/>
    </row>
    <row r="42" spans="1:1" ht="15" customHeight="1" x14ac:dyDescent="0.2">
      <c r="A42" s="96"/>
    </row>
    <row r="43" spans="1:1" ht="15" customHeight="1" x14ac:dyDescent="0.2">
      <c r="A43" s="96"/>
    </row>
    <row r="44" spans="1:1" ht="15" customHeight="1" x14ac:dyDescent="0.2">
      <c r="A44" s="96"/>
    </row>
    <row r="45" spans="1:1" ht="15" customHeight="1" x14ac:dyDescent="0.2">
      <c r="A45" s="96"/>
    </row>
    <row r="46" spans="1:1" ht="15" customHeight="1" x14ac:dyDescent="0.2">
      <c r="A46" s="96"/>
    </row>
    <row r="47" spans="1:1" ht="15" customHeight="1" x14ac:dyDescent="0.2"/>
    <row r="48" spans="1:1" ht="15" customHeight="1" x14ac:dyDescent="0.2"/>
    <row r="49" spans="1:6" ht="15" customHeight="1" x14ac:dyDescent="0.2"/>
    <row r="50" spans="1:6" ht="15" customHeight="1" x14ac:dyDescent="0.2"/>
    <row r="51" spans="1:6" ht="15" customHeight="1" x14ac:dyDescent="0.2"/>
    <row r="52" spans="1:6" ht="15" customHeight="1" x14ac:dyDescent="0.2"/>
    <row r="53" spans="1:6" ht="15" customHeight="1" x14ac:dyDescent="0.2"/>
    <row r="54" spans="1:6" ht="15" customHeight="1" x14ac:dyDescent="0.2"/>
    <row r="55" spans="1:6" ht="15" customHeight="1" x14ac:dyDescent="0.2"/>
    <row r="56" spans="1:6" ht="15" customHeight="1" x14ac:dyDescent="0.2"/>
    <row r="57" spans="1:6" ht="15" customHeight="1" x14ac:dyDescent="0.2"/>
    <row r="58" spans="1:6" ht="15" customHeight="1" x14ac:dyDescent="0.2"/>
    <row r="59" spans="1:6" ht="15" customHeight="1" x14ac:dyDescent="0.2"/>
    <row r="60" spans="1:6" ht="15" customHeight="1" x14ac:dyDescent="0.2"/>
    <row r="61" spans="1:6" ht="15" customHeight="1" x14ac:dyDescent="0.2"/>
    <row r="62" spans="1:6" ht="15" customHeight="1" x14ac:dyDescent="0.2"/>
    <row r="63" spans="1:6" x14ac:dyDescent="0.2">
      <c r="A63" s="52" t="s">
        <v>50</v>
      </c>
    </row>
    <row r="64" spans="1:6" x14ac:dyDescent="0.2">
      <c r="B64" s="53" t="s">
        <v>51</v>
      </c>
      <c r="D64" s="48"/>
      <c r="E64" s="48"/>
      <c r="F64" s="48"/>
    </row>
    <row r="65" spans="1:9" x14ac:dyDescent="0.2">
      <c r="B65" s="53" t="s">
        <v>60</v>
      </c>
      <c r="D65" s="57"/>
      <c r="E65" s="57"/>
      <c r="F65" s="57"/>
    </row>
    <row r="66" spans="1:9" x14ac:dyDescent="0.2">
      <c r="B66" s="53" t="s">
        <v>53</v>
      </c>
      <c r="D66" s="48"/>
      <c r="E66" s="48"/>
      <c r="F66" s="48"/>
    </row>
    <row r="67" spans="1:9" x14ac:dyDescent="0.2">
      <c r="B67" s="53" t="s">
        <v>54</v>
      </c>
      <c r="D67" s="57"/>
      <c r="E67" s="57"/>
      <c r="F67" s="57"/>
    </row>
    <row r="68" spans="1:9" x14ac:dyDescent="0.2">
      <c r="B68" s="53" t="s">
        <v>52</v>
      </c>
      <c r="D68" s="48"/>
      <c r="E68" s="48"/>
      <c r="F68" s="48"/>
    </row>
    <row r="69" spans="1:9" x14ac:dyDescent="0.2">
      <c r="A69" s="54"/>
      <c r="B69" s="55" t="s">
        <v>55</v>
      </c>
      <c r="C69" s="56"/>
      <c r="D69" s="48"/>
      <c r="E69" s="48"/>
      <c r="F69" s="48"/>
      <c r="G69" s="56"/>
      <c r="H69" s="56"/>
      <c r="I69" s="56"/>
    </row>
    <row r="70" spans="1:9" x14ac:dyDescent="0.2">
      <c r="A70" s="54"/>
      <c r="B70" s="55" t="s">
        <v>56</v>
      </c>
      <c r="C70" s="56"/>
      <c r="D70" s="48"/>
      <c r="E70" s="48"/>
      <c r="F70" s="48"/>
      <c r="G70" s="95"/>
      <c r="H70" s="95"/>
      <c r="I70" s="56"/>
    </row>
    <row r="71" spans="1:9" x14ac:dyDescent="0.2">
      <c r="A71" s="54"/>
      <c r="B71" s="55" t="s">
        <v>63</v>
      </c>
      <c r="C71" s="56"/>
      <c r="D71" s="48"/>
      <c r="E71" s="48"/>
      <c r="F71" s="48"/>
      <c r="G71" s="95"/>
      <c r="H71" s="95"/>
      <c r="I71" s="56"/>
    </row>
    <row r="72" spans="1:9" ht="6.95" customHeight="1" thickBot="1" x14ac:dyDescent="0.25">
      <c r="A72" s="39"/>
      <c r="B72" s="58"/>
      <c r="C72" s="59"/>
      <c r="D72" s="59"/>
      <c r="E72" s="59"/>
      <c r="F72" s="59"/>
      <c r="G72" s="59"/>
      <c r="H72" s="59"/>
      <c r="I72" s="59"/>
    </row>
  </sheetData>
  <mergeCells count="17">
    <mergeCell ref="K6:K7"/>
    <mergeCell ref="K8:K9"/>
    <mergeCell ref="K10:K11"/>
    <mergeCell ref="A1:I1"/>
    <mergeCell ref="B17:C17"/>
    <mergeCell ref="D3:E3"/>
    <mergeCell ref="F3:G3"/>
    <mergeCell ref="H3:H4"/>
    <mergeCell ref="K12:K13"/>
    <mergeCell ref="J14:J15"/>
    <mergeCell ref="K14:K15"/>
    <mergeCell ref="D18:E18"/>
    <mergeCell ref="F18:G18"/>
    <mergeCell ref="J10:J11"/>
    <mergeCell ref="J8:J9"/>
    <mergeCell ref="J6:J7"/>
    <mergeCell ref="J12:J13"/>
  </mergeCells>
  <phoneticPr fontId="0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S109"/>
  <sheetViews>
    <sheetView zoomScaleNormal="100" workbookViewId="0">
      <pane ySplit="4" topLeftCell="A5" activePane="bottomLeft" state="frozenSplit"/>
      <selection pane="bottomLeft" activeCell="I40" sqref="I40"/>
    </sheetView>
  </sheetViews>
  <sheetFormatPr defaultRowHeight="12.75" x14ac:dyDescent="0.2"/>
  <cols>
    <col min="1" max="1" width="2.42578125" style="234" customWidth="1"/>
    <col min="2" max="2" width="6.42578125" style="143" customWidth="1"/>
    <col min="3" max="4" width="10.7109375" style="1" customWidth="1"/>
    <col min="5" max="6" width="11.28515625" style="1" customWidth="1"/>
    <col min="7" max="7" width="7" style="1" customWidth="1"/>
    <col min="8" max="8" width="12" customWidth="1"/>
    <col min="9" max="9" width="10.7109375" customWidth="1"/>
    <col min="10" max="11" width="10" customWidth="1"/>
    <col min="12" max="13" width="10.7109375" customWidth="1"/>
    <col min="14" max="14" width="10.7109375" style="161" customWidth="1"/>
    <col min="15" max="16" width="13.85546875" customWidth="1"/>
    <col min="17" max="17" width="13.28515625" customWidth="1"/>
    <col min="18" max="18" width="13.7109375" customWidth="1"/>
    <col min="19" max="19" width="13.140625" customWidth="1"/>
  </cols>
  <sheetData>
    <row r="1" spans="1:17" ht="15" x14ac:dyDescent="0.25">
      <c r="A1" s="100" t="s">
        <v>112</v>
      </c>
      <c r="C1" s="3"/>
    </row>
    <row r="2" spans="1:17" ht="9.75" customHeight="1" thickBot="1" x14ac:dyDescent="0.25">
      <c r="A2" s="2"/>
      <c r="C2" s="210"/>
      <c r="D2" s="211"/>
      <c r="E2" s="211"/>
      <c r="F2" s="211"/>
      <c r="G2" s="692" t="s">
        <v>87</v>
      </c>
      <c r="H2" s="213"/>
    </row>
    <row r="3" spans="1:17" ht="17.25" customHeight="1" x14ac:dyDescent="0.2">
      <c r="A3" s="2"/>
      <c r="C3" s="694" t="s">
        <v>83</v>
      </c>
      <c r="D3" s="695"/>
      <c r="E3" s="694" t="s">
        <v>82</v>
      </c>
      <c r="F3" s="695"/>
      <c r="G3" s="692"/>
      <c r="H3" s="213"/>
    </row>
    <row r="4" spans="1:17" ht="13.5" thickBot="1" x14ac:dyDescent="0.25">
      <c r="A4" s="141" t="s">
        <v>6</v>
      </c>
      <c r="B4" s="172" t="s">
        <v>18</v>
      </c>
      <c r="C4" s="113" t="s">
        <v>7</v>
      </c>
      <c r="D4" s="212" t="s">
        <v>8</v>
      </c>
      <c r="E4" s="113" t="s">
        <v>86</v>
      </c>
      <c r="F4" s="114" t="s">
        <v>8</v>
      </c>
      <c r="G4" s="693"/>
      <c r="H4" s="233" t="s">
        <v>0</v>
      </c>
      <c r="I4" s="691" t="s">
        <v>19</v>
      </c>
      <c r="J4" s="691"/>
      <c r="K4" s="691"/>
    </row>
    <row r="5" spans="1:17" x14ac:dyDescent="0.2">
      <c r="A5" s="753" t="s">
        <v>617</v>
      </c>
      <c r="B5" s="559" t="s">
        <v>400</v>
      </c>
      <c r="C5" s="560"/>
      <c r="D5" s="462"/>
      <c r="E5" s="598">
        <v>9074.4</v>
      </c>
      <c r="F5" s="463"/>
      <c r="G5" s="456"/>
      <c r="H5" s="769">
        <f>SUM(C5:G8)</f>
        <v>20362.68</v>
      </c>
      <c r="I5" s="64" t="s">
        <v>402</v>
      </c>
      <c r="J5" s="561"/>
      <c r="K5" s="562"/>
      <c r="L5" s="160" t="s">
        <v>581</v>
      </c>
      <c r="N5" s="232">
        <v>41955</v>
      </c>
      <c r="O5" s="94"/>
    </row>
    <row r="6" spans="1:17" x14ac:dyDescent="0.2">
      <c r="A6" s="754"/>
      <c r="B6" s="200" t="s">
        <v>437</v>
      </c>
      <c r="C6" s="119"/>
      <c r="D6" s="168"/>
      <c r="E6" s="190">
        <v>4104</v>
      </c>
      <c r="F6" s="120"/>
      <c r="G6" s="125"/>
      <c r="H6" s="770"/>
      <c r="I6" s="67" t="s">
        <v>445</v>
      </c>
      <c r="J6" s="73"/>
      <c r="K6" s="563"/>
      <c r="L6" s="160" t="s">
        <v>618</v>
      </c>
      <c r="N6" s="525">
        <v>41929</v>
      </c>
      <c r="Q6" s="240"/>
    </row>
    <row r="7" spans="1:17" x14ac:dyDescent="0.2">
      <c r="A7" s="754"/>
      <c r="B7" s="200" t="s">
        <v>438</v>
      </c>
      <c r="C7" s="119"/>
      <c r="D7" s="168"/>
      <c r="E7" s="191">
        <v>4104</v>
      </c>
      <c r="F7" s="120"/>
      <c r="G7" s="125"/>
      <c r="H7" s="770"/>
      <c r="I7" s="374" t="s">
        <v>444</v>
      </c>
      <c r="J7" s="73"/>
      <c r="K7" s="563"/>
      <c r="L7" s="216" t="s">
        <v>89</v>
      </c>
      <c r="N7" s="524"/>
      <c r="Q7" s="240"/>
    </row>
    <row r="8" spans="1:17" ht="13.5" thickBot="1" x14ac:dyDescent="0.25">
      <c r="A8" s="755"/>
      <c r="B8" s="564" t="s">
        <v>448</v>
      </c>
      <c r="C8" s="565"/>
      <c r="D8" s="500"/>
      <c r="E8" s="597">
        <v>3080.28</v>
      </c>
      <c r="F8" s="566"/>
      <c r="G8" s="567"/>
      <c r="H8" s="771"/>
      <c r="I8" s="70" t="s">
        <v>449</v>
      </c>
      <c r="J8" s="568"/>
      <c r="K8" s="569"/>
      <c r="L8" s="160" t="s">
        <v>124</v>
      </c>
      <c r="N8" s="228">
        <v>41953</v>
      </c>
      <c r="Q8" s="240"/>
    </row>
    <row r="9" spans="1:17" x14ac:dyDescent="0.2">
      <c r="A9" s="754" t="s">
        <v>616</v>
      </c>
      <c r="B9" s="457" t="s">
        <v>499</v>
      </c>
      <c r="C9" s="191"/>
      <c r="D9" s="168"/>
      <c r="E9" s="190">
        <v>2052</v>
      </c>
      <c r="F9" s="120"/>
      <c r="G9" s="125"/>
      <c r="H9" s="756">
        <f>SUM(C9:G16)</f>
        <v>92978.4</v>
      </c>
      <c r="I9" s="67" t="s">
        <v>511</v>
      </c>
      <c r="J9" s="73"/>
      <c r="K9" s="563"/>
      <c r="L9" s="160" t="s">
        <v>124</v>
      </c>
      <c r="N9" s="228">
        <v>41939</v>
      </c>
      <c r="O9" s="296"/>
      <c r="Q9" s="240"/>
    </row>
    <row r="10" spans="1:17" x14ac:dyDescent="0.2">
      <c r="A10" s="754"/>
      <c r="B10" s="454" t="s">
        <v>500</v>
      </c>
      <c r="C10" s="440"/>
      <c r="D10" s="206"/>
      <c r="E10" s="433">
        <v>4104</v>
      </c>
      <c r="F10" s="217"/>
      <c r="G10" s="434"/>
      <c r="H10" s="757"/>
      <c r="I10" s="622" t="s">
        <v>510</v>
      </c>
      <c r="J10" s="73"/>
      <c r="K10" s="563"/>
      <c r="L10" s="160" t="s">
        <v>581</v>
      </c>
      <c r="N10" s="228">
        <v>41983</v>
      </c>
      <c r="O10" s="296"/>
      <c r="Q10" s="240"/>
    </row>
    <row r="11" spans="1:17" x14ac:dyDescent="0.2">
      <c r="A11" s="754"/>
      <c r="B11" s="457" t="s">
        <v>504</v>
      </c>
      <c r="C11" s="191"/>
      <c r="D11" s="168"/>
      <c r="E11" s="190">
        <v>4104</v>
      </c>
      <c r="F11" s="120"/>
      <c r="G11" s="125"/>
      <c r="H11" s="757"/>
      <c r="I11" s="67" t="s">
        <v>664</v>
      </c>
      <c r="J11" s="73"/>
      <c r="K11" s="563"/>
      <c r="L11" s="160" t="s">
        <v>581</v>
      </c>
      <c r="N11" s="228">
        <v>41953</v>
      </c>
      <c r="O11" s="296"/>
      <c r="Q11" s="240"/>
    </row>
    <row r="12" spans="1:17" x14ac:dyDescent="0.2">
      <c r="A12" s="754"/>
      <c r="B12" s="454" t="s">
        <v>512</v>
      </c>
      <c r="C12" s="433">
        <v>2348.4</v>
      </c>
      <c r="D12" s="206"/>
      <c r="E12" s="433"/>
      <c r="F12" s="217"/>
      <c r="G12" s="434"/>
      <c r="H12" s="757"/>
      <c r="I12" s="67" t="s">
        <v>324</v>
      </c>
      <c r="J12" s="73"/>
      <c r="K12" s="563"/>
      <c r="L12" s="160" t="s">
        <v>124</v>
      </c>
      <c r="N12" s="228">
        <v>41940</v>
      </c>
      <c r="O12" s="296"/>
      <c r="Q12" s="240"/>
    </row>
    <row r="13" spans="1:17" x14ac:dyDescent="0.2">
      <c r="A13" s="754"/>
      <c r="B13" s="457" t="s">
        <v>517</v>
      </c>
      <c r="C13" s="191"/>
      <c r="D13" s="168"/>
      <c r="E13" s="190">
        <v>5472</v>
      </c>
      <c r="F13" s="120"/>
      <c r="G13" s="125"/>
      <c r="H13" s="757"/>
      <c r="I13" s="67" t="s">
        <v>525</v>
      </c>
      <c r="J13" s="73"/>
      <c r="K13" s="563"/>
      <c r="L13" s="160" t="s">
        <v>581</v>
      </c>
      <c r="N13" s="228">
        <v>41950</v>
      </c>
      <c r="O13" s="296"/>
      <c r="Q13" s="240"/>
    </row>
    <row r="14" spans="1:17" x14ac:dyDescent="0.2">
      <c r="A14" s="754"/>
      <c r="B14" s="200" t="s">
        <v>520</v>
      </c>
      <c r="C14" s="354"/>
      <c r="D14" s="182"/>
      <c r="E14" s="214">
        <v>2052</v>
      </c>
      <c r="F14" s="118"/>
      <c r="G14" s="159"/>
      <c r="H14" s="757"/>
      <c r="I14" s="67" t="s">
        <v>449</v>
      </c>
      <c r="J14" s="73"/>
      <c r="K14" s="563"/>
      <c r="L14" s="160" t="s">
        <v>124</v>
      </c>
      <c r="N14" s="228">
        <v>41953</v>
      </c>
      <c r="O14" s="296"/>
      <c r="Q14" s="240"/>
    </row>
    <row r="15" spans="1:17" x14ac:dyDescent="0.2">
      <c r="A15" s="754"/>
      <c r="B15" s="200" t="s">
        <v>544</v>
      </c>
      <c r="C15" s="354"/>
      <c r="D15" s="182"/>
      <c r="E15" s="214">
        <v>63270</v>
      </c>
      <c r="F15" s="118"/>
      <c r="G15" s="159"/>
      <c r="H15" s="757"/>
      <c r="I15" s="67" t="s">
        <v>158</v>
      </c>
      <c r="J15" s="73"/>
      <c r="K15" s="563"/>
      <c r="L15" s="160" t="s">
        <v>124</v>
      </c>
      <c r="N15" s="228">
        <v>41935</v>
      </c>
      <c r="O15" s="296"/>
      <c r="Q15" s="240"/>
    </row>
    <row r="16" spans="1:17" ht="13.5" thickBot="1" x14ac:dyDescent="0.25">
      <c r="A16" s="755"/>
      <c r="B16" s="564" t="s">
        <v>549</v>
      </c>
      <c r="C16" s="571"/>
      <c r="D16" s="572"/>
      <c r="E16" s="600">
        <v>9576</v>
      </c>
      <c r="F16" s="573"/>
      <c r="G16" s="574"/>
      <c r="H16" s="758"/>
      <c r="I16" s="70" t="s">
        <v>552</v>
      </c>
      <c r="J16" s="568"/>
      <c r="K16" s="569"/>
      <c r="L16" s="160" t="s">
        <v>124</v>
      </c>
      <c r="N16" s="228">
        <v>41970</v>
      </c>
      <c r="O16" s="296"/>
      <c r="P16" s="227"/>
      <c r="Q16" s="240"/>
    </row>
    <row r="17" spans="1:17" x14ac:dyDescent="0.2">
      <c r="A17" s="686" t="s">
        <v>99</v>
      </c>
      <c r="B17" s="200" t="s">
        <v>546</v>
      </c>
      <c r="C17" s="354"/>
      <c r="D17" s="182">
        <v>6420.48</v>
      </c>
      <c r="E17" s="117"/>
      <c r="F17" s="118"/>
      <c r="G17" s="159"/>
      <c r="H17" s="712">
        <f>SUM(C17:G19)</f>
        <v>54752.979999999996</v>
      </c>
      <c r="I17" s="67" t="s">
        <v>548</v>
      </c>
      <c r="J17" s="73"/>
      <c r="K17" s="74"/>
      <c r="L17" s="160" t="s">
        <v>92</v>
      </c>
      <c r="N17" s="228" t="s">
        <v>93</v>
      </c>
      <c r="O17" s="296"/>
      <c r="Q17" s="240"/>
    </row>
    <row r="18" spans="1:17" x14ac:dyDescent="0.2">
      <c r="A18" s="686"/>
      <c r="B18" s="383" t="s">
        <v>555</v>
      </c>
      <c r="C18" s="429"/>
      <c r="D18" s="222">
        <v>43060</v>
      </c>
      <c r="E18" s="436"/>
      <c r="F18" s="241"/>
      <c r="G18" s="404"/>
      <c r="H18" s="712"/>
      <c r="I18" s="148" t="s">
        <v>556</v>
      </c>
      <c r="J18" s="73"/>
      <c r="K18" s="74"/>
      <c r="L18" s="160" t="s">
        <v>92</v>
      </c>
      <c r="N18" s="228" t="s">
        <v>93</v>
      </c>
      <c r="O18" s="296"/>
    </row>
    <row r="19" spans="1:17" x14ac:dyDescent="0.2">
      <c r="A19" s="687"/>
      <c r="B19" s="145" t="s">
        <v>557</v>
      </c>
      <c r="C19" s="191"/>
      <c r="D19" s="120"/>
      <c r="E19" s="226">
        <v>5272.5</v>
      </c>
      <c r="F19" s="168"/>
      <c r="G19" s="125"/>
      <c r="H19" s="713"/>
      <c r="I19" s="148" t="s">
        <v>558</v>
      </c>
      <c r="J19" s="73"/>
      <c r="K19" s="74"/>
      <c r="L19" s="160" t="s">
        <v>124</v>
      </c>
      <c r="N19" s="228">
        <v>41915</v>
      </c>
    </row>
    <row r="20" spans="1:17" x14ac:dyDescent="0.2">
      <c r="A20" s="685" t="s">
        <v>199</v>
      </c>
      <c r="B20" s="144" t="s">
        <v>559</v>
      </c>
      <c r="C20" s="354"/>
      <c r="D20" s="118"/>
      <c r="E20" s="452"/>
      <c r="F20" s="182">
        <v>18810</v>
      </c>
      <c r="G20" s="159"/>
      <c r="H20" s="719">
        <f>SUM(C20:G25)</f>
        <v>36353.35</v>
      </c>
      <c r="I20" s="148" t="s">
        <v>560</v>
      </c>
      <c r="J20" s="73"/>
      <c r="K20" s="74"/>
      <c r="L20" s="160" t="s">
        <v>92</v>
      </c>
      <c r="N20" s="228" t="s">
        <v>93</v>
      </c>
    </row>
    <row r="21" spans="1:17" x14ac:dyDescent="0.2">
      <c r="A21" s="686"/>
      <c r="B21" s="454" t="s">
        <v>561</v>
      </c>
      <c r="C21" s="432"/>
      <c r="D21" s="206">
        <v>684</v>
      </c>
      <c r="E21" s="433"/>
      <c r="F21" s="217"/>
      <c r="G21" s="434"/>
      <c r="H21" s="712"/>
      <c r="I21" s="67" t="s">
        <v>222</v>
      </c>
      <c r="J21" s="73"/>
      <c r="K21" s="74"/>
      <c r="L21" s="160" t="s">
        <v>92</v>
      </c>
      <c r="N21" s="228" t="s">
        <v>93</v>
      </c>
      <c r="O21" s="296"/>
    </row>
    <row r="22" spans="1:17" x14ac:dyDescent="0.2">
      <c r="A22" s="686"/>
      <c r="B22" s="145" t="s">
        <v>562</v>
      </c>
      <c r="C22" s="190"/>
      <c r="D22" s="120"/>
      <c r="E22" s="226">
        <v>8550</v>
      </c>
      <c r="F22" s="168"/>
      <c r="G22" s="125"/>
      <c r="H22" s="712"/>
      <c r="I22" s="148" t="s">
        <v>158</v>
      </c>
      <c r="J22" s="73"/>
      <c r="K22" s="74"/>
      <c r="L22" s="160" t="s">
        <v>124</v>
      </c>
      <c r="N22" s="228">
        <v>41935</v>
      </c>
    </row>
    <row r="23" spans="1:17" x14ac:dyDescent="0.2">
      <c r="A23" s="686"/>
      <c r="B23" s="145" t="s">
        <v>563</v>
      </c>
      <c r="C23" s="191"/>
      <c r="D23" s="120"/>
      <c r="E23" s="226">
        <v>3886.15</v>
      </c>
      <c r="F23" s="168"/>
      <c r="G23" s="125"/>
      <c r="H23" s="712"/>
      <c r="I23" s="148" t="s">
        <v>564</v>
      </c>
      <c r="J23" s="73"/>
      <c r="K23" s="74"/>
      <c r="L23" s="160" t="s">
        <v>124</v>
      </c>
      <c r="N23" s="228">
        <v>41919</v>
      </c>
    </row>
    <row r="24" spans="1:17" x14ac:dyDescent="0.2">
      <c r="A24" s="686"/>
      <c r="B24" s="144" t="s">
        <v>565</v>
      </c>
      <c r="C24" s="214"/>
      <c r="D24" s="118"/>
      <c r="E24" s="452">
        <v>1824</v>
      </c>
      <c r="F24" s="182"/>
      <c r="G24" s="159"/>
      <c r="H24" s="712"/>
      <c r="I24" s="148" t="s">
        <v>566</v>
      </c>
      <c r="J24" s="73"/>
      <c r="K24" s="74"/>
      <c r="L24" s="160" t="s">
        <v>540</v>
      </c>
      <c r="N24" s="228">
        <v>41918</v>
      </c>
    </row>
    <row r="25" spans="1:17" x14ac:dyDescent="0.2">
      <c r="A25" s="687"/>
      <c r="B25" s="383" t="s">
        <v>567</v>
      </c>
      <c r="C25" s="429"/>
      <c r="D25" s="222"/>
      <c r="E25" s="436">
        <v>2599.1999999999998</v>
      </c>
      <c r="F25" s="241"/>
      <c r="G25" s="404"/>
      <c r="H25" s="713"/>
      <c r="I25" s="148" t="s">
        <v>568</v>
      </c>
      <c r="J25" s="73"/>
      <c r="K25" s="74"/>
      <c r="L25" s="160" t="s">
        <v>540</v>
      </c>
      <c r="N25" s="228">
        <v>41918</v>
      </c>
      <c r="O25" s="160"/>
    </row>
    <row r="26" spans="1:17" x14ac:dyDescent="0.2">
      <c r="A26" s="685" t="s">
        <v>98</v>
      </c>
      <c r="B26" s="145" t="s">
        <v>569</v>
      </c>
      <c r="C26" s="191"/>
      <c r="D26" s="120">
        <v>7432.8</v>
      </c>
      <c r="E26" s="129"/>
      <c r="F26" s="168"/>
      <c r="G26" s="125"/>
      <c r="H26" s="719">
        <f>SUM(C26:G27)</f>
        <v>9758.4</v>
      </c>
      <c r="I26" s="148" t="s">
        <v>548</v>
      </c>
      <c r="J26" s="73"/>
      <c r="K26" s="74"/>
      <c r="L26" s="160" t="s">
        <v>92</v>
      </c>
      <c r="N26" s="228" t="s">
        <v>93</v>
      </c>
    </row>
    <row r="27" spans="1:17" x14ac:dyDescent="0.2">
      <c r="A27" s="687"/>
      <c r="B27" s="145" t="s">
        <v>572</v>
      </c>
      <c r="C27" s="191"/>
      <c r="D27" s="120"/>
      <c r="E27" s="226">
        <v>2325.6</v>
      </c>
      <c r="F27" s="168"/>
      <c r="G27" s="125"/>
      <c r="H27" s="713"/>
      <c r="I27" s="148" t="s">
        <v>407</v>
      </c>
      <c r="J27" s="73"/>
      <c r="K27" s="74"/>
      <c r="L27" s="160" t="s">
        <v>124</v>
      </c>
      <c r="N27" s="228">
        <v>41918</v>
      </c>
    </row>
    <row r="28" spans="1:17" x14ac:dyDescent="0.2">
      <c r="A28" s="685" t="s">
        <v>263</v>
      </c>
      <c r="B28" s="145" t="s">
        <v>573</v>
      </c>
      <c r="C28" s="191"/>
      <c r="D28" s="120">
        <v>2348.4</v>
      </c>
      <c r="E28" s="129"/>
      <c r="F28" s="168"/>
      <c r="G28" s="125"/>
      <c r="H28" s="719">
        <f>SUM(C28:G33)</f>
        <v>21568.799999999999</v>
      </c>
      <c r="I28" s="148" t="s">
        <v>476</v>
      </c>
      <c r="J28" s="73"/>
      <c r="K28" s="74"/>
      <c r="L28" s="160" t="s">
        <v>92</v>
      </c>
      <c r="N28" s="228" t="s">
        <v>93</v>
      </c>
    </row>
    <row r="29" spans="1:17" x14ac:dyDescent="0.2">
      <c r="A29" s="686"/>
      <c r="B29" s="383" t="s">
        <v>574</v>
      </c>
      <c r="C29" s="430"/>
      <c r="D29" s="222"/>
      <c r="E29" s="436">
        <v>2052</v>
      </c>
      <c r="F29" s="241"/>
      <c r="G29" s="404"/>
      <c r="H29" s="712"/>
      <c r="I29" s="148" t="s">
        <v>578</v>
      </c>
      <c r="J29" s="73"/>
      <c r="K29" s="74"/>
      <c r="L29" s="160" t="s">
        <v>581</v>
      </c>
      <c r="N29" s="228">
        <v>41918</v>
      </c>
      <c r="O29" s="296"/>
    </row>
    <row r="30" spans="1:17" x14ac:dyDescent="0.2">
      <c r="A30" s="686"/>
      <c r="B30" s="145" t="s">
        <v>575</v>
      </c>
      <c r="C30" s="190">
        <v>4423.2</v>
      </c>
      <c r="D30" s="120"/>
      <c r="E30" s="226"/>
      <c r="F30" s="168"/>
      <c r="G30" s="125"/>
      <c r="H30" s="712"/>
      <c r="I30" s="148" t="s">
        <v>244</v>
      </c>
      <c r="J30" s="73"/>
      <c r="K30" s="74"/>
      <c r="L30" s="160" t="s">
        <v>124</v>
      </c>
      <c r="N30" s="228">
        <v>41976</v>
      </c>
    </row>
    <row r="31" spans="1:17" x14ac:dyDescent="0.2">
      <c r="A31" s="686"/>
      <c r="B31" s="145" t="s">
        <v>576</v>
      </c>
      <c r="C31" s="191"/>
      <c r="D31" s="120"/>
      <c r="E31" s="226">
        <v>2736</v>
      </c>
      <c r="F31" s="168"/>
      <c r="G31" s="125"/>
      <c r="H31" s="712"/>
      <c r="I31" s="148" t="s">
        <v>579</v>
      </c>
      <c r="J31" s="73"/>
      <c r="K31" s="74"/>
      <c r="L31" s="160" t="s">
        <v>540</v>
      </c>
      <c r="N31" s="228">
        <v>41925</v>
      </c>
      <c r="O31" s="544" t="s">
        <v>604</v>
      </c>
    </row>
    <row r="32" spans="1:17" x14ac:dyDescent="0.2">
      <c r="A32" s="686"/>
      <c r="B32" s="144" t="s">
        <v>577</v>
      </c>
      <c r="C32" s="354"/>
      <c r="D32" s="118"/>
      <c r="E32" s="452">
        <v>319.2</v>
      </c>
      <c r="F32" s="182"/>
      <c r="G32" s="159"/>
      <c r="H32" s="712"/>
      <c r="I32" s="148" t="s">
        <v>580</v>
      </c>
      <c r="J32" s="73"/>
      <c r="K32" s="74"/>
      <c r="L32" s="160" t="s">
        <v>434</v>
      </c>
      <c r="N32" s="228" t="s">
        <v>93</v>
      </c>
      <c r="O32" s="296" t="s">
        <v>740</v>
      </c>
    </row>
    <row r="33" spans="1:17" x14ac:dyDescent="0.2">
      <c r="A33" s="687"/>
      <c r="B33" s="383" t="s">
        <v>582</v>
      </c>
      <c r="C33" s="430"/>
      <c r="D33" s="222"/>
      <c r="E33" s="436">
        <v>9690</v>
      </c>
      <c r="F33" s="241"/>
      <c r="G33" s="404"/>
      <c r="H33" s="713"/>
      <c r="I33" s="148" t="s">
        <v>407</v>
      </c>
      <c r="J33" s="73"/>
      <c r="K33" s="74"/>
      <c r="L33" s="160" t="s">
        <v>581</v>
      </c>
      <c r="N33" s="228">
        <v>41921</v>
      </c>
      <c r="O33" s="296"/>
    </row>
    <row r="34" spans="1:17" x14ac:dyDescent="0.2">
      <c r="A34" s="685" t="s">
        <v>208</v>
      </c>
      <c r="B34" s="145" t="s">
        <v>583</v>
      </c>
      <c r="C34" s="191"/>
      <c r="D34" s="120">
        <v>2713.2</v>
      </c>
      <c r="E34" s="129"/>
      <c r="F34" s="168"/>
      <c r="G34" s="125"/>
      <c r="H34" s="719">
        <f>SUM(C34:G35)</f>
        <v>2884.2</v>
      </c>
      <c r="I34" s="148" t="s">
        <v>476</v>
      </c>
      <c r="J34" s="73"/>
      <c r="K34" s="74"/>
      <c r="L34" s="160" t="s">
        <v>92</v>
      </c>
      <c r="N34" s="228" t="s">
        <v>93</v>
      </c>
    </row>
    <row r="35" spans="1:17" x14ac:dyDescent="0.2">
      <c r="A35" s="687"/>
      <c r="B35" s="144" t="s">
        <v>584</v>
      </c>
      <c r="C35" s="354"/>
      <c r="D35" s="118">
        <v>171</v>
      </c>
      <c r="E35" s="452"/>
      <c r="F35" s="182"/>
      <c r="G35" s="159"/>
      <c r="H35" s="713"/>
      <c r="I35" s="148" t="s">
        <v>476</v>
      </c>
      <c r="J35" s="73"/>
      <c r="K35" s="74"/>
      <c r="L35" s="160" t="s">
        <v>92</v>
      </c>
      <c r="N35" s="228" t="s">
        <v>93</v>
      </c>
      <c r="Q35" s="498"/>
    </row>
    <row r="36" spans="1:17" x14ac:dyDescent="0.2">
      <c r="A36" s="685" t="s">
        <v>359</v>
      </c>
      <c r="B36" s="383" t="s">
        <v>585</v>
      </c>
      <c r="C36" s="429"/>
      <c r="D36" s="222">
        <v>2428.1999999999998</v>
      </c>
      <c r="E36" s="327"/>
      <c r="F36" s="241"/>
      <c r="G36" s="404"/>
      <c r="H36" s="719">
        <f>SUM(C36:G38)</f>
        <v>3203.3999999999996</v>
      </c>
      <c r="I36" s="148" t="s">
        <v>184</v>
      </c>
      <c r="J36" s="73"/>
      <c r="K36" s="74"/>
      <c r="L36" s="160" t="s">
        <v>92</v>
      </c>
      <c r="N36" s="228" t="s">
        <v>93</v>
      </c>
    </row>
    <row r="37" spans="1:17" x14ac:dyDescent="0.2">
      <c r="A37" s="686"/>
      <c r="B37" s="383" t="s">
        <v>586</v>
      </c>
      <c r="C37" s="429"/>
      <c r="D37" s="222">
        <v>684</v>
      </c>
      <c r="E37" s="327"/>
      <c r="F37" s="241"/>
      <c r="G37" s="404"/>
      <c r="H37" s="712"/>
      <c r="I37" s="148" t="s">
        <v>476</v>
      </c>
      <c r="J37" s="73"/>
      <c r="K37" s="74"/>
      <c r="L37" s="160" t="s">
        <v>92</v>
      </c>
      <c r="N37" s="228" t="s">
        <v>93</v>
      </c>
    </row>
    <row r="38" spans="1:17" x14ac:dyDescent="0.2">
      <c r="A38" s="687"/>
      <c r="B38" s="383" t="s">
        <v>587</v>
      </c>
      <c r="C38" s="429"/>
      <c r="D38" s="222"/>
      <c r="E38" s="436">
        <v>91.2</v>
      </c>
      <c r="F38" s="241"/>
      <c r="G38" s="404"/>
      <c r="H38" s="713"/>
      <c r="I38" s="148" t="s">
        <v>399</v>
      </c>
      <c r="J38" s="73"/>
      <c r="K38" s="74"/>
      <c r="L38" s="160" t="s">
        <v>124</v>
      </c>
      <c r="N38" s="228">
        <v>41927</v>
      </c>
    </row>
    <row r="39" spans="1:17" x14ac:dyDescent="0.2">
      <c r="A39" s="685" t="s">
        <v>212</v>
      </c>
      <c r="B39" s="383" t="s">
        <v>588</v>
      </c>
      <c r="C39" s="429"/>
      <c r="D39" s="222">
        <v>684</v>
      </c>
      <c r="E39" s="327"/>
      <c r="F39" s="241"/>
      <c r="G39" s="404"/>
      <c r="H39" s="736">
        <f>SUM(C39:G43)</f>
        <v>42048.9</v>
      </c>
      <c r="I39" s="148" t="s">
        <v>476</v>
      </c>
      <c r="J39" s="73"/>
      <c r="K39" s="74"/>
      <c r="L39" s="160" t="s">
        <v>92</v>
      </c>
      <c r="N39" s="228" t="s">
        <v>93</v>
      </c>
    </row>
    <row r="40" spans="1:17" x14ac:dyDescent="0.2">
      <c r="A40" s="686"/>
      <c r="B40" s="383" t="s">
        <v>589</v>
      </c>
      <c r="C40" s="429"/>
      <c r="D40" s="222"/>
      <c r="E40" s="436">
        <v>21232.5</v>
      </c>
      <c r="F40" s="241"/>
      <c r="G40" s="404"/>
      <c r="H40" s="738"/>
      <c r="I40" s="148" t="s">
        <v>597</v>
      </c>
      <c r="J40" s="73"/>
      <c r="K40" s="74"/>
      <c r="L40" s="160" t="s">
        <v>124</v>
      </c>
      <c r="N40" s="228">
        <v>41946</v>
      </c>
    </row>
    <row r="41" spans="1:17" x14ac:dyDescent="0.2">
      <c r="A41" s="686"/>
      <c r="B41" s="383" t="s">
        <v>590</v>
      </c>
      <c r="C41" s="429"/>
      <c r="D41" s="222"/>
      <c r="E41" s="436">
        <v>6908.4</v>
      </c>
      <c r="F41" s="241"/>
      <c r="G41" s="404"/>
      <c r="H41" s="738"/>
      <c r="I41" s="148" t="s">
        <v>596</v>
      </c>
      <c r="J41" s="73"/>
      <c r="K41" s="74"/>
      <c r="L41" s="160" t="s">
        <v>124</v>
      </c>
      <c r="N41" s="228">
        <v>41920</v>
      </c>
    </row>
    <row r="42" spans="1:17" x14ac:dyDescent="0.2">
      <c r="A42" s="686"/>
      <c r="B42" s="383" t="s">
        <v>591</v>
      </c>
      <c r="C42" s="429"/>
      <c r="D42" s="222"/>
      <c r="E42" s="436">
        <v>912</v>
      </c>
      <c r="F42" s="241"/>
      <c r="G42" s="404"/>
      <c r="H42" s="738"/>
      <c r="I42" s="148" t="s">
        <v>449</v>
      </c>
      <c r="J42" s="73"/>
      <c r="K42" s="74"/>
      <c r="L42" s="160" t="s">
        <v>124</v>
      </c>
      <c r="N42" s="228">
        <v>41953</v>
      </c>
    </row>
    <row r="43" spans="1:17" x14ac:dyDescent="0.2">
      <c r="A43" s="687"/>
      <c r="B43" s="383" t="s">
        <v>592</v>
      </c>
      <c r="C43" s="429"/>
      <c r="D43" s="222"/>
      <c r="E43" s="436">
        <v>12312</v>
      </c>
      <c r="F43" s="241"/>
      <c r="G43" s="404"/>
      <c r="H43" s="737"/>
      <c r="I43" s="148" t="s">
        <v>595</v>
      </c>
      <c r="J43" s="73"/>
      <c r="K43" s="74"/>
      <c r="L43" s="160" t="s">
        <v>540</v>
      </c>
      <c r="N43" s="228">
        <v>41921</v>
      </c>
    </row>
    <row r="44" spans="1:17" x14ac:dyDescent="0.2">
      <c r="A44" s="686" t="s">
        <v>215</v>
      </c>
      <c r="B44" s="383" t="s">
        <v>600</v>
      </c>
      <c r="C44" s="429"/>
      <c r="D44" s="222">
        <v>5415</v>
      </c>
      <c r="E44" s="327"/>
      <c r="F44" s="241"/>
      <c r="G44" s="404"/>
      <c r="H44" s="738">
        <f>SUM(C44:G46)</f>
        <v>10636.2</v>
      </c>
      <c r="I44" s="148" t="s">
        <v>548</v>
      </c>
      <c r="J44" s="73"/>
      <c r="K44" s="74"/>
      <c r="L44" s="160" t="s">
        <v>92</v>
      </c>
      <c r="N44" s="228" t="s">
        <v>93</v>
      </c>
    </row>
    <row r="45" spans="1:17" x14ac:dyDescent="0.2">
      <c r="A45" s="686"/>
      <c r="B45" s="145" t="s">
        <v>601</v>
      </c>
      <c r="C45" s="191"/>
      <c r="D45" s="120">
        <v>1026</v>
      </c>
      <c r="E45" s="226"/>
      <c r="F45" s="168"/>
      <c r="G45" s="125"/>
      <c r="H45" s="738"/>
      <c r="I45" s="148" t="s">
        <v>344</v>
      </c>
      <c r="J45" s="73"/>
      <c r="K45" s="74"/>
      <c r="L45" s="160" t="s">
        <v>92</v>
      </c>
      <c r="N45" s="228" t="s">
        <v>93</v>
      </c>
    </row>
    <row r="46" spans="1:17" x14ac:dyDescent="0.2">
      <c r="A46" s="687"/>
      <c r="B46" s="144" t="s">
        <v>602</v>
      </c>
      <c r="C46" s="214">
        <v>4195.2</v>
      </c>
      <c r="D46" s="118"/>
      <c r="E46" s="452"/>
      <c r="F46" s="182"/>
      <c r="G46" s="159"/>
      <c r="H46" s="737"/>
      <c r="I46" s="148" t="s">
        <v>603</v>
      </c>
      <c r="J46" s="73"/>
      <c r="K46" s="74"/>
      <c r="L46" s="160" t="s">
        <v>124</v>
      </c>
      <c r="N46" s="228">
        <v>42011</v>
      </c>
      <c r="O46" s="296"/>
      <c r="P46" s="227"/>
      <c r="Q46" s="227"/>
    </row>
    <row r="47" spans="1:17" x14ac:dyDescent="0.2">
      <c r="A47" s="685" t="s">
        <v>140</v>
      </c>
      <c r="B47" s="431" t="s">
        <v>605</v>
      </c>
      <c r="C47" s="440"/>
      <c r="D47" s="217">
        <v>1938</v>
      </c>
      <c r="E47" s="437"/>
      <c r="F47" s="206"/>
      <c r="G47" s="434"/>
      <c r="H47" s="736">
        <f>SUM(C47:G48)</f>
        <v>11628</v>
      </c>
      <c r="I47" s="148" t="s">
        <v>200</v>
      </c>
      <c r="J47" s="73"/>
      <c r="K47" s="74"/>
      <c r="L47" s="160" t="s">
        <v>92</v>
      </c>
      <c r="N47" s="228" t="s">
        <v>93</v>
      </c>
      <c r="O47" s="296"/>
      <c r="Q47" s="227"/>
    </row>
    <row r="48" spans="1:17" x14ac:dyDescent="0.2">
      <c r="A48" s="687"/>
      <c r="B48" s="145" t="s">
        <v>606</v>
      </c>
      <c r="C48" s="191"/>
      <c r="D48" s="120"/>
      <c r="E48" s="226">
        <v>9690</v>
      </c>
      <c r="F48" s="168"/>
      <c r="G48" s="125"/>
      <c r="H48" s="737"/>
      <c r="I48" s="148" t="s">
        <v>407</v>
      </c>
      <c r="J48" s="73"/>
      <c r="K48" s="74"/>
      <c r="L48" s="160" t="s">
        <v>581</v>
      </c>
      <c r="N48" s="228">
        <v>41925</v>
      </c>
      <c r="O48" s="296"/>
      <c r="Q48" s="227"/>
    </row>
    <row r="49" spans="1:17" x14ac:dyDescent="0.2">
      <c r="A49" s="542" t="s">
        <v>221</v>
      </c>
      <c r="B49" s="431" t="s">
        <v>607</v>
      </c>
      <c r="C49" s="440"/>
      <c r="D49" s="217">
        <v>2508</v>
      </c>
      <c r="E49" s="437"/>
      <c r="F49" s="206"/>
      <c r="G49" s="434"/>
      <c r="H49" s="543">
        <f>SUM(C49:G49)</f>
        <v>2508</v>
      </c>
      <c r="I49" s="148" t="s">
        <v>548</v>
      </c>
      <c r="J49" s="73"/>
      <c r="K49" s="74"/>
      <c r="L49" s="160" t="s">
        <v>92</v>
      </c>
      <c r="N49" s="232" t="s">
        <v>93</v>
      </c>
      <c r="O49" s="296"/>
      <c r="Q49" s="227"/>
    </row>
    <row r="50" spans="1:17" x14ac:dyDescent="0.2">
      <c r="A50" s="685" t="s">
        <v>226</v>
      </c>
      <c r="B50" s="145" t="s">
        <v>608</v>
      </c>
      <c r="C50" s="191"/>
      <c r="D50" s="120">
        <v>285</v>
      </c>
      <c r="E50" s="226"/>
      <c r="F50" s="168"/>
      <c r="G50" s="125"/>
      <c r="H50" s="736">
        <f>SUM(C50:G51)</f>
        <v>16131</v>
      </c>
      <c r="I50" s="148" t="s">
        <v>610</v>
      </c>
      <c r="J50" s="73"/>
      <c r="K50" s="74"/>
      <c r="L50" s="160" t="s">
        <v>92</v>
      </c>
      <c r="N50" s="232" t="s">
        <v>93</v>
      </c>
      <c r="O50" s="296"/>
      <c r="Q50" s="227"/>
    </row>
    <row r="51" spans="1:17" x14ac:dyDescent="0.2">
      <c r="A51" s="687"/>
      <c r="B51" s="145" t="s">
        <v>609</v>
      </c>
      <c r="C51" s="433">
        <v>15846</v>
      </c>
      <c r="D51" s="217"/>
      <c r="E51" s="437"/>
      <c r="F51" s="206"/>
      <c r="G51" s="434"/>
      <c r="H51" s="737"/>
      <c r="I51" s="148" t="s">
        <v>214</v>
      </c>
      <c r="J51" s="73"/>
      <c r="K51" s="74"/>
      <c r="L51" s="160" t="s">
        <v>581</v>
      </c>
      <c r="N51" s="232">
        <v>41927</v>
      </c>
      <c r="O51" s="296"/>
      <c r="Q51" s="227"/>
    </row>
    <row r="52" spans="1:17" x14ac:dyDescent="0.2">
      <c r="A52" s="685" t="s">
        <v>230</v>
      </c>
      <c r="B52" s="383" t="s">
        <v>611</v>
      </c>
      <c r="C52" s="429"/>
      <c r="D52" s="222"/>
      <c r="E52" s="436">
        <v>2736</v>
      </c>
      <c r="F52" s="241"/>
      <c r="G52" s="404"/>
      <c r="H52" s="736">
        <f>SUM(C52:G53)</f>
        <v>16108.2</v>
      </c>
      <c r="I52" s="148" t="s">
        <v>613</v>
      </c>
      <c r="J52" s="73"/>
      <c r="K52" s="74"/>
      <c r="L52" s="160" t="s">
        <v>124</v>
      </c>
      <c r="N52" s="228">
        <v>41932</v>
      </c>
    </row>
    <row r="53" spans="1:17" x14ac:dyDescent="0.2">
      <c r="A53" s="687"/>
      <c r="B53" s="383" t="s">
        <v>612</v>
      </c>
      <c r="C53" s="430">
        <v>13372.2</v>
      </c>
      <c r="D53" s="222"/>
      <c r="E53" s="327"/>
      <c r="F53" s="241"/>
      <c r="G53" s="404"/>
      <c r="H53" s="737"/>
      <c r="I53" s="148" t="s">
        <v>614</v>
      </c>
      <c r="J53" s="73"/>
      <c r="K53" s="74"/>
      <c r="L53" s="160" t="s">
        <v>124</v>
      </c>
      <c r="N53" s="232">
        <v>41927</v>
      </c>
    </row>
    <row r="54" spans="1:17" x14ac:dyDescent="0.2">
      <c r="A54" s="303" t="s">
        <v>151</v>
      </c>
      <c r="B54" s="383" t="s">
        <v>615</v>
      </c>
      <c r="C54" s="429"/>
      <c r="D54" s="222">
        <v>7410</v>
      </c>
      <c r="E54" s="327"/>
      <c r="F54" s="241"/>
      <c r="G54" s="404"/>
      <c r="H54" s="507">
        <f>SUM(C54:G54)</f>
        <v>7410</v>
      </c>
      <c r="I54" s="148" t="s">
        <v>279</v>
      </c>
      <c r="J54" s="73"/>
      <c r="K54" s="74"/>
      <c r="L54" s="160" t="s">
        <v>92</v>
      </c>
      <c r="N54" s="228" t="s">
        <v>93</v>
      </c>
    </row>
    <row r="55" spans="1:17" x14ac:dyDescent="0.2">
      <c r="A55" s="685" t="s">
        <v>292</v>
      </c>
      <c r="B55" s="383" t="s">
        <v>619</v>
      </c>
      <c r="C55" s="429"/>
      <c r="D55" s="222"/>
      <c r="E55" s="436">
        <v>2052</v>
      </c>
      <c r="F55" s="241"/>
      <c r="G55" s="404"/>
      <c r="H55" s="736">
        <f>SUM(C55:G60)</f>
        <v>40442.639999999999</v>
      </c>
      <c r="I55" s="148" t="s">
        <v>620</v>
      </c>
      <c r="J55" s="73"/>
      <c r="K55" s="74"/>
      <c r="L55" s="160" t="s">
        <v>581</v>
      </c>
      <c r="N55" s="228">
        <v>41941</v>
      </c>
    </row>
    <row r="56" spans="1:17" x14ac:dyDescent="0.2">
      <c r="A56" s="686"/>
      <c r="B56" s="383" t="s">
        <v>621</v>
      </c>
      <c r="C56" s="429"/>
      <c r="D56" s="222"/>
      <c r="E56" s="436">
        <v>1128.5999999999999</v>
      </c>
      <c r="F56" s="241"/>
      <c r="G56" s="404"/>
      <c r="H56" s="738"/>
      <c r="I56" s="148" t="s">
        <v>623</v>
      </c>
      <c r="J56" s="73"/>
      <c r="K56" s="74"/>
      <c r="L56" s="160" t="s">
        <v>581</v>
      </c>
      <c r="N56" s="228">
        <v>41935</v>
      </c>
    </row>
    <row r="57" spans="1:17" x14ac:dyDescent="0.2">
      <c r="A57" s="686"/>
      <c r="B57" s="383" t="s">
        <v>622</v>
      </c>
      <c r="C57" s="429"/>
      <c r="D57" s="222"/>
      <c r="E57" s="436">
        <v>2223</v>
      </c>
      <c r="F57" s="241"/>
      <c r="G57" s="404"/>
      <c r="H57" s="738"/>
      <c r="I57" s="148" t="s">
        <v>613</v>
      </c>
      <c r="J57" s="73"/>
      <c r="K57" s="74"/>
      <c r="L57" s="160" t="s">
        <v>124</v>
      </c>
      <c r="N57" s="228">
        <v>41934</v>
      </c>
    </row>
    <row r="58" spans="1:17" x14ac:dyDescent="0.2">
      <c r="A58" s="686"/>
      <c r="B58" s="383" t="s">
        <v>624</v>
      </c>
      <c r="C58" s="429"/>
      <c r="D58" s="222">
        <v>8249.0400000000009</v>
      </c>
      <c r="E58" s="327"/>
      <c r="F58" s="241"/>
      <c r="G58" s="404"/>
      <c r="H58" s="738"/>
      <c r="I58" s="148" t="s">
        <v>141</v>
      </c>
      <c r="J58" s="73"/>
      <c r="K58" s="74"/>
      <c r="L58" s="160" t="s">
        <v>92</v>
      </c>
      <c r="N58" s="228" t="s">
        <v>93</v>
      </c>
    </row>
    <row r="59" spans="1:17" x14ac:dyDescent="0.2">
      <c r="A59" s="686"/>
      <c r="B59" s="383" t="s">
        <v>625</v>
      </c>
      <c r="C59" s="429"/>
      <c r="D59" s="222">
        <v>19380</v>
      </c>
      <c r="E59" s="327"/>
      <c r="F59" s="241"/>
      <c r="G59" s="404"/>
      <c r="H59" s="738"/>
      <c r="I59" s="148" t="s">
        <v>243</v>
      </c>
      <c r="J59" s="73"/>
      <c r="K59" s="74"/>
      <c r="L59" s="160" t="s">
        <v>92</v>
      </c>
      <c r="N59" s="228" t="s">
        <v>93</v>
      </c>
    </row>
    <row r="60" spans="1:17" x14ac:dyDescent="0.2">
      <c r="A60" s="687"/>
      <c r="B60" s="383" t="s">
        <v>626</v>
      </c>
      <c r="C60" s="429"/>
      <c r="D60" s="222">
        <v>7410</v>
      </c>
      <c r="E60" s="327"/>
      <c r="F60" s="241"/>
      <c r="G60" s="404"/>
      <c r="H60" s="737"/>
      <c r="I60" s="148" t="s">
        <v>279</v>
      </c>
      <c r="J60" s="73"/>
      <c r="K60" s="74"/>
      <c r="L60" s="160" t="s">
        <v>92</v>
      </c>
      <c r="N60" s="228" t="s">
        <v>93</v>
      </c>
    </row>
    <row r="61" spans="1:17" x14ac:dyDescent="0.2">
      <c r="A61" s="685" t="s">
        <v>368</v>
      </c>
      <c r="B61" s="383" t="s">
        <v>627</v>
      </c>
      <c r="C61" s="429"/>
      <c r="D61" s="222">
        <v>4936.2</v>
      </c>
      <c r="E61" s="327"/>
      <c r="F61" s="241"/>
      <c r="G61" s="404"/>
      <c r="H61" s="736">
        <f>SUM(C61:G63)</f>
        <v>17692.8</v>
      </c>
      <c r="I61" s="148" t="s">
        <v>153</v>
      </c>
      <c r="J61" s="73"/>
      <c r="K61" s="74"/>
      <c r="L61" s="160" t="s">
        <v>92</v>
      </c>
      <c r="N61" s="228" t="s">
        <v>93</v>
      </c>
    </row>
    <row r="62" spans="1:17" x14ac:dyDescent="0.2">
      <c r="A62" s="686"/>
      <c r="B62" s="383" t="s">
        <v>628</v>
      </c>
      <c r="C62" s="429"/>
      <c r="D62" s="222"/>
      <c r="E62" s="436">
        <v>11115</v>
      </c>
      <c r="F62" s="241"/>
      <c r="G62" s="404"/>
      <c r="H62" s="738"/>
      <c r="I62" s="148" t="s">
        <v>158</v>
      </c>
      <c r="J62" s="73"/>
      <c r="K62" s="74"/>
      <c r="L62" s="160" t="s">
        <v>89</v>
      </c>
      <c r="N62" s="228">
        <v>41935</v>
      </c>
    </row>
    <row r="63" spans="1:17" x14ac:dyDescent="0.2">
      <c r="A63" s="687"/>
      <c r="B63" s="383" t="s">
        <v>629</v>
      </c>
      <c r="C63" s="429"/>
      <c r="D63" s="222">
        <v>1641.6</v>
      </c>
      <c r="E63" s="327"/>
      <c r="F63" s="241"/>
      <c r="G63" s="404"/>
      <c r="H63" s="737"/>
      <c r="I63" s="148" t="s">
        <v>476</v>
      </c>
      <c r="J63" s="73"/>
      <c r="K63" s="74"/>
      <c r="L63" s="160" t="s">
        <v>92</v>
      </c>
      <c r="N63" s="228" t="s">
        <v>93</v>
      </c>
    </row>
    <row r="64" spans="1:17" x14ac:dyDescent="0.2">
      <c r="A64" s="685" t="s">
        <v>240</v>
      </c>
      <c r="B64" s="383" t="s">
        <v>630</v>
      </c>
      <c r="C64" s="429"/>
      <c r="D64" s="222"/>
      <c r="E64" s="436">
        <v>319.2</v>
      </c>
      <c r="F64" s="241"/>
      <c r="G64" s="404"/>
      <c r="H64" s="736">
        <f>SUM(C64:G66)</f>
        <v>85311.9</v>
      </c>
      <c r="I64" s="148" t="s">
        <v>632</v>
      </c>
      <c r="J64" s="73"/>
      <c r="K64" s="74"/>
      <c r="L64" s="160" t="s">
        <v>124</v>
      </c>
      <c r="N64" s="228">
        <v>41915</v>
      </c>
    </row>
    <row r="65" spans="1:18" x14ac:dyDescent="0.2">
      <c r="A65" s="686"/>
      <c r="B65" s="383" t="s">
        <v>631</v>
      </c>
      <c r="C65" s="429"/>
      <c r="D65" s="222"/>
      <c r="E65" s="327"/>
      <c r="F65" s="241">
        <v>82507.5</v>
      </c>
      <c r="G65" s="404"/>
      <c r="H65" s="738"/>
      <c r="I65" s="148" t="s">
        <v>633</v>
      </c>
      <c r="J65" s="73"/>
      <c r="K65" s="74"/>
      <c r="L65" s="160" t="s">
        <v>92</v>
      </c>
      <c r="N65" s="228" t="s">
        <v>93</v>
      </c>
    </row>
    <row r="66" spans="1:18" x14ac:dyDescent="0.2">
      <c r="A66" s="687"/>
      <c r="B66" s="383" t="s">
        <v>634</v>
      </c>
      <c r="C66" s="429"/>
      <c r="D66" s="222">
        <v>2485.1999999999998</v>
      </c>
      <c r="E66" s="327"/>
      <c r="F66" s="241"/>
      <c r="G66" s="404"/>
      <c r="H66" s="737"/>
      <c r="I66" s="148" t="s">
        <v>635</v>
      </c>
      <c r="J66" s="73"/>
      <c r="K66" s="74"/>
      <c r="L66" s="160" t="s">
        <v>92</v>
      </c>
      <c r="N66" s="228" t="s">
        <v>93</v>
      </c>
    </row>
    <row r="67" spans="1:18" x14ac:dyDescent="0.2">
      <c r="A67" s="584" t="s">
        <v>248</v>
      </c>
      <c r="B67" s="383" t="s">
        <v>636</v>
      </c>
      <c r="C67" s="429"/>
      <c r="D67" s="222">
        <v>17504.7</v>
      </c>
      <c r="E67" s="327"/>
      <c r="F67" s="241"/>
      <c r="G67" s="404"/>
      <c r="H67" s="507">
        <f>SUM(C67:G67)</f>
        <v>17504.7</v>
      </c>
      <c r="I67" s="148" t="s">
        <v>250</v>
      </c>
      <c r="J67" s="73"/>
      <c r="K67" s="74"/>
      <c r="L67" s="160" t="s">
        <v>92</v>
      </c>
      <c r="N67" s="228" t="s">
        <v>93</v>
      </c>
    </row>
    <row r="68" spans="1:18" x14ac:dyDescent="0.2">
      <c r="A68" s="584" t="s">
        <v>171</v>
      </c>
      <c r="B68" s="383" t="s">
        <v>637</v>
      </c>
      <c r="C68" s="429"/>
      <c r="D68" s="222">
        <v>11742</v>
      </c>
      <c r="E68" s="327"/>
      <c r="F68" s="241"/>
      <c r="G68" s="404"/>
      <c r="H68" s="507">
        <f>SUM(C68:G68)</f>
        <v>11742</v>
      </c>
      <c r="I68" s="148" t="s">
        <v>128</v>
      </c>
      <c r="J68" s="73"/>
      <c r="K68" s="74"/>
      <c r="L68" s="160" t="s">
        <v>92</v>
      </c>
      <c r="N68" s="228" t="s">
        <v>93</v>
      </c>
    </row>
    <row r="69" spans="1:18" x14ac:dyDescent="0.2">
      <c r="A69" s="685" t="s">
        <v>187</v>
      </c>
      <c r="B69" s="383" t="s">
        <v>639</v>
      </c>
      <c r="C69" s="429"/>
      <c r="D69" s="222">
        <v>2485.1999999999998</v>
      </c>
      <c r="E69" s="327"/>
      <c r="F69" s="241"/>
      <c r="G69" s="404"/>
      <c r="H69" s="736">
        <f>SUM(C69:G71)</f>
        <v>32798.199999999997</v>
      </c>
      <c r="I69" s="148" t="s">
        <v>635</v>
      </c>
      <c r="J69" s="73"/>
      <c r="K69" s="74"/>
      <c r="L69" s="160" t="s">
        <v>92</v>
      </c>
      <c r="N69" s="228" t="s">
        <v>93</v>
      </c>
    </row>
    <row r="70" spans="1:18" x14ac:dyDescent="0.2">
      <c r="A70" s="686"/>
      <c r="B70" s="383" t="s">
        <v>640</v>
      </c>
      <c r="C70" s="429"/>
      <c r="D70" s="222"/>
      <c r="E70" s="436">
        <v>12278.2</v>
      </c>
      <c r="F70" s="241"/>
      <c r="G70" s="404"/>
      <c r="H70" s="738"/>
      <c r="I70" s="148" t="s">
        <v>564</v>
      </c>
      <c r="J70" s="73"/>
      <c r="K70" s="74"/>
      <c r="L70" s="160" t="s">
        <v>124</v>
      </c>
      <c r="N70" s="228">
        <v>41941</v>
      </c>
    </row>
    <row r="71" spans="1:18" x14ac:dyDescent="0.2">
      <c r="A71" s="687"/>
      <c r="B71" s="383" t="s">
        <v>638</v>
      </c>
      <c r="C71" s="429"/>
      <c r="D71" s="222"/>
      <c r="E71" s="436">
        <v>18034.8</v>
      </c>
      <c r="F71" s="241"/>
      <c r="G71" s="404"/>
      <c r="H71" s="737"/>
      <c r="I71" s="148" t="s">
        <v>641</v>
      </c>
      <c r="J71" s="73"/>
      <c r="K71" s="74"/>
      <c r="L71" s="160" t="s">
        <v>581</v>
      </c>
      <c r="N71" s="228">
        <v>41941</v>
      </c>
    </row>
    <row r="72" spans="1:18" x14ac:dyDescent="0.2">
      <c r="A72" s="575" t="s">
        <v>254</v>
      </c>
      <c r="B72" s="383" t="s">
        <v>642</v>
      </c>
      <c r="C72" s="190">
        <v>3192</v>
      </c>
      <c r="D72" s="120"/>
      <c r="E72" s="129"/>
      <c r="F72" s="168"/>
      <c r="G72" s="125"/>
      <c r="H72" s="507">
        <f>SUM(C72:G72)</f>
        <v>3192</v>
      </c>
      <c r="I72" s="148" t="s">
        <v>365</v>
      </c>
      <c r="J72" s="73"/>
      <c r="K72" s="74"/>
      <c r="L72" s="160" t="s">
        <v>124</v>
      </c>
      <c r="N72" s="228">
        <v>41982</v>
      </c>
    </row>
    <row r="73" spans="1:18" ht="13.5" thickBot="1" x14ac:dyDescent="0.25">
      <c r="A73" s="592" t="s">
        <v>191</v>
      </c>
      <c r="B73" s="291" t="s">
        <v>643</v>
      </c>
      <c r="C73" s="440"/>
      <c r="D73" s="593">
        <v>11172</v>
      </c>
      <c r="E73" s="440"/>
      <c r="F73" s="593"/>
      <c r="G73" s="434"/>
      <c r="H73" s="594">
        <f>SUM(C73:G73)</f>
        <v>11172</v>
      </c>
      <c r="I73" s="148" t="s">
        <v>476</v>
      </c>
      <c r="J73" s="595"/>
      <c r="K73" s="595"/>
      <c r="L73" s="596" t="s">
        <v>92</v>
      </c>
      <c r="N73" s="228" t="s">
        <v>93</v>
      </c>
    </row>
    <row r="74" spans="1:18" s="13" customFormat="1" ht="14.25" thickTop="1" thickBot="1" x14ac:dyDescent="0.25">
      <c r="A74" s="701"/>
      <c r="B74" s="701"/>
      <c r="C74" s="115">
        <f>SUM(C5:C72)</f>
        <v>43377</v>
      </c>
      <c r="D74" s="115">
        <f>SUM(D5:D73)</f>
        <v>172214.02000000002</v>
      </c>
      <c r="E74" s="115">
        <f>SUM(E5:E72)</f>
        <v>251280.23000000004</v>
      </c>
      <c r="F74" s="115">
        <f>SUM(F5:F72)</f>
        <v>101317.5</v>
      </c>
      <c r="G74" s="126">
        <f>SUM(G17:G72)</f>
        <v>0</v>
      </c>
      <c r="H74" s="703">
        <f>SUM(H5:H73)</f>
        <v>568188.75</v>
      </c>
      <c r="I74" s="703"/>
      <c r="J74" s="703"/>
      <c r="K74" s="703"/>
      <c r="L74" s="128"/>
      <c r="M74" s="128"/>
      <c r="N74" s="162"/>
    </row>
    <row r="75" spans="1:18" s="13" customFormat="1" ht="15" customHeight="1" x14ac:dyDescent="0.2">
      <c r="A75" s="99"/>
      <c r="B75" s="146"/>
      <c r="C75" s="739">
        <f>SUM(C74:D74)</f>
        <v>215591.02000000002</v>
      </c>
      <c r="D75" s="740"/>
      <c r="E75" s="705">
        <f>SUM(E74:F74)</f>
        <v>352597.73000000004</v>
      </c>
      <c r="F75" s="706"/>
      <c r="G75" s="127">
        <f>SUM(G74)</f>
        <v>0</v>
      </c>
      <c r="H75" s="702"/>
      <c r="I75" s="702"/>
      <c r="J75" s="702"/>
      <c r="K75" s="702"/>
      <c r="L75" s="128"/>
      <c r="M75" s="128"/>
      <c r="N75" s="162"/>
      <c r="Q75" s="160"/>
    </row>
    <row r="76" spans="1:18" s="13" customFormat="1" x14ac:dyDescent="0.2">
      <c r="A76" s="99"/>
      <c r="B76" s="146"/>
      <c r="C76" s="9"/>
      <c r="D76" s="9"/>
      <c r="E76" s="656">
        <f>COUNTA(E5:E73)</f>
        <v>35</v>
      </c>
      <c r="F76" s="9"/>
      <c r="G76" s="9"/>
      <c r="H76" s="764"/>
      <c r="I76" s="722"/>
      <c r="L76" s="8"/>
      <c r="M76" s="8"/>
      <c r="N76" s="162"/>
      <c r="P76" s="160"/>
      <c r="Q76" s="299"/>
    </row>
    <row r="77" spans="1:18" x14ac:dyDescent="0.2">
      <c r="H77" s="745"/>
      <c r="I77" s="745"/>
      <c r="P77" s="160"/>
      <c r="Q77" s="227"/>
      <c r="R77" s="13"/>
    </row>
    <row r="78" spans="1:18" ht="15" x14ac:dyDescent="0.2">
      <c r="A78" s="124" t="s">
        <v>17</v>
      </c>
    </row>
    <row r="79" spans="1:18" s="161" customFormat="1" ht="7.5" customHeight="1" x14ac:dyDescent="0.2">
      <c r="A79" s="4"/>
      <c r="B79" s="143"/>
      <c r="C79" s="1"/>
      <c r="D79" s="1"/>
      <c r="E79" s="1"/>
      <c r="F79" s="1"/>
      <c r="G79" s="1"/>
      <c r="H79"/>
      <c r="I79"/>
      <c r="J79"/>
      <c r="K79"/>
      <c r="L79"/>
      <c r="M79"/>
      <c r="O79"/>
    </row>
    <row r="80" spans="1:18" s="161" customFormat="1" ht="17.25" customHeight="1" thickBot="1" x14ac:dyDescent="0.25">
      <c r="A80" s="218"/>
      <c r="B80" s="219" t="s">
        <v>83</v>
      </c>
      <c r="C80" s="196"/>
      <c r="D80" s="1"/>
      <c r="E80" s="1"/>
      <c r="F80" s="1"/>
      <c r="G80" s="1"/>
      <c r="H80"/>
      <c r="I80"/>
      <c r="J80"/>
      <c r="K80"/>
      <c r="L80"/>
      <c r="M80"/>
      <c r="O80"/>
    </row>
    <row r="81" spans="1:19" s="161" customFormat="1" ht="13.5" thickBot="1" x14ac:dyDescent="0.25">
      <c r="A81" s="707"/>
      <c r="B81" s="708"/>
      <c r="C81" s="175" t="s">
        <v>143</v>
      </c>
      <c r="D81" s="576" t="s">
        <v>48</v>
      </c>
      <c r="E81" s="587" t="s">
        <v>11</v>
      </c>
      <c r="F81" s="380" t="s">
        <v>44</v>
      </c>
      <c r="G81" s="380" t="s">
        <v>74</v>
      </c>
      <c r="H81" s="380" t="s">
        <v>284</v>
      </c>
      <c r="I81" s="380" t="s">
        <v>27</v>
      </c>
      <c r="J81" s="380" t="s">
        <v>14</v>
      </c>
      <c r="K81" s="380" t="s">
        <v>72</v>
      </c>
      <c r="L81" s="380" t="s">
        <v>12</v>
      </c>
      <c r="M81" s="380" t="s">
        <v>49</v>
      </c>
      <c r="N81" s="380" t="s">
        <v>61</v>
      </c>
      <c r="O81" s="380" t="s">
        <v>9</v>
      </c>
      <c r="P81" s="380" t="s">
        <v>16</v>
      </c>
      <c r="Q81" s="335" t="s">
        <v>94</v>
      </c>
      <c r="S81"/>
    </row>
    <row r="82" spans="1:19" s="161" customFormat="1" x14ac:dyDescent="0.2">
      <c r="A82" s="767" t="s">
        <v>561</v>
      </c>
      <c r="B82" s="768"/>
      <c r="C82" s="577"/>
      <c r="D82" s="554"/>
      <c r="E82" s="554"/>
      <c r="F82" s="377"/>
      <c r="G82" s="377"/>
      <c r="H82" s="377"/>
      <c r="I82" s="166">
        <v>684</v>
      </c>
      <c r="J82" s="583"/>
      <c r="K82" s="173"/>
      <c r="L82" s="173"/>
      <c r="M82" s="173"/>
      <c r="N82" s="377"/>
      <c r="O82" s="545"/>
      <c r="P82" s="545"/>
      <c r="Q82" s="378"/>
      <c r="S82"/>
    </row>
    <row r="83" spans="1:19" s="161" customFormat="1" x14ac:dyDescent="0.2">
      <c r="A83" s="765" t="s">
        <v>546</v>
      </c>
      <c r="B83" s="766"/>
      <c r="C83" s="578"/>
      <c r="D83" s="555"/>
      <c r="E83" s="555"/>
      <c r="F83" s="137">
        <v>6420.48</v>
      </c>
      <c r="G83" s="137"/>
      <c r="H83" s="137"/>
      <c r="I83" s="376"/>
      <c r="J83" s="546"/>
      <c r="K83" s="168"/>
      <c r="L83" s="168"/>
      <c r="M83" s="168"/>
      <c r="N83" s="376"/>
      <c r="O83" s="546"/>
      <c r="P83" s="546"/>
      <c r="Q83" s="379"/>
      <c r="S83"/>
    </row>
    <row r="84" spans="1:19" x14ac:dyDescent="0.2">
      <c r="A84" s="759" t="s">
        <v>555</v>
      </c>
      <c r="B84" s="760"/>
      <c r="C84" s="579"/>
      <c r="D84" s="556"/>
      <c r="E84" s="585"/>
      <c r="F84" s="193"/>
      <c r="G84" s="193"/>
      <c r="H84" s="193"/>
      <c r="I84" s="193"/>
      <c r="J84" s="193"/>
      <c r="K84" s="193">
        <v>43060</v>
      </c>
      <c r="L84" s="193"/>
      <c r="M84" s="193"/>
      <c r="N84" s="193"/>
      <c r="O84" s="193"/>
      <c r="P84" s="193"/>
      <c r="Q84" s="136"/>
      <c r="R84" s="161"/>
    </row>
    <row r="85" spans="1:19" x14ac:dyDescent="0.2">
      <c r="A85" s="759" t="s">
        <v>569</v>
      </c>
      <c r="B85" s="760"/>
      <c r="C85" s="579"/>
      <c r="D85" s="556"/>
      <c r="E85" s="585"/>
      <c r="F85" s="193">
        <v>7432.8</v>
      </c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36"/>
      <c r="R85" s="161"/>
    </row>
    <row r="86" spans="1:19" x14ac:dyDescent="0.2">
      <c r="A86" s="759" t="s">
        <v>573</v>
      </c>
      <c r="B86" s="760"/>
      <c r="C86" s="579"/>
      <c r="D86" s="556"/>
      <c r="E86" s="585"/>
      <c r="F86" s="193"/>
      <c r="G86" s="193"/>
      <c r="H86" s="193"/>
      <c r="I86" s="193"/>
      <c r="J86" s="193"/>
      <c r="K86" s="193"/>
      <c r="L86" s="193"/>
      <c r="M86" s="193"/>
      <c r="N86" s="193">
        <v>2348.4</v>
      </c>
      <c r="O86" s="193"/>
      <c r="P86" s="193"/>
      <c r="Q86" s="136"/>
      <c r="R86" s="161"/>
    </row>
    <row r="87" spans="1:19" x14ac:dyDescent="0.2">
      <c r="A87" s="759" t="s">
        <v>583</v>
      </c>
      <c r="B87" s="760"/>
      <c r="C87" s="579"/>
      <c r="D87" s="556"/>
      <c r="E87" s="588"/>
      <c r="F87" s="204"/>
      <c r="G87" s="204"/>
      <c r="H87" s="204"/>
      <c r="I87" s="204"/>
      <c r="J87" s="204"/>
      <c r="K87" s="204"/>
      <c r="L87" s="204"/>
      <c r="M87" s="204"/>
      <c r="N87" s="204">
        <v>2713.2</v>
      </c>
      <c r="O87" s="204"/>
      <c r="P87" s="204"/>
      <c r="Q87" s="136"/>
      <c r="R87" s="161"/>
    </row>
    <row r="88" spans="1:19" x14ac:dyDescent="0.2">
      <c r="A88" s="759" t="s">
        <v>584</v>
      </c>
      <c r="B88" s="760"/>
      <c r="C88" s="579"/>
      <c r="D88" s="556"/>
      <c r="E88" s="588"/>
      <c r="F88" s="204"/>
      <c r="G88" s="204"/>
      <c r="H88" s="204"/>
      <c r="I88" s="204"/>
      <c r="J88" s="204"/>
      <c r="K88" s="204"/>
      <c r="L88" s="204"/>
      <c r="M88" s="204"/>
      <c r="N88" s="204">
        <v>171</v>
      </c>
      <c r="O88" s="204"/>
      <c r="P88" s="204"/>
      <c r="Q88" s="136"/>
      <c r="R88" s="161"/>
    </row>
    <row r="89" spans="1:19" x14ac:dyDescent="0.2">
      <c r="A89" s="759" t="s">
        <v>585</v>
      </c>
      <c r="B89" s="760"/>
      <c r="C89" s="579"/>
      <c r="D89" s="556"/>
      <c r="E89" s="588"/>
      <c r="F89" s="204"/>
      <c r="G89" s="204"/>
      <c r="H89" s="204"/>
      <c r="I89" s="204"/>
      <c r="J89" s="204"/>
      <c r="K89" s="204"/>
      <c r="L89" s="204"/>
      <c r="M89" s="204"/>
      <c r="N89" s="204"/>
      <c r="O89" s="204">
        <v>2428.1999999999998</v>
      </c>
      <c r="P89" s="204"/>
      <c r="Q89" s="136"/>
      <c r="R89" s="161"/>
    </row>
    <row r="90" spans="1:19" x14ac:dyDescent="0.2">
      <c r="A90" s="759" t="s">
        <v>586</v>
      </c>
      <c r="B90" s="760"/>
      <c r="C90" s="579"/>
      <c r="D90" s="557"/>
      <c r="E90" s="588"/>
      <c r="F90" s="204"/>
      <c r="G90" s="204"/>
      <c r="H90" s="204"/>
      <c r="I90" s="204"/>
      <c r="J90" s="204"/>
      <c r="K90" s="204"/>
      <c r="L90" s="204"/>
      <c r="M90" s="204"/>
      <c r="N90" s="204">
        <v>684</v>
      </c>
      <c r="O90" s="204"/>
      <c r="P90" s="204"/>
      <c r="Q90" s="136"/>
      <c r="R90" s="161"/>
    </row>
    <row r="91" spans="1:19" x14ac:dyDescent="0.2">
      <c r="A91" s="759" t="s">
        <v>588</v>
      </c>
      <c r="B91" s="760"/>
      <c r="C91" s="579"/>
      <c r="D91" s="203"/>
      <c r="E91" s="225"/>
      <c r="F91" s="204"/>
      <c r="G91" s="204"/>
      <c r="H91" s="204"/>
      <c r="I91" s="204"/>
      <c r="J91" s="204"/>
      <c r="K91" s="204"/>
      <c r="L91" s="204"/>
      <c r="M91" s="204"/>
      <c r="N91" s="204">
        <v>684</v>
      </c>
      <c r="O91" s="204"/>
      <c r="P91" s="204"/>
      <c r="Q91" s="136"/>
      <c r="R91" s="161"/>
    </row>
    <row r="92" spans="1:19" x14ac:dyDescent="0.2">
      <c r="A92" s="759" t="s">
        <v>600</v>
      </c>
      <c r="B92" s="760"/>
      <c r="C92" s="579"/>
      <c r="D92" s="556"/>
      <c r="E92" s="588"/>
      <c r="F92" s="204">
        <v>5415</v>
      </c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136"/>
      <c r="R92" s="161"/>
    </row>
    <row r="93" spans="1:19" x14ac:dyDescent="0.2">
      <c r="A93" s="759" t="s">
        <v>601</v>
      </c>
      <c r="B93" s="760"/>
      <c r="C93" s="579"/>
      <c r="D93" s="557"/>
      <c r="E93" s="588"/>
      <c r="F93" s="204"/>
      <c r="G93" s="204">
        <v>1026</v>
      </c>
      <c r="H93" s="204"/>
      <c r="I93" s="204"/>
      <c r="J93" s="204"/>
      <c r="K93" s="204"/>
      <c r="L93" s="204"/>
      <c r="M93" s="204"/>
      <c r="N93" s="204"/>
      <c r="O93" s="204"/>
      <c r="P93" s="204"/>
      <c r="Q93" s="136"/>
      <c r="R93" s="161"/>
    </row>
    <row r="94" spans="1:19" x14ac:dyDescent="0.2">
      <c r="A94" s="759" t="s">
        <v>605</v>
      </c>
      <c r="B94" s="760"/>
      <c r="C94" s="579"/>
      <c r="D94" s="557"/>
      <c r="E94" s="588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>
        <v>1938</v>
      </c>
      <c r="Q94" s="136"/>
      <c r="R94" s="161"/>
    </row>
    <row r="95" spans="1:19" x14ac:dyDescent="0.2">
      <c r="A95" s="759" t="s">
        <v>607</v>
      </c>
      <c r="B95" s="760"/>
      <c r="C95" s="579"/>
      <c r="D95" s="557"/>
      <c r="E95" s="588"/>
      <c r="F95" s="204">
        <v>2508</v>
      </c>
      <c r="G95" s="204"/>
      <c r="H95" s="204"/>
      <c r="I95" s="204"/>
      <c r="J95" s="204"/>
      <c r="K95" s="204"/>
      <c r="L95" s="204"/>
      <c r="M95" s="204"/>
      <c r="N95" s="204"/>
      <c r="O95" s="204"/>
      <c r="P95" s="204"/>
      <c r="Q95" s="136"/>
      <c r="R95" s="161"/>
    </row>
    <row r="96" spans="1:19" x14ac:dyDescent="0.2">
      <c r="A96" s="759" t="s">
        <v>608</v>
      </c>
      <c r="B96" s="760"/>
      <c r="C96" s="579"/>
      <c r="D96" s="588"/>
      <c r="E96" s="589"/>
      <c r="F96" s="204"/>
      <c r="G96" s="204"/>
      <c r="H96" s="204">
        <v>285</v>
      </c>
      <c r="I96" s="204"/>
      <c r="J96" s="204"/>
      <c r="K96" s="204"/>
      <c r="L96" s="204"/>
      <c r="M96" s="204"/>
      <c r="N96" s="204"/>
      <c r="O96" s="204"/>
      <c r="P96" s="204"/>
      <c r="Q96" s="207"/>
      <c r="R96" s="161"/>
    </row>
    <row r="97" spans="1:19" x14ac:dyDescent="0.2">
      <c r="A97" s="759" t="s">
        <v>615</v>
      </c>
      <c r="B97" s="760"/>
      <c r="C97" s="579"/>
      <c r="D97" s="553">
        <v>7410</v>
      </c>
      <c r="E97" s="523"/>
      <c r="F97" s="204"/>
      <c r="G97" s="204"/>
      <c r="H97" s="204"/>
      <c r="I97" s="204"/>
      <c r="J97" s="204"/>
      <c r="K97" s="204"/>
      <c r="L97" s="204"/>
      <c r="M97" s="204"/>
      <c r="N97" s="204"/>
      <c r="O97" s="204"/>
      <c r="P97" s="204"/>
      <c r="Q97" s="207"/>
      <c r="R97" s="161"/>
    </row>
    <row r="98" spans="1:19" x14ac:dyDescent="0.2">
      <c r="A98" s="759" t="s">
        <v>624</v>
      </c>
      <c r="B98" s="760"/>
      <c r="C98" s="582">
        <v>8249.0400000000009</v>
      </c>
      <c r="D98" s="193"/>
      <c r="E98" s="523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7"/>
      <c r="R98" s="161"/>
    </row>
    <row r="99" spans="1:19" x14ac:dyDescent="0.2">
      <c r="A99" s="759" t="s">
        <v>625</v>
      </c>
      <c r="B99" s="760"/>
      <c r="C99" s="579"/>
      <c r="D99" s="553"/>
      <c r="E99" s="523"/>
      <c r="F99" s="204"/>
      <c r="G99" s="204"/>
      <c r="H99" s="204"/>
      <c r="I99" s="204"/>
      <c r="J99" s="204">
        <v>19380</v>
      </c>
      <c r="K99" s="204"/>
      <c r="L99" s="204"/>
      <c r="M99" s="204"/>
      <c r="N99" s="204"/>
      <c r="O99" s="204"/>
      <c r="P99" s="204"/>
      <c r="Q99" s="207"/>
      <c r="R99" s="161"/>
    </row>
    <row r="100" spans="1:19" x14ac:dyDescent="0.2">
      <c r="A100" s="759" t="s">
        <v>626</v>
      </c>
      <c r="B100" s="760"/>
      <c r="C100" s="579"/>
      <c r="D100" s="553">
        <v>7410</v>
      </c>
      <c r="E100" s="523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7"/>
      <c r="R100" s="161"/>
    </row>
    <row r="101" spans="1:19" x14ac:dyDescent="0.2">
      <c r="A101" s="759" t="s">
        <v>627</v>
      </c>
      <c r="B101" s="763"/>
      <c r="C101" s="579"/>
      <c r="D101" s="553"/>
      <c r="E101" s="523"/>
      <c r="F101" s="204"/>
      <c r="G101" s="204"/>
      <c r="H101" s="204"/>
      <c r="I101" s="204"/>
      <c r="J101" s="204"/>
      <c r="K101" s="204"/>
      <c r="L101" s="204"/>
      <c r="M101" s="204"/>
      <c r="N101" s="204"/>
      <c r="O101" s="204"/>
      <c r="P101" s="204"/>
      <c r="Q101" s="207">
        <v>4936.2</v>
      </c>
      <c r="R101" s="161"/>
    </row>
    <row r="102" spans="1:19" x14ac:dyDescent="0.2">
      <c r="A102" s="759" t="s">
        <v>629</v>
      </c>
      <c r="B102" s="763"/>
      <c r="C102" s="579"/>
      <c r="D102" s="553"/>
      <c r="E102" s="523"/>
      <c r="F102" s="204"/>
      <c r="G102" s="204"/>
      <c r="H102" s="204"/>
      <c r="I102" s="204"/>
      <c r="J102" s="204"/>
      <c r="K102" s="204"/>
      <c r="L102" s="204"/>
      <c r="M102" s="204"/>
      <c r="N102" s="204">
        <v>1641.6</v>
      </c>
      <c r="O102" s="204"/>
      <c r="P102" s="204"/>
      <c r="Q102" s="207"/>
      <c r="R102" s="161"/>
    </row>
    <row r="103" spans="1:19" x14ac:dyDescent="0.2">
      <c r="A103" s="759" t="s">
        <v>634</v>
      </c>
      <c r="B103" s="763"/>
      <c r="C103" s="579"/>
      <c r="D103" s="553"/>
      <c r="E103" s="135"/>
      <c r="F103" s="204"/>
      <c r="G103" s="204"/>
      <c r="H103" s="204"/>
      <c r="I103" s="204"/>
      <c r="J103" s="204"/>
      <c r="K103" s="204"/>
      <c r="L103" s="204"/>
      <c r="M103" s="204">
        <v>2485.1999999999998</v>
      </c>
      <c r="N103" s="204"/>
      <c r="O103" s="204"/>
      <c r="P103" s="204"/>
      <c r="Q103" s="207"/>
      <c r="R103" s="161"/>
    </row>
    <row r="104" spans="1:19" x14ac:dyDescent="0.2">
      <c r="A104" s="759" t="s">
        <v>636</v>
      </c>
      <c r="B104" s="763"/>
      <c r="C104" s="579"/>
      <c r="D104" s="557"/>
      <c r="E104" s="553">
        <v>17504.7</v>
      </c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7"/>
      <c r="R104" s="161"/>
    </row>
    <row r="105" spans="1:19" x14ac:dyDescent="0.2">
      <c r="A105" s="759" t="s">
        <v>637</v>
      </c>
      <c r="B105" s="763"/>
      <c r="C105" s="590"/>
      <c r="D105" s="557"/>
      <c r="E105" s="553"/>
      <c r="F105" s="204"/>
      <c r="G105" s="204"/>
      <c r="H105" s="204"/>
      <c r="I105" s="204"/>
      <c r="J105" s="204"/>
      <c r="K105" s="204"/>
      <c r="L105" s="135">
        <v>11742</v>
      </c>
      <c r="M105" s="204"/>
      <c r="N105" s="204"/>
      <c r="O105" s="204"/>
      <c r="P105" s="204"/>
      <c r="Q105" s="207"/>
      <c r="R105" s="161"/>
    </row>
    <row r="106" spans="1:19" x14ac:dyDescent="0.2">
      <c r="A106" s="759" t="s">
        <v>639</v>
      </c>
      <c r="B106" s="763"/>
      <c r="C106" s="590"/>
      <c r="D106" s="557"/>
      <c r="E106" s="553"/>
      <c r="F106" s="204"/>
      <c r="G106" s="204"/>
      <c r="H106" s="204"/>
      <c r="I106" s="204"/>
      <c r="J106" s="204"/>
      <c r="K106" s="204"/>
      <c r="L106" s="204"/>
      <c r="M106" s="204">
        <v>2485.1999999999998</v>
      </c>
      <c r="N106" s="204"/>
      <c r="O106" s="204"/>
      <c r="P106" s="204"/>
      <c r="Q106" s="207"/>
      <c r="R106" s="161"/>
    </row>
    <row r="107" spans="1:19" ht="13.5" thickBot="1" x14ac:dyDescent="0.25">
      <c r="A107" s="761" t="s">
        <v>643</v>
      </c>
      <c r="B107" s="762"/>
      <c r="C107" s="580"/>
      <c r="D107" s="581"/>
      <c r="E107" s="586"/>
      <c r="F107" s="194"/>
      <c r="G107" s="194"/>
      <c r="H107" s="194"/>
      <c r="I107" s="194"/>
      <c r="J107" s="194"/>
      <c r="K107" s="194"/>
      <c r="L107" s="194"/>
      <c r="M107" s="194"/>
      <c r="N107" s="194">
        <v>11172</v>
      </c>
      <c r="O107" s="194"/>
      <c r="P107" s="194"/>
      <c r="Q107" s="158"/>
      <c r="R107" s="161"/>
    </row>
    <row r="108" spans="1:19" ht="13.5" thickBot="1" x14ac:dyDescent="0.25">
      <c r="C108" s="364">
        <f>SUM(C84:C107)</f>
        <v>8249.0400000000009</v>
      </c>
      <c r="D108" s="365">
        <f>SUM(D84:D107)</f>
        <v>14820</v>
      </c>
      <c r="E108" s="365">
        <f>SUM(E84:E107)</f>
        <v>17504.7</v>
      </c>
      <c r="F108" s="365">
        <f t="shared" ref="F108:N108" si="0">SUM(F82:F107)</f>
        <v>21776.28</v>
      </c>
      <c r="G108" s="365">
        <f t="shared" si="0"/>
        <v>1026</v>
      </c>
      <c r="H108" s="365">
        <f t="shared" si="0"/>
        <v>285</v>
      </c>
      <c r="I108" s="365">
        <f t="shared" si="0"/>
        <v>684</v>
      </c>
      <c r="J108" s="365">
        <f t="shared" si="0"/>
        <v>19380</v>
      </c>
      <c r="K108" s="365">
        <f t="shared" si="0"/>
        <v>43060</v>
      </c>
      <c r="L108" s="365">
        <f t="shared" si="0"/>
        <v>11742</v>
      </c>
      <c r="M108" s="365">
        <f t="shared" si="0"/>
        <v>4970.3999999999996</v>
      </c>
      <c r="N108" s="365">
        <f t="shared" si="0"/>
        <v>19414.2</v>
      </c>
      <c r="O108" s="547">
        <f>SUM(O84:O107)</f>
        <v>2428.1999999999998</v>
      </c>
      <c r="P108" s="547">
        <f>SUM(P84:P107)</f>
        <v>1938</v>
      </c>
      <c r="Q108" s="548">
        <f>SUM(Q84:Q107)</f>
        <v>4936.2</v>
      </c>
      <c r="R108" s="698">
        <f>SUM(C108:Q108)</f>
        <v>172214.02000000005</v>
      </c>
      <c r="S108" s="699"/>
    </row>
    <row r="109" spans="1:19" x14ac:dyDescent="0.2">
      <c r="C109" s="143"/>
      <c r="H109" s="1"/>
      <c r="N109"/>
      <c r="O109" s="161"/>
    </row>
  </sheetData>
  <mergeCells count="72">
    <mergeCell ref="A64:A66"/>
    <mergeCell ref="H64:H66"/>
    <mergeCell ref="H69:H71"/>
    <mergeCell ref="H52:H53"/>
    <mergeCell ref="A61:A63"/>
    <mergeCell ref="H61:H63"/>
    <mergeCell ref="A52:A53"/>
    <mergeCell ref="A55:A60"/>
    <mergeCell ref="H55:H60"/>
    <mergeCell ref="A69:A71"/>
    <mergeCell ref="H5:H8"/>
    <mergeCell ref="A26:A27"/>
    <mergeCell ref="A28:A33"/>
    <mergeCell ref="A50:A51"/>
    <mergeCell ref="H50:H51"/>
    <mergeCell ref="H28:H33"/>
    <mergeCell ref="H34:H35"/>
    <mergeCell ref="A34:A35"/>
    <mergeCell ref="A39:A43"/>
    <mergeCell ref="H39:H43"/>
    <mergeCell ref="A44:A46"/>
    <mergeCell ref="H44:H46"/>
    <mergeCell ref="A47:A48"/>
    <mergeCell ref="H47:H48"/>
    <mergeCell ref="H26:H27"/>
    <mergeCell ref="H36:H38"/>
    <mergeCell ref="A105:B105"/>
    <mergeCell ref="H76:I76"/>
    <mergeCell ref="A103:B103"/>
    <mergeCell ref="A102:B102"/>
    <mergeCell ref="A101:B101"/>
    <mergeCell ref="A99:B99"/>
    <mergeCell ref="A100:B100"/>
    <mergeCell ref="A96:B96"/>
    <mergeCell ref="A95:B95"/>
    <mergeCell ref="A83:B83"/>
    <mergeCell ref="A82:B82"/>
    <mergeCell ref="A84:B84"/>
    <mergeCell ref="A81:B81"/>
    <mergeCell ref="H77:I77"/>
    <mergeCell ref="R108:S108"/>
    <mergeCell ref="A85:B85"/>
    <mergeCell ref="A107:B107"/>
    <mergeCell ref="A87:B87"/>
    <mergeCell ref="A86:B86"/>
    <mergeCell ref="A92:B92"/>
    <mergeCell ref="A89:B89"/>
    <mergeCell ref="A88:B88"/>
    <mergeCell ref="A91:B91"/>
    <mergeCell ref="A90:B90"/>
    <mergeCell ref="A93:B93"/>
    <mergeCell ref="A94:B94"/>
    <mergeCell ref="A106:B106"/>
    <mergeCell ref="A104:B104"/>
    <mergeCell ref="A97:B97"/>
    <mergeCell ref="A98:B98"/>
    <mergeCell ref="I4:K4"/>
    <mergeCell ref="A74:B74"/>
    <mergeCell ref="H74:K75"/>
    <mergeCell ref="C75:D75"/>
    <mergeCell ref="E75:F75"/>
    <mergeCell ref="G2:G4"/>
    <mergeCell ref="C3:D3"/>
    <mergeCell ref="E3:F3"/>
    <mergeCell ref="A17:A19"/>
    <mergeCell ref="H17:H19"/>
    <mergeCell ref="A20:A25"/>
    <mergeCell ref="H20:H25"/>
    <mergeCell ref="A36:A38"/>
    <mergeCell ref="A5:A8"/>
    <mergeCell ref="H9:H16"/>
    <mergeCell ref="A9:A16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R65"/>
  <sheetViews>
    <sheetView zoomScaleNormal="100" workbookViewId="0">
      <pane ySplit="4" topLeftCell="A5" activePane="bottomLeft" state="frozenSplit"/>
      <selection pane="bottomLeft" activeCell="O24" sqref="O24"/>
    </sheetView>
  </sheetViews>
  <sheetFormatPr defaultRowHeight="12.75" x14ac:dyDescent="0.2"/>
  <cols>
    <col min="1" max="1" width="2.42578125" style="244" customWidth="1"/>
    <col min="2" max="2" width="6.42578125" style="143" customWidth="1"/>
    <col min="3" max="4" width="10.7109375" style="1" customWidth="1"/>
    <col min="5" max="5" width="11.28515625" style="1" customWidth="1"/>
    <col min="6" max="6" width="10" style="1" customWidth="1"/>
    <col min="7" max="7" width="9.42578125" style="1" customWidth="1"/>
    <col min="8" max="8" width="11" customWidth="1"/>
    <col min="9" max="10" width="10.42578125" customWidth="1"/>
    <col min="11" max="11" width="10" customWidth="1"/>
    <col min="12" max="13" width="10.7109375" customWidth="1"/>
    <col min="14" max="14" width="10.7109375" style="161" customWidth="1"/>
    <col min="15" max="15" width="14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8" ht="15" x14ac:dyDescent="0.25">
      <c r="A1" s="100" t="s">
        <v>111</v>
      </c>
      <c r="C1" s="3"/>
    </row>
    <row r="2" spans="1:18" ht="9.75" customHeight="1" thickBot="1" x14ac:dyDescent="0.25">
      <c r="A2" s="2"/>
      <c r="C2" s="210"/>
      <c r="D2" s="211"/>
      <c r="E2" s="211"/>
      <c r="F2" s="211"/>
      <c r="G2" s="692" t="s">
        <v>87</v>
      </c>
      <c r="H2" s="213"/>
    </row>
    <row r="3" spans="1:18" ht="17.25" customHeight="1" x14ac:dyDescent="0.2">
      <c r="A3" s="2"/>
      <c r="C3" s="694" t="s">
        <v>83</v>
      </c>
      <c r="D3" s="695"/>
      <c r="E3" s="694" t="s">
        <v>82</v>
      </c>
      <c r="F3" s="695"/>
      <c r="G3" s="692"/>
      <c r="H3" s="213"/>
    </row>
    <row r="4" spans="1:18" ht="13.5" thickBot="1" x14ac:dyDescent="0.25">
      <c r="A4" s="141" t="s">
        <v>6</v>
      </c>
      <c r="B4" s="172" t="s">
        <v>18</v>
      </c>
      <c r="C4" s="113" t="s">
        <v>7</v>
      </c>
      <c r="D4" s="212" t="s">
        <v>8</v>
      </c>
      <c r="E4" s="113" t="s">
        <v>86</v>
      </c>
      <c r="F4" s="114" t="s">
        <v>8</v>
      </c>
      <c r="G4" s="693"/>
      <c r="H4" s="243" t="s">
        <v>0</v>
      </c>
      <c r="I4" s="691" t="s">
        <v>19</v>
      </c>
      <c r="J4" s="691"/>
      <c r="K4" s="691"/>
    </row>
    <row r="5" spans="1:18" x14ac:dyDescent="0.2">
      <c r="A5" s="184" t="s">
        <v>98</v>
      </c>
      <c r="B5" s="145" t="s">
        <v>644</v>
      </c>
      <c r="C5" s="191"/>
      <c r="D5" s="120"/>
      <c r="E5" s="226">
        <v>1881</v>
      </c>
      <c r="F5" s="168"/>
      <c r="G5" s="130"/>
      <c r="H5" s="305">
        <f>SUM(C5:G5)</f>
        <v>1881</v>
      </c>
      <c r="I5" s="148" t="s">
        <v>645</v>
      </c>
      <c r="J5" s="73"/>
      <c r="K5" s="74"/>
      <c r="L5" s="160" t="s">
        <v>434</v>
      </c>
      <c r="N5" s="228">
        <v>41946</v>
      </c>
      <c r="O5" s="213"/>
      <c r="P5" s="213"/>
      <c r="Q5" s="213"/>
      <c r="R5" s="213"/>
    </row>
    <row r="6" spans="1:18" x14ac:dyDescent="0.2">
      <c r="A6" s="413" t="s">
        <v>122</v>
      </c>
      <c r="B6" s="145" t="s">
        <v>646</v>
      </c>
      <c r="C6" s="191"/>
      <c r="D6" s="120">
        <v>5499.36</v>
      </c>
      <c r="E6" s="226"/>
      <c r="F6" s="168"/>
      <c r="G6" s="130"/>
      <c r="H6" s="305">
        <f>SUM(C6:G6)</f>
        <v>5499.36</v>
      </c>
      <c r="I6" s="148" t="s">
        <v>141</v>
      </c>
      <c r="J6" s="73"/>
      <c r="K6" s="74"/>
      <c r="L6" s="160" t="s">
        <v>92</v>
      </c>
      <c r="N6" s="228" t="s">
        <v>93</v>
      </c>
      <c r="O6" s="296"/>
      <c r="P6" s="213"/>
      <c r="Q6" s="213"/>
      <c r="R6" s="213"/>
    </row>
    <row r="7" spans="1:18" x14ac:dyDescent="0.2">
      <c r="A7" s="685" t="s">
        <v>258</v>
      </c>
      <c r="B7" s="383" t="s">
        <v>647</v>
      </c>
      <c r="C7" s="384"/>
      <c r="D7" s="222">
        <v>7296</v>
      </c>
      <c r="E7" s="436"/>
      <c r="F7" s="241"/>
      <c r="G7" s="451"/>
      <c r="H7" s="736">
        <f>SUM(C7:G11)</f>
        <v>33333.599999999999</v>
      </c>
      <c r="I7" s="148" t="s">
        <v>650</v>
      </c>
      <c r="J7" s="73"/>
      <c r="K7" s="74"/>
      <c r="L7" s="160" t="s">
        <v>92</v>
      </c>
      <c r="N7" s="228" t="s">
        <v>93</v>
      </c>
    </row>
    <row r="8" spans="1:18" x14ac:dyDescent="0.2">
      <c r="A8" s="686"/>
      <c r="B8" s="383" t="s">
        <v>648</v>
      </c>
      <c r="C8" s="190">
        <v>1368</v>
      </c>
      <c r="D8" s="120"/>
      <c r="E8" s="223"/>
      <c r="F8" s="168"/>
      <c r="G8" s="130"/>
      <c r="H8" s="738"/>
      <c r="I8" s="148" t="s">
        <v>132</v>
      </c>
      <c r="J8" s="73"/>
      <c r="K8" s="74"/>
      <c r="L8" s="285" t="s">
        <v>124</v>
      </c>
      <c r="N8" s="228">
        <v>42013</v>
      </c>
    </row>
    <row r="9" spans="1:18" x14ac:dyDescent="0.2">
      <c r="A9" s="686"/>
      <c r="B9" s="383" t="s">
        <v>649</v>
      </c>
      <c r="C9" s="190">
        <v>1368</v>
      </c>
      <c r="D9" s="120"/>
      <c r="E9" s="223"/>
      <c r="F9" s="168"/>
      <c r="G9" s="130"/>
      <c r="H9" s="738"/>
      <c r="I9" s="148" t="s">
        <v>132</v>
      </c>
      <c r="J9" s="73"/>
      <c r="K9" s="74"/>
      <c r="L9" s="285" t="s">
        <v>124</v>
      </c>
      <c r="N9" s="228">
        <v>42013</v>
      </c>
      <c r="O9" s="629">
        <f>SUM(C8:C9)</f>
        <v>2736</v>
      </c>
    </row>
    <row r="10" spans="1:18" x14ac:dyDescent="0.2">
      <c r="A10" s="686"/>
      <c r="B10" s="145" t="s">
        <v>651</v>
      </c>
      <c r="C10" s="119"/>
      <c r="D10" s="120">
        <v>7273.2</v>
      </c>
      <c r="E10" s="226"/>
      <c r="F10" s="168"/>
      <c r="G10" s="130"/>
      <c r="H10" s="738"/>
      <c r="I10" s="148" t="s">
        <v>202</v>
      </c>
      <c r="J10" s="73"/>
      <c r="K10" s="74"/>
      <c r="L10" s="160" t="s">
        <v>92</v>
      </c>
      <c r="N10" s="232" t="s">
        <v>93</v>
      </c>
    </row>
    <row r="11" spans="1:18" x14ac:dyDescent="0.2">
      <c r="A11" s="687"/>
      <c r="B11" s="144" t="s">
        <v>652</v>
      </c>
      <c r="C11" s="117"/>
      <c r="D11" s="118"/>
      <c r="E11" s="452">
        <v>16028.4</v>
      </c>
      <c r="F11" s="182"/>
      <c r="G11" s="408"/>
      <c r="H11" s="737"/>
      <c r="I11" s="148" t="s">
        <v>653</v>
      </c>
      <c r="J11" s="73"/>
      <c r="K11" s="74"/>
      <c r="L11" s="160" t="s">
        <v>540</v>
      </c>
      <c r="N11" s="232">
        <v>41949</v>
      </c>
    </row>
    <row r="12" spans="1:18" x14ac:dyDescent="0.2">
      <c r="A12" s="303" t="s">
        <v>263</v>
      </c>
      <c r="B12" s="383" t="s">
        <v>654</v>
      </c>
      <c r="C12" s="430">
        <v>11559.6</v>
      </c>
      <c r="D12" s="222"/>
      <c r="E12" s="436"/>
      <c r="F12" s="241"/>
      <c r="G12" s="451"/>
      <c r="H12" s="302">
        <f>SUM(C12:G12)</f>
        <v>11559.6</v>
      </c>
      <c r="I12" s="148" t="s">
        <v>255</v>
      </c>
      <c r="J12" s="73"/>
      <c r="K12" s="74"/>
      <c r="L12" s="285" t="s">
        <v>159</v>
      </c>
      <c r="N12" s="232">
        <v>41949</v>
      </c>
    </row>
    <row r="13" spans="1:18" x14ac:dyDescent="0.2">
      <c r="A13" s="685" t="s">
        <v>208</v>
      </c>
      <c r="B13" s="145" t="s">
        <v>655</v>
      </c>
      <c r="C13" s="191"/>
      <c r="D13" s="120">
        <v>4970.3999999999996</v>
      </c>
      <c r="E13" s="223"/>
      <c r="F13" s="168"/>
      <c r="G13" s="125"/>
      <c r="H13" s="736">
        <f>SUM(C13:G17)</f>
        <v>19117.8</v>
      </c>
      <c r="I13" s="148" t="s">
        <v>635</v>
      </c>
      <c r="J13" s="73"/>
      <c r="K13" s="74"/>
      <c r="L13" s="285" t="s">
        <v>92</v>
      </c>
      <c r="N13" s="228" t="s">
        <v>93</v>
      </c>
      <c r="O13" s="296"/>
    </row>
    <row r="14" spans="1:18" x14ac:dyDescent="0.2">
      <c r="A14" s="686"/>
      <c r="B14" s="144" t="s">
        <v>656</v>
      </c>
      <c r="C14" s="214">
        <v>672.6</v>
      </c>
      <c r="D14" s="118"/>
      <c r="E14" s="439"/>
      <c r="F14" s="182"/>
      <c r="G14" s="408"/>
      <c r="H14" s="738"/>
      <c r="I14" s="148" t="s">
        <v>244</v>
      </c>
      <c r="J14" s="73"/>
      <c r="K14" s="74"/>
      <c r="L14" s="285" t="s">
        <v>159</v>
      </c>
      <c r="N14" s="232">
        <v>42009</v>
      </c>
    </row>
    <row r="15" spans="1:18" x14ac:dyDescent="0.2">
      <c r="A15" s="686"/>
      <c r="B15" s="145" t="s">
        <v>657</v>
      </c>
      <c r="C15" s="119"/>
      <c r="D15" s="120">
        <v>4696.8</v>
      </c>
      <c r="E15" s="226"/>
      <c r="F15" s="168"/>
      <c r="G15" s="130"/>
      <c r="H15" s="738"/>
      <c r="I15" s="148" t="s">
        <v>128</v>
      </c>
      <c r="J15" s="73"/>
      <c r="K15" s="74"/>
      <c r="L15" s="285" t="s">
        <v>92</v>
      </c>
      <c r="N15" s="228" t="s">
        <v>93</v>
      </c>
    </row>
    <row r="16" spans="1:18" x14ac:dyDescent="0.2">
      <c r="A16" s="686"/>
      <c r="B16" s="145" t="s">
        <v>658</v>
      </c>
      <c r="C16" s="119"/>
      <c r="D16" s="120"/>
      <c r="E16" s="226">
        <v>2052</v>
      </c>
      <c r="F16" s="168"/>
      <c r="G16" s="130"/>
      <c r="H16" s="738"/>
      <c r="I16" s="148" t="s">
        <v>659</v>
      </c>
      <c r="J16" s="73"/>
      <c r="K16" s="74"/>
      <c r="L16" s="285" t="s">
        <v>540</v>
      </c>
      <c r="N16" s="228">
        <v>41950</v>
      </c>
    </row>
    <row r="17" spans="1:15" x14ac:dyDescent="0.2">
      <c r="A17" s="687"/>
      <c r="B17" s="431" t="s">
        <v>660</v>
      </c>
      <c r="C17" s="432"/>
      <c r="D17" s="217">
        <v>6726</v>
      </c>
      <c r="E17" s="438"/>
      <c r="F17" s="206"/>
      <c r="G17" s="453"/>
      <c r="H17" s="737"/>
      <c r="I17" s="148" t="s">
        <v>661</v>
      </c>
      <c r="J17" s="73"/>
      <c r="K17" s="74"/>
      <c r="L17" s="285" t="s">
        <v>92</v>
      </c>
      <c r="N17" s="228" t="s">
        <v>93</v>
      </c>
    </row>
    <row r="18" spans="1:15" x14ac:dyDescent="0.2">
      <c r="A18" s="184" t="s">
        <v>215</v>
      </c>
      <c r="B18" s="145" t="s">
        <v>662</v>
      </c>
      <c r="C18" s="119"/>
      <c r="D18" s="120"/>
      <c r="E18" s="226">
        <v>615.6</v>
      </c>
      <c r="F18" s="168"/>
      <c r="G18" s="130"/>
      <c r="H18" s="185">
        <f>SUM(C18:G18)</f>
        <v>615.6</v>
      </c>
      <c r="I18" s="148" t="s">
        <v>663</v>
      </c>
      <c r="J18" s="73"/>
      <c r="K18" s="74"/>
      <c r="L18" s="285" t="s">
        <v>124</v>
      </c>
      <c r="N18" s="232">
        <v>41961</v>
      </c>
      <c r="O18" s="296"/>
    </row>
    <row r="19" spans="1:15" x14ac:dyDescent="0.2">
      <c r="A19" s="176" t="s">
        <v>127</v>
      </c>
      <c r="B19" s="144" t="s">
        <v>666</v>
      </c>
      <c r="C19" s="117">
        <v>11400</v>
      </c>
      <c r="D19" s="118"/>
      <c r="E19" s="439"/>
      <c r="F19" s="182"/>
      <c r="G19" s="408"/>
      <c r="H19" s="185">
        <f>SUM(C19:G19)</f>
        <v>11400</v>
      </c>
      <c r="I19" s="148" t="s">
        <v>665</v>
      </c>
      <c r="J19" s="73"/>
      <c r="K19" s="74"/>
      <c r="L19" s="285" t="s">
        <v>667</v>
      </c>
      <c r="N19" s="228" t="s">
        <v>93</v>
      </c>
    </row>
    <row r="20" spans="1:15" x14ac:dyDescent="0.2">
      <c r="A20" s="303" t="s">
        <v>140</v>
      </c>
      <c r="B20" s="383" t="s">
        <v>668</v>
      </c>
      <c r="C20" s="384"/>
      <c r="D20" s="222"/>
      <c r="E20" s="436">
        <v>17955</v>
      </c>
      <c r="F20" s="241"/>
      <c r="G20" s="451"/>
      <c r="H20" s="185">
        <f>SUM(C20:G20)</f>
        <v>17955</v>
      </c>
      <c r="I20" s="148" t="s">
        <v>158</v>
      </c>
      <c r="J20" s="73"/>
      <c r="K20" s="74"/>
      <c r="L20" s="285" t="s">
        <v>159</v>
      </c>
      <c r="N20" s="228" t="s">
        <v>93</v>
      </c>
    </row>
    <row r="21" spans="1:15" x14ac:dyDescent="0.2">
      <c r="A21" s="685" t="s">
        <v>221</v>
      </c>
      <c r="B21" s="145" t="s">
        <v>669</v>
      </c>
      <c r="C21" s="119"/>
      <c r="D21" s="120"/>
      <c r="E21" s="226">
        <v>1881</v>
      </c>
      <c r="F21" s="168"/>
      <c r="G21" s="130"/>
      <c r="H21" s="736">
        <f>SUM(C21:G25)</f>
        <v>25444.799999999999</v>
      </c>
      <c r="I21" s="148" t="s">
        <v>645</v>
      </c>
      <c r="J21" s="73"/>
      <c r="K21" s="74"/>
      <c r="L21" s="285" t="s">
        <v>434</v>
      </c>
      <c r="N21" s="232">
        <v>41957</v>
      </c>
    </row>
    <row r="22" spans="1:15" x14ac:dyDescent="0.2">
      <c r="A22" s="686"/>
      <c r="B22" s="145" t="s">
        <v>670</v>
      </c>
      <c r="C22" s="190"/>
      <c r="D22" s="120">
        <v>1174.2</v>
      </c>
      <c r="E22" s="223"/>
      <c r="F22" s="168"/>
      <c r="G22" s="130"/>
      <c r="H22" s="738"/>
      <c r="I22" s="148" t="s">
        <v>671</v>
      </c>
      <c r="J22" s="73"/>
      <c r="K22" s="74"/>
      <c r="L22" s="285" t="s">
        <v>92</v>
      </c>
      <c r="N22" s="228" t="s">
        <v>93</v>
      </c>
      <c r="O22" s="296"/>
    </row>
    <row r="23" spans="1:15" x14ac:dyDescent="0.2">
      <c r="A23" s="686"/>
      <c r="B23" s="145" t="s">
        <v>672</v>
      </c>
      <c r="C23" s="190">
        <v>2587.8000000000002</v>
      </c>
      <c r="D23" s="120"/>
      <c r="E23" s="223"/>
      <c r="F23" s="168"/>
      <c r="G23" s="130"/>
      <c r="H23" s="738"/>
      <c r="I23" s="148" t="s">
        <v>239</v>
      </c>
      <c r="J23" s="73"/>
      <c r="K23" s="74"/>
      <c r="L23" s="285" t="s">
        <v>124</v>
      </c>
      <c r="N23" s="232">
        <v>42004</v>
      </c>
      <c r="O23" s="296"/>
    </row>
    <row r="24" spans="1:15" x14ac:dyDescent="0.2">
      <c r="A24" s="686"/>
      <c r="B24" s="145" t="s">
        <v>673</v>
      </c>
      <c r="C24" s="190"/>
      <c r="D24" s="120"/>
      <c r="E24" s="223"/>
      <c r="F24" s="168">
        <v>17065.8</v>
      </c>
      <c r="G24" s="130"/>
      <c r="H24" s="738"/>
      <c r="I24" s="148" t="s">
        <v>674</v>
      </c>
      <c r="J24" s="73"/>
      <c r="K24" s="74"/>
      <c r="L24" s="285" t="s">
        <v>92</v>
      </c>
      <c r="N24" s="228" t="s">
        <v>93</v>
      </c>
      <c r="O24" s="296"/>
    </row>
    <row r="25" spans="1:15" x14ac:dyDescent="0.2">
      <c r="A25" s="687"/>
      <c r="B25" s="145" t="s">
        <v>677</v>
      </c>
      <c r="C25" s="190"/>
      <c r="D25" s="120"/>
      <c r="E25" s="226">
        <v>2736</v>
      </c>
      <c r="F25" s="168"/>
      <c r="G25" s="130"/>
      <c r="H25" s="737"/>
      <c r="I25" s="148" t="s">
        <v>684</v>
      </c>
      <c r="J25" s="73"/>
      <c r="K25" s="74"/>
      <c r="L25" s="285" t="s">
        <v>540</v>
      </c>
      <c r="N25" s="228" t="s">
        <v>93</v>
      </c>
      <c r="O25" s="296"/>
    </row>
    <row r="26" spans="1:15" x14ac:dyDescent="0.2">
      <c r="A26" s="685" t="s">
        <v>151</v>
      </c>
      <c r="B26" s="145" t="s">
        <v>678</v>
      </c>
      <c r="C26" s="190"/>
      <c r="D26" s="120"/>
      <c r="E26" s="226">
        <v>2052</v>
      </c>
      <c r="F26" s="168"/>
      <c r="G26" s="130"/>
      <c r="H26" s="736">
        <f>SUM(C26:G28)</f>
        <v>4286.3999999999996</v>
      </c>
      <c r="I26" s="148" t="s">
        <v>675</v>
      </c>
      <c r="J26" s="73"/>
      <c r="K26" s="74"/>
      <c r="L26" s="285" t="s">
        <v>124</v>
      </c>
      <c r="N26" s="232">
        <v>41957</v>
      </c>
      <c r="O26" s="296"/>
    </row>
    <row r="27" spans="1:15" x14ac:dyDescent="0.2">
      <c r="A27" s="686"/>
      <c r="B27" s="145" t="s">
        <v>676</v>
      </c>
      <c r="C27" s="190"/>
      <c r="D27" s="120"/>
      <c r="E27" s="226">
        <v>1368</v>
      </c>
      <c r="F27" s="168"/>
      <c r="G27" s="130"/>
      <c r="H27" s="738"/>
      <c r="I27" s="148" t="s">
        <v>695</v>
      </c>
      <c r="J27" s="73"/>
      <c r="K27" s="74"/>
      <c r="L27" s="285" t="s">
        <v>159</v>
      </c>
      <c r="N27" s="307">
        <v>41963</v>
      </c>
      <c r="O27" s="296"/>
    </row>
    <row r="28" spans="1:15" x14ac:dyDescent="0.2">
      <c r="A28" s="687"/>
      <c r="B28" s="145" t="s">
        <v>680</v>
      </c>
      <c r="C28" s="190"/>
      <c r="D28" s="120"/>
      <c r="E28" s="223">
        <v>866.4</v>
      </c>
      <c r="F28" s="168"/>
      <c r="G28" s="130"/>
      <c r="H28" s="737"/>
      <c r="I28" s="231" t="s">
        <v>679</v>
      </c>
      <c r="J28" s="73"/>
      <c r="K28" s="74"/>
      <c r="L28" s="470" t="s">
        <v>89</v>
      </c>
      <c r="N28" s="349"/>
      <c r="O28" s="296"/>
    </row>
    <row r="29" spans="1:15" x14ac:dyDescent="0.2">
      <c r="A29" s="685" t="s">
        <v>160</v>
      </c>
      <c r="B29" s="145" t="s">
        <v>681</v>
      </c>
      <c r="C29" s="190"/>
      <c r="D29" s="120"/>
      <c r="E29" s="226">
        <v>4104</v>
      </c>
      <c r="F29" s="168"/>
      <c r="G29" s="130"/>
      <c r="H29" s="736">
        <f>SUM(C29:G30)</f>
        <v>6840</v>
      </c>
      <c r="I29" s="148" t="s">
        <v>444</v>
      </c>
      <c r="J29" s="73"/>
      <c r="K29" s="74"/>
      <c r="L29" s="285" t="s">
        <v>124</v>
      </c>
      <c r="N29" s="232">
        <v>42675</v>
      </c>
      <c r="O29" s="296"/>
    </row>
    <row r="30" spans="1:15" x14ac:dyDescent="0.2">
      <c r="A30" s="687"/>
      <c r="B30" s="145" t="s">
        <v>682</v>
      </c>
      <c r="C30" s="119"/>
      <c r="D30" s="120"/>
      <c r="E30" s="226">
        <v>2736</v>
      </c>
      <c r="F30" s="168"/>
      <c r="G30" s="130"/>
      <c r="H30" s="737"/>
      <c r="I30" s="148" t="s">
        <v>683</v>
      </c>
      <c r="J30" s="73"/>
      <c r="K30" s="74"/>
      <c r="L30" s="285" t="s">
        <v>124</v>
      </c>
      <c r="N30" s="232">
        <v>41964</v>
      </c>
    </row>
    <row r="31" spans="1:15" x14ac:dyDescent="0.2">
      <c r="A31" s="686" t="s">
        <v>288</v>
      </c>
      <c r="B31" s="144" t="s">
        <v>687</v>
      </c>
      <c r="C31" s="117"/>
      <c r="D31" s="118"/>
      <c r="E31" s="452">
        <v>2052</v>
      </c>
      <c r="F31" s="182"/>
      <c r="G31" s="408"/>
      <c r="H31" s="738">
        <f>SUM(C31:G33)</f>
        <v>5301</v>
      </c>
      <c r="I31" s="148" t="s">
        <v>694</v>
      </c>
      <c r="J31" s="73"/>
      <c r="K31" s="74"/>
      <c r="L31" s="285" t="s">
        <v>159</v>
      </c>
      <c r="N31" s="232">
        <v>41967</v>
      </c>
      <c r="O31" s="160"/>
    </row>
    <row r="32" spans="1:15" x14ac:dyDescent="0.2">
      <c r="A32" s="686"/>
      <c r="B32" s="144" t="s">
        <v>688</v>
      </c>
      <c r="C32" s="214">
        <v>1539</v>
      </c>
      <c r="D32" s="118"/>
      <c r="E32" s="439"/>
      <c r="F32" s="182"/>
      <c r="G32" s="408"/>
      <c r="H32" s="738"/>
      <c r="I32" s="148" t="s">
        <v>689</v>
      </c>
      <c r="J32" s="73"/>
      <c r="K32" s="74"/>
      <c r="L32" s="285" t="s">
        <v>124</v>
      </c>
      <c r="N32" s="232">
        <v>41962</v>
      </c>
    </row>
    <row r="33" spans="1:17" x14ac:dyDescent="0.2">
      <c r="A33" s="687"/>
      <c r="B33" s="144" t="s">
        <v>690</v>
      </c>
      <c r="C33" s="214">
        <v>1710</v>
      </c>
      <c r="D33" s="118"/>
      <c r="E33" s="439"/>
      <c r="F33" s="182"/>
      <c r="G33" s="408"/>
      <c r="H33" s="737"/>
      <c r="I33" s="148" t="s">
        <v>324</v>
      </c>
      <c r="J33" s="73"/>
      <c r="K33" s="74"/>
      <c r="L33" s="285" t="s">
        <v>124</v>
      </c>
      <c r="N33" s="232">
        <v>42031</v>
      </c>
    </row>
    <row r="34" spans="1:17" x14ac:dyDescent="0.2">
      <c r="A34" s="685" t="s">
        <v>292</v>
      </c>
      <c r="B34" s="144" t="s">
        <v>691</v>
      </c>
      <c r="C34" s="117"/>
      <c r="D34" s="118">
        <v>34650</v>
      </c>
      <c r="E34" s="439"/>
      <c r="F34" s="182"/>
      <c r="G34" s="408"/>
      <c r="H34" s="736">
        <f>SUM(C34:G37)</f>
        <v>41837.699999999997</v>
      </c>
      <c r="I34" s="148" t="s">
        <v>172</v>
      </c>
      <c r="J34" s="73"/>
      <c r="K34" s="74"/>
      <c r="L34" s="285" t="s">
        <v>92</v>
      </c>
      <c r="N34" s="228" t="s">
        <v>93</v>
      </c>
    </row>
    <row r="35" spans="1:17" x14ac:dyDescent="0.2">
      <c r="A35" s="686"/>
      <c r="B35" s="144" t="s">
        <v>692</v>
      </c>
      <c r="C35" s="117"/>
      <c r="D35" s="118"/>
      <c r="E35" s="452">
        <v>746.7</v>
      </c>
      <c r="F35" s="182"/>
      <c r="G35" s="408"/>
      <c r="H35" s="738"/>
      <c r="I35" s="148" t="s">
        <v>693</v>
      </c>
      <c r="J35" s="73"/>
      <c r="K35" s="74"/>
      <c r="L35" s="285" t="s">
        <v>749</v>
      </c>
      <c r="N35" s="232">
        <v>42017</v>
      </c>
    </row>
    <row r="36" spans="1:17" x14ac:dyDescent="0.2">
      <c r="A36" s="686"/>
      <c r="B36" s="144" t="s">
        <v>696</v>
      </c>
      <c r="C36" s="214">
        <v>5312.4</v>
      </c>
      <c r="D36" s="118"/>
      <c r="E36" s="439"/>
      <c r="F36" s="182"/>
      <c r="G36" s="408"/>
      <c r="H36" s="738"/>
      <c r="I36" s="148" t="s">
        <v>214</v>
      </c>
      <c r="J36" s="73"/>
      <c r="K36" s="74"/>
      <c r="L36" s="285" t="s">
        <v>159</v>
      </c>
      <c r="N36" s="232">
        <v>41963</v>
      </c>
    </row>
    <row r="37" spans="1:17" x14ac:dyDescent="0.2">
      <c r="A37" s="687"/>
      <c r="B37" s="144" t="s">
        <v>697</v>
      </c>
      <c r="C37" s="117"/>
      <c r="D37" s="118"/>
      <c r="E37" s="452">
        <v>1128.5999999999999</v>
      </c>
      <c r="F37" s="182"/>
      <c r="G37" s="408"/>
      <c r="H37" s="737"/>
      <c r="I37" s="148" t="s">
        <v>698</v>
      </c>
      <c r="J37" s="73"/>
      <c r="K37" s="74"/>
      <c r="L37" s="285" t="s">
        <v>434</v>
      </c>
      <c r="N37" s="228">
        <v>41963</v>
      </c>
    </row>
    <row r="38" spans="1:17" x14ac:dyDescent="0.2">
      <c r="A38" s="599" t="s">
        <v>171</v>
      </c>
      <c r="B38" s="144" t="s">
        <v>699</v>
      </c>
      <c r="C38" s="117"/>
      <c r="D38" s="118"/>
      <c r="E38" s="452">
        <v>4104</v>
      </c>
      <c r="F38" s="182"/>
      <c r="G38" s="408"/>
      <c r="H38" s="181">
        <f>SUM(C38:G38)</f>
        <v>4104</v>
      </c>
      <c r="I38" s="148" t="s">
        <v>814</v>
      </c>
      <c r="J38" s="73"/>
      <c r="K38" s="74"/>
      <c r="L38" s="285" t="s">
        <v>124</v>
      </c>
      <c r="N38" s="232">
        <v>42565</v>
      </c>
      <c r="O38" s="296"/>
    </row>
    <row r="39" spans="1:17" x14ac:dyDescent="0.2">
      <c r="A39" s="685" t="s">
        <v>177</v>
      </c>
      <c r="B39" s="144" t="s">
        <v>700</v>
      </c>
      <c r="C39" s="117"/>
      <c r="D39" s="118">
        <v>1881</v>
      </c>
      <c r="E39" s="439"/>
      <c r="F39" s="182"/>
      <c r="G39" s="408"/>
      <c r="H39" s="736">
        <f>SUM(C39:G42)</f>
        <v>45064.2</v>
      </c>
      <c r="I39" s="148" t="s">
        <v>283</v>
      </c>
      <c r="J39" s="73"/>
      <c r="K39" s="74"/>
      <c r="L39" s="285" t="s">
        <v>92</v>
      </c>
      <c r="N39" s="232" t="s">
        <v>93</v>
      </c>
    </row>
    <row r="40" spans="1:17" x14ac:dyDescent="0.2">
      <c r="A40" s="686"/>
      <c r="B40" s="144" t="s">
        <v>701</v>
      </c>
      <c r="C40" s="117"/>
      <c r="D40" s="118">
        <v>8527.2000000000007</v>
      </c>
      <c r="E40" s="439"/>
      <c r="F40" s="182"/>
      <c r="G40" s="408"/>
      <c r="H40" s="738"/>
      <c r="I40" s="148" t="s">
        <v>702</v>
      </c>
      <c r="J40" s="73"/>
      <c r="K40" s="74"/>
      <c r="L40" s="285" t="s">
        <v>92</v>
      </c>
      <c r="N40" s="232" t="s">
        <v>93</v>
      </c>
    </row>
    <row r="41" spans="1:17" x14ac:dyDescent="0.2">
      <c r="A41" s="686"/>
      <c r="B41" s="144" t="s">
        <v>703</v>
      </c>
      <c r="C41" s="117"/>
      <c r="D41" s="118">
        <v>26448</v>
      </c>
      <c r="E41" s="439"/>
      <c r="F41" s="182"/>
      <c r="G41" s="408"/>
      <c r="H41" s="738"/>
      <c r="I41" s="148" t="s">
        <v>671</v>
      </c>
      <c r="J41" s="73"/>
      <c r="K41" s="74"/>
      <c r="L41" s="285" t="s">
        <v>92</v>
      </c>
      <c r="N41" s="232" t="s">
        <v>93</v>
      </c>
    </row>
    <row r="42" spans="1:17" x14ac:dyDescent="0.2">
      <c r="A42" s="687"/>
      <c r="B42" s="144" t="s">
        <v>704</v>
      </c>
      <c r="C42" s="117"/>
      <c r="D42" s="118"/>
      <c r="E42" s="452">
        <v>8208</v>
      </c>
      <c r="F42" s="182"/>
      <c r="G42" s="408"/>
      <c r="H42" s="737"/>
      <c r="I42" s="148" t="s">
        <v>705</v>
      </c>
      <c r="J42" s="73"/>
      <c r="K42" s="74"/>
      <c r="L42" s="285" t="s">
        <v>159</v>
      </c>
      <c r="N42" s="232">
        <v>41969</v>
      </c>
    </row>
    <row r="43" spans="1:17" x14ac:dyDescent="0.2">
      <c r="A43" s="685" t="s">
        <v>182</v>
      </c>
      <c r="B43" s="144" t="s">
        <v>706</v>
      </c>
      <c r="C43" s="117"/>
      <c r="D43" s="118"/>
      <c r="E43" s="452">
        <v>13030.2</v>
      </c>
      <c r="F43" s="182"/>
      <c r="G43" s="408"/>
      <c r="H43" s="736">
        <f>SUM(C43:G44)</f>
        <v>21238.2</v>
      </c>
      <c r="I43" s="148" t="s">
        <v>707</v>
      </c>
      <c r="J43" s="73"/>
      <c r="K43" s="74"/>
      <c r="L43" s="285" t="s">
        <v>159</v>
      </c>
      <c r="N43" s="232">
        <v>41975</v>
      </c>
    </row>
    <row r="44" spans="1:17" ht="13.5" thickBot="1" x14ac:dyDescent="0.25">
      <c r="A44" s="687"/>
      <c r="B44" s="144" t="s">
        <v>708</v>
      </c>
      <c r="C44" s="117"/>
      <c r="D44" s="118"/>
      <c r="E44" s="452">
        <v>8208</v>
      </c>
      <c r="F44" s="182"/>
      <c r="G44" s="408"/>
      <c r="H44" s="737"/>
      <c r="I44" s="148" t="s">
        <v>709</v>
      </c>
      <c r="J44" s="73"/>
      <c r="K44" s="74"/>
      <c r="L44" s="285" t="s">
        <v>124</v>
      </c>
      <c r="N44" s="232">
        <v>41981</v>
      </c>
    </row>
    <row r="45" spans="1:17" s="13" customFormat="1" ht="14.25" thickTop="1" thickBot="1" x14ac:dyDescent="0.25">
      <c r="A45" s="701"/>
      <c r="B45" s="701"/>
      <c r="C45" s="115">
        <f t="shared" ref="C45:H45" si="0">SUM(C5:C44)</f>
        <v>37517.4</v>
      </c>
      <c r="D45" s="116">
        <f t="shared" si="0"/>
        <v>109142.15999999999</v>
      </c>
      <c r="E45" s="224">
        <f t="shared" si="0"/>
        <v>91752.9</v>
      </c>
      <c r="F45" s="169">
        <f t="shared" si="0"/>
        <v>17065.8</v>
      </c>
      <c r="G45" s="126">
        <f t="shared" si="0"/>
        <v>0</v>
      </c>
      <c r="H45" s="703">
        <f t="shared" si="0"/>
        <v>255478.26</v>
      </c>
      <c r="I45" s="703"/>
      <c r="J45" s="703"/>
      <c r="K45" s="703"/>
      <c r="L45" s="128"/>
      <c r="M45" s="128"/>
      <c r="N45" s="162"/>
      <c r="Q45" s="292"/>
    </row>
    <row r="46" spans="1:17" s="13" customFormat="1" ht="15" customHeight="1" x14ac:dyDescent="0.2">
      <c r="A46" s="99"/>
      <c r="B46" s="146"/>
      <c r="C46" s="739">
        <f>SUM(C45:D45)</f>
        <v>146659.56</v>
      </c>
      <c r="D46" s="740"/>
      <c r="E46" s="705">
        <f>SUM(E45:F45)</f>
        <v>108818.7</v>
      </c>
      <c r="F46" s="706"/>
      <c r="G46" s="127">
        <f>SUM(G45)</f>
        <v>0</v>
      </c>
      <c r="H46" s="702"/>
      <c r="I46" s="702"/>
      <c r="J46" s="702"/>
      <c r="K46" s="702"/>
      <c r="L46" s="128"/>
      <c r="M46" s="128"/>
      <c r="N46" s="162"/>
      <c r="Q46" s="293"/>
    </row>
    <row r="47" spans="1:17" s="13" customFormat="1" x14ac:dyDescent="0.2">
      <c r="A47" s="99"/>
      <c r="B47" s="146"/>
      <c r="C47" s="9"/>
      <c r="D47" s="9"/>
      <c r="E47" s="656">
        <f>COUNTA(E5:E44)</f>
        <v>19</v>
      </c>
      <c r="F47" s="9"/>
      <c r="G47" s="9"/>
      <c r="H47" s="764"/>
      <c r="I47" s="722"/>
      <c r="L47" s="8"/>
      <c r="M47" s="8"/>
      <c r="N47" s="162"/>
      <c r="Q47" s="294"/>
    </row>
    <row r="48" spans="1:17" x14ac:dyDescent="0.2">
      <c r="H48" s="744"/>
      <c r="I48" s="745"/>
      <c r="J48" s="614"/>
      <c r="K48" s="615"/>
    </row>
    <row r="49" spans="1:15" ht="15" x14ac:dyDescent="0.2">
      <c r="A49" s="124" t="s">
        <v>17</v>
      </c>
      <c r="H49" s="731"/>
      <c r="I49" s="745"/>
      <c r="J49" s="614"/>
    </row>
    <row r="50" spans="1:15" s="161" customFormat="1" ht="7.5" customHeight="1" x14ac:dyDescent="0.2">
      <c r="A50" s="4"/>
      <c r="B50" s="143"/>
      <c r="C50" s="1"/>
      <c r="D50" s="1"/>
      <c r="E50" s="1"/>
      <c r="F50" s="1"/>
      <c r="G50" s="1"/>
      <c r="H50"/>
      <c r="I50"/>
      <c r="J50"/>
      <c r="K50"/>
      <c r="L50"/>
      <c r="M50"/>
      <c r="O50"/>
    </row>
    <row r="51" spans="1:15" s="161" customFormat="1" ht="17.25" customHeight="1" thickBot="1" x14ac:dyDescent="0.25">
      <c r="A51" s="218"/>
      <c r="B51" s="219" t="s">
        <v>83</v>
      </c>
      <c r="C51" s="196"/>
      <c r="D51" s="1"/>
      <c r="E51" s="1"/>
      <c r="F51" s="1"/>
      <c r="G51" s="1"/>
      <c r="H51"/>
      <c r="I51"/>
      <c r="J51"/>
      <c r="K51"/>
      <c r="L51"/>
      <c r="M51"/>
      <c r="O51"/>
    </row>
    <row r="52" spans="1:15" s="161" customFormat="1" ht="13.5" thickBot="1" x14ac:dyDescent="0.25">
      <c r="A52" s="707"/>
      <c r="B52" s="708"/>
      <c r="C52" s="178" t="s">
        <v>143</v>
      </c>
      <c r="D52" s="92" t="s">
        <v>15</v>
      </c>
      <c r="E52" s="92" t="s">
        <v>74</v>
      </c>
      <c r="F52" s="92" t="s">
        <v>42</v>
      </c>
      <c r="G52" s="92" t="s">
        <v>284</v>
      </c>
      <c r="H52" s="92" t="s">
        <v>72</v>
      </c>
      <c r="I52" s="92" t="s">
        <v>12</v>
      </c>
      <c r="J52" s="92" t="s">
        <v>49</v>
      </c>
      <c r="K52" s="92" t="s">
        <v>61</v>
      </c>
      <c r="L52" s="157" t="s">
        <v>16</v>
      </c>
      <c r="M52" s="163"/>
      <c r="O52"/>
    </row>
    <row r="53" spans="1:15" s="161" customFormat="1" x14ac:dyDescent="0.2">
      <c r="A53" s="709" t="s">
        <v>646</v>
      </c>
      <c r="B53" s="710"/>
      <c r="C53" s="131">
        <v>5499.36</v>
      </c>
      <c r="D53" s="536"/>
      <c r="E53" s="173"/>
      <c r="F53" s="173"/>
      <c r="G53" s="173"/>
      <c r="H53" s="173"/>
      <c r="I53" s="173"/>
      <c r="J53" s="173"/>
      <c r="K53" s="173"/>
      <c r="L53" s="174"/>
      <c r="M53" s="164"/>
      <c r="O53"/>
    </row>
    <row r="54" spans="1:15" s="161" customFormat="1" x14ac:dyDescent="0.2">
      <c r="A54" s="682" t="s">
        <v>647</v>
      </c>
      <c r="B54" s="684"/>
      <c r="C54" s="133"/>
      <c r="D54" s="199"/>
      <c r="E54" s="168"/>
      <c r="F54" s="168"/>
      <c r="G54" s="168"/>
      <c r="H54" s="168"/>
      <c r="I54" s="168"/>
      <c r="J54" s="168"/>
      <c r="K54" s="168"/>
      <c r="L54" s="120">
        <v>7296</v>
      </c>
      <c r="M54" s="164"/>
      <c r="O54"/>
    </row>
    <row r="55" spans="1:15" s="161" customFormat="1" x14ac:dyDescent="0.2">
      <c r="A55" s="682" t="s">
        <v>651</v>
      </c>
      <c r="B55" s="684"/>
      <c r="C55" s="133"/>
      <c r="D55" s="199"/>
      <c r="E55" s="168"/>
      <c r="F55" s="168">
        <v>7273.2</v>
      </c>
      <c r="G55" s="168"/>
      <c r="H55" s="168"/>
      <c r="I55" s="168"/>
      <c r="J55" s="168"/>
      <c r="K55" s="168"/>
      <c r="L55" s="120"/>
      <c r="M55" s="164"/>
      <c r="O55"/>
    </row>
    <row r="56" spans="1:15" s="161" customFormat="1" x14ac:dyDescent="0.2">
      <c r="A56" s="682" t="s">
        <v>655</v>
      </c>
      <c r="B56" s="684"/>
      <c r="C56" s="133"/>
      <c r="D56" s="199"/>
      <c r="E56" s="168"/>
      <c r="F56" s="168"/>
      <c r="G56" s="168"/>
      <c r="H56" s="168"/>
      <c r="I56" s="168"/>
      <c r="J56" s="168">
        <v>4970.3999999999996</v>
      </c>
      <c r="K56" s="168"/>
      <c r="L56" s="120"/>
      <c r="M56" s="164"/>
      <c r="O56"/>
    </row>
    <row r="57" spans="1:15" x14ac:dyDescent="0.2">
      <c r="A57" s="682" t="s">
        <v>657</v>
      </c>
      <c r="B57" s="684"/>
      <c r="C57" s="412"/>
      <c r="D57" s="203"/>
      <c r="E57" s="135"/>
      <c r="F57" s="135"/>
      <c r="G57" s="135"/>
      <c r="H57" s="135"/>
      <c r="I57" s="135">
        <v>4696.8</v>
      </c>
      <c r="J57" s="122"/>
      <c r="K57" s="250"/>
      <c r="L57" s="245"/>
      <c r="M57" s="164"/>
    </row>
    <row r="58" spans="1:15" x14ac:dyDescent="0.2">
      <c r="A58" s="682" t="s">
        <v>660</v>
      </c>
      <c r="B58" s="684"/>
      <c r="C58" s="412"/>
      <c r="D58" s="203"/>
      <c r="E58" s="135">
        <v>6726</v>
      </c>
      <c r="F58" s="135"/>
      <c r="G58" s="135"/>
      <c r="H58" s="135"/>
      <c r="I58" s="135"/>
      <c r="J58" s="135"/>
      <c r="K58" s="523"/>
      <c r="L58" s="245"/>
      <c r="M58" s="164"/>
    </row>
    <row r="59" spans="1:15" x14ac:dyDescent="0.2">
      <c r="A59" s="682" t="s">
        <v>670</v>
      </c>
      <c r="B59" s="684"/>
      <c r="C59" s="412"/>
      <c r="D59" s="203"/>
      <c r="E59" s="135"/>
      <c r="F59" s="122"/>
      <c r="G59" s="122"/>
      <c r="H59" s="122"/>
      <c r="I59" s="122"/>
      <c r="J59" s="135"/>
      <c r="K59" s="135">
        <v>1174.2</v>
      </c>
      <c r="L59" s="245"/>
      <c r="M59" s="164"/>
    </row>
    <row r="60" spans="1:15" x14ac:dyDescent="0.2">
      <c r="A60" s="682" t="s">
        <v>691</v>
      </c>
      <c r="B60" s="684"/>
      <c r="C60" s="412"/>
      <c r="D60" s="225"/>
      <c r="E60" s="204"/>
      <c r="F60" s="241"/>
      <c r="G60" s="241"/>
      <c r="H60" s="241">
        <v>34650</v>
      </c>
      <c r="I60" s="241"/>
      <c r="J60" s="204"/>
      <c r="K60" s="523"/>
      <c r="L60" s="245"/>
      <c r="M60" s="164"/>
    </row>
    <row r="61" spans="1:15" x14ac:dyDescent="0.2">
      <c r="A61" s="682" t="s">
        <v>700</v>
      </c>
      <c r="B61" s="684"/>
      <c r="C61" s="412"/>
      <c r="D61" s="225"/>
      <c r="E61" s="204"/>
      <c r="F61" s="241"/>
      <c r="G61" s="241">
        <v>1881</v>
      </c>
      <c r="H61" s="241"/>
      <c r="I61" s="241"/>
      <c r="J61" s="204"/>
      <c r="K61" s="523"/>
      <c r="L61" s="245"/>
      <c r="M61" s="164"/>
    </row>
    <row r="62" spans="1:15" x14ac:dyDescent="0.2">
      <c r="A62" s="682" t="s">
        <v>701</v>
      </c>
      <c r="B62" s="684"/>
      <c r="C62" s="412"/>
      <c r="D62" s="225">
        <v>8527.2000000000007</v>
      </c>
      <c r="E62" s="204"/>
      <c r="F62" s="241"/>
      <c r="G62" s="241"/>
      <c r="H62" s="241"/>
      <c r="I62" s="241"/>
      <c r="J62" s="204"/>
      <c r="K62" s="523"/>
      <c r="L62" s="245"/>
      <c r="M62" s="164"/>
    </row>
    <row r="63" spans="1:15" ht="13.5" thickBot="1" x14ac:dyDescent="0.25">
      <c r="A63" s="696" t="s">
        <v>703</v>
      </c>
      <c r="B63" s="720"/>
      <c r="C63" s="154"/>
      <c r="D63" s="370"/>
      <c r="E63" s="194"/>
      <c r="F63" s="500"/>
      <c r="G63" s="500"/>
      <c r="H63" s="500"/>
      <c r="I63" s="500"/>
      <c r="J63" s="194"/>
      <c r="K63" s="156">
        <v>26448</v>
      </c>
      <c r="L63" s="251"/>
      <c r="M63" s="164"/>
    </row>
    <row r="64" spans="1:15" ht="13.5" thickBot="1" x14ac:dyDescent="0.25">
      <c r="C64" s="138">
        <f t="shared" ref="C64:L64" si="1">SUM(C53:C63)</f>
        <v>5499.36</v>
      </c>
      <c r="D64" s="139">
        <f t="shared" si="1"/>
        <v>8527.2000000000007</v>
      </c>
      <c r="E64" s="139">
        <f t="shared" si="1"/>
        <v>6726</v>
      </c>
      <c r="F64" s="139">
        <f t="shared" si="1"/>
        <v>7273.2</v>
      </c>
      <c r="G64" s="139">
        <f t="shared" si="1"/>
        <v>1881</v>
      </c>
      <c r="H64" s="139">
        <f t="shared" si="1"/>
        <v>34650</v>
      </c>
      <c r="I64" s="139">
        <f t="shared" si="1"/>
        <v>4696.8</v>
      </c>
      <c r="J64" s="139">
        <f t="shared" si="1"/>
        <v>4970.3999999999996</v>
      </c>
      <c r="K64" s="139">
        <f t="shared" si="1"/>
        <v>27622.2</v>
      </c>
      <c r="L64" s="140">
        <f t="shared" si="1"/>
        <v>7296</v>
      </c>
      <c r="M64" s="164"/>
      <c r="N64" s="698">
        <f>SUM(C64:M64)</f>
        <v>109142.15999999999</v>
      </c>
      <c r="O64" s="699"/>
    </row>
    <row r="65" spans="8:15" x14ac:dyDescent="0.2">
      <c r="H65" s="1"/>
      <c r="N65"/>
      <c r="O65" s="161"/>
    </row>
  </sheetData>
  <mergeCells count="42">
    <mergeCell ref="N64:O64"/>
    <mergeCell ref="H13:H17"/>
    <mergeCell ref="H31:H33"/>
    <mergeCell ref="H43:H44"/>
    <mergeCell ref="A61:B61"/>
    <mergeCell ref="A62:B62"/>
    <mergeCell ref="A63:B63"/>
    <mergeCell ref="A58:B58"/>
    <mergeCell ref="A59:B59"/>
    <mergeCell ref="A60:B60"/>
    <mergeCell ref="A29:A30"/>
    <mergeCell ref="H29:H30"/>
    <mergeCell ref="I4:K4"/>
    <mergeCell ref="G2:G4"/>
    <mergeCell ref="C3:D3"/>
    <mergeCell ref="E3:F3"/>
    <mergeCell ref="A57:B57"/>
    <mergeCell ref="A56:B56"/>
    <mergeCell ref="A54:B54"/>
    <mergeCell ref="A55:B55"/>
    <mergeCell ref="A45:B45"/>
    <mergeCell ref="H45:K46"/>
    <mergeCell ref="C46:D46"/>
    <mergeCell ref="E46:F46"/>
    <mergeCell ref="A52:B52"/>
    <mergeCell ref="H47:I47"/>
    <mergeCell ref="H48:I48"/>
    <mergeCell ref="H49:I49"/>
    <mergeCell ref="A7:A11"/>
    <mergeCell ref="H7:H11"/>
    <mergeCell ref="A53:B53"/>
    <mergeCell ref="A13:A17"/>
    <mergeCell ref="A21:A25"/>
    <mergeCell ref="H21:H25"/>
    <mergeCell ref="A26:A28"/>
    <mergeCell ref="H26:H28"/>
    <mergeCell ref="A31:A33"/>
    <mergeCell ref="A34:A37"/>
    <mergeCell ref="H34:H37"/>
    <mergeCell ref="A39:A42"/>
    <mergeCell ref="H39:H42"/>
    <mergeCell ref="A43:A44"/>
  </mergeCells>
  <printOptions horizontalCentered="1"/>
  <pageMargins left="0.15748031496062992" right="0.15748031496062992" top="0.35433070866141736" bottom="0.55118110236220474" header="0.31496062992125984" footer="0.31496062992125984"/>
  <pageSetup paperSize="9" fitToWidth="0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66"/>
  <sheetViews>
    <sheetView zoomScaleNormal="100" workbookViewId="0">
      <pane ySplit="4" topLeftCell="A5" activePane="bottomLeft" state="frozenSplit"/>
      <selection pane="bottomLeft" activeCell="I25" sqref="I25"/>
    </sheetView>
  </sheetViews>
  <sheetFormatPr defaultRowHeight="12.75" x14ac:dyDescent="0.2"/>
  <cols>
    <col min="1" max="1" width="3" style="247" customWidth="1"/>
    <col min="2" max="2" width="6.42578125" style="143" customWidth="1"/>
    <col min="3" max="4" width="10.7109375" style="259" customWidth="1"/>
    <col min="5" max="5" width="11.28515625" style="259" customWidth="1"/>
    <col min="6" max="6" width="10.85546875" style="259" customWidth="1"/>
    <col min="7" max="7" width="11.7109375" style="1" customWidth="1"/>
    <col min="8" max="8" width="11" customWidth="1"/>
    <col min="9" max="10" width="10.42578125" customWidth="1"/>
    <col min="11" max="11" width="9.140625" customWidth="1"/>
    <col min="12" max="12" width="15.42578125" customWidth="1"/>
    <col min="13" max="13" width="10.7109375" customWidth="1"/>
    <col min="14" max="14" width="10.7109375" style="161" customWidth="1"/>
    <col min="15" max="15" width="10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7" ht="15" x14ac:dyDescent="0.25">
      <c r="A1" s="100" t="s">
        <v>110</v>
      </c>
      <c r="C1" s="258"/>
    </row>
    <row r="2" spans="1:17" ht="5.25" customHeight="1" thickBot="1" x14ac:dyDescent="0.25">
      <c r="A2" s="2"/>
      <c r="C2" s="260"/>
      <c r="D2" s="261"/>
      <c r="E2" s="261"/>
      <c r="F2" s="261"/>
      <c r="G2" s="692" t="s">
        <v>91</v>
      </c>
      <c r="H2" s="213"/>
    </row>
    <row r="3" spans="1:17" ht="17.25" customHeight="1" x14ac:dyDescent="0.2">
      <c r="A3" s="2"/>
      <c r="C3" s="725" t="s">
        <v>83</v>
      </c>
      <c r="D3" s="726"/>
      <c r="E3" s="725" t="s">
        <v>82</v>
      </c>
      <c r="F3" s="726"/>
      <c r="G3" s="692"/>
      <c r="H3" s="213"/>
    </row>
    <row r="4" spans="1:17" ht="13.5" thickBot="1" x14ac:dyDescent="0.25">
      <c r="A4" s="398" t="s">
        <v>6</v>
      </c>
      <c r="B4" s="172" t="s">
        <v>18</v>
      </c>
      <c r="C4" s="262" t="s">
        <v>7</v>
      </c>
      <c r="D4" s="263" t="s">
        <v>8</v>
      </c>
      <c r="E4" s="262" t="s">
        <v>86</v>
      </c>
      <c r="F4" s="264" t="s">
        <v>8</v>
      </c>
      <c r="G4" s="693"/>
      <c r="H4" s="246" t="s">
        <v>0</v>
      </c>
      <c r="I4" s="691" t="s">
        <v>19</v>
      </c>
      <c r="J4" s="691"/>
      <c r="K4" s="691"/>
    </row>
    <row r="5" spans="1:17" ht="12.75" customHeight="1" thickBot="1" x14ac:dyDescent="0.25">
      <c r="A5" s="603" t="s">
        <v>617</v>
      </c>
      <c r="B5" s="200" t="s">
        <v>427</v>
      </c>
      <c r="C5" s="119"/>
      <c r="D5" s="168"/>
      <c r="E5" s="191">
        <v>2736</v>
      </c>
      <c r="F5" s="120"/>
      <c r="G5" s="125"/>
      <c r="H5" s="605">
        <f>SUM(E5:G5)</f>
        <v>2736</v>
      </c>
      <c r="I5" s="608" t="s">
        <v>429</v>
      </c>
      <c r="J5" s="561"/>
      <c r="K5" s="562"/>
      <c r="L5" s="216" t="s">
        <v>89</v>
      </c>
      <c r="N5" s="524"/>
      <c r="O5" s="296" t="s">
        <v>812</v>
      </c>
      <c r="Q5" s="240"/>
    </row>
    <row r="6" spans="1:17" x14ac:dyDescent="0.2">
      <c r="A6" s="753" t="s">
        <v>616</v>
      </c>
      <c r="B6" s="570" t="s">
        <v>462</v>
      </c>
      <c r="C6" s="386">
        <v>3522.6</v>
      </c>
      <c r="D6" s="173"/>
      <c r="E6" s="386"/>
      <c r="F6" s="174"/>
      <c r="G6" s="515"/>
      <c r="H6" s="774">
        <f>SUM(C6:G8)</f>
        <v>30882.6</v>
      </c>
      <c r="I6" s="608" t="s">
        <v>463</v>
      </c>
      <c r="J6" s="561"/>
      <c r="K6" s="562"/>
      <c r="L6" s="216" t="s">
        <v>89</v>
      </c>
      <c r="N6" s="471"/>
      <c r="O6" s="296" t="s">
        <v>796</v>
      </c>
      <c r="Q6" s="240"/>
    </row>
    <row r="7" spans="1:17" x14ac:dyDescent="0.2">
      <c r="A7" s="754"/>
      <c r="B7" s="200" t="s">
        <v>477</v>
      </c>
      <c r="C7" s="214"/>
      <c r="D7" s="182"/>
      <c r="E7" s="214">
        <v>6156</v>
      </c>
      <c r="F7" s="118"/>
      <c r="G7" s="159"/>
      <c r="H7" s="775"/>
      <c r="I7" s="66" t="s">
        <v>485</v>
      </c>
      <c r="J7" s="73"/>
      <c r="K7" s="563"/>
      <c r="L7" s="160" t="s">
        <v>322</v>
      </c>
      <c r="N7" s="228">
        <v>42030</v>
      </c>
      <c r="O7" s="296"/>
      <c r="Q7" s="240"/>
    </row>
    <row r="8" spans="1:17" ht="13.5" thickBot="1" x14ac:dyDescent="0.25">
      <c r="A8" s="755"/>
      <c r="B8" s="604" t="s">
        <v>518</v>
      </c>
      <c r="C8" s="571"/>
      <c r="D8" s="572"/>
      <c r="E8" s="600">
        <v>21204</v>
      </c>
      <c r="F8" s="573"/>
      <c r="G8" s="574"/>
      <c r="H8" s="776"/>
      <c r="I8" s="69" t="s">
        <v>524</v>
      </c>
      <c r="J8" s="568"/>
      <c r="K8" s="569"/>
      <c r="L8" s="160" t="s">
        <v>124</v>
      </c>
      <c r="N8" s="525">
        <v>42020</v>
      </c>
      <c r="O8" s="296"/>
      <c r="Q8" s="240"/>
    </row>
    <row r="9" spans="1:17" x14ac:dyDescent="0.2">
      <c r="A9" s="753" t="s">
        <v>736</v>
      </c>
      <c r="B9" s="610" t="s">
        <v>570</v>
      </c>
      <c r="C9" s="386"/>
      <c r="D9" s="174"/>
      <c r="E9" s="611">
        <v>9895.2000000000007</v>
      </c>
      <c r="F9" s="173"/>
      <c r="G9" s="515"/>
      <c r="H9" s="777">
        <f>SUM(C9:G11)</f>
        <v>25627.200000000001</v>
      </c>
      <c r="I9" s="616" t="s">
        <v>571</v>
      </c>
      <c r="J9" s="561"/>
      <c r="K9" s="562"/>
      <c r="L9" s="216" t="s">
        <v>89</v>
      </c>
      <c r="N9" s="636"/>
      <c r="O9" s="296" t="s">
        <v>811</v>
      </c>
    </row>
    <row r="10" spans="1:17" x14ac:dyDescent="0.2">
      <c r="A10" s="754"/>
      <c r="B10" s="383" t="s">
        <v>593</v>
      </c>
      <c r="C10" s="429"/>
      <c r="D10" s="222"/>
      <c r="E10" s="436">
        <v>13680</v>
      </c>
      <c r="F10" s="241"/>
      <c r="G10" s="404"/>
      <c r="H10" s="757"/>
      <c r="I10" s="67" t="s">
        <v>594</v>
      </c>
      <c r="J10" s="73"/>
      <c r="K10" s="563"/>
      <c r="L10" s="160" t="s">
        <v>322</v>
      </c>
      <c r="N10" s="645">
        <v>42016</v>
      </c>
      <c r="O10" s="296"/>
    </row>
    <row r="11" spans="1:17" ht="13.5" thickBot="1" x14ac:dyDescent="0.25">
      <c r="A11" s="755"/>
      <c r="B11" s="612" t="s">
        <v>598</v>
      </c>
      <c r="C11" s="613"/>
      <c r="D11" s="566"/>
      <c r="E11" s="644">
        <v>2052</v>
      </c>
      <c r="F11" s="500"/>
      <c r="G11" s="567"/>
      <c r="H11" s="758"/>
      <c r="I11" s="70" t="s">
        <v>599</v>
      </c>
      <c r="J11" s="568"/>
      <c r="K11" s="569"/>
      <c r="L11" s="160" t="s">
        <v>124</v>
      </c>
      <c r="N11" s="228">
        <v>42046</v>
      </c>
      <c r="O11" s="296" t="s">
        <v>791</v>
      </c>
      <c r="Q11" s="227"/>
    </row>
    <row r="12" spans="1:17" ht="12.75" customHeight="1" x14ac:dyDescent="0.2">
      <c r="A12" s="741" t="s">
        <v>99</v>
      </c>
      <c r="B12" s="431" t="s">
        <v>710</v>
      </c>
      <c r="C12" s="443"/>
      <c r="D12" s="444">
        <v>4970.3999999999996</v>
      </c>
      <c r="E12" s="445"/>
      <c r="F12" s="446"/>
      <c r="G12" s="434"/>
      <c r="H12" s="689">
        <f>SUM(C12:G18)</f>
        <v>40675.200000000004</v>
      </c>
      <c r="I12" s="90" t="s">
        <v>635</v>
      </c>
      <c r="J12" s="606"/>
      <c r="K12" s="607"/>
      <c r="L12" s="285" t="s">
        <v>92</v>
      </c>
      <c r="N12" s="228" t="s">
        <v>93</v>
      </c>
    </row>
    <row r="13" spans="1:17" ht="12.75" customHeight="1" x14ac:dyDescent="0.2">
      <c r="A13" s="686"/>
      <c r="B13" s="145" t="s">
        <v>711</v>
      </c>
      <c r="C13" s="256"/>
      <c r="D13" s="253">
        <v>23153.4</v>
      </c>
      <c r="E13" s="324"/>
      <c r="F13" s="255"/>
      <c r="G13" s="125"/>
      <c r="H13" s="689"/>
      <c r="I13" s="67" t="s">
        <v>202</v>
      </c>
      <c r="J13" s="73"/>
      <c r="K13" s="74"/>
      <c r="L13" s="285" t="s">
        <v>92</v>
      </c>
      <c r="N13" s="228" t="s">
        <v>93</v>
      </c>
    </row>
    <row r="14" spans="1:17" x14ac:dyDescent="0.2">
      <c r="A14" s="686"/>
      <c r="B14" s="144" t="s">
        <v>712</v>
      </c>
      <c r="C14" s="405"/>
      <c r="D14" s="311"/>
      <c r="E14" s="642">
        <v>3180.6</v>
      </c>
      <c r="F14" s="313"/>
      <c r="G14" s="159"/>
      <c r="H14" s="689"/>
      <c r="I14" s="67" t="s">
        <v>713</v>
      </c>
      <c r="J14" s="73"/>
      <c r="K14" s="74"/>
      <c r="L14" s="285" t="s">
        <v>322</v>
      </c>
      <c r="N14" s="228">
        <v>42025</v>
      </c>
      <c r="O14" s="296"/>
    </row>
    <row r="15" spans="1:17" x14ac:dyDescent="0.2">
      <c r="A15" s="686"/>
      <c r="B15" s="144" t="s">
        <v>714</v>
      </c>
      <c r="C15" s="447"/>
      <c r="D15" s="401"/>
      <c r="E15" s="609">
        <v>5814</v>
      </c>
      <c r="F15" s="403"/>
      <c r="G15" s="404"/>
      <c r="H15" s="689"/>
      <c r="I15" s="67" t="s">
        <v>715</v>
      </c>
      <c r="J15" s="73"/>
      <c r="K15" s="74"/>
      <c r="L15" s="285" t="s">
        <v>322</v>
      </c>
      <c r="N15" s="228">
        <v>41974</v>
      </c>
    </row>
    <row r="16" spans="1:17" x14ac:dyDescent="0.2">
      <c r="A16" s="686"/>
      <c r="B16" s="145" t="s">
        <v>716</v>
      </c>
      <c r="C16" s="265">
        <v>1504.8</v>
      </c>
      <c r="D16" s="253"/>
      <c r="E16" s="324"/>
      <c r="F16" s="255"/>
      <c r="G16" s="125"/>
      <c r="H16" s="689"/>
      <c r="I16" s="67" t="s">
        <v>365</v>
      </c>
      <c r="J16" s="73"/>
      <c r="K16" s="74"/>
      <c r="L16" s="285" t="s">
        <v>124</v>
      </c>
      <c r="N16" s="228">
        <v>42038</v>
      </c>
    </row>
    <row r="17" spans="1:16" x14ac:dyDescent="0.2">
      <c r="A17" s="686"/>
      <c r="B17" s="431" t="s">
        <v>717</v>
      </c>
      <c r="C17" s="443"/>
      <c r="D17" s="444">
        <v>319.2</v>
      </c>
      <c r="E17" s="445"/>
      <c r="F17" s="446"/>
      <c r="G17" s="434"/>
      <c r="H17" s="689"/>
      <c r="I17" s="67" t="s">
        <v>184</v>
      </c>
      <c r="J17" s="73"/>
      <c r="K17" s="74"/>
      <c r="L17" s="285" t="s">
        <v>92</v>
      </c>
      <c r="N17" s="228" t="s">
        <v>93</v>
      </c>
    </row>
    <row r="18" spans="1:16" x14ac:dyDescent="0.2">
      <c r="A18" s="687"/>
      <c r="B18" s="145" t="s">
        <v>718</v>
      </c>
      <c r="C18" s="265"/>
      <c r="D18" s="253"/>
      <c r="E18" s="324">
        <v>1732.8</v>
      </c>
      <c r="F18" s="255"/>
      <c r="G18" s="125"/>
      <c r="H18" s="690"/>
      <c r="I18" s="67" t="s">
        <v>719</v>
      </c>
      <c r="J18" s="73"/>
      <c r="K18" s="74"/>
      <c r="L18" s="285" t="s">
        <v>540</v>
      </c>
      <c r="N18" s="228">
        <v>42060</v>
      </c>
    </row>
    <row r="19" spans="1:16" x14ac:dyDescent="0.2">
      <c r="A19" s="420" t="s">
        <v>199</v>
      </c>
      <c r="B19" s="145" t="s">
        <v>720</v>
      </c>
      <c r="C19" s="265"/>
      <c r="D19" s="253">
        <v>1174.2</v>
      </c>
      <c r="E19" s="254"/>
      <c r="F19" s="255"/>
      <c r="G19" s="125"/>
      <c r="H19" s="419">
        <f>SUM(C19:G19)</f>
        <v>1174.2</v>
      </c>
      <c r="I19" s="67" t="s">
        <v>476</v>
      </c>
      <c r="J19" s="73"/>
      <c r="K19" s="74"/>
      <c r="L19" s="285" t="s">
        <v>92</v>
      </c>
      <c r="N19" s="228" t="s">
        <v>93</v>
      </c>
    </row>
    <row r="20" spans="1:16" x14ac:dyDescent="0.2">
      <c r="A20" s="685" t="s">
        <v>98</v>
      </c>
      <c r="B20" s="145" t="s">
        <v>721</v>
      </c>
      <c r="C20" s="265"/>
      <c r="D20" s="253"/>
      <c r="E20" s="254"/>
      <c r="F20" s="255">
        <v>2052</v>
      </c>
      <c r="G20" s="125"/>
      <c r="H20" s="688">
        <f>SUM(C20:G22)</f>
        <v>18183</v>
      </c>
      <c r="I20" s="67" t="s">
        <v>633</v>
      </c>
      <c r="J20" s="73"/>
      <c r="K20" s="74"/>
      <c r="L20" s="285" t="s">
        <v>92</v>
      </c>
      <c r="N20" s="228" t="s">
        <v>93</v>
      </c>
    </row>
    <row r="21" spans="1:16" x14ac:dyDescent="0.2">
      <c r="A21" s="686"/>
      <c r="B21" s="431" t="s">
        <v>722</v>
      </c>
      <c r="C21" s="443"/>
      <c r="D21" s="444"/>
      <c r="E21" s="445">
        <v>7489.8</v>
      </c>
      <c r="F21" s="446"/>
      <c r="G21" s="434"/>
      <c r="H21" s="689"/>
      <c r="I21" s="67" t="s">
        <v>724</v>
      </c>
      <c r="J21" s="73"/>
      <c r="K21" s="74"/>
      <c r="L21" s="285" t="s">
        <v>124</v>
      </c>
      <c r="N21" s="228">
        <v>41978</v>
      </c>
    </row>
    <row r="22" spans="1:16" x14ac:dyDescent="0.2">
      <c r="A22" s="687"/>
      <c r="B22" s="145" t="s">
        <v>723</v>
      </c>
      <c r="C22" s="265"/>
      <c r="D22" s="253">
        <v>8641.2000000000007</v>
      </c>
      <c r="E22" s="324"/>
      <c r="F22" s="255"/>
      <c r="G22" s="125"/>
      <c r="H22" s="690"/>
      <c r="I22" s="67" t="s">
        <v>476</v>
      </c>
      <c r="J22" s="73"/>
      <c r="K22" s="74"/>
      <c r="L22" s="285" t="s">
        <v>92</v>
      </c>
      <c r="N22" s="228" t="s">
        <v>93</v>
      </c>
    </row>
    <row r="23" spans="1:16" x14ac:dyDescent="0.2">
      <c r="A23" s="685" t="s">
        <v>122</v>
      </c>
      <c r="B23" s="145" t="s">
        <v>725</v>
      </c>
      <c r="C23" s="265">
        <v>1425</v>
      </c>
      <c r="D23" s="253"/>
      <c r="E23" s="254"/>
      <c r="F23" s="255"/>
      <c r="G23" s="125"/>
      <c r="H23" s="688">
        <f>SUM(C23:G24)</f>
        <v>2337</v>
      </c>
      <c r="I23" s="67" t="s">
        <v>365</v>
      </c>
      <c r="J23" s="73"/>
      <c r="K23" s="74"/>
      <c r="L23" s="285" t="s">
        <v>124</v>
      </c>
      <c r="N23" s="228">
        <v>42038</v>
      </c>
      <c r="P23" s="227"/>
    </row>
    <row r="24" spans="1:16" x14ac:dyDescent="0.2">
      <c r="A24" s="687"/>
      <c r="B24" s="145" t="s">
        <v>729</v>
      </c>
      <c r="C24" s="256"/>
      <c r="D24" s="253"/>
      <c r="E24" s="324">
        <v>912</v>
      </c>
      <c r="F24" s="255"/>
      <c r="G24" s="125"/>
      <c r="H24" s="690"/>
      <c r="I24" s="67" t="s">
        <v>707</v>
      </c>
      <c r="J24" s="73"/>
      <c r="K24" s="74"/>
      <c r="L24" s="285" t="s">
        <v>124</v>
      </c>
      <c r="N24" s="228">
        <v>41982</v>
      </c>
    </row>
    <row r="25" spans="1:16" x14ac:dyDescent="0.2">
      <c r="A25" s="685" t="s">
        <v>359</v>
      </c>
      <c r="B25" s="431" t="s">
        <v>726</v>
      </c>
      <c r="C25" s="448"/>
      <c r="D25" s="444"/>
      <c r="E25" s="445">
        <v>2736</v>
      </c>
      <c r="F25" s="446"/>
      <c r="G25" s="434"/>
      <c r="H25" s="688">
        <f>SUM(C25:G27)</f>
        <v>36241.199999999997</v>
      </c>
      <c r="I25" s="67" t="s">
        <v>728</v>
      </c>
      <c r="J25" s="73"/>
      <c r="K25" s="74"/>
      <c r="L25" s="285" t="s">
        <v>124</v>
      </c>
      <c r="N25" s="232">
        <v>41985</v>
      </c>
    </row>
    <row r="26" spans="1:16" x14ac:dyDescent="0.2">
      <c r="A26" s="686"/>
      <c r="B26" s="145" t="s">
        <v>727</v>
      </c>
      <c r="C26" s="256"/>
      <c r="D26" s="253">
        <v>23610</v>
      </c>
      <c r="E26" s="254"/>
      <c r="F26" s="255"/>
      <c r="G26" s="125"/>
      <c r="H26" s="689"/>
      <c r="I26" s="67" t="s">
        <v>172</v>
      </c>
      <c r="J26" s="73"/>
      <c r="K26" s="74"/>
      <c r="L26" s="160" t="s">
        <v>92</v>
      </c>
      <c r="N26" s="228" t="s">
        <v>93</v>
      </c>
    </row>
    <row r="27" spans="1:16" x14ac:dyDescent="0.2">
      <c r="A27" s="687"/>
      <c r="B27" s="431" t="s">
        <v>730</v>
      </c>
      <c r="C27" s="448"/>
      <c r="D27" s="444">
        <v>9895.2000000000007</v>
      </c>
      <c r="E27" s="450"/>
      <c r="F27" s="446"/>
      <c r="G27" s="434"/>
      <c r="H27" s="690"/>
      <c r="I27" s="67" t="s">
        <v>548</v>
      </c>
      <c r="J27" s="73"/>
      <c r="K27" s="74"/>
      <c r="L27" s="160" t="s">
        <v>92</v>
      </c>
      <c r="N27" s="228" t="s">
        <v>93</v>
      </c>
    </row>
    <row r="28" spans="1:16" x14ac:dyDescent="0.2">
      <c r="A28" s="685" t="s">
        <v>212</v>
      </c>
      <c r="B28" s="383" t="s">
        <v>731</v>
      </c>
      <c r="C28" s="345"/>
      <c r="D28" s="401">
        <v>5198.3999999999996</v>
      </c>
      <c r="E28" s="402"/>
      <c r="F28" s="403"/>
      <c r="G28" s="404"/>
      <c r="H28" s="688">
        <f>SUM(C28:G31)</f>
        <v>15344.4</v>
      </c>
      <c r="I28" s="67" t="s">
        <v>476</v>
      </c>
      <c r="J28" s="73"/>
      <c r="K28" s="74"/>
      <c r="L28" s="160" t="s">
        <v>92</v>
      </c>
      <c r="N28" s="228" t="s">
        <v>93</v>
      </c>
    </row>
    <row r="29" spans="1:16" x14ac:dyDescent="0.2">
      <c r="A29" s="686"/>
      <c r="B29" s="383" t="s">
        <v>732</v>
      </c>
      <c r="C29" s="256"/>
      <c r="D29" s="253">
        <v>5198.3999999999996</v>
      </c>
      <c r="E29" s="254"/>
      <c r="F29" s="255"/>
      <c r="G29" s="125"/>
      <c r="H29" s="689"/>
      <c r="I29" s="67" t="s">
        <v>476</v>
      </c>
      <c r="J29" s="73"/>
      <c r="K29" s="74"/>
      <c r="L29" s="160" t="s">
        <v>92</v>
      </c>
      <c r="N29" s="228" t="s">
        <v>93</v>
      </c>
    </row>
    <row r="30" spans="1:16" x14ac:dyDescent="0.2">
      <c r="A30" s="686"/>
      <c r="B30" s="383" t="s">
        <v>733</v>
      </c>
      <c r="C30" s="448"/>
      <c r="D30" s="444">
        <v>3864.6</v>
      </c>
      <c r="E30" s="450"/>
      <c r="F30" s="446"/>
      <c r="G30" s="434"/>
      <c r="H30" s="689"/>
      <c r="I30" s="67" t="s">
        <v>476</v>
      </c>
      <c r="J30" s="73"/>
      <c r="K30" s="74"/>
      <c r="L30" s="160" t="s">
        <v>92</v>
      </c>
      <c r="N30" s="228" t="s">
        <v>93</v>
      </c>
    </row>
    <row r="31" spans="1:16" x14ac:dyDescent="0.2">
      <c r="A31" s="687"/>
      <c r="B31" s="145" t="s">
        <v>734</v>
      </c>
      <c r="C31" s="256"/>
      <c r="D31" s="253">
        <v>1083</v>
      </c>
      <c r="E31" s="254"/>
      <c r="F31" s="255"/>
      <c r="G31" s="125"/>
      <c r="H31" s="690"/>
      <c r="I31" s="67" t="s">
        <v>344</v>
      </c>
      <c r="J31" s="73"/>
      <c r="K31" s="74"/>
      <c r="L31" s="160" t="s">
        <v>92</v>
      </c>
      <c r="N31" s="228" t="s">
        <v>93</v>
      </c>
    </row>
    <row r="32" spans="1:16" x14ac:dyDescent="0.2">
      <c r="A32" s="304" t="s">
        <v>215</v>
      </c>
      <c r="B32" s="431" t="s">
        <v>735</v>
      </c>
      <c r="C32" s="443">
        <v>1117.2</v>
      </c>
      <c r="D32" s="444"/>
      <c r="E32" s="450"/>
      <c r="F32" s="446"/>
      <c r="G32" s="434"/>
      <c r="H32" s="428">
        <f>SUM(C32:G32)</f>
        <v>1117.2</v>
      </c>
      <c r="I32" s="67" t="s">
        <v>614</v>
      </c>
      <c r="J32" s="73"/>
      <c r="K32" s="74"/>
      <c r="L32" s="160" t="s">
        <v>322</v>
      </c>
      <c r="N32" s="232">
        <v>41983</v>
      </c>
    </row>
    <row r="33" spans="1:15" x14ac:dyDescent="0.2">
      <c r="A33" s="685" t="s">
        <v>127</v>
      </c>
      <c r="B33" s="145" t="s">
        <v>737</v>
      </c>
      <c r="C33" s="256"/>
      <c r="D33" s="253">
        <v>7273.2</v>
      </c>
      <c r="E33" s="254"/>
      <c r="F33" s="255"/>
      <c r="G33" s="125"/>
      <c r="H33" s="688">
        <f>SUM(C33:G34)</f>
        <v>10009.200000000001</v>
      </c>
      <c r="I33" s="67" t="s">
        <v>548</v>
      </c>
      <c r="J33" s="73"/>
      <c r="K33" s="74"/>
      <c r="L33" s="160" t="s">
        <v>92</v>
      </c>
      <c r="N33" s="232" t="s">
        <v>93</v>
      </c>
    </row>
    <row r="34" spans="1:15" x14ac:dyDescent="0.2">
      <c r="A34" s="687"/>
      <c r="B34" s="431" t="s">
        <v>738</v>
      </c>
      <c r="C34" s="443"/>
      <c r="D34" s="444"/>
      <c r="E34" s="450">
        <v>2736</v>
      </c>
      <c r="F34" s="446"/>
      <c r="G34" s="434"/>
      <c r="H34" s="690"/>
      <c r="I34" s="374" t="s">
        <v>739</v>
      </c>
      <c r="J34" s="73"/>
      <c r="K34" s="74"/>
      <c r="L34" s="216" t="s">
        <v>89</v>
      </c>
      <c r="N34" s="349"/>
      <c r="O34" s="296" t="s">
        <v>795</v>
      </c>
    </row>
    <row r="35" spans="1:15" x14ac:dyDescent="0.2">
      <c r="A35" s="685" t="s">
        <v>226</v>
      </c>
      <c r="B35" s="145" t="s">
        <v>741</v>
      </c>
      <c r="C35" s="265"/>
      <c r="D35" s="253">
        <v>2741.7</v>
      </c>
      <c r="E35" s="254"/>
      <c r="F35" s="255"/>
      <c r="G35" s="125"/>
      <c r="H35" s="688">
        <f>SUM(C35:G37)</f>
        <v>16672.5</v>
      </c>
      <c r="I35" s="67" t="s">
        <v>279</v>
      </c>
      <c r="J35" s="73"/>
      <c r="K35" s="74"/>
      <c r="L35" s="160" t="s">
        <v>92</v>
      </c>
      <c r="N35" s="228" t="s">
        <v>93</v>
      </c>
    </row>
    <row r="36" spans="1:15" x14ac:dyDescent="0.2">
      <c r="A36" s="686"/>
      <c r="B36" s="431" t="s">
        <v>742</v>
      </c>
      <c r="C36" s="443"/>
      <c r="D36" s="444">
        <v>3990</v>
      </c>
      <c r="E36" s="450"/>
      <c r="F36" s="446"/>
      <c r="G36" s="434"/>
      <c r="H36" s="689"/>
      <c r="I36" s="67" t="s">
        <v>184</v>
      </c>
      <c r="J36" s="73"/>
      <c r="K36" s="74"/>
      <c r="L36" s="160" t="s">
        <v>92</v>
      </c>
      <c r="N36" s="228" t="s">
        <v>93</v>
      </c>
    </row>
    <row r="37" spans="1:15" x14ac:dyDescent="0.2">
      <c r="A37" s="687"/>
      <c r="B37" s="145" t="s">
        <v>743</v>
      </c>
      <c r="C37" s="265">
        <v>9940.7999999999993</v>
      </c>
      <c r="D37" s="253"/>
      <c r="E37" s="254"/>
      <c r="F37" s="255"/>
      <c r="G37" s="125"/>
      <c r="H37" s="690"/>
      <c r="I37" s="67" t="s">
        <v>744</v>
      </c>
      <c r="J37" s="73"/>
      <c r="K37" s="74"/>
      <c r="L37" s="160" t="s">
        <v>322</v>
      </c>
      <c r="N37" s="232">
        <v>41990</v>
      </c>
    </row>
    <row r="38" spans="1:15" x14ac:dyDescent="0.2">
      <c r="A38" s="685" t="s">
        <v>151</v>
      </c>
      <c r="B38" s="431" t="s">
        <v>745</v>
      </c>
      <c r="C38" s="443"/>
      <c r="D38" s="444">
        <v>3636.6</v>
      </c>
      <c r="E38" s="450"/>
      <c r="F38" s="446"/>
      <c r="G38" s="434"/>
      <c r="H38" s="688">
        <f>SUM(C38:G39)</f>
        <v>4662.6000000000004</v>
      </c>
      <c r="I38" s="67" t="s">
        <v>548</v>
      </c>
      <c r="J38" s="73"/>
      <c r="K38" s="74"/>
      <c r="L38" s="160" t="s">
        <v>92</v>
      </c>
      <c r="N38" s="228" t="s">
        <v>93</v>
      </c>
    </row>
    <row r="39" spans="1:15" x14ac:dyDescent="0.2">
      <c r="A39" s="687"/>
      <c r="B39" s="145" t="s">
        <v>746</v>
      </c>
      <c r="C39" s="468">
        <v>1026</v>
      </c>
      <c r="D39" s="253"/>
      <c r="E39" s="254"/>
      <c r="F39" s="255"/>
      <c r="G39" s="125"/>
      <c r="H39" s="690"/>
      <c r="I39" s="67" t="s">
        <v>244</v>
      </c>
      <c r="J39" s="73"/>
      <c r="K39" s="74"/>
      <c r="L39" s="160" t="s">
        <v>124</v>
      </c>
      <c r="N39" s="232">
        <v>42037</v>
      </c>
    </row>
    <row r="40" spans="1:15" ht="13.5" thickBot="1" x14ac:dyDescent="0.25">
      <c r="A40" s="624" t="s">
        <v>160</v>
      </c>
      <c r="B40" s="625" t="s">
        <v>747</v>
      </c>
      <c r="C40" s="443"/>
      <c r="D40" s="444">
        <v>11115</v>
      </c>
      <c r="E40" s="450"/>
      <c r="F40" s="446"/>
      <c r="G40" s="434"/>
      <c r="H40" s="623">
        <f>SUM(C40:G40)</f>
        <v>11115</v>
      </c>
      <c r="I40" s="67" t="s">
        <v>250</v>
      </c>
      <c r="J40" s="73"/>
      <c r="K40" s="74"/>
      <c r="L40" s="160" t="s">
        <v>92</v>
      </c>
      <c r="N40" s="232" t="s">
        <v>93</v>
      </c>
    </row>
    <row r="41" spans="1:15" s="13" customFormat="1" ht="14.25" thickTop="1" thickBot="1" x14ac:dyDescent="0.25">
      <c r="A41" s="778"/>
      <c r="B41" s="778"/>
      <c r="C41" s="266">
        <f t="shared" ref="C41:G41" si="0">SUM(C5:C40)</f>
        <v>18536.399999999998</v>
      </c>
      <c r="D41" s="266">
        <f t="shared" si="0"/>
        <v>115864.5</v>
      </c>
      <c r="E41" s="266">
        <f t="shared" si="0"/>
        <v>80324.399999999994</v>
      </c>
      <c r="F41" s="266">
        <f t="shared" si="0"/>
        <v>2052</v>
      </c>
      <c r="G41" s="266">
        <f t="shared" si="0"/>
        <v>0</v>
      </c>
      <c r="H41" s="702">
        <f>SUM(H5:H40)</f>
        <v>216777.30000000002</v>
      </c>
      <c r="I41" s="703"/>
      <c r="J41" s="703"/>
      <c r="K41" s="703"/>
      <c r="L41" s="128"/>
      <c r="M41" s="128"/>
      <c r="N41" s="162"/>
    </row>
    <row r="42" spans="1:15" s="13" customFormat="1" ht="15" customHeight="1" x14ac:dyDescent="0.2">
      <c r="A42" s="99"/>
      <c r="B42" s="146"/>
      <c r="C42" s="727">
        <f>SUM(C41:D41)</f>
        <v>134400.9</v>
      </c>
      <c r="D42" s="728"/>
      <c r="E42" s="729">
        <f>SUM(E41:F41)</f>
        <v>82376.399999999994</v>
      </c>
      <c r="F42" s="730"/>
      <c r="G42" s="127">
        <f>SUM(G41)</f>
        <v>0</v>
      </c>
      <c r="H42" s="702"/>
      <c r="I42" s="702"/>
      <c r="J42" s="702"/>
      <c r="K42" s="702"/>
      <c r="L42" s="128"/>
      <c r="M42" s="128"/>
      <c r="N42" s="162"/>
    </row>
    <row r="43" spans="1:15" s="13" customFormat="1" x14ac:dyDescent="0.2">
      <c r="A43" s="99"/>
      <c r="B43" s="146"/>
      <c r="C43" s="267"/>
      <c r="D43" s="267"/>
      <c r="E43" s="656">
        <f>COUNTA(E5:E40)</f>
        <v>13</v>
      </c>
      <c r="F43" s="267"/>
      <c r="G43" s="9"/>
      <c r="H43" s="14"/>
      <c r="I43" s="752"/>
      <c r="J43" s="752"/>
      <c r="L43" s="654"/>
      <c r="M43" s="8"/>
      <c r="N43" s="162"/>
    </row>
    <row r="44" spans="1:15" x14ac:dyDescent="0.2">
      <c r="I44" s="731"/>
      <c r="J44" s="745"/>
    </row>
    <row r="45" spans="1:15" ht="15" x14ac:dyDescent="0.2">
      <c r="A45" s="124" t="s">
        <v>17</v>
      </c>
      <c r="I45" s="752"/>
      <c r="J45" s="745"/>
    </row>
    <row r="46" spans="1:15" s="161" customFormat="1" ht="7.5" customHeight="1" x14ac:dyDescent="0.2">
      <c r="A46" s="4"/>
      <c r="B46" s="143"/>
      <c r="C46" s="259"/>
      <c r="D46" s="259"/>
      <c r="E46" s="259"/>
      <c r="F46" s="259"/>
      <c r="G46" s="1"/>
      <c r="H46"/>
      <c r="I46"/>
      <c r="J46"/>
      <c r="K46"/>
      <c r="L46"/>
      <c r="M46"/>
      <c r="O46"/>
    </row>
    <row r="47" spans="1:15" s="161" customFormat="1" ht="17.25" customHeight="1" thickBot="1" x14ac:dyDescent="0.25">
      <c r="A47" s="218"/>
      <c r="B47" s="219" t="s">
        <v>83</v>
      </c>
      <c r="C47" s="268"/>
      <c r="D47" s="259"/>
      <c r="E47" s="259"/>
      <c r="F47" s="259"/>
      <c r="G47" s="1"/>
      <c r="H47"/>
      <c r="I47"/>
      <c r="J47"/>
      <c r="K47"/>
      <c r="L47"/>
      <c r="M47"/>
      <c r="O47"/>
    </row>
    <row r="48" spans="1:15" s="161" customFormat="1" ht="13.5" thickBot="1" x14ac:dyDescent="0.25">
      <c r="A48" s="707"/>
      <c r="B48" s="708"/>
      <c r="C48" s="93" t="s">
        <v>48</v>
      </c>
      <c r="D48" s="286" t="s">
        <v>11</v>
      </c>
      <c r="E48" s="286" t="s">
        <v>44</v>
      </c>
      <c r="F48" s="286" t="s">
        <v>74</v>
      </c>
      <c r="G48" s="270" t="s">
        <v>42</v>
      </c>
      <c r="H48" s="270" t="s">
        <v>72</v>
      </c>
      <c r="I48" s="601" t="s">
        <v>49</v>
      </c>
      <c r="J48" s="601" t="s">
        <v>61</v>
      </c>
      <c r="K48" s="157" t="s">
        <v>9</v>
      </c>
      <c r="M48"/>
    </row>
    <row r="49" spans="1:14" s="161" customFormat="1" x14ac:dyDescent="0.2">
      <c r="A49" s="779" t="s">
        <v>710</v>
      </c>
      <c r="B49" s="780"/>
      <c r="C49" s="388"/>
      <c r="D49" s="602"/>
      <c r="E49" s="602"/>
      <c r="F49" s="602"/>
      <c r="G49" s="389"/>
      <c r="H49" s="389"/>
      <c r="I49" s="339">
        <v>4970.3999999999996</v>
      </c>
      <c r="J49" s="339"/>
      <c r="K49" s="174"/>
      <c r="M49"/>
    </row>
    <row r="50" spans="1:14" s="161" customFormat="1" x14ac:dyDescent="0.2">
      <c r="A50" s="717" t="s">
        <v>711</v>
      </c>
      <c r="B50" s="718"/>
      <c r="C50" s="381"/>
      <c r="D50" s="556"/>
      <c r="E50" s="556"/>
      <c r="F50" s="556"/>
      <c r="G50" s="276">
        <v>23153.4</v>
      </c>
      <c r="H50" s="276"/>
      <c r="I50" s="276"/>
      <c r="J50" s="276"/>
      <c r="K50" s="120"/>
      <c r="M50"/>
    </row>
    <row r="51" spans="1:14" s="161" customFormat="1" x14ac:dyDescent="0.2">
      <c r="A51" s="717" t="s">
        <v>717</v>
      </c>
      <c r="B51" s="718"/>
      <c r="C51" s="381"/>
      <c r="D51" s="556"/>
      <c r="E51" s="556"/>
      <c r="F51" s="556"/>
      <c r="G51" s="276"/>
      <c r="H51" s="276"/>
      <c r="I51" s="276"/>
      <c r="J51" s="276"/>
      <c r="K51" s="120">
        <v>319.2</v>
      </c>
      <c r="M51"/>
    </row>
    <row r="52" spans="1:14" s="161" customFormat="1" x14ac:dyDescent="0.2">
      <c r="A52" s="717" t="s">
        <v>720</v>
      </c>
      <c r="B52" s="718"/>
      <c r="C52" s="381"/>
      <c r="D52" s="556"/>
      <c r="E52" s="556"/>
      <c r="F52" s="556"/>
      <c r="G52" s="276"/>
      <c r="H52" s="276"/>
      <c r="I52" s="276"/>
      <c r="J52" s="276">
        <v>1174.2</v>
      </c>
      <c r="K52" s="120"/>
      <c r="M52"/>
    </row>
    <row r="53" spans="1:14" s="161" customFormat="1" x14ac:dyDescent="0.2">
      <c r="A53" s="717" t="s">
        <v>723</v>
      </c>
      <c r="B53" s="718"/>
      <c r="C53" s="381"/>
      <c r="D53" s="556"/>
      <c r="E53" s="556"/>
      <c r="F53" s="556"/>
      <c r="G53" s="276"/>
      <c r="H53" s="276"/>
      <c r="I53" s="276"/>
      <c r="J53" s="276">
        <v>8641.2000000000007</v>
      </c>
      <c r="K53" s="120"/>
      <c r="M53"/>
    </row>
    <row r="54" spans="1:14" s="161" customFormat="1" x14ac:dyDescent="0.2">
      <c r="A54" s="717" t="s">
        <v>727</v>
      </c>
      <c r="B54" s="718"/>
      <c r="C54" s="381"/>
      <c r="D54" s="556"/>
      <c r="E54" s="556"/>
      <c r="F54" s="556"/>
      <c r="G54" s="276"/>
      <c r="H54" s="276">
        <v>23610</v>
      </c>
      <c r="I54" s="276"/>
      <c r="J54" s="276"/>
      <c r="K54" s="120"/>
      <c r="M54"/>
    </row>
    <row r="55" spans="1:14" s="161" customFormat="1" x14ac:dyDescent="0.2">
      <c r="A55" s="717" t="s">
        <v>730</v>
      </c>
      <c r="B55" s="718"/>
      <c r="C55" s="256"/>
      <c r="D55" s="257"/>
      <c r="E55" s="257">
        <v>9895.2000000000007</v>
      </c>
      <c r="F55" s="257"/>
      <c r="G55" s="276"/>
      <c r="H55" s="276"/>
      <c r="I55" s="276"/>
      <c r="J55" s="276"/>
      <c r="K55" s="120"/>
      <c r="M55"/>
    </row>
    <row r="56" spans="1:14" s="161" customFormat="1" x14ac:dyDescent="0.2">
      <c r="A56" s="717" t="s">
        <v>731</v>
      </c>
      <c r="B56" s="718"/>
      <c r="C56" s="256"/>
      <c r="D56" s="257"/>
      <c r="E56" s="257"/>
      <c r="F56" s="257"/>
      <c r="G56" s="276"/>
      <c r="H56" s="276"/>
      <c r="I56" s="276"/>
      <c r="J56" s="276">
        <v>5198.3999999999996</v>
      </c>
      <c r="K56" s="120"/>
      <c r="M56"/>
    </row>
    <row r="57" spans="1:14" s="161" customFormat="1" x14ac:dyDescent="0.2">
      <c r="A57" s="717" t="s">
        <v>732</v>
      </c>
      <c r="B57" s="718"/>
      <c r="C57" s="256"/>
      <c r="D57" s="257"/>
      <c r="E57" s="257"/>
      <c r="F57" s="257"/>
      <c r="G57" s="276"/>
      <c r="H57" s="276"/>
      <c r="I57" s="276"/>
      <c r="J57" s="276">
        <v>5198.3999999999996</v>
      </c>
      <c r="K57" s="120"/>
      <c r="M57"/>
    </row>
    <row r="58" spans="1:14" s="161" customFormat="1" x14ac:dyDescent="0.2">
      <c r="A58" s="717" t="s">
        <v>733</v>
      </c>
      <c r="B58" s="718"/>
      <c r="C58" s="256"/>
      <c r="D58" s="257"/>
      <c r="E58" s="257"/>
      <c r="F58" s="257"/>
      <c r="G58" s="276"/>
      <c r="H58" s="276"/>
      <c r="I58" s="276"/>
      <c r="J58" s="276">
        <v>3864.6</v>
      </c>
      <c r="K58" s="120"/>
      <c r="M58"/>
    </row>
    <row r="59" spans="1:14" s="161" customFormat="1" x14ac:dyDescent="0.2">
      <c r="A59" s="717" t="s">
        <v>734</v>
      </c>
      <c r="B59" s="718"/>
      <c r="C59" s="256"/>
      <c r="D59" s="257"/>
      <c r="E59" s="257"/>
      <c r="F59" s="257">
        <v>1083</v>
      </c>
      <c r="G59" s="276"/>
      <c r="H59" s="276"/>
      <c r="I59" s="276"/>
      <c r="J59" s="276"/>
      <c r="K59" s="120"/>
      <c r="M59"/>
    </row>
    <row r="60" spans="1:14" s="161" customFormat="1" x14ac:dyDescent="0.2">
      <c r="A60" s="717" t="s">
        <v>737</v>
      </c>
      <c r="B60" s="718"/>
      <c r="C60" s="256"/>
      <c r="D60" s="257"/>
      <c r="E60" s="257">
        <v>7273.2</v>
      </c>
      <c r="F60" s="257"/>
      <c r="G60" s="276"/>
      <c r="H60" s="276"/>
      <c r="I60" s="276"/>
      <c r="J60" s="276"/>
      <c r="K60" s="120"/>
      <c r="M60"/>
    </row>
    <row r="61" spans="1:14" s="161" customFormat="1" x14ac:dyDescent="0.2">
      <c r="A61" s="717" t="s">
        <v>741</v>
      </c>
      <c r="B61" s="718"/>
      <c r="C61" s="256">
        <v>2741.7</v>
      </c>
      <c r="D61" s="257"/>
      <c r="E61" s="257"/>
      <c r="F61" s="257"/>
      <c r="G61" s="276"/>
      <c r="H61" s="276"/>
      <c r="I61" s="276"/>
      <c r="J61" s="276"/>
      <c r="K61" s="120"/>
      <c r="M61"/>
    </row>
    <row r="62" spans="1:14" s="161" customFormat="1" x14ac:dyDescent="0.2">
      <c r="A62" s="717" t="s">
        <v>742</v>
      </c>
      <c r="B62" s="718"/>
      <c r="C62" s="256"/>
      <c r="D62" s="257"/>
      <c r="E62" s="257"/>
      <c r="F62" s="257"/>
      <c r="G62" s="276"/>
      <c r="H62" s="276"/>
      <c r="I62" s="276"/>
      <c r="J62" s="276"/>
      <c r="K62" s="120">
        <v>3990</v>
      </c>
      <c r="M62"/>
    </row>
    <row r="63" spans="1:14" s="161" customFormat="1" x14ac:dyDescent="0.2">
      <c r="A63" s="717" t="s">
        <v>745</v>
      </c>
      <c r="B63" s="718"/>
      <c r="C63" s="345"/>
      <c r="D63" s="328"/>
      <c r="E63" s="328">
        <v>3636.6</v>
      </c>
      <c r="F63" s="328"/>
      <c r="G63" s="279"/>
      <c r="H63" s="279"/>
      <c r="I63" s="279"/>
      <c r="J63" s="279"/>
      <c r="K63" s="222"/>
      <c r="M63"/>
    </row>
    <row r="64" spans="1:14" ht="13.5" thickBot="1" x14ac:dyDescent="0.25">
      <c r="A64" s="772" t="s">
        <v>747</v>
      </c>
      <c r="B64" s="773"/>
      <c r="C64" s="626"/>
      <c r="D64" s="329">
        <v>11115</v>
      </c>
      <c r="E64" s="581"/>
      <c r="F64" s="581"/>
      <c r="G64" s="282"/>
      <c r="H64" s="282"/>
      <c r="I64" s="282"/>
      <c r="J64" s="282"/>
      <c r="K64" s="158"/>
      <c r="L64" s="161"/>
      <c r="N64"/>
    </row>
    <row r="65" spans="3:15" ht="13.5" thickBot="1" x14ac:dyDescent="0.25">
      <c r="C65" s="283">
        <f t="shared" ref="C65:H65" si="1">SUM(C50:C64)</f>
        <v>2741.7</v>
      </c>
      <c r="D65" s="387">
        <f t="shared" si="1"/>
        <v>11115</v>
      </c>
      <c r="E65" s="387">
        <f t="shared" si="1"/>
        <v>20805</v>
      </c>
      <c r="F65" s="387">
        <f t="shared" si="1"/>
        <v>1083</v>
      </c>
      <c r="G65" s="387">
        <f t="shared" si="1"/>
        <v>23153.4</v>
      </c>
      <c r="H65" s="284">
        <f t="shared" si="1"/>
        <v>23610</v>
      </c>
      <c r="I65" s="187">
        <f>SUM(I49:I64)</f>
        <v>4970.3999999999996</v>
      </c>
      <c r="J65" s="187">
        <f>SUM(J49:J64)</f>
        <v>24076.799999999999</v>
      </c>
      <c r="K65" s="249">
        <f>SUM(K49:K64)</f>
        <v>4309.2</v>
      </c>
      <c r="L65" s="698">
        <f>SUM(C65:K65)</f>
        <v>115864.5</v>
      </c>
      <c r="M65" s="699"/>
      <c r="N65"/>
    </row>
    <row r="66" spans="3:15" x14ac:dyDescent="0.2">
      <c r="H66" s="1"/>
      <c r="N66"/>
      <c r="O66" s="161"/>
    </row>
  </sheetData>
  <mergeCells count="49">
    <mergeCell ref="I43:J43"/>
    <mergeCell ref="I44:J44"/>
    <mergeCell ref="I45:J45"/>
    <mergeCell ref="A49:B49"/>
    <mergeCell ref="H41:K42"/>
    <mergeCell ref="C42:D42"/>
    <mergeCell ref="E42:F42"/>
    <mergeCell ref="A23:A24"/>
    <mergeCell ref="H23:H24"/>
    <mergeCell ref="A25:A27"/>
    <mergeCell ref="H25:H27"/>
    <mergeCell ref="A48:B48"/>
    <mergeCell ref="A41:B41"/>
    <mergeCell ref="A28:A31"/>
    <mergeCell ref="H28:H31"/>
    <mergeCell ref="A33:A34"/>
    <mergeCell ref="H33:H34"/>
    <mergeCell ref="A38:A39"/>
    <mergeCell ref="H38:H39"/>
    <mergeCell ref="A35:A37"/>
    <mergeCell ref="H35:H37"/>
    <mergeCell ref="A9:A11"/>
    <mergeCell ref="H9:H11"/>
    <mergeCell ref="A12:A18"/>
    <mergeCell ref="H12:H18"/>
    <mergeCell ref="A20:A22"/>
    <mergeCell ref="H20:H22"/>
    <mergeCell ref="I4:K4"/>
    <mergeCell ref="G2:G4"/>
    <mergeCell ref="C3:D3"/>
    <mergeCell ref="E3:F3"/>
    <mergeCell ref="A6:A8"/>
    <mergeCell ref="H6:H8"/>
    <mergeCell ref="L65:M65"/>
    <mergeCell ref="A64:B64"/>
    <mergeCell ref="A50:B50"/>
    <mergeCell ref="A51:B51"/>
    <mergeCell ref="A62:B62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3:B63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U65"/>
  <sheetViews>
    <sheetView zoomScaleNormal="100" workbookViewId="0">
      <pane ySplit="4" topLeftCell="A5" activePane="bottomLeft" state="frozenSplit"/>
      <selection pane="bottomLeft" activeCell="B11" sqref="B11"/>
    </sheetView>
  </sheetViews>
  <sheetFormatPr defaultRowHeight="12.75" x14ac:dyDescent="0.2"/>
  <cols>
    <col min="1" max="1" width="2.42578125" style="627" customWidth="1"/>
    <col min="2" max="2" width="6.42578125" style="143" customWidth="1"/>
    <col min="3" max="4" width="10.7109375" style="1" customWidth="1"/>
    <col min="5" max="5" width="11.28515625" style="1" customWidth="1"/>
    <col min="6" max="6" width="10.42578125" style="1" customWidth="1"/>
    <col min="7" max="7" width="9.5703125" style="1" customWidth="1"/>
    <col min="8" max="8" width="12.42578125" style="1" hidden="1" customWidth="1"/>
    <col min="9" max="9" width="10.7109375" style="268" customWidth="1"/>
    <col min="10" max="10" width="11" customWidth="1"/>
    <col min="11" max="11" width="10.42578125" customWidth="1"/>
    <col min="12" max="12" width="10.28515625" customWidth="1"/>
    <col min="13" max="13" width="10.85546875" customWidth="1"/>
    <col min="14" max="15" width="10.7109375" customWidth="1"/>
    <col min="16" max="16" width="10.7109375" style="298" customWidth="1"/>
    <col min="17" max="17" width="10.7109375" customWidth="1"/>
    <col min="18" max="18" width="14.140625" customWidth="1"/>
    <col min="19" max="19" width="13.28515625" customWidth="1"/>
    <col min="20" max="20" width="13.7109375" customWidth="1"/>
    <col min="21" max="21" width="13.140625" customWidth="1"/>
  </cols>
  <sheetData>
    <row r="1" spans="1:16" ht="15" x14ac:dyDescent="0.25">
      <c r="A1" s="100" t="s">
        <v>109</v>
      </c>
      <c r="C1" s="3"/>
    </row>
    <row r="2" spans="1:16" ht="9.75" customHeight="1" thickBot="1" x14ac:dyDescent="0.25">
      <c r="A2" s="2"/>
      <c r="C2" s="210"/>
      <c r="D2" s="211"/>
      <c r="E2" s="211"/>
      <c r="F2" s="211"/>
      <c r="G2" s="692" t="s">
        <v>87</v>
      </c>
      <c r="H2" s="650"/>
      <c r="I2" s="288"/>
      <c r="J2" s="213"/>
    </row>
    <row r="3" spans="1:16" ht="17.25" customHeight="1" thickBot="1" x14ac:dyDescent="0.25">
      <c r="A3" s="2"/>
      <c r="C3" s="694" t="s">
        <v>83</v>
      </c>
      <c r="D3" s="695"/>
      <c r="E3" s="694" t="s">
        <v>82</v>
      </c>
      <c r="F3" s="695"/>
      <c r="G3" s="692"/>
      <c r="H3" s="650"/>
      <c r="I3" s="288"/>
      <c r="J3" s="213"/>
    </row>
    <row r="4" spans="1:16" ht="13.5" thickBot="1" x14ac:dyDescent="0.25">
      <c r="A4" s="398" t="s">
        <v>6</v>
      </c>
      <c r="B4" s="172" t="s">
        <v>18</v>
      </c>
      <c r="C4" s="113" t="s">
        <v>7</v>
      </c>
      <c r="D4" s="212" t="s">
        <v>8</v>
      </c>
      <c r="E4" s="113" t="s">
        <v>86</v>
      </c>
      <c r="F4" s="114" t="s">
        <v>8</v>
      </c>
      <c r="G4" s="693"/>
      <c r="H4" s="650"/>
      <c r="I4" s="641" t="s">
        <v>0</v>
      </c>
      <c r="J4" s="691" t="s">
        <v>19</v>
      </c>
      <c r="K4" s="691"/>
      <c r="L4" s="691"/>
      <c r="M4" s="442"/>
    </row>
    <row r="5" spans="1:16" x14ac:dyDescent="0.2">
      <c r="A5" s="630" t="s">
        <v>129</v>
      </c>
      <c r="B5" s="291" t="s">
        <v>748</v>
      </c>
      <c r="C5" s="119"/>
      <c r="D5" s="120"/>
      <c r="E5" s="129">
        <v>4810.8</v>
      </c>
      <c r="F5" s="168"/>
      <c r="G5" s="130"/>
      <c r="H5" s="653">
        <f>SUM(C5:G5)/1.14</f>
        <v>4220.0000000000009</v>
      </c>
      <c r="I5" s="649">
        <f>SUM(C5:G5)</f>
        <v>4810.8</v>
      </c>
      <c r="J5" s="67" t="s">
        <v>719</v>
      </c>
      <c r="K5" s="73"/>
      <c r="L5" s="74"/>
      <c r="M5" s="160" t="s">
        <v>540</v>
      </c>
      <c r="O5" s="232">
        <v>42002</v>
      </c>
      <c r="P5" s="295"/>
    </row>
    <row r="6" spans="1:16" x14ac:dyDescent="0.2">
      <c r="A6" s="781" t="s">
        <v>140</v>
      </c>
      <c r="B6" s="435" t="s">
        <v>692</v>
      </c>
      <c r="C6" s="432"/>
      <c r="D6" s="217"/>
      <c r="E6" s="437">
        <v>-746.7</v>
      </c>
      <c r="F6" s="206"/>
      <c r="G6" s="453"/>
      <c r="H6" s="653">
        <f>SUM(C6:G6)/1.14</f>
        <v>-655.00000000000011</v>
      </c>
      <c r="I6" s="688">
        <f>SUM(C6:G7)</f>
        <v>4200.9000000000005</v>
      </c>
      <c r="J6" s="67" t="s">
        <v>693</v>
      </c>
      <c r="K6" s="73"/>
      <c r="L6" s="74"/>
      <c r="M6" s="160" t="s">
        <v>750</v>
      </c>
      <c r="O6" s="228" t="s">
        <v>93</v>
      </c>
      <c r="P6" s="295"/>
    </row>
    <row r="7" spans="1:16" x14ac:dyDescent="0.2">
      <c r="A7" s="783"/>
      <c r="B7" s="291" t="s">
        <v>751</v>
      </c>
      <c r="C7" s="119"/>
      <c r="D7" s="120">
        <v>4947.6000000000004</v>
      </c>
      <c r="E7" s="223"/>
      <c r="F7" s="168"/>
      <c r="G7" s="130"/>
      <c r="H7" s="653">
        <f>SUM(C7:G7)/1.14</f>
        <v>4340.0000000000009</v>
      </c>
      <c r="I7" s="690"/>
      <c r="J7" s="67" t="s">
        <v>752</v>
      </c>
      <c r="K7" s="73"/>
      <c r="L7" s="74"/>
      <c r="M7" s="160" t="s">
        <v>92</v>
      </c>
      <c r="O7" s="228" t="s">
        <v>93</v>
      </c>
      <c r="P7" s="295"/>
    </row>
    <row r="8" spans="1:16" x14ac:dyDescent="0.2">
      <c r="A8" s="781" t="s">
        <v>221</v>
      </c>
      <c r="B8" s="435" t="s">
        <v>753</v>
      </c>
      <c r="C8" s="433">
        <v>4696.8</v>
      </c>
      <c r="D8" s="217"/>
      <c r="E8" s="437"/>
      <c r="F8" s="206"/>
      <c r="G8" s="453"/>
      <c r="H8" s="653">
        <f>SUM(C8:G8)/1.14</f>
        <v>4120.0000000000009</v>
      </c>
      <c r="I8" s="688">
        <f>SUM(C8:G9)</f>
        <v>5466.3</v>
      </c>
      <c r="J8" s="67" t="s">
        <v>123</v>
      </c>
      <c r="K8" s="73"/>
      <c r="L8" s="74"/>
      <c r="M8" s="285" t="s">
        <v>322</v>
      </c>
      <c r="O8" s="232">
        <v>42019</v>
      </c>
      <c r="P8" s="295"/>
    </row>
    <row r="9" spans="1:16" x14ac:dyDescent="0.2">
      <c r="A9" s="783"/>
      <c r="B9" s="291" t="s">
        <v>754</v>
      </c>
      <c r="C9" s="190">
        <v>769.5</v>
      </c>
      <c r="D9" s="120"/>
      <c r="E9" s="226"/>
      <c r="F9" s="168"/>
      <c r="G9" s="130"/>
      <c r="H9" s="653">
        <f t="shared" ref="H9:H34" si="0">SUM(C9:G9)/1.14</f>
        <v>675.00000000000011</v>
      </c>
      <c r="I9" s="690"/>
      <c r="J9" s="67" t="s">
        <v>132</v>
      </c>
      <c r="K9" s="73"/>
      <c r="L9" s="74"/>
      <c r="M9" s="160" t="s">
        <v>124</v>
      </c>
      <c r="O9" s="232">
        <v>42096</v>
      </c>
      <c r="P9" s="295"/>
    </row>
    <row r="10" spans="1:16" x14ac:dyDescent="0.2">
      <c r="A10" s="781" t="s">
        <v>226</v>
      </c>
      <c r="B10" s="435" t="s">
        <v>755</v>
      </c>
      <c r="C10" s="433"/>
      <c r="D10" s="217">
        <v>2741.7</v>
      </c>
      <c r="E10" s="438"/>
      <c r="F10" s="206"/>
      <c r="G10" s="453"/>
      <c r="H10" s="653">
        <f t="shared" si="0"/>
        <v>2405</v>
      </c>
      <c r="I10" s="688">
        <f>SUM(C10:G17)</f>
        <v>21882.3</v>
      </c>
      <c r="J10" s="67" t="s">
        <v>279</v>
      </c>
      <c r="K10" s="73"/>
      <c r="L10" s="74"/>
      <c r="M10" s="160" t="s">
        <v>92</v>
      </c>
      <c r="O10" s="228" t="s">
        <v>93</v>
      </c>
      <c r="P10" s="295"/>
    </row>
    <row r="11" spans="1:16" x14ac:dyDescent="0.2">
      <c r="A11" s="782"/>
      <c r="B11" s="291" t="s">
        <v>756</v>
      </c>
      <c r="C11" s="119"/>
      <c r="D11" s="120"/>
      <c r="E11" s="226">
        <v>5472</v>
      </c>
      <c r="F11" s="168"/>
      <c r="G11" s="130"/>
      <c r="H11" s="653">
        <f t="shared" si="0"/>
        <v>4800</v>
      </c>
      <c r="I11" s="689"/>
      <c r="J11" s="67" t="s">
        <v>760</v>
      </c>
      <c r="K11" s="73"/>
      <c r="L11" s="74"/>
      <c r="M11" s="160" t="s">
        <v>124</v>
      </c>
      <c r="O11" s="228">
        <v>42027</v>
      </c>
      <c r="P11" s="295"/>
    </row>
    <row r="12" spans="1:16" x14ac:dyDescent="0.2">
      <c r="A12" s="782"/>
      <c r="B12" s="390" t="s">
        <v>757</v>
      </c>
      <c r="C12" s="214"/>
      <c r="D12" s="118">
        <v>3192</v>
      </c>
      <c r="E12" s="439"/>
      <c r="F12" s="182"/>
      <c r="G12" s="408"/>
      <c r="H12" s="653">
        <f t="shared" si="0"/>
        <v>2800.0000000000005</v>
      </c>
      <c r="I12" s="689"/>
      <c r="J12" s="67" t="s">
        <v>184</v>
      </c>
      <c r="K12" s="73"/>
      <c r="L12" s="74"/>
      <c r="M12" s="160" t="s">
        <v>92</v>
      </c>
      <c r="O12" s="228" t="s">
        <v>93</v>
      </c>
      <c r="P12" s="295"/>
    </row>
    <row r="13" spans="1:16" x14ac:dyDescent="0.2">
      <c r="A13" s="782"/>
      <c r="B13" s="291" t="s">
        <v>758</v>
      </c>
      <c r="C13" s="190"/>
      <c r="D13" s="120">
        <v>3648</v>
      </c>
      <c r="E13" s="223"/>
      <c r="F13" s="168"/>
      <c r="G13" s="130"/>
      <c r="H13" s="653">
        <f t="shared" si="0"/>
        <v>3200.0000000000005</v>
      </c>
      <c r="I13" s="689"/>
      <c r="J13" s="67" t="s">
        <v>184</v>
      </c>
      <c r="K13" s="73"/>
      <c r="L13" s="74"/>
      <c r="M13" s="160" t="s">
        <v>92</v>
      </c>
      <c r="O13" s="228" t="s">
        <v>93</v>
      </c>
      <c r="P13" s="229"/>
    </row>
    <row r="14" spans="1:16" x14ac:dyDescent="0.2">
      <c r="A14" s="782"/>
      <c r="B14" s="391" t="s">
        <v>759</v>
      </c>
      <c r="C14" s="429"/>
      <c r="D14" s="222">
        <v>1368</v>
      </c>
      <c r="E14" s="436"/>
      <c r="F14" s="241"/>
      <c r="G14" s="451"/>
      <c r="H14" s="653">
        <f t="shared" si="0"/>
        <v>1200</v>
      </c>
      <c r="I14" s="689"/>
      <c r="J14" s="67" t="s">
        <v>283</v>
      </c>
      <c r="K14" s="73"/>
      <c r="L14" s="74"/>
      <c r="M14" s="160" t="s">
        <v>92</v>
      </c>
      <c r="N14" s="160"/>
      <c r="O14" s="228" t="s">
        <v>93</v>
      </c>
      <c r="P14" s="295"/>
    </row>
    <row r="15" spans="1:16" x14ac:dyDescent="0.2">
      <c r="A15" s="782"/>
      <c r="B15" s="291" t="s">
        <v>761</v>
      </c>
      <c r="C15" s="190"/>
      <c r="D15" s="120">
        <v>820.8</v>
      </c>
      <c r="E15" s="223"/>
      <c r="F15" s="168"/>
      <c r="G15" s="130"/>
      <c r="H15" s="653">
        <f t="shared" si="0"/>
        <v>720</v>
      </c>
      <c r="I15" s="689"/>
      <c r="J15" s="67" t="s">
        <v>184</v>
      </c>
      <c r="K15" s="73"/>
      <c r="L15" s="74"/>
      <c r="M15" s="160" t="s">
        <v>92</v>
      </c>
      <c r="O15" s="228" t="s">
        <v>93</v>
      </c>
      <c r="P15" s="295"/>
    </row>
    <row r="16" spans="1:16" x14ac:dyDescent="0.2">
      <c r="A16" s="782"/>
      <c r="B16" s="291" t="s">
        <v>762</v>
      </c>
      <c r="C16" s="190">
        <v>2530.8000000000002</v>
      </c>
      <c r="D16" s="120"/>
      <c r="E16" s="223"/>
      <c r="F16" s="168"/>
      <c r="G16" s="130"/>
      <c r="H16" s="653">
        <f t="shared" si="0"/>
        <v>2220.0000000000005</v>
      </c>
      <c r="I16" s="689"/>
      <c r="J16" s="67" t="s">
        <v>297</v>
      </c>
      <c r="K16" s="73"/>
      <c r="L16" s="74"/>
      <c r="M16" s="160" t="s">
        <v>322</v>
      </c>
      <c r="O16" s="228">
        <v>42019</v>
      </c>
      <c r="P16" s="295"/>
    </row>
    <row r="17" spans="1:16" x14ac:dyDescent="0.2">
      <c r="A17" s="783"/>
      <c r="B17" s="390" t="s">
        <v>763</v>
      </c>
      <c r="C17" s="117"/>
      <c r="D17" s="118">
        <v>2109</v>
      </c>
      <c r="E17" s="439"/>
      <c r="F17" s="182"/>
      <c r="G17" s="408"/>
      <c r="H17" s="653">
        <f t="shared" si="0"/>
        <v>1850.0000000000002</v>
      </c>
      <c r="I17" s="690"/>
      <c r="J17" s="67" t="s">
        <v>764</v>
      </c>
      <c r="K17" s="73"/>
      <c r="L17" s="74"/>
      <c r="M17" s="160" t="s">
        <v>92</v>
      </c>
      <c r="O17" s="228" t="s">
        <v>93</v>
      </c>
      <c r="P17" s="295"/>
    </row>
    <row r="18" spans="1:16" x14ac:dyDescent="0.2">
      <c r="A18" s="781" t="s">
        <v>230</v>
      </c>
      <c r="B18" s="291" t="s">
        <v>765</v>
      </c>
      <c r="C18" s="119"/>
      <c r="D18" s="120">
        <v>19380</v>
      </c>
      <c r="E18" s="223"/>
      <c r="F18" s="168"/>
      <c r="G18" s="130"/>
      <c r="H18" s="653">
        <f t="shared" si="0"/>
        <v>17000</v>
      </c>
      <c r="I18" s="688">
        <f>SUM(C18:G19)</f>
        <v>22116</v>
      </c>
      <c r="J18" s="67" t="s">
        <v>476</v>
      </c>
      <c r="K18" s="73"/>
      <c r="L18" s="74"/>
      <c r="M18" s="160" t="s">
        <v>92</v>
      </c>
      <c r="N18" s="160"/>
      <c r="O18" s="232" t="s">
        <v>767</v>
      </c>
      <c r="P18" s="295"/>
    </row>
    <row r="19" spans="1:16" x14ac:dyDescent="0.2">
      <c r="A19" s="783"/>
      <c r="B19" s="391" t="s">
        <v>766</v>
      </c>
      <c r="C19" s="430"/>
      <c r="D19" s="222">
        <v>2736</v>
      </c>
      <c r="E19" s="385"/>
      <c r="F19" s="241"/>
      <c r="G19" s="451"/>
      <c r="H19" s="653">
        <f t="shared" si="0"/>
        <v>2400</v>
      </c>
      <c r="I19" s="690"/>
      <c r="J19" s="67" t="s">
        <v>476</v>
      </c>
      <c r="K19" s="73"/>
      <c r="L19" s="74"/>
      <c r="M19" s="160" t="s">
        <v>92</v>
      </c>
      <c r="O19" s="232" t="s">
        <v>93</v>
      </c>
      <c r="P19" s="296"/>
    </row>
    <row r="20" spans="1:16" x14ac:dyDescent="0.2">
      <c r="A20" s="630" t="s">
        <v>368</v>
      </c>
      <c r="B20" s="291" t="s">
        <v>768</v>
      </c>
      <c r="C20" s="191"/>
      <c r="D20" s="120">
        <v>53694</v>
      </c>
      <c r="E20" s="129"/>
      <c r="F20" s="168"/>
      <c r="G20" s="130"/>
      <c r="H20" s="653">
        <f t="shared" si="0"/>
        <v>47100.000000000007</v>
      </c>
      <c r="I20" s="375">
        <f>SUM(C20:G20)</f>
        <v>53694</v>
      </c>
      <c r="J20" s="67" t="s">
        <v>250</v>
      </c>
      <c r="K20" s="73"/>
      <c r="L20" s="74"/>
      <c r="M20" s="160" t="s">
        <v>92</v>
      </c>
      <c r="O20" s="232" t="s">
        <v>93</v>
      </c>
      <c r="P20" s="296"/>
    </row>
    <row r="21" spans="1:16" x14ac:dyDescent="0.2">
      <c r="A21" s="635" t="s">
        <v>240</v>
      </c>
      <c r="B21" s="435" t="s">
        <v>769</v>
      </c>
      <c r="C21" s="433">
        <v>4696.8</v>
      </c>
      <c r="D21" s="217"/>
      <c r="E21" s="441"/>
      <c r="F21" s="206"/>
      <c r="G21" s="453"/>
      <c r="H21" s="653">
        <f t="shared" si="0"/>
        <v>4120.0000000000009</v>
      </c>
      <c r="I21" s="375">
        <f>SUM(C21:G21)</f>
        <v>4696.8</v>
      </c>
      <c r="J21" s="67" t="s">
        <v>255</v>
      </c>
      <c r="K21" s="73"/>
      <c r="L21" s="74"/>
      <c r="M21" s="160" t="s">
        <v>322</v>
      </c>
      <c r="O21" s="228">
        <v>42026</v>
      </c>
      <c r="P21" s="296"/>
    </row>
    <row r="22" spans="1:16" x14ac:dyDescent="0.2">
      <c r="A22" s="781" t="s">
        <v>248</v>
      </c>
      <c r="B22" s="291" t="s">
        <v>770</v>
      </c>
      <c r="C22" s="191"/>
      <c r="D22" s="120">
        <v>19380</v>
      </c>
      <c r="E22" s="129"/>
      <c r="F22" s="168"/>
      <c r="G22" s="130"/>
      <c r="H22" s="653">
        <f t="shared" si="0"/>
        <v>17000</v>
      </c>
      <c r="I22" s="688">
        <f>SUM(C22:G25)</f>
        <v>28956</v>
      </c>
      <c r="J22" s="67" t="s">
        <v>243</v>
      </c>
      <c r="K22" s="73"/>
      <c r="L22" s="74"/>
      <c r="M22" s="160" t="s">
        <v>92</v>
      </c>
      <c r="O22" s="228" t="s">
        <v>93</v>
      </c>
      <c r="P22" s="296"/>
    </row>
    <row r="23" spans="1:16" x14ac:dyDescent="0.2">
      <c r="A23" s="782"/>
      <c r="B23" s="291" t="s">
        <v>771</v>
      </c>
      <c r="C23" s="440"/>
      <c r="D23" s="217">
        <v>3192</v>
      </c>
      <c r="E23" s="441"/>
      <c r="F23" s="206"/>
      <c r="G23" s="453"/>
      <c r="H23" s="653">
        <f t="shared" si="0"/>
        <v>2800.0000000000005</v>
      </c>
      <c r="I23" s="689"/>
      <c r="J23" s="67" t="s">
        <v>476</v>
      </c>
      <c r="K23" s="73"/>
      <c r="L23" s="74"/>
      <c r="M23" s="160" t="s">
        <v>92</v>
      </c>
      <c r="O23" s="228" t="s">
        <v>93</v>
      </c>
      <c r="P23" s="296"/>
    </row>
    <row r="24" spans="1:16" x14ac:dyDescent="0.2">
      <c r="A24" s="782"/>
      <c r="B24" s="291" t="s">
        <v>772</v>
      </c>
      <c r="C24" s="191"/>
      <c r="D24" s="120">
        <v>3192</v>
      </c>
      <c r="E24" s="129"/>
      <c r="F24" s="168"/>
      <c r="G24" s="130"/>
      <c r="H24" s="653">
        <f t="shared" si="0"/>
        <v>2800.0000000000005</v>
      </c>
      <c r="I24" s="689"/>
      <c r="J24" s="67" t="s">
        <v>476</v>
      </c>
      <c r="K24" s="73"/>
      <c r="L24" s="74"/>
      <c r="M24" s="160" t="s">
        <v>92</v>
      </c>
      <c r="O24" s="228" t="s">
        <v>93</v>
      </c>
      <c r="P24" s="296"/>
    </row>
    <row r="25" spans="1:16" x14ac:dyDescent="0.2">
      <c r="A25" s="783"/>
      <c r="B25" s="291" t="s">
        <v>773</v>
      </c>
      <c r="C25" s="191"/>
      <c r="D25" s="217">
        <v>3192</v>
      </c>
      <c r="E25" s="129"/>
      <c r="F25" s="168"/>
      <c r="G25" s="130"/>
      <c r="H25" s="653">
        <f t="shared" si="0"/>
        <v>2800.0000000000005</v>
      </c>
      <c r="I25" s="690"/>
      <c r="J25" s="67" t="s">
        <v>476</v>
      </c>
      <c r="K25" s="73"/>
      <c r="L25" s="74"/>
      <c r="M25" s="160" t="s">
        <v>92</v>
      </c>
      <c r="O25" s="228" t="s">
        <v>93</v>
      </c>
      <c r="P25" s="296"/>
    </row>
    <row r="26" spans="1:16" x14ac:dyDescent="0.2">
      <c r="A26" s="781" t="s">
        <v>179</v>
      </c>
      <c r="B26" s="435" t="s">
        <v>774</v>
      </c>
      <c r="C26" s="433">
        <v>4366.2</v>
      </c>
      <c r="D26" s="222"/>
      <c r="E26" s="441"/>
      <c r="F26" s="206"/>
      <c r="G26" s="453"/>
      <c r="H26" s="653">
        <f t="shared" si="0"/>
        <v>3830</v>
      </c>
      <c r="I26" s="688">
        <f>SUM(C26:G27)</f>
        <v>4651.2</v>
      </c>
      <c r="J26" s="67" t="s">
        <v>365</v>
      </c>
      <c r="K26" s="73"/>
      <c r="L26" s="74"/>
      <c r="M26" s="160" t="s">
        <v>124</v>
      </c>
      <c r="O26" s="228">
        <v>42065</v>
      </c>
      <c r="P26" s="296"/>
    </row>
    <row r="27" spans="1:16" x14ac:dyDescent="0.2">
      <c r="A27" s="783"/>
      <c r="B27" s="291" t="s">
        <v>775</v>
      </c>
      <c r="C27" s="191"/>
      <c r="D27" s="120">
        <v>285</v>
      </c>
      <c r="E27" s="129"/>
      <c r="F27" s="168"/>
      <c r="G27" s="130"/>
      <c r="H27" s="653">
        <f t="shared" si="0"/>
        <v>250.00000000000003</v>
      </c>
      <c r="I27" s="690"/>
      <c r="J27" s="67" t="s">
        <v>635</v>
      </c>
      <c r="K27" s="73"/>
      <c r="L27" s="74"/>
      <c r="M27" s="160" t="s">
        <v>92</v>
      </c>
      <c r="O27" s="228" t="s">
        <v>93</v>
      </c>
      <c r="P27" s="296"/>
    </row>
    <row r="28" spans="1:16" x14ac:dyDescent="0.2">
      <c r="A28" s="781" t="s">
        <v>182</v>
      </c>
      <c r="B28" s="435" t="s">
        <v>776</v>
      </c>
      <c r="C28" s="440"/>
      <c r="D28" s="217">
        <v>4668.3</v>
      </c>
      <c r="E28" s="441"/>
      <c r="F28" s="206"/>
      <c r="G28" s="453"/>
      <c r="H28" s="653">
        <f t="shared" si="0"/>
        <v>4095.0000000000005</v>
      </c>
      <c r="I28" s="688">
        <f>SUM(C28:G29)</f>
        <v>13195.5</v>
      </c>
      <c r="J28" s="67" t="s">
        <v>279</v>
      </c>
      <c r="K28" s="73"/>
      <c r="L28" s="74"/>
      <c r="M28" s="160" t="s">
        <v>92</v>
      </c>
      <c r="O28" s="228" t="s">
        <v>93</v>
      </c>
      <c r="P28" s="296"/>
    </row>
    <row r="29" spans="1:16" x14ac:dyDescent="0.2">
      <c r="A29" s="783"/>
      <c r="B29" s="291" t="s">
        <v>777</v>
      </c>
      <c r="C29" s="191"/>
      <c r="D29" s="120">
        <v>8527.2000000000007</v>
      </c>
      <c r="E29" s="129"/>
      <c r="F29" s="168"/>
      <c r="G29" s="130"/>
      <c r="H29" s="653">
        <f t="shared" si="0"/>
        <v>7480.0000000000009</v>
      </c>
      <c r="I29" s="690"/>
      <c r="J29" s="67" t="s">
        <v>222</v>
      </c>
      <c r="K29" s="73"/>
      <c r="L29" s="74"/>
      <c r="M29" s="160" t="s">
        <v>92</v>
      </c>
      <c r="O29" s="228" t="s">
        <v>93</v>
      </c>
      <c r="P29" s="296"/>
    </row>
    <row r="30" spans="1:16" x14ac:dyDescent="0.2">
      <c r="A30" s="781" t="s">
        <v>187</v>
      </c>
      <c r="B30" s="435" t="s">
        <v>778</v>
      </c>
      <c r="C30" s="433">
        <v>3522.6</v>
      </c>
      <c r="D30" s="118"/>
      <c r="E30" s="441"/>
      <c r="F30" s="206"/>
      <c r="G30" s="453"/>
      <c r="H30" s="653">
        <f t="shared" si="0"/>
        <v>3090</v>
      </c>
      <c r="I30" s="688">
        <f>SUM(C30:G31)</f>
        <v>12163.800000000001</v>
      </c>
      <c r="J30" s="67" t="s">
        <v>255</v>
      </c>
      <c r="K30" s="73"/>
      <c r="L30" s="74"/>
      <c r="M30" s="160" t="s">
        <v>322</v>
      </c>
      <c r="O30" s="228">
        <v>42032</v>
      </c>
      <c r="P30" s="296"/>
    </row>
    <row r="31" spans="1:16" x14ac:dyDescent="0.2">
      <c r="A31" s="783"/>
      <c r="B31" s="291" t="s">
        <v>779</v>
      </c>
      <c r="C31" s="191"/>
      <c r="D31" s="118">
        <v>8641.2000000000007</v>
      </c>
      <c r="E31" s="129"/>
      <c r="F31" s="168"/>
      <c r="G31" s="130"/>
      <c r="H31" s="653">
        <f t="shared" si="0"/>
        <v>7580.0000000000009</v>
      </c>
      <c r="I31" s="690"/>
      <c r="J31" s="67" t="s">
        <v>476</v>
      </c>
      <c r="K31" s="73"/>
      <c r="L31" s="74"/>
      <c r="M31" s="160" t="s">
        <v>92</v>
      </c>
      <c r="O31" s="228" t="s">
        <v>93</v>
      </c>
      <c r="P31" s="296"/>
    </row>
    <row r="32" spans="1:16" x14ac:dyDescent="0.2">
      <c r="A32" s="685" t="s">
        <v>252</v>
      </c>
      <c r="B32" s="390" t="s">
        <v>780</v>
      </c>
      <c r="C32" s="354"/>
      <c r="D32" s="118">
        <v>1037.4000000000001</v>
      </c>
      <c r="E32" s="407"/>
      <c r="F32" s="182"/>
      <c r="G32" s="408"/>
      <c r="H32" s="653">
        <f t="shared" si="0"/>
        <v>910.00000000000011</v>
      </c>
      <c r="I32" s="688">
        <f>SUM(C32:G34)</f>
        <v>-7814.7000000000007</v>
      </c>
      <c r="J32" s="67" t="s">
        <v>344</v>
      </c>
      <c r="K32" s="73"/>
      <c r="L32" s="74"/>
      <c r="M32" s="160" t="s">
        <v>92</v>
      </c>
      <c r="O32" s="228" t="s">
        <v>93</v>
      </c>
      <c r="P32" s="296"/>
    </row>
    <row r="33" spans="1:21" x14ac:dyDescent="0.2">
      <c r="A33" s="686"/>
      <c r="B33" s="435" t="s">
        <v>781</v>
      </c>
      <c r="C33" s="440"/>
      <c r="D33" s="217">
        <v>2878.5</v>
      </c>
      <c r="E33" s="407"/>
      <c r="F33" s="182"/>
      <c r="G33" s="408"/>
      <c r="H33" s="653">
        <f t="shared" si="0"/>
        <v>2525</v>
      </c>
      <c r="I33" s="689"/>
      <c r="J33" s="67" t="s">
        <v>344</v>
      </c>
      <c r="K33" s="73"/>
      <c r="L33" s="74"/>
      <c r="M33" s="160" t="s">
        <v>92</v>
      </c>
      <c r="O33" s="228" t="s">
        <v>93</v>
      </c>
      <c r="P33" s="296"/>
    </row>
    <row r="34" spans="1:21" s="620" customFormat="1" ht="13.5" thickBot="1" x14ac:dyDescent="0.25">
      <c r="A34" s="687"/>
      <c r="B34" s="652" t="s">
        <v>685</v>
      </c>
      <c r="C34" s="256">
        <v>-11730.6</v>
      </c>
      <c r="D34" s="253"/>
      <c r="E34" s="406"/>
      <c r="F34" s="313"/>
      <c r="G34" s="469"/>
      <c r="H34" s="653">
        <f t="shared" si="0"/>
        <v>-10290.000000000002</v>
      </c>
      <c r="I34" s="784"/>
      <c r="J34" s="622" t="s">
        <v>686</v>
      </c>
      <c r="K34" s="618"/>
      <c r="L34" s="619"/>
      <c r="M34" s="285" t="s">
        <v>749</v>
      </c>
      <c r="O34" s="228" t="s">
        <v>93</v>
      </c>
    </row>
    <row r="35" spans="1:21" s="13" customFormat="1" ht="14.25" thickTop="1" thickBot="1" x14ac:dyDescent="0.25">
      <c r="A35" s="778"/>
      <c r="B35" s="778"/>
      <c r="C35" s="126">
        <f>SUM(C5:C34)</f>
        <v>8852.1</v>
      </c>
      <c r="D35" s="126">
        <f>SUM(D5:D34)</f>
        <v>149630.70000000001</v>
      </c>
      <c r="E35" s="126">
        <f>SUM(E5:E34)</f>
        <v>9536.1</v>
      </c>
      <c r="F35" s="126">
        <f>SUM(F5:F34)</f>
        <v>0</v>
      </c>
      <c r="G35" s="126">
        <f>SUM(G5:G34)</f>
        <v>0</v>
      </c>
      <c r="H35" s="651"/>
      <c r="I35" s="702">
        <f>SUM(I5:I34)</f>
        <v>168018.9</v>
      </c>
      <c r="J35" s="703"/>
      <c r="K35" s="703"/>
      <c r="L35" s="703"/>
      <c r="M35" s="128"/>
      <c r="N35" s="128"/>
      <c r="O35" s="162"/>
      <c r="P35" s="297"/>
    </row>
    <row r="36" spans="1:21" s="13" customFormat="1" ht="15" customHeight="1" x14ac:dyDescent="0.2">
      <c r="A36" s="628"/>
      <c r="B36" s="146"/>
      <c r="C36" s="739">
        <f>SUM(C35:D35)</f>
        <v>158482.80000000002</v>
      </c>
      <c r="D36" s="740"/>
      <c r="E36" s="705">
        <f>SUM(E35:F35)</f>
        <v>9536.1</v>
      </c>
      <c r="F36" s="706"/>
      <c r="G36" s="127">
        <f>SUM(G35)</f>
        <v>0</v>
      </c>
      <c r="H36" s="373"/>
      <c r="I36" s="702"/>
      <c r="J36" s="702"/>
      <c r="K36" s="702"/>
      <c r="L36" s="702"/>
      <c r="M36" s="128"/>
      <c r="N36" s="128"/>
      <c r="O36" s="162"/>
      <c r="P36" s="297"/>
    </row>
    <row r="37" spans="1:21" s="13" customFormat="1" x14ac:dyDescent="0.2">
      <c r="A37" s="628"/>
      <c r="B37" s="146"/>
      <c r="C37" s="9"/>
      <c r="D37" s="9"/>
      <c r="E37" s="656">
        <f>COUNTA(E5:E34)</f>
        <v>3</v>
      </c>
      <c r="F37" s="9"/>
      <c r="G37" s="9"/>
      <c r="H37" s="9"/>
      <c r="I37" s="14"/>
      <c r="J37" s="785"/>
      <c r="K37" s="785"/>
      <c r="M37" s="655"/>
      <c r="N37" s="8"/>
      <c r="O37" s="162"/>
      <c r="P37" s="297"/>
    </row>
    <row r="38" spans="1:21" x14ac:dyDescent="0.2">
      <c r="J38" s="409"/>
      <c r="K38" s="235"/>
    </row>
    <row r="39" spans="1:21" ht="15" x14ac:dyDescent="0.2">
      <c r="A39" s="124" t="s">
        <v>17</v>
      </c>
    </row>
    <row r="40" spans="1:21" s="161" customFormat="1" ht="7.5" customHeight="1" x14ac:dyDescent="0.2">
      <c r="A40" s="631"/>
      <c r="B40" s="143"/>
      <c r="C40" s="1"/>
      <c r="D40" s="1"/>
      <c r="E40" s="1"/>
      <c r="F40" s="1"/>
      <c r="G40" s="1"/>
      <c r="H40" s="1"/>
      <c r="I40" s="268"/>
      <c r="J40"/>
      <c r="K40"/>
      <c r="L40"/>
      <c r="M40"/>
      <c r="N40"/>
      <c r="O40"/>
      <c r="P40" s="298"/>
      <c r="Q40"/>
    </row>
    <row r="41" spans="1:21" s="161" customFormat="1" ht="17.25" customHeight="1" thickBot="1" x14ac:dyDescent="0.25">
      <c r="A41" s="632"/>
      <c r="B41" s="219" t="s">
        <v>83</v>
      </c>
      <c r="C41" s="196"/>
      <c r="D41" s="1"/>
      <c r="E41" s="1"/>
      <c r="F41" s="1"/>
      <c r="G41" s="1"/>
      <c r="H41" s="1"/>
      <c r="I41" s="268"/>
      <c r="J41"/>
      <c r="K41"/>
      <c r="L41"/>
      <c r="M41"/>
      <c r="N41"/>
      <c r="O41"/>
      <c r="P41" s="298"/>
      <c r="Q41"/>
    </row>
    <row r="42" spans="1:21" s="161" customFormat="1" ht="13.5" thickBot="1" x14ac:dyDescent="0.25">
      <c r="A42" s="707"/>
      <c r="B42" s="708"/>
      <c r="C42" s="639" t="s">
        <v>48</v>
      </c>
      <c r="D42" s="248" t="s">
        <v>11</v>
      </c>
      <c r="E42" s="248" t="s">
        <v>44</v>
      </c>
      <c r="F42" s="248" t="s">
        <v>74</v>
      </c>
      <c r="G42" s="248" t="s">
        <v>284</v>
      </c>
      <c r="H42" s="248"/>
      <c r="I42" s="248" t="s">
        <v>27</v>
      </c>
      <c r="J42" s="248" t="s">
        <v>14</v>
      </c>
      <c r="K42" s="270" t="s">
        <v>12</v>
      </c>
      <c r="L42" s="270" t="s">
        <v>49</v>
      </c>
      <c r="M42" s="270" t="s">
        <v>61</v>
      </c>
      <c r="N42" s="392" t="s">
        <v>9</v>
      </c>
      <c r="P42"/>
      <c r="U42" s="298"/>
    </row>
    <row r="43" spans="1:21" s="161" customFormat="1" x14ac:dyDescent="0.2">
      <c r="A43" s="709" t="s">
        <v>751</v>
      </c>
      <c r="B43" s="710"/>
      <c r="C43" s="640"/>
      <c r="D43" s="123"/>
      <c r="E43" s="123">
        <v>4947.6000000000004</v>
      </c>
      <c r="F43" s="123"/>
      <c r="G43" s="123"/>
      <c r="H43" s="123"/>
      <c r="I43" s="123"/>
      <c r="J43" s="123"/>
      <c r="K43" s="395"/>
      <c r="L43" s="395"/>
      <c r="M43" s="395"/>
      <c r="N43" s="393"/>
      <c r="P43"/>
      <c r="U43" s="298"/>
    </row>
    <row r="44" spans="1:21" s="161" customFormat="1" x14ac:dyDescent="0.2">
      <c r="A44" s="682" t="s">
        <v>755</v>
      </c>
      <c r="B44" s="684"/>
      <c r="C44" s="117">
        <v>2741.7</v>
      </c>
      <c r="D44" s="487"/>
      <c r="E44" s="487"/>
      <c r="F44" s="487"/>
      <c r="G44" s="487"/>
      <c r="H44" s="487"/>
      <c r="I44" s="487"/>
      <c r="J44" s="487"/>
      <c r="K44" s="633"/>
      <c r="L44" s="633"/>
      <c r="M44" s="633"/>
      <c r="N44" s="634"/>
      <c r="P44"/>
      <c r="U44" s="298"/>
    </row>
    <row r="45" spans="1:21" s="161" customFormat="1" x14ac:dyDescent="0.2">
      <c r="A45" s="682" t="s">
        <v>757</v>
      </c>
      <c r="B45" s="684"/>
      <c r="C45" s="119"/>
      <c r="D45" s="122"/>
      <c r="E45" s="122"/>
      <c r="F45" s="122"/>
      <c r="G45" s="122"/>
      <c r="H45" s="122"/>
      <c r="I45" s="122"/>
      <c r="J45" s="122"/>
      <c r="K45" s="396"/>
      <c r="L45" s="396"/>
      <c r="M45" s="396"/>
      <c r="N45" s="289">
        <v>3192</v>
      </c>
      <c r="P45"/>
      <c r="U45" s="298"/>
    </row>
    <row r="46" spans="1:21" s="161" customFormat="1" x14ac:dyDescent="0.2">
      <c r="A46" s="682" t="s">
        <v>758</v>
      </c>
      <c r="B46" s="684"/>
      <c r="C46" s="119"/>
      <c r="D46" s="122"/>
      <c r="E46" s="122"/>
      <c r="F46" s="122"/>
      <c r="G46" s="122"/>
      <c r="H46" s="122"/>
      <c r="I46" s="122"/>
      <c r="J46" s="122"/>
      <c r="K46" s="276"/>
      <c r="L46" s="276"/>
      <c r="M46" s="276"/>
      <c r="N46" s="338">
        <v>3648</v>
      </c>
      <c r="P46"/>
      <c r="U46" s="298"/>
    </row>
    <row r="47" spans="1:21" s="161" customFormat="1" x14ac:dyDescent="0.2">
      <c r="A47" s="682" t="s">
        <v>759</v>
      </c>
      <c r="B47" s="684"/>
      <c r="C47" s="119"/>
      <c r="D47" s="122"/>
      <c r="E47" s="122"/>
      <c r="F47" s="122"/>
      <c r="G47" s="122">
        <v>1368</v>
      </c>
      <c r="H47" s="122"/>
      <c r="I47" s="122"/>
      <c r="J47" s="122"/>
      <c r="K47" s="396"/>
      <c r="L47" s="396"/>
      <c r="M47" s="396"/>
      <c r="N47" s="289"/>
      <c r="P47"/>
      <c r="U47" s="298"/>
    </row>
    <row r="48" spans="1:21" s="161" customFormat="1" x14ac:dyDescent="0.2">
      <c r="A48" s="682" t="s">
        <v>761</v>
      </c>
      <c r="B48" s="684"/>
      <c r="C48" s="119"/>
      <c r="D48" s="122"/>
      <c r="E48" s="122"/>
      <c r="F48" s="122"/>
      <c r="G48" s="122"/>
      <c r="H48" s="122"/>
      <c r="I48" s="122"/>
      <c r="J48" s="122"/>
      <c r="K48" s="396"/>
      <c r="L48" s="396"/>
      <c r="M48" s="396"/>
      <c r="N48" s="289">
        <v>820.8</v>
      </c>
      <c r="P48"/>
      <c r="U48" s="298"/>
    </row>
    <row r="49" spans="1:21" s="161" customFormat="1" x14ac:dyDescent="0.2">
      <c r="A49" s="682" t="s">
        <v>763</v>
      </c>
      <c r="B49" s="684"/>
      <c r="C49" s="119"/>
      <c r="D49" s="129"/>
      <c r="E49" s="129"/>
      <c r="F49" s="129"/>
      <c r="G49" s="122"/>
      <c r="H49" s="122"/>
      <c r="I49" s="122"/>
      <c r="J49" s="122"/>
      <c r="K49" s="396">
        <v>2109</v>
      </c>
      <c r="L49" s="396"/>
      <c r="M49" s="396"/>
      <c r="N49" s="289"/>
      <c r="P49" s="160"/>
      <c r="U49" s="298"/>
    </row>
    <row r="50" spans="1:21" s="161" customFormat="1" x14ac:dyDescent="0.2">
      <c r="A50" s="682" t="s">
        <v>765</v>
      </c>
      <c r="B50" s="684"/>
      <c r="C50" s="119"/>
      <c r="D50" s="122"/>
      <c r="E50" s="122"/>
      <c r="F50" s="122"/>
      <c r="G50" s="122"/>
      <c r="H50" s="122"/>
      <c r="I50" s="122"/>
      <c r="J50" s="122"/>
      <c r="K50" s="396"/>
      <c r="L50" s="396"/>
      <c r="M50" s="396">
        <v>19380</v>
      </c>
      <c r="N50" s="289"/>
      <c r="P50"/>
      <c r="U50" s="298"/>
    </row>
    <row r="51" spans="1:21" s="161" customFormat="1" x14ac:dyDescent="0.2">
      <c r="A51" s="682" t="s">
        <v>766</v>
      </c>
      <c r="B51" s="684"/>
      <c r="C51" s="119"/>
      <c r="D51" s="122"/>
      <c r="E51" s="122"/>
      <c r="F51" s="122"/>
      <c r="G51" s="122"/>
      <c r="H51" s="122"/>
      <c r="I51" s="122"/>
      <c r="J51" s="122"/>
      <c r="K51" s="396"/>
      <c r="L51" s="396"/>
      <c r="M51" s="396">
        <v>2736</v>
      </c>
      <c r="N51" s="289"/>
      <c r="P51"/>
      <c r="U51" s="298"/>
    </row>
    <row r="52" spans="1:21" s="161" customFormat="1" x14ac:dyDescent="0.2">
      <c r="A52" s="682" t="s">
        <v>768</v>
      </c>
      <c r="B52" s="684"/>
      <c r="C52" s="119"/>
      <c r="D52" s="122">
        <v>53694</v>
      </c>
      <c r="E52" s="122"/>
      <c r="F52" s="122"/>
      <c r="G52" s="122"/>
      <c r="H52" s="122"/>
      <c r="I52" s="122"/>
      <c r="J52" s="122"/>
      <c r="K52" s="396"/>
      <c r="L52" s="396"/>
      <c r="M52" s="396"/>
      <c r="N52" s="289"/>
      <c r="P52"/>
      <c r="U52" s="298"/>
    </row>
    <row r="53" spans="1:21" s="161" customFormat="1" x14ac:dyDescent="0.2">
      <c r="A53" s="682" t="s">
        <v>770</v>
      </c>
      <c r="B53" s="684"/>
      <c r="C53" s="119"/>
      <c r="D53" s="122"/>
      <c r="E53" s="122"/>
      <c r="F53" s="122"/>
      <c r="G53" s="122"/>
      <c r="H53" s="122"/>
      <c r="I53" s="122"/>
      <c r="J53" s="122">
        <v>19380</v>
      </c>
      <c r="K53" s="396"/>
      <c r="L53" s="396"/>
      <c r="M53" s="396"/>
      <c r="N53" s="289"/>
      <c r="P53"/>
      <c r="U53" s="298"/>
    </row>
    <row r="54" spans="1:21" s="161" customFormat="1" x14ac:dyDescent="0.2">
      <c r="A54" s="682" t="s">
        <v>771</v>
      </c>
      <c r="B54" s="684"/>
      <c r="C54" s="119"/>
      <c r="D54" s="122"/>
      <c r="E54" s="122"/>
      <c r="F54" s="122"/>
      <c r="G54" s="122"/>
      <c r="H54" s="122"/>
      <c r="I54" s="122"/>
      <c r="J54" s="122"/>
      <c r="K54" s="396"/>
      <c r="L54" s="396"/>
      <c r="M54" s="396">
        <v>3192</v>
      </c>
      <c r="N54" s="289"/>
      <c r="P54"/>
      <c r="U54" s="298"/>
    </row>
    <row r="55" spans="1:21" s="161" customFormat="1" x14ac:dyDescent="0.2">
      <c r="A55" s="682" t="s">
        <v>772</v>
      </c>
      <c r="B55" s="684"/>
      <c r="C55" s="119"/>
      <c r="D55" s="122"/>
      <c r="E55" s="122"/>
      <c r="F55" s="122"/>
      <c r="G55" s="122"/>
      <c r="H55" s="122"/>
      <c r="I55" s="122"/>
      <c r="J55" s="122"/>
      <c r="K55" s="396"/>
      <c r="L55" s="396"/>
      <c r="M55" s="396">
        <v>3192</v>
      </c>
      <c r="N55" s="289"/>
      <c r="P55"/>
      <c r="U55" s="298"/>
    </row>
    <row r="56" spans="1:21" s="161" customFormat="1" x14ac:dyDescent="0.2">
      <c r="A56" s="682" t="s">
        <v>773</v>
      </c>
      <c r="B56" s="684"/>
      <c r="C56" s="119"/>
      <c r="D56" s="122"/>
      <c r="E56" s="122"/>
      <c r="F56" s="122"/>
      <c r="G56" s="122"/>
      <c r="H56" s="122"/>
      <c r="I56" s="122"/>
      <c r="J56" s="122"/>
      <c r="K56" s="396"/>
      <c r="L56" s="396"/>
      <c r="M56" s="396">
        <v>3192</v>
      </c>
      <c r="N56" s="289"/>
      <c r="P56"/>
      <c r="U56" s="298"/>
    </row>
    <row r="57" spans="1:21" s="161" customFormat="1" x14ac:dyDescent="0.2">
      <c r="A57" s="682" t="s">
        <v>775</v>
      </c>
      <c r="B57" s="684"/>
      <c r="C57" s="119"/>
      <c r="D57" s="122"/>
      <c r="E57" s="122"/>
      <c r="F57" s="122"/>
      <c r="G57" s="122"/>
      <c r="H57" s="122"/>
      <c r="I57" s="122"/>
      <c r="J57" s="122"/>
      <c r="K57" s="396"/>
      <c r="L57" s="396">
        <v>285</v>
      </c>
      <c r="M57" s="396"/>
      <c r="N57" s="289"/>
      <c r="P57"/>
      <c r="U57" s="298"/>
    </row>
    <row r="58" spans="1:21" s="161" customFormat="1" x14ac:dyDescent="0.2">
      <c r="A58" s="682" t="s">
        <v>776</v>
      </c>
      <c r="B58" s="684"/>
      <c r="C58" s="119">
        <v>4668.3</v>
      </c>
      <c r="D58" s="122"/>
      <c r="E58" s="122"/>
      <c r="F58" s="122"/>
      <c r="G58" s="122"/>
      <c r="H58" s="122"/>
      <c r="I58" s="122"/>
      <c r="J58" s="122"/>
      <c r="K58" s="396"/>
      <c r="L58" s="396"/>
      <c r="M58" s="396"/>
      <c r="N58" s="289"/>
      <c r="P58"/>
      <c r="U58" s="298"/>
    </row>
    <row r="59" spans="1:21" s="161" customFormat="1" x14ac:dyDescent="0.2">
      <c r="A59" s="682" t="s">
        <v>777</v>
      </c>
      <c r="B59" s="684"/>
      <c r="C59" s="384"/>
      <c r="D59" s="250"/>
      <c r="E59" s="250"/>
      <c r="F59" s="250"/>
      <c r="G59" s="250"/>
      <c r="H59" s="250"/>
      <c r="I59" s="250">
        <v>8527.2000000000007</v>
      </c>
      <c r="J59" s="250"/>
      <c r="K59" s="637"/>
      <c r="L59" s="637"/>
      <c r="M59" s="637"/>
      <c r="N59" s="638"/>
      <c r="P59"/>
      <c r="U59" s="298"/>
    </row>
    <row r="60" spans="1:21" s="161" customFormat="1" x14ac:dyDescent="0.2">
      <c r="A60" s="682" t="s">
        <v>779</v>
      </c>
      <c r="B60" s="684"/>
      <c r="C60" s="384"/>
      <c r="D60" s="250"/>
      <c r="E60" s="250"/>
      <c r="F60" s="250"/>
      <c r="G60" s="250"/>
      <c r="H60" s="250"/>
      <c r="I60" s="250"/>
      <c r="J60" s="250"/>
      <c r="K60" s="637"/>
      <c r="L60" s="637"/>
      <c r="M60" s="637">
        <v>8641.2000000000007</v>
      </c>
      <c r="N60" s="638"/>
      <c r="P60"/>
      <c r="U60" s="298"/>
    </row>
    <row r="61" spans="1:21" s="161" customFormat="1" x14ac:dyDescent="0.2">
      <c r="A61" s="682" t="s">
        <v>780</v>
      </c>
      <c r="B61" s="684"/>
      <c r="C61" s="384"/>
      <c r="D61" s="250"/>
      <c r="E61" s="250"/>
      <c r="F61" s="250">
        <v>1037.4000000000001</v>
      </c>
      <c r="G61" s="250"/>
      <c r="H61" s="250"/>
      <c r="I61" s="250"/>
      <c r="J61" s="250"/>
      <c r="K61" s="637"/>
      <c r="L61" s="637"/>
      <c r="M61" s="637"/>
      <c r="N61" s="638"/>
      <c r="P61"/>
      <c r="U61" s="298"/>
    </row>
    <row r="62" spans="1:21" s="161" customFormat="1" x14ac:dyDescent="0.2">
      <c r="A62" s="682" t="s">
        <v>781</v>
      </c>
      <c r="B62" s="684"/>
      <c r="C62" s="384"/>
      <c r="D62" s="250"/>
      <c r="E62" s="250"/>
      <c r="F62" s="250">
        <v>2878.5</v>
      </c>
      <c r="G62" s="250"/>
      <c r="H62" s="250"/>
      <c r="I62" s="250"/>
      <c r="J62" s="250"/>
      <c r="K62" s="637"/>
      <c r="L62" s="637"/>
      <c r="M62" s="637"/>
      <c r="N62" s="638"/>
      <c r="P62"/>
      <c r="U62" s="298"/>
    </row>
    <row r="63" spans="1:21" ht="13.5" thickBot="1" x14ac:dyDescent="0.25">
      <c r="A63" s="696"/>
      <c r="B63" s="697"/>
      <c r="C63" s="363"/>
      <c r="D63" s="156"/>
      <c r="E63" s="156"/>
      <c r="F63" s="156"/>
      <c r="G63" s="156"/>
      <c r="H63" s="156"/>
      <c r="I63" s="156"/>
      <c r="J63" s="156"/>
      <c r="K63" s="282"/>
      <c r="L63" s="282"/>
      <c r="M63" s="282"/>
      <c r="N63" s="290"/>
      <c r="O63" s="161"/>
      <c r="P63"/>
      <c r="U63" s="295"/>
    </row>
    <row r="64" spans="1:21" ht="13.5" thickBot="1" x14ac:dyDescent="0.25">
      <c r="C64" s="138">
        <f t="shared" ref="C64:N64" si="1">SUM(C43:C63)</f>
        <v>7410</v>
      </c>
      <c r="D64" s="187">
        <f t="shared" si="1"/>
        <v>53694</v>
      </c>
      <c r="E64" s="187">
        <f t="shared" si="1"/>
        <v>4947.6000000000004</v>
      </c>
      <c r="F64" s="187">
        <f t="shared" si="1"/>
        <v>3915.9</v>
      </c>
      <c r="G64" s="187">
        <f t="shared" si="1"/>
        <v>1368</v>
      </c>
      <c r="H64" s="187"/>
      <c r="I64" s="187">
        <f t="shared" si="1"/>
        <v>8527.2000000000007</v>
      </c>
      <c r="J64" s="187">
        <f t="shared" si="1"/>
        <v>19380</v>
      </c>
      <c r="K64" s="284">
        <f t="shared" si="1"/>
        <v>2109</v>
      </c>
      <c r="L64" s="284">
        <f t="shared" si="1"/>
        <v>285</v>
      </c>
      <c r="M64" s="284">
        <f t="shared" si="1"/>
        <v>40333.199999999997</v>
      </c>
      <c r="N64" s="394">
        <f t="shared" si="1"/>
        <v>7660.8</v>
      </c>
      <c r="O64" s="698">
        <f>SUM(C64:N64)</f>
        <v>149630.69999999998</v>
      </c>
      <c r="P64" s="699"/>
      <c r="U64" s="295"/>
    </row>
    <row r="65" spans="10:18" x14ac:dyDescent="0.2">
      <c r="J65" s="268"/>
      <c r="K65" s="1"/>
      <c r="P65"/>
      <c r="Q65" s="295"/>
      <c r="R65" s="161"/>
    </row>
  </sheetData>
  <mergeCells count="50">
    <mergeCell ref="J37:K37"/>
    <mergeCell ref="O64:P64"/>
    <mergeCell ref="A63:B63"/>
    <mergeCell ref="A45:B45"/>
    <mergeCell ref="A46:B46"/>
    <mergeCell ref="A47:B47"/>
    <mergeCell ref="A48:B48"/>
    <mergeCell ref="A49:B49"/>
    <mergeCell ref="A50:B50"/>
    <mergeCell ref="A51:B51"/>
    <mergeCell ref="A58:B58"/>
    <mergeCell ref="A52:B52"/>
    <mergeCell ref="A53:B53"/>
    <mergeCell ref="A54:B54"/>
    <mergeCell ref="A55:B55"/>
    <mergeCell ref="A56:B56"/>
    <mergeCell ref="I35:L36"/>
    <mergeCell ref="C36:D36"/>
    <mergeCell ref="E36:F36"/>
    <mergeCell ref="G2:G4"/>
    <mergeCell ref="C3:D3"/>
    <mergeCell ref="I6:I7"/>
    <mergeCell ref="I8:I9"/>
    <mergeCell ref="I10:I17"/>
    <mergeCell ref="I18:I19"/>
    <mergeCell ref="I22:I25"/>
    <mergeCell ref="I26:I27"/>
    <mergeCell ref="I28:I29"/>
    <mergeCell ref="I30:I31"/>
    <mergeCell ref="E3:F3"/>
    <mergeCell ref="I32:I34"/>
    <mergeCell ref="A6:A7"/>
    <mergeCell ref="A8:A9"/>
    <mergeCell ref="A10:A17"/>
    <mergeCell ref="A18:A19"/>
    <mergeCell ref="J4:L4"/>
    <mergeCell ref="A62:B62"/>
    <mergeCell ref="A44:B44"/>
    <mergeCell ref="A22:A25"/>
    <mergeCell ref="A26:A27"/>
    <mergeCell ref="A28:A29"/>
    <mergeCell ref="A30:A31"/>
    <mergeCell ref="A59:B59"/>
    <mergeCell ref="A57:B57"/>
    <mergeCell ref="A60:B60"/>
    <mergeCell ref="A42:B42"/>
    <mergeCell ref="A35:B35"/>
    <mergeCell ref="A43:B43"/>
    <mergeCell ref="A61:B61"/>
    <mergeCell ref="A32:A34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R47"/>
  <sheetViews>
    <sheetView zoomScaleNormal="100" workbookViewId="0">
      <pane ySplit="4" topLeftCell="A5" activePane="bottomLeft" state="frozenSplit"/>
      <selection pane="bottomLeft" activeCell="E28" sqref="E28:F28"/>
    </sheetView>
  </sheetViews>
  <sheetFormatPr defaultRowHeight="12.75" x14ac:dyDescent="0.2"/>
  <cols>
    <col min="1" max="1" width="2.42578125" style="287" customWidth="1"/>
    <col min="2" max="2" width="6.42578125" style="143" customWidth="1"/>
    <col min="3" max="4" width="10.7109375" style="1" customWidth="1"/>
    <col min="5" max="5" width="11.28515625" style="1" customWidth="1"/>
    <col min="6" max="6" width="10.42578125" style="1" customWidth="1"/>
    <col min="7" max="7" width="7.28515625" style="1" customWidth="1"/>
    <col min="8" max="8" width="10" style="1" hidden="1" customWidth="1"/>
    <col min="9" max="9" width="11" customWidth="1"/>
    <col min="10" max="11" width="10.42578125" customWidth="1"/>
    <col min="12" max="12" width="11.140625" customWidth="1"/>
    <col min="13" max="14" width="10.7109375" customWidth="1"/>
    <col min="15" max="15" width="10.7109375" style="161" customWidth="1"/>
    <col min="16" max="16" width="10.7109375" style="29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6" ht="15" x14ac:dyDescent="0.25">
      <c r="A1" s="100" t="s">
        <v>108</v>
      </c>
      <c r="C1" s="3"/>
    </row>
    <row r="2" spans="1:16" ht="9.75" customHeight="1" thickBot="1" x14ac:dyDescent="0.25">
      <c r="A2" s="2"/>
      <c r="C2" s="210"/>
      <c r="D2" s="211"/>
      <c r="E2" s="211"/>
      <c r="F2" s="211"/>
      <c r="G2" s="692" t="s">
        <v>87</v>
      </c>
      <c r="H2" s="660"/>
      <c r="I2" s="213"/>
    </row>
    <row r="3" spans="1:16" ht="17.25" customHeight="1" x14ac:dyDescent="0.2">
      <c r="A3" s="2"/>
      <c r="C3" s="694" t="s">
        <v>83</v>
      </c>
      <c r="D3" s="695"/>
      <c r="E3" s="694" t="s">
        <v>82</v>
      </c>
      <c r="F3" s="695"/>
      <c r="G3" s="692"/>
      <c r="H3" s="660"/>
      <c r="I3" s="213"/>
    </row>
    <row r="4" spans="1:16" ht="13.5" thickBot="1" x14ac:dyDescent="0.25">
      <c r="A4" s="422" t="s">
        <v>6</v>
      </c>
      <c r="B4" s="399" t="s">
        <v>18</v>
      </c>
      <c r="C4" s="113" t="s">
        <v>7</v>
      </c>
      <c r="D4" s="114" t="s">
        <v>8</v>
      </c>
      <c r="E4" s="113" t="s">
        <v>86</v>
      </c>
      <c r="F4" s="114" t="s">
        <v>8</v>
      </c>
      <c r="G4" s="693"/>
      <c r="H4" s="660"/>
      <c r="I4" s="397" t="s">
        <v>0</v>
      </c>
      <c r="J4" s="691" t="s">
        <v>19</v>
      </c>
      <c r="K4" s="691"/>
      <c r="L4" s="691"/>
    </row>
    <row r="5" spans="1:16" s="620" customFormat="1" x14ac:dyDescent="0.2">
      <c r="A5" s="715" t="s">
        <v>199</v>
      </c>
      <c r="B5" s="617" t="s">
        <v>685</v>
      </c>
      <c r="C5" s="344">
        <v>11730.6</v>
      </c>
      <c r="D5" s="621"/>
      <c r="E5" s="406"/>
      <c r="F5" s="313"/>
      <c r="G5" s="662"/>
      <c r="H5" s="663">
        <f>SUM(C5:G5)/1.14</f>
        <v>10290.000000000002</v>
      </c>
      <c r="I5" s="700">
        <f>SUM(C5:G8)</f>
        <v>24327.600000000002</v>
      </c>
      <c r="J5" s="622" t="s">
        <v>686</v>
      </c>
      <c r="K5" s="618"/>
      <c r="L5" s="619"/>
      <c r="M5" s="285" t="s">
        <v>749</v>
      </c>
      <c r="O5" s="228" t="s">
        <v>93</v>
      </c>
    </row>
    <row r="6" spans="1:16" x14ac:dyDescent="0.2">
      <c r="A6" s="715"/>
      <c r="B6" s="390" t="s">
        <v>782</v>
      </c>
      <c r="C6" s="354"/>
      <c r="D6" s="118">
        <v>604.20000000000005</v>
      </c>
      <c r="E6" s="407"/>
      <c r="F6" s="182"/>
      <c r="G6" s="159"/>
      <c r="H6" s="663">
        <f t="shared" ref="H6:H25" si="0">SUM(C6:G6)/1.14</f>
        <v>530.00000000000011</v>
      </c>
      <c r="I6" s="689"/>
      <c r="J6" s="67" t="s">
        <v>476</v>
      </c>
      <c r="K6" s="73"/>
      <c r="L6" s="74"/>
      <c r="M6" s="160" t="s">
        <v>92</v>
      </c>
      <c r="O6" s="228" t="s">
        <v>93</v>
      </c>
      <c r="P6" s="296"/>
    </row>
    <row r="7" spans="1:16" x14ac:dyDescent="0.2">
      <c r="A7" s="715"/>
      <c r="B7" s="383" t="s">
        <v>783</v>
      </c>
      <c r="C7" s="429"/>
      <c r="D7" s="222">
        <v>4947.6000000000004</v>
      </c>
      <c r="E7" s="429"/>
      <c r="F7" s="222"/>
      <c r="G7" s="404"/>
      <c r="H7" s="663">
        <f t="shared" si="0"/>
        <v>4340.0000000000009</v>
      </c>
      <c r="I7" s="689"/>
      <c r="J7" s="67" t="s">
        <v>548</v>
      </c>
      <c r="K7" s="73"/>
      <c r="L7" s="74"/>
      <c r="M7" s="160" t="s">
        <v>92</v>
      </c>
      <c r="O7" s="228" t="s">
        <v>93</v>
      </c>
      <c r="P7" s="296"/>
    </row>
    <row r="8" spans="1:16" x14ac:dyDescent="0.2">
      <c r="A8" s="716"/>
      <c r="B8" s="145" t="s">
        <v>784</v>
      </c>
      <c r="C8" s="190">
        <v>7045.2</v>
      </c>
      <c r="D8" s="120"/>
      <c r="E8" s="190"/>
      <c r="F8" s="120"/>
      <c r="G8" s="125"/>
      <c r="H8" s="663">
        <f t="shared" si="0"/>
        <v>6180</v>
      </c>
      <c r="I8" s="690"/>
      <c r="J8" s="67" t="s">
        <v>785</v>
      </c>
      <c r="K8" s="73"/>
      <c r="L8" s="74"/>
      <c r="M8" s="160" t="s">
        <v>322</v>
      </c>
      <c r="N8" s="160"/>
      <c r="O8" s="232">
        <v>42038</v>
      </c>
    </row>
    <row r="9" spans="1:16" x14ac:dyDescent="0.2">
      <c r="A9" s="787" t="s">
        <v>98</v>
      </c>
      <c r="B9" s="144" t="s">
        <v>786</v>
      </c>
      <c r="C9" s="117"/>
      <c r="D9" s="118">
        <v>1960.8</v>
      </c>
      <c r="E9" s="214"/>
      <c r="F9" s="118"/>
      <c r="G9" s="159"/>
      <c r="H9" s="663">
        <f t="shared" si="0"/>
        <v>1720</v>
      </c>
      <c r="I9" s="688">
        <f>SUM(C9:G10)</f>
        <v>6931.2</v>
      </c>
      <c r="J9" s="67" t="s">
        <v>476</v>
      </c>
      <c r="K9" s="73"/>
      <c r="L9" s="74"/>
      <c r="M9" s="160" t="s">
        <v>92</v>
      </c>
      <c r="N9" s="160"/>
      <c r="O9" s="228" t="s">
        <v>93</v>
      </c>
    </row>
    <row r="10" spans="1:16" x14ac:dyDescent="0.2">
      <c r="A10" s="716"/>
      <c r="B10" s="383" t="s">
        <v>787</v>
      </c>
      <c r="C10" s="430">
        <v>4970.3999999999996</v>
      </c>
      <c r="D10" s="222"/>
      <c r="E10" s="430"/>
      <c r="F10" s="222"/>
      <c r="G10" s="404"/>
      <c r="H10" s="663">
        <f t="shared" si="0"/>
        <v>4360</v>
      </c>
      <c r="I10" s="690"/>
      <c r="J10" s="67" t="s">
        <v>744</v>
      </c>
      <c r="K10" s="73"/>
      <c r="L10" s="74"/>
      <c r="M10" s="285" t="s">
        <v>124</v>
      </c>
      <c r="N10" s="160"/>
      <c r="O10" s="232">
        <v>42039</v>
      </c>
    </row>
    <row r="11" spans="1:16" x14ac:dyDescent="0.2">
      <c r="A11" s="184" t="s">
        <v>122</v>
      </c>
      <c r="B11" s="145" t="s">
        <v>788</v>
      </c>
      <c r="C11" s="119"/>
      <c r="D11" s="120">
        <v>8641.2000000000007</v>
      </c>
      <c r="E11" s="190"/>
      <c r="F11" s="120"/>
      <c r="G11" s="125"/>
      <c r="H11" s="663">
        <f t="shared" si="0"/>
        <v>7580.0000000000009</v>
      </c>
      <c r="I11" s="375">
        <f>SUM(C11:G11)</f>
        <v>8641.2000000000007</v>
      </c>
      <c r="J11" s="67" t="s">
        <v>476</v>
      </c>
      <c r="K11" s="73"/>
      <c r="L11" s="74"/>
      <c r="M11" s="285" t="s">
        <v>92</v>
      </c>
      <c r="N11" s="160"/>
      <c r="O11" s="232" t="s">
        <v>93</v>
      </c>
    </row>
    <row r="12" spans="1:16" x14ac:dyDescent="0.2">
      <c r="A12" s="685" t="s">
        <v>212</v>
      </c>
      <c r="B12" s="431" t="s">
        <v>789</v>
      </c>
      <c r="C12" s="432"/>
      <c r="D12" s="217">
        <v>44528.4</v>
      </c>
      <c r="E12" s="433"/>
      <c r="F12" s="217"/>
      <c r="G12" s="434"/>
      <c r="H12" s="663">
        <f t="shared" si="0"/>
        <v>39060.000000000007</v>
      </c>
      <c r="I12" s="688">
        <f>SUM(C12:G16)</f>
        <v>77079.39</v>
      </c>
      <c r="J12" s="67" t="s">
        <v>141</v>
      </c>
      <c r="K12" s="73"/>
      <c r="L12" s="74"/>
      <c r="M12" s="285" t="s">
        <v>92</v>
      </c>
      <c r="N12" s="160"/>
      <c r="O12" s="228" t="s">
        <v>93</v>
      </c>
    </row>
    <row r="13" spans="1:16" x14ac:dyDescent="0.2">
      <c r="A13" s="686"/>
      <c r="B13" s="145" t="s">
        <v>790</v>
      </c>
      <c r="C13" s="190">
        <v>3100.8</v>
      </c>
      <c r="D13" s="120"/>
      <c r="E13" s="190"/>
      <c r="F13" s="120"/>
      <c r="G13" s="125"/>
      <c r="H13" s="663">
        <f t="shared" si="0"/>
        <v>2720.0000000000005</v>
      </c>
      <c r="I13" s="689"/>
      <c r="J13" s="67" t="s">
        <v>255</v>
      </c>
      <c r="K13" s="73"/>
      <c r="L13" s="74"/>
      <c r="M13" s="285" t="s">
        <v>124</v>
      </c>
      <c r="N13" s="160"/>
      <c r="O13" s="232">
        <v>42039</v>
      </c>
    </row>
    <row r="14" spans="1:16" x14ac:dyDescent="0.2">
      <c r="A14" s="686"/>
      <c r="B14" s="291" t="s">
        <v>792</v>
      </c>
      <c r="C14" s="433">
        <v>23259.99</v>
      </c>
      <c r="D14" s="217"/>
      <c r="E14" s="433"/>
      <c r="F14" s="217"/>
      <c r="G14" s="434"/>
      <c r="H14" s="663">
        <f t="shared" si="0"/>
        <v>20403.500000000004</v>
      </c>
      <c r="I14" s="689"/>
      <c r="J14" s="67" t="s">
        <v>214</v>
      </c>
      <c r="K14" s="73"/>
      <c r="L14" s="74"/>
      <c r="M14" s="285" t="s">
        <v>124</v>
      </c>
      <c r="N14" s="160"/>
      <c r="O14" s="232">
        <v>42044</v>
      </c>
    </row>
    <row r="15" spans="1:16" x14ac:dyDescent="0.2">
      <c r="A15" s="686"/>
      <c r="B15" s="431" t="s">
        <v>793</v>
      </c>
      <c r="C15" s="190">
        <v>3226.2</v>
      </c>
      <c r="D15" s="120"/>
      <c r="E15" s="190"/>
      <c r="F15" s="120"/>
      <c r="G15" s="125"/>
      <c r="H15" s="663">
        <f t="shared" si="0"/>
        <v>2830</v>
      </c>
      <c r="I15" s="689"/>
      <c r="J15" s="67" t="s">
        <v>207</v>
      </c>
      <c r="K15" s="73"/>
      <c r="L15" s="74"/>
      <c r="M15" s="285" t="s">
        <v>124</v>
      </c>
      <c r="N15" s="160"/>
      <c r="O15" s="232">
        <v>42044</v>
      </c>
    </row>
    <row r="16" spans="1:16" x14ac:dyDescent="0.2">
      <c r="A16" s="687"/>
      <c r="B16" s="145" t="s">
        <v>794</v>
      </c>
      <c r="C16" s="190">
        <v>2964</v>
      </c>
      <c r="D16" s="120"/>
      <c r="E16" s="190"/>
      <c r="F16" s="120"/>
      <c r="G16" s="125"/>
      <c r="H16" s="663">
        <f t="shared" si="0"/>
        <v>2600</v>
      </c>
      <c r="I16" s="690"/>
      <c r="J16" s="67" t="s">
        <v>297</v>
      </c>
      <c r="K16" s="73"/>
      <c r="L16" s="74"/>
      <c r="M16" s="285" t="s">
        <v>124</v>
      </c>
      <c r="N16" s="160"/>
      <c r="O16" s="232">
        <v>42044</v>
      </c>
    </row>
    <row r="17" spans="1:18" x14ac:dyDescent="0.2">
      <c r="A17" s="643" t="s">
        <v>140</v>
      </c>
      <c r="B17" s="144" t="s">
        <v>798</v>
      </c>
      <c r="C17" s="214"/>
      <c r="D17" s="118">
        <v>3648</v>
      </c>
      <c r="E17" s="214"/>
      <c r="F17" s="118"/>
      <c r="G17" s="159"/>
      <c r="H17" s="663">
        <f t="shared" si="0"/>
        <v>3200.0000000000005</v>
      </c>
      <c r="I17" s="659">
        <f>SUM(C17:G17)</f>
        <v>3648</v>
      </c>
      <c r="J17" s="67" t="s">
        <v>799</v>
      </c>
      <c r="K17" s="73"/>
      <c r="L17" s="74"/>
      <c r="M17" s="285" t="s">
        <v>92</v>
      </c>
      <c r="N17" s="160"/>
      <c r="O17" s="232" t="s">
        <v>93</v>
      </c>
    </row>
    <row r="18" spans="1:18" x14ac:dyDescent="0.2">
      <c r="A18" s="176" t="s">
        <v>151</v>
      </c>
      <c r="B18" s="144" t="s">
        <v>797</v>
      </c>
      <c r="C18" s="354"/>
      <c r="D18" s="118">
        <v>1504.8</v>
      </c>
      <c r="E18" s="214"/>
      <c r="F18" s="118"/>
      <c r="G18" s="159"/>
      <c r="H18" s="663">
        <f t="shared" si="0"/>
        <v>1320</v>
      </c>
      <c r="I18" s="659">
        <f>SUM(C18:G18)</f>
        <v>1504.8</v>
      </c>
      <c r="J18" s="67" t="s">
        <v>800</v>
      </c>
      <c r="K18" s="73"/>
      <c r="L18" s="74"/>
      <c r="M18" s="285" t="s">
        <v>92</v>
      </c>
      <c r="O18" s="232" t="s">
        <v>93</v>
      </c>
    </row>
    <row r="19" spans="1:18" x14ac:dyDescent="0.2">
      <c r="A19" s="303" t="s">
        <v>160</v>
      </c>
      <c r="B19" s="383" t="s">
        <v>801</v>
      </c>
      <c r="C19" s="430">
        <v>40071</v>
      </c>
      <c r="D19" s="222"/>
      <c r="E19" s="430"/>
      <c r="F19" s="222"/>
      <c r="G19" s="404"/>
      <c r="H19" s="663">
        <f t="shared" si="0"/>
        <v>35150</v>
      </c>
      <c r="I19" s="659">
        <f>SUM(C19:G19)</f>
        <v>40071</v>
      </c>
      <c r="J19" s="67" t="s">
        <v>207</v>
      </c>
      <c r="K19" s="73"/>
      <c r="L19" s="74"/>
      <c r="M19" s="285" t="s">
        <v>322</v>
      </c>
      <c r="N19" s="160"/>
      <c r="O19" s="232">
        <v>42053</v>
      </c>
    </row>
    <row r="20" spans="1:18" x14ac:dyDescent="0.2">
      <c r="A20" s="685" t="s">
        <v>292</v>
      </c>
      <c r="B20" s="145" t="s">
        <v>802</v>
      </c>
      <c r="C20" s="119"/>
      <c r="D20" s="120">
        <v>8527.2000000000007</v>
      </c>
      <c r="E20" s="190"/>
      <c r="F20" s="120"/>
      <c r="G20" s="125"/>
      <c r="H20" s="663">
        <f t="shared" si="0"/>
        <v>7480.0000000000009</v>
      </c>
      <c r="I20" s="688">
        <f>SUM(C20:G21)</f>
        <v>10875.6</v>
      </c>
      <c r="J20" s="67" t="s">
        <v>476</v>
      </c>
      <c r="K20" s="73"/>
      <c r="L20" s="74"/>
      <c r="M20" s="285" t="s">
        <v>92</v>
      </c>
      <c r="N20" s="160"/>
      <c r="O20" s="228" t="s">
        <v>93</v>
      </c>
    </row>
    <row r="21" spans="1:18" x14ac:dyDescent="0.2">
      <c r="A21" s="687"/>
      <c r="B21" s="145" t="s">
        <v>803</v>
      </c>
      <c r="C21" s="119"/>
      <c r="D21" s="120">
        <v>2348.4</v>
      </c>
      <c r="E21" s="190"/>
      <c r="F21" s="120"/>
      <c r="G21" s="358"/>
      <c r="H21" s="663">
        <f t="shared" si="0"/>
        <v>2060.0000000000005</v>
      </c>
      <c r="I21" s="690"/>
      <c r="J21" s="67" t="s">
        <v>804</v>
      </c>
      <c r="K21" s="73"/>
      <c r="L21" s="74"/>
      <c r="M21" s="285" t="s">
        <v>92</v>
      </c>
      <c r="O21" s="228" t="s">
        <v>93</v>
      </c>
    </row>
    <row r="22" spans="1:18" x14ac:dyDescent="0.2">
      <c r="A22" s="685" t="s">
        <v>248</v>
      </c>
      <c r="B22" s="145" t="s">
        <v>805</v>
      </c>
      <c r="C22" s="190"/>
      <c r="D22" s="120"/>
      <c r="E22" s="190">
        <v>1573.2</v>
      </c>
      <c r="F22" s="120"/>
      <c r="G22" s="125"/>
      <c r="H22" s="663">
        <f t="shared" si="0"/>
        <v>1380.0000000000002</v>
      </c>
      <c r="I22" s="688">
        <f>SUM(C22:G23)</f>
        <v>6019.2</v>
      </c>
      <c r="J22" s="67" t="s">
        <v>807</v>
      </c>
      <c r="K22" s="73"/>
      <c r="L22" s="74"/>
      <c r="M22" s="285" t="s">
        <v>322</v>
      </c>
      <c r="N22" s="160"/>
      <c r="O22" s="232">
        <v>42062</v>
      </c>
    </row>
    <row r="23" spans="1:18" x14ac:dyDescent="0.2">
      <c r="A23" s="687"/>
      <c r="B23" s="145" t="s">
        <v>806</v>
      </c>
      <c r="C23" s="214"/>
      <c r="D23" s="118">
        <v>4446</v>
      </c>
      <c r="E23" s="214"/>
      <c r="F23" s="118"/>
      <c r="G23" s="159"/>
      <c r="H23" s="663">
        <f t="shared" si="0"/>
        <v>3900.0000000000005</v>
      </c>
      <c r="I23" s="690"/>
      <c r="J23" s="67" t="s">
        <v>202</v>
      </c>
      <c r="K23" s="73"/>
      <c r="L23" s="74"/>
      <c r="M23" s="285" t="s">
        <v>92</v>
      </c>
      <c r="N23" s="160"/>
      <c r="O23" s="228" t="s">
        <v>93</v>
      </c>
    </row>
    <row r="24" spans="1:18" x14ac:dyDescent="0.2">
      <c r="A24" s="685" t="s">
        <v>177</v>
      </c>
      <c r="B24" s="144" t="s">
        <v>808</v>
      </c>
      <c r="C24" s="214">
        <v>5871</v>
      </c>
      <c r="D24" s="118"/>
      <c r="E24" s="214"/>
      <c r="F24" s="118"/>
      <c r="G24" s="159"/>
      <c r="H24" s="663">
        <f t="shared" si="0"/>
        <v>5150</v>
      </c>
      <c r="I24" s="688">
        <f>SUM(C24:G25)</f>
        <v>42351</v>
      </c>
      <c r="J24" s="67" t="s">
        <v>123</v>
      </c>
      <c r="K24" s="73"/>
      <c r="L24" s="74"/>
      <c r="M24" s="285" t="s">
        <v>124</v>
      </c>
      <c r="N24" s="160"/>
      <c r="O24" s="228">
        <v>42067</v>
      </c>
    </row>
    <row r="25" spans="1:18" ht="13.5" thickBot="1" x14ac:dyDescent="0.25">
      <c r="A25" s="687"/>
      <c r="B25" s="144" t="s">
        <v>809</v>
      </c>
      <c r="C25" s="214"/>
      <c r="D25" s="118">
        <v>36480</v>
      </c>
      <c r="E25" s="214"/>
      <c r="F25" s="118"/>
      <c r="G25" s="159"/>
      <c r="H25" s="663">
        <f t="shared" si="0"/>
        <v>32000.000000000004</v>
      </c>
      <c r="I25" s="784"/>
      <c r="J25" s="67" t="s">
        <v>344</v>
      </c>
      <c r="K25" s="73"/>
      <c r="L25" s="74"/>
      <c r="M25" s="285" t="s">
        <v>92</v>
      </c>
      <c r="N25" s="160"/>
      <c r="O25" s="228" t="s">
        <v>93</v>
      </c>
    </row>
    <row r="26" spans="1:18" s="13" customFormat="1" ht="14.25" customHeight="1" thickTop="1" thickBot="1" x14ac:dyDescent="0.25">
      <c r="A26" s="701"/>
      <c r="B26" s="701"/>
      <c r="C26" s="115">
        <f t="shared" ref="C26:I26" si="1">SUM(C5:C25)</f>
        <v>102239.19</v>
      </c>
      <c r="D26" s="115">
        <f t="shared" si="1"/>
        <v>117636.59999999999</v>
      </c>
      <c r="E26" s="115">
        <f t="shared" si="1"/>
        <v>1573.2</v>
      </c>
      <c r="F26" s="115">
        <f t="shared" si="1"/>
        <v>0</v>
      </c>
      <c r="G26" s="126">
        <f t="shared" si="1"/>
        <v>0</v>
      </c>
      <c r="H26" s="651"/>
      <c r="I26" s="702">
        <f t="shared" si="1"/>
        <v>221448.99000000002</v>
      </c>
      <c r="J26" s="703"/>
      <c r="K26" s="703"/>
      <c r="L26" s="703"/>
      <c r="M26" s="128">
        <f>SUM(C26:G26)</f>
        <v>221448.99</v>
      </c>
      <c r="N26" s="128"/>
      <c r="O26" s="162"/>
      <c r="P26" s="297"/>
    </row>
    <row r="27" spans="1:18" s="13" customFormat="1" ht="15" customHeight="1" x14ac:dyDescent="0.2">
      <c r="A27" s="99"/>
      <c r="B27" s="146"/>
      <c r="C27" s="705">
        <f>SUM(C26:D26)</f>
        <v>219875.78999999998</v>
      </c>
      <c r="D27" s="706"/>
      <c r="E27" s="705">
        <f>SUM(E26:F26)</f>
        <v>1573.2</v>
      </c>
      <c r="F27" s="706"/>
      <c r="G27" s="127">
        <f>SUM(G26)</f>
        <v>0</v>
      </c>
      <c r="H27" s="661"/>
      <c r="I27" s="704"/>
      <c r="J27" s="702"/>
      <c r="K27" s="702"/>
      <c r="L27" s="702"/>
      <c r="M27" s="128">
        <f>SUM(C27:G27)</f>
        <v>221448.99</v>
      </c>
      <c r="N27" s="128"/>
      <c r="O27" s="162"/>
      <c r="P27" s="297"/>
      <c r="Q27" s="299"/>
    </row>
    <row r="28" spans="1:18" s="13" customFormat="1" x14ac:dyDescent="0.2">
      <c r="A28" s="99"/>
      <c r="B28" s="146"/>
      <c r="C28" s="9"/>
      <c r="D28" s="9"/>
      <c r="E28" s="656"/>
      <c r="F28" s="657"/>
      <c r="G28" s="9"/>
      <c r="H28" s="9"/>
      <c r="I28" s="14"/>
      <c r="L28" s="299"/>
      <c r="M28" s="8"/>
      <c r="N28" s="8"/>
      <c r="O28" s="162"/>
      <c r="P28" s="297"/>
    </row>
    <row r="29" spans="1:18" ht="15" x14ac:dyDescent="0.2">
      <c r="A29" s="124" t="s">
        <v>17</v>
      </c>
    </row>
    <row r="30" spans="1:18" s="161" customFormat="1" ht="7.5" customHeight="1" x14ac:dyDescent="0.2">
      <c r="A30" s="4"/>
      <c r="B30" s="143"/>
      <c r="C30" s="1"/>
      <c r="D30" s="1"/>
      <c r="E30" s="1"/>
      <c r="F30" s="1"/>
      <c r="G30" s="1"/>
      <c r="H30" s="1"/>
      <c r="I30"/>
      <c r="J30"/>
      <c r="K30"/>
      <c r="L30"/>
      <c r="M30"/>
      <c r="N30"/>
      <c r="P30" s="295"/>
    </row>
    <row r="31" spans="1:18" s="161" customFormat="1" ht="17.25" customHeight="1" thickBot="1" x14ac:dyDescent="0.25">
      <c r="A31" s="218"/>
      <c r="B31" s="219" t="s">
        <v>83</v>
      </c>
      <c r="C31" s="196"/>
      <c r="D31" s="1"/>
      <c r="E31" s="1"/>
      <c r="F31" s="1"/>
      <c r="G31" s="1"/>
      <c r="H31" s="1"/>
      <c r="I31"/>
      <c r="J31"/>
      <c r="K31"/>
      <c r="L31"/>
      <c r="M31"/>
      <c r="N31"/>
      <c r="P31" s="295"/>
    </row>
    <row r="32" spans="1:18" s="161" customFormat="1" ht="13.5" thickBot="1" x14ac:dyDescent="0.25">
      <c r="A32" s="707"/>
      <c r="B32" s="708"/>
      <c r="C32" s="93" t="s">
        <v>143</v>
      </c>
      <c r="D32" s="248" t="s">
        <v>44</v>
      </c>
      <c r="E32" s="248" t="s">
        <v>810</v>
      </c>
      <c r="F32" s="248" t="s">
        <v>42</v>
      </c>
      <c r="G32" s="248" t="s">
        <v>13</v>
      </c>
      <c r="H32" s="92"/>
      <c r="I32" s="92" t="s">
        <v>61</v>
      </c>
      <c r="J32" s="92" t="s">
        <v>96</v>
      </c>
      <c r="K32" s="157" t="s">
        <v>47</v>
      </c>
      <c r="M32"/>
      <c r="R32" s="298"/>
    </row>
    <row r="33" spans="1:18" s="161" customFormat="1" x14ac:dyDescent="0.2">
      <c r="A33" s="723" t="s">
        <v>782</v>
      </c>
      <c r="B33" s="724"/>
      <c r="C33" s="131"/>
      <c r="D33" s="123"/>
      <c r="E33" s="123"/>
      <c r="F33" s="123"/>
      <c r="G33" s="123"/>
      <c r="H33" s="123"/>
      <c r="I33" s="123">
        <v>604.20000000000005</v>
      </c>
      <c r="J33" s="336"/>
      <c r="K33" s="646"/>
      <c r="M33"/>
      <c r="R33" s="298"/>
    </row>
    <row r="34" spans="1:18" s="161" customFormat="1" x14ac:dyDescent="0.2">
      <c r="A34" s="717" t="s">
        <v>783</v>
      </c>
      <c r="B34" s="718"/>
      <c r="C34" s="647"/>
      <c r="D34" s="487">
        <v>4947.6000000000004</v>
      </c>
      <c r="E34" s="407"/>
      <c r="F34" s="407"/>
      <c r="G34" s="487"/>
      <c r="H34" s="487"/>
      <c r="I34" s="487"/>
      <c r="J34" s="648"/>
      <c r="K34" s="355"/>
      <c r="M34"/>
      <c r="R34" s="298"/>
    </row>
    <row r="35" spans="1:18" s="161" customFormat="1" x14ac:dyDescent="0.2">
      <c r="A35" s="682" t="s">
        <v>786</v>
      </c>
      <c r="B35" s="684"/>
      <c r="C35" s="133"/>
      <c r="D35" s="122"/>
      <c r="E35" s="129"/>
      <c r="F35" s="129"/>
      <c r="G35" s="122"/>
      <c r="H35" s="122"/>
      <c r="I35" s="122">
        <v>1960.8</v>
      </c>
      <c r="J35" s="337"/>
      <c r="K35" s="136"/>
      <c r="M35"/>
      <c r="R35" s="298"/>
    </row>
    <row r="36" spans="1:18" s="161" customFormat="1" x14ac:dyDescent="0.2">
      <c r="A36" s="682" t="s">
        <v>788</v>
      </c>
      <c r="B36" s="684"/>
      <c r="C36" s="412"/>
      <c r="D36" s="122"/>
      <c r="E36" s="327"/>
      <c r="F36" s="327"/>
      <c r="G36" s="250"/>
      <c r="H36" s="250"/>
      <c r="I36" s="250">
        <v>8641.2000000000007</v>
      </c>
      <c r="J36" s="325"/>
      <c r="K36" s="207"/>
      <c r="M36"/>
      <c r="R36" s="298"/>
    </row>
    <row r="37" spans="1:18" s="161" customFormat="1" x14ac:dyDescent="0.2">
      <c r="A37" s="682" t="s">
        <v>789</v>
      </c>
      <c r="B37" s="786"/>
      <c r="C37" s="412">
        <v>44528.4</v>
      </c>
      <c r="D37" s="250"/>
      <c r="E37" s="250"/>
      <c r="F37" s="250"/>
      <c r="G37" s="250"/>
      <c r="H37" s="250"/>
      <c r="I37" s="250"/>
      <c r="J37" s="325"/>
      <c r="K37" s="207"/>
      <c r="M37"/>
      <c r="R37" s="298"/>
    </row>
    <row r="38" spans="1:18" s="161" customFormat="1" x14ac:dyDescent="0.2">
      <c r="A38" s="682" t="s">
        <v>798</v>
      </c>
      <c r="B38" s="786"/>
      <c r="C38" s="412"/>
      <c r="D38" s="250"/>
      <c r="E38" s="250"/>
      <c r="F38" s="250"/>
      <c r="G38" s="250"/>
      <c r="H38" s="250"/>
      <c r="I38" s="250"/>
      <c r="J38" s="325">
        <v>3648</v>
      </c>
      <c r="K38" s="207"/>
      <c r="M38"/>
      <c r="R38" s="298"/>
    </row>
    <row r="39" spans="1:18" s="161" customFormat="1" x14ac:dyDescent="0.2">
      <c r="A39" s="682" t="s">
        <v>797</v>
      </c>
      <c r="B39" s="786"/>
      <c r="C39" s="412"/>
      <c r="D39" s="250"/>
      <c r="E39" s="250"/>
      <c r="F39" s="250"/>
      <c r="G39" s="250"/>
      <c r="H39" s="250"/>
      <c r="I39" s="250"/>
      <c r="J39" s="325"/>
      <c r="K39" s="207">
        <v>1504.8</v>
      </c>
      <c r="M39"/>
      <c r="R39" s="298"/>
    </row>
    <row r="40" spans="1:18" s="161" customFormat="1" x14ac:dyDescent="0.2">
      <c r="A40" s="682" t="s">
        <v>802</v>
      </c>
      <c r="B40" s="684"/>
      <c r="C40" s="412"/>
      <c r="D40" s="250"/>
      <c r="E40" s="250"/>
      <c r="F40" s="250"/>
      <c r="G40" s="250"/>
      <c r="H40" s="250"/>
      <c r="I40" s="250">
        <v>8527.2000000000007</v>
      </c>
      <c r="J40" s="325"/>
      <c r="K40" s="207"/>
      <c r="M40"/>
      <c r="R40" s="298"/>
    </row>
    <row r="41" spans="1:18" s="161" customFormat="1" x14ac:dyDescent="0.2">
      <c r="A41" s="682" t="s">
        <v>803</v>
      </c>
      <c r="B41" s="684"/>
      <c r="C41" s="412"/>
      <c r="D41" s="250"/>
      <c r="E41" s="250"/>
      <c r="F41" s="250"/>
      <c r="G41" s="122">
        <v>2348.4</v>
      </c>
      <c r="H41" s="250"/>
      <c r="I41" s="250"/>
      <c r="J41" s="325"/>
      <c r="K41" s="207"/>
      <c r="M41"/>
      <c r="R41" s="298"/>
    </row>
    <row r="42" spans="1:18" s="161" customFormat="1" x14ac:dyDescent="0.2">
      <c r="A42" s="682" t="s">
        <v>806</v>
      </c>
      <c r="B42" s="684"/>
      <c r="C42" s="412"/>
      <c r="D42" s="250"/>
      <c r="E42" s="250"/>
      <c r="F42" s="250">
        <v>4446</v>
      </c>
      <c r="G42" s="250"/>
      <c r="H42" s="250"/>
      <c r="I42" s="250"/>
      <c r="J42" s="325"/>
      <c r="K42" s="207"/>
      <c r="M42"/>
      <c r="R42" s="298"/>
    </row>
    <row r="43" spans="1:18" s="161" customFormat="1" x14ac:dyDescent="0.2">
      <c r="A43" s="682" t="s">
        <v>809</v>
      </c>
      <c r="B43" s="684"/>
      <c r="C43" s="412"/>
      <c r="D43" s="250"/>
      <c r="E43" s="250">
        <v>36480</v>
      </c>
      <c r="F43" s="250"/>
      <c r="G43" s="250"/>
      <c r="H43" s="250"/>
      <c r="I43" s="250"/>
      <c r="J43" s="325"/>
      <c r="K43" s="207"/>
      <c r="M43"/>
      <c r="R43" s="298"/>
    </row>
    <row r="44" spans="1:18" s="161" customFormat="1" ht="13.5" thickBot="1" x14ac:dyDescent="0.25">
      <c r="A44" s="696"/>
      <c r="B44" s="697"/>
      <c r="C44" s="154"/>
      <c r="D44" s="425"/>
      <c r="E44" s="425"/>
      <c r="F44" s="425"/>
      <c r="G44" s="425"/>
      <c r="H44" s="425"/>
      <c r="I44" s="425"/>
      <c r="J44" s="499"/>
      <c r="K44" s="158"/>
      <c r="M44"/>
      <c r="R44" s="298"/>
    </row>
    <row r="45" spans="1:18" ht="13.5" thickBot="1" x14ac:dyDescent="0.25">
      <c r="C45" s="138">
        <f t="shared" ref="C45:K45" si="2">SUM(C33:C44)</f>
        <v>44528.4</v>
      </c>
      <c r="D45" s="187">
        <f t="shared" si="2"/>
        <v>4947.6000000000004</v>
      </c>
      <c r="E45" s="187">
        <f t="shared" si="2"/>
        <v>36480</v>
      </c>
      <c r="F45" s="187">
        <f t="shared" si="2"/>
        <v>4446</v>
      </c>
      <c r="G45" s="187">
        <f t="shared" si="2"/>
        <v>2348.4</v>
      </c>
      <c r="H45" s="187"/>
      <c r="I45" s="187">
        <f t="shared" si="2"/>
        <v>19733.400000000001</v>
      </c>
      <c r="J45" s="187">
        <f t="shared" si="2"/>
        <v>3648</v>
      </c>
      <c r="K45" s="249">
        <f t="shared" si="2"/>
        <v>1504.8</v>
      </c>
      <c r="L45" s="698">
        <f>SUM(C45:K45)</f>
        <v>117636.59999999999</v>
      </c>
      <c r="M45" s="699"/>
      <c r="O45"/>
      <c r="P45"/>
      <c r="R45" s="295"/>
    </row>
    <row r="46" spans="1:18" x14ac:dyDescent="0.2">
      <c r="E46" s="658" t="s">
        <v>813</v>
      </c>
      <c r="I46" s="658" t="s">
        <v>813</v>
      </c>
      <c r="O46"/>
      <c r="P46" s="298"/>
    </row>
    <row r="47" spans="1:18" x14ac:dyDescent="0.2">
      <c r="L47" s="731">
        <f>E45+G45+I45</f>
        <v>58561.8</v>
      </c>
      <c r="M47" s="745"/>
    </row>
  </sheetData>
  <mergeCells count="35">
    <mergeCell ref="A22:A23"/>
    <mergeCell ref="I22:I23"/>
    <mergeCell ref="I26:L27"/>
    <mergeCell ref="A26:B26"/>
    <mergeCell ref="E27:F27"/>
    <mergeCell ref="C27:D27"/>
    <mergeCell ref="A24:A25"/>
    <mergeCell ref="I24:I25"/>
    <mergeCell ref="J4:L4"/>
    <mergeCell ref="G2:G4"/>
    <mergeCell ref="C3:D3"/>
    <mergeCell ref="E3:F3"/>
    <mergeCell ref="A9:A10"/>
    <mergeCell ref="I9:I10"/>
    <mergeCell ref="A12:A16"/>
    <mergeCell ref="I12:I16"/>
    <mergeCell ref="I5:I8"/>
    <mergeCell ref="A5:A8"/>
    <mergeCell ref="A20:A21"/>
    <mergeCell ref="I20:I21"/>
    <mergeCell ref="L47:M47"/>
    <mergeCell ref="L45:M45"/>
    <mergeCell ref="A32:B32"/>
    <mergeCell ref="A33:B33"/>
    <mergeCell ref="A35:B35"/>
    <mergeCell ref="A42:B42"/>
    <mergeCell ref="A37:B37"/>
    <mergeCell ref="A36:B36"/>
    <mergeCell ref="A39:B39"/>
    <mergeCell ref="A38:B38"/>
    <mergeCell ref="A41:B41"/>
    <mergeCell ref="A40:B40"/>
    <mergeCell ref="A43:B43"/>
    <mergeCell ref="A44:B44"/>
    <mergeCell ref="A34:B34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8"/>
  <sheetViews>
    <sheetView topLeftCell="A43" zoomScaleNormal="100" workbookViewId="0">
      <selection activeCell="L60" sqref="L60"/>
    </sheetView>
  </sheetViews>
  <sheetFormatPr defaultColWidth="8.85546875" defaultRowHeight="12.75" x14ac:dyDescent="0.2"/>
  <cols>
    <col min="1" max="1" width="5.5703125" style="6" customWidth="1"/>
    <col min="2" max="2" width="10.7109375" style="6" customWidth="1"/>
    <col min="3" max="3" width="10.85546875" style="6" customWidth="1"/>
    <col min="4" max="4" width="10.7109375" style="6" customWidth="1"/>
    <col min="5" max="5" width="10.85546875" style="6" customWidth="1"/>
    <col min="6" max="6" width="10.7109375" style="6" customWidth="1"/>
    <col min="7" max="7" width="11" style="6" customWidth="1"/>
    <col min="8" max="8" width="10.85546875" style="6" customWidth="1"/>
    <col min="9" max="11" width="10.7109375" style="6" customWidth="1"/>
    <col min="12" max="12" width="11" style="6" customWidth="1"/>
    <col min="13" max="13" width="10.7109375" style="6" customWidth="1"/>
    <col min="14" max="14" width="12.28515625" style="6" customWidth="1"/>
    <col min="15" max="16384" width="8.85546875" style="6"/>
  </cols>
  <sheetData>
    <row r="1" spans="1:14" ht="16.899999999999999" customHeight="1" x14ac:dyDescent="0.2">
      <c r="A1" s="678" t="s">
        <v>120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</row>
    <row r="2" spans="1:14" ht="10.15" customHeight="1" thickBot="1" x14ac:dyDescent="0.25"/>
    <row r="3" spans="1:14" s="15" customFormat="1" ht="17.649999999999999" customHeight="1" thickBot="1" x14ac:dyDescent="0.25">
      <c r="B3" s="83">
        <v>41699</v>
      </c>
      <c r="C3" s="16">
        <v>41730</v>
      </c>
      <c r="D3" s="16">
        <v>41760</v>
      </c>
      <c r="E3" s="16">
        <v>41791</v>
      </c>
      <c r="F3" s="16">
        <v>41821</v>
      </c>
      <c r="G3" s="16">
        <v>41852</v>
      </c>
      <c r="H3" s="16">
        <v>41883</v>
      </c>
      <c r="I3" s="16">
        <v>41913</v>
      </c>
      <c r="J3" s="16">
        <v>41944</v>
      </c>
      <c r="K3" s="16">
        <v>41974</v>
      </c>
      <c r="L3" s="16">
        <v>42005</v>
      </c>
      <c r="M3" s="17">
        <v>42036</v>
      </c>
      <c r="N3" s="18" t="s">
        <v>0</v>
      </c>
    </row>
    <row r="4" spans="1:14" ht="17.649999999999999" customHeight="1" x14ac:dyDescent="0.2">
      <c r="A4" s="60">
        <v>600</v>
      </c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23">
        <f t="shared" ref="N4:N28" si="0">SUM(B4:M4)</f>
        <v>0</v>
      </c>
    </row>
    <row r="5" spans="1:14" ht="17.649999999999999" hidden="1" customHeight="1" x14ac:dyDescent="0.2">
      <c r="A5" s="84" t="s">
        <v>79</v>
      </c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7"/>
      <c r="N5" s="28">
        <f t="shared" si="0"/>
        <v>0</v>
      </c>
    </row>
    <row r="6" spans="1:14" ht="17.649999999999999" customHeight="1" x14ac:dyDescent="0.2">
      <c r="A6" s="61" t="s">
        <v>15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8">
        <f t="shared" si="0"/>
        <v>0</v>
      </c>
    </row>
    <row r="7" spans="1:14" ht="17.649999999999999" customHeight="1" x14ac:dyDescent="0.2">
      <c r="A7" s="61" t="s">
        <v>58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8">
        <f t="shared" si="0"/>
        <v>0</v>
      </c>
    </row>
    <row r="8" spans="1:14" ht="17.649999999999999" customHeight="1" x14ac:dyDescent="0.2">
      <c r="A8" s="61" t="s">
        <v>48</v>
      </c>
      <c r="B8" s="25"/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8">
        <f>SUM(B8:M8)</f>
        <v>0</v>
      </c>
    </row>
    <row r="9" spans="1:14" ht="17.649999999999999" customHeight="1" x14ac:dyDescent="0.2">
      <c r="A9" s="61" t="s">
        <v>11</v>
      </c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8">
        <f t="shared" si="0"/>
        <v>0</v>
      </c>
    </row>
    <row r="10" spans="1:14" ht="17.649999999999999" customHeight="1" x14ac:dyDescent="0.2">
      <c r="A10" s="61" t="s">
        <v>44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28">
        <f>SUM(B10:M10)</f>
        <v>0</v>
      </c>
    </row>
    <row r="11" spans="1:14" ht="17.649999999999999" customHeight="1" x14ac:dyDescent="0.2">
      <c r="A11" s="61" t="s">
        <v>74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7"/>
      <c r="N11" s="28">
        <f>SUM(B11:M11)</f>
        <v>0</v>
      </c>
    </row>
    <row r="12" spans="1:14" ht="17.649999999999999" customHeight="1" x14ac:dyDescent="0.2">
      <c r="A12" s="61" t="s">
        <v>42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28">
        <f>SUM(B12:M12)</f>
        <v>0</v>
      </c>
    </row>
    <row r="13" spans="1:14" ht="17.649999999999999" customHeight="1" x14ac:dyDescent="0.2">
      <c r="A13" s="61" t="s">
        <v>10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28">
        <f t="shared" si="0"/>
        <v>0</v>
      </c>
    </row>
    <row r="14" spans="1:14" ht="17.649999999999999" customHeight="1" x14ac:dyDescent="0.2">
      <c r="A14" s="61" t="s">
        <v>77</v>
      </c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7"/>
      <c r="N14" s="28">
        <f t="shared" si="0"/>
        <v>0</v>
      </c>
    </row>
    <row r="15" spans="1:14" ht="17.649999999999999" customHeight="1" x14ac:dyDescent="0.2">
      <c r="A15" s="61" t="s">
        <v>80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  <c r="N15" s="28">
        <f t="shared" si="0"/>
        <v>0</v>
      </c>
    </row>
    <row r="16" spans="1:14" ht="17.649999999999999" customHeight="1" x14ac:dyDescent="0.2">
      <c r="A16" s="61" t="s">
        <v>27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28">
        <f t="shared" si="0"/>
        <v>0</v>
      </c>
    </row>
    <row r="17" spans="1:14" ht="17.649999999999999" customHeight="1" x14ac:dyDescent="0.2">
      <c r="A17" s="61" t="s">
        <v>13</v>
      </c>
      <c r="B17" s="25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8">
        <f t="shared" si="0"/>
        <v>0</v>
      </c>
    </row>
    <row r="18" spans="1:14" ht="17.649999999999999" customHeight="1" x14ac:dyDescent="0.2">
      <c r="A18" s="61" t="s">
        <v>14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/>
      <c r="N18" s="28">
        <f t="shared" si="0"/>
        <v>0</v>
      </c>
    </row>
    <row r="19" spans="1:14" ht="17.649999999999999" customHeight="1" x14ac:dyDescent="0.2">
      <c r="A19" s="61" t="s">
        <v>72</v>
      </c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/>
      <c r="N19" s="28">
        <f t="shared" si="0"/>
        <v>0</v>
      </c>
    </row>
    <row r="20" spans="1:14" ht="17.649999999999999" customHeight="1" x14ac:dyDescent="0.2">
      <c r="A20" s="61" t="s">
        <v>102</v>
      </c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  <c r="N20" s="28">
        <f t="shared" si="0"/>
        <v>0</v>
      </c>
    </row>
    <row r="21" spans="1:14" ht="17.649999999999999" customHeight="1" x14ac:dyDescent="0.2">
      <c r="A21" s="61" t="s">
        <v>12</v>
      </c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  <c r="N21" s="28">
        <f t="shared" si="0"/>
        <v>0</v>
      </c>
    </row>
    <row r="22" spans="1:14" ht="17.649999999999999" customHeight="1" x14ac:dyDescent="0.2">
      <c r="A22" s="61" t="s">
        <v>49</v>
      </c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  <c r="N22" s="28">
        <f t="shared" si="0"/>
        <v>0</v>
      </c>
    </row>
    <row r="23" spans="1:14" ht="17.649999999999999" customHeight="1" x14ac:dyDescent="0.2">
      <c r="A23" s="61" t="s">
        <v>61</v>
      </c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  <c r="N23" s="28">
        <f t="shared" si="0"/>
        <v>0</v>
      </c>
    </row>
    <row r="24" spans="1:14" ht="17.649999999999999" customHeight="1" x14ac:dyDescent="0.2">
      <c r="A24" s="61" t="s">
        <v>96</v>
      </c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8">
        <f t="shared" si="0"/>
        <v>0</v>
      </c>
    </row>
    <row r="25" spans="1:14" ht="17.649999999999999" customHeight="1" x14ac:dyDescent="0.2">
      <c r="A25" s="61" t="s">
        <v>9</v>
      </c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  <c r="N25" s="28">
        <f t="shared" si="0"/>
        <v>0</v>
      </c>
    </row>
    <row r="26" spans="1:14" ht="17.649999999999999" customHeight="1" x14ac:dyDescent="0.2">
      <c r="A26" s="61" t="s">
        <v>47</v>
      </c>
      <c r="B26" s="2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8">
        <f t="shared" si="0"/>
        <v>0</v>
      </c>
    </row>
    <row r="27" spans="1:14" ht="17.649999999999999" customHeight="1" x14ac:dyDescent="0.2">
      <c r="A27" s="319" t="s">
        <v>16</v>
      </c>
      <c r="B27" s="320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2"/>
      <c r="N27" s="28">
        <f t="shared" si="0"/>
        <v>0</v>
      </c>
    </row>
    <row r="28" spans="1:14" ht="17.649999999999999" customHeight="1" thickBot="1" x14ac:dyDescent="0.25">
      <c r="A28" s="62" t="s">
        <v>94</v>
      </c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2"/>
      <c r="N28" s="33">
        <f t="shared" si="0"/>
        <v>0</v>
      </c>
    </row>
    <row r="29" spans="1:14" ht="17.649999999999999" customHeight="1" thickTop="1" thickBot="1" x14ac:dyDescent="0.25">
      <c r="B29" s="34">
        <f t="shared" ref="B29:N29" si="1">SUM(B4:B28)</f>
        <v>0</v>
      </c>
      <c r="C29" s="35">
        <f t="shared" si="1"/>
        <v>0</v>
      </c>
      <c r="D29" s="35">
        <f>SUM(D4:D28)</f>
        <v>0</v>
      </c>
      <c r="E29" s="35">
        <f>SUM(E4:E28)</f>
        <v>0</v>
      </c>
      <c r="F29" s="35">
        <f t="shared" si="1"/>
        <v>0</v>
      </c>
      <c r="G29" s="36">
        <f t="shared" si="1"/>
        <v>0</v>
      </c>
      <c r="H29" s="35">
        <f t="shared" si="1"/>
        <v>0</v>
      </c>
      <c r="I29" s="35">
        <f t="shared" si="1"/>
        <v>0</v>
      </c>
      <c r="J29" s="35">
        <f t="shared" si="1"/>
        <v>0</v>
      </c>
      <c r="K29" s="35">
        <f>SUM(K4:K28)</f>
        <v>0</v>
      </c>
      <c r="L29" s="35">
        <f t="shared" si="1"/>
        <v>0</v>
      </c>
      <c r="M29" s="46">
        <f t="shared" si="1"/>
        <v>0</v>
      </c>
      <c r="N29" s="47">
        <f t="shared" si="1"/>
        <v>0</v>
      </c>
    </row>
    <row r="30" spans="1:14" ht="10.5" customHeight="1" x14ac:dyDescent="0.2">
      <c r="B30" s="37"/>
      <c r="C30" s="37"/>
      <c r="D30" s="37"/>
      <c r="E30" s="37"/>
      <c r="F30" s="37"/>
      <c r="G30" s="38"/>
      <c r="H30" s="37"/>
      <c r="I30" s="37"/>
      <c r="J30" s="37"/>
      <c r="K30" s="37"/>
      <c r="L30" s="37"/>
      <c r="M30" s="37"/>
      <c r="N30" s="72"/>
    </row>
    <row r="31" spans="1:14" ht="14.1" customHeight="1" x14ac:dyDescent="0.2">
      <c r="B31" s="681" t="s">
        <v>68</v>
      </c>
      <c r="C31" s="681"/>
      <c r="D31" s="76"/>
      <c r="E31" s="76"/>
      <c r="F31" s="76"/>
      <c r="G31" s="77"/>
      <c r="H31" s="76"/>
      <c r="I31" s="37"/>
      <c r="J31" s="37"/>
      <c r="K31" s="37"/>
      <c r="L31" s="37"/>
      <c r="M31" s="37"/>
      <c r="N31" s="72"/>
    </row>
    <row r="32" spans="1:14" ht="14.1" customHeight="1" x14ac:dyDescent="0.2">
      <c r="B32" s="78" t="s">
        <v>64</v>
      </c>
      <c r="C32" s="80"/>
      <c r="D32" s="76"/>
      <c r="E32" s="679">
        <f>MAX(N4:N28)</f>
        <v>0</v>
      </c>
      <c r="F32" s="680"/>
      <c r="G32" s="77"/>
      <c r="H32" s="76"/>
      <c r="I32" s="37"/>
      <c r="J32" s="37"/>
      <c r="K32" s="37"/>
      <c r="L32" s="37"/>
      <c r="M32" s="37"/>
      <c r="N32" s="72"/>
    </row>
    <row r="33" spans="2:15" ht="14.1" customHeight="1" x14ac:dyDescent="0.2">
      <c r="B33" s="78" t="s">
        <v>65</v>
      </c>
      <c r="C33" s="80"/>
      <c r="D33" s="76"/>
      <c r="E33" s="679"/>
      <c r="F33" s="680"/>
      <c r="G33" s="77"/>
      <c r="H33" s="76"/>
      <c r="I33" s="37"/>
      <c r="J33" s="37"/>
      <c r="K33" s="37"/>
      <c r="L33" s="37"/>
      <c r="M33" s="37"/>
      <c r="N33" s="72"/>
    </row>
    <row r="34" spans="2:15" ht="14.1" customHeight="1" x14ac:dyDescent="0.2">
      <c r="B34" s="79" t="s">
        <v>66</v>
      </c>
      <c r="C34" s="81"/>
      <c r="D34" s="75"/>
      <c r="E34" s="677"/>
      <c r="F34" s="677"/>
      <c r="G34" s="75"/>
      <c r="H34" s="75"/>
      <c r="L34" s="37"/>
      <c r="M34" s="37"/>
      <c r="N34" s="37"/>
      <c r="O34" s="37"/>
    </row>
    <row r="35" spans="2:15" ht="14.1" customHeight="1" x14ac:dyDescent="0.2">
      <c r="B35" s="78" t="s">
        <v>69</v>
      </c>
      <c r="C35" s="81"/>
      <c r="D35" s="75"/>
      <c r="E35" s="677"/>
      <c r="F35" s="677"/>
      <c r="G35" s="75"/>
      <c r="H35" s="75"/>
      <c r="L35" s="37"/>
      <c r="M35" s="37"/>
      <c r="N35" s="37"/>
      <c r="O35" s="37"/>
    </row>
    <row r="36" spans="2:15" ht="14.1" customHeight="1" x14ac:dyDescent="0.2">
      <c r="B36" s="79" t="s">
        <v>70</v>
      </c>
      <c r="C36" s="81"/>
      <c r="D36" s="75"/>
      <c r="E36" s="677"/>
      <c r="F36" s="677"/>
      <c r="G36" s="75"/>
      <c r="H36" s="75"/>
      <c r="L36" s="37"/>
      <c r="M36" s="37"/>
      <c r="N36" s="37"/>
      <c r="O36" s="37"/>
    </row>
    <row r="37" spans="2:15" ht="14.1" customHeight="1" x14ac:dyDescent="0.2">
      <c r="B37" s="79"/>
      <c r="C37" s="81"/>
      <c r="D37" s="75"/>
      <c r="E37" s="82"/>
      <c r="F37" s="82"/>
      <c r="G37" s="75"/>
      <c r="H37" s="75"/>
      <c r="L37" s="37"/>
      <c r="M37" s="37"/>
      <c r="N37" s="37"/>
      <c r="O37" s="37"/>
    </row>
    <row r="38" spans="2:15" ht="17.850000000000001" customHeight="1" x14ac:dyDescent="0.2">
      <c r="L38" s="37"/>
      <c r="M38" s="37"/>
      <c r="N38" s="37"/>
      <c r="O38" s="37"/>
    </row>
    <row r="39" spans="2:15" ht="17.850000000000001" customHeight="1" x14ac:dyDescent="0.2">
      <c r="L39" s="37"/>
      <c r="M39" s="37"/>
      <c r="N39" s="37"/>
      <c r="O39" s="37"/>
    </row>
    <row r="40" spans="2:15" ht="17.850000000000001" customHeight="1" x14ac:dyDescent="0.2">
      <c r="L40" s="37"/>
      <c r="M40" s="37"/>
      <c r="N40" s="37"/>
      <c r="O40" s="37"/>
    </row>
    <row r="41" spans="2:15" ht="17.850000000000001" customHeight="1" thickBot="1" x14ac:dyDescent="0.25">
      <c r="L41" s="37"/>
      <c r="M41" s="37"/>
      <c r="N41" s="37"/>
    </row>
    <row r="42" spans="2:15" ht="17.850000000000001" customHeight="1" x14ac:dyDescent="0.2">
      <c r="K42" s="19">
        <v>600</v>
      </c>
      <c r="L42" s="63" t="s">
        <v>67</v>
      </c>
      <c r="M42" s="64"/>
      <c r="N42" s="65"/>
    </row>
    <row r="43" spans="2:15" ht="17.850000000000001" customHeight="1" x14ac:dyDescent="0.2">
      <c r="K43" s="88" t="s">
        <v>79</v>
      </c>
      <c r="L43" s="89" t="s">
        <v>78</v>
      </c>
      <c r="M43" s="90"/>
      <c r="N43" s="91"/>
    </row>
    <row r="44" spans="2:15" ht="17.850000000000001" customHeight="1" x14ac:dyDescent="0.2">
      <c r="K44" s="24" t="s">
        <v>15</v>
      </c>
      <c r="L44" s="66" t="s">
        <v>28</v>
      </c>
      <c r="M44" s="67"/>
      <c r="N44" s="68"/>
    </row>
    <row r="45" spans="2:15" ht="17.850000000000001" customHeight="1" x14ac:dyDescent="0.2">
      <c r="K45" s="24" t="s">
        <v>58</v>
      </c>
      <c r="L45" s="66" t="s">
        <v>59</v>
      </c>
      <c r="M45" s="67"/>
      <c r="N45" s="68"/>
    </row>
    <row r="46" spans="2:15" ht="17.850000000000001" customHeight="1" x14ac:dyDescent="0.2">
      <c r="K46" s="24" t="s">
        <v>48</v>
      </c>
      <c r="L46" s="66" t="s">
        <v>57</v>
      </c>
      <c r="M46" s="67"/>
      <c r="N46" s="68"/>
    </row>
    <row r="47" spans="2:15" ht="17.850000000000001" customHeight="1" x14ac:dyDescent="0.2">
      <c r="K47" s="24" t="s">
        <v>11</v>
      </c>
      <c r="L47" s="66" t="s">
        <v>29</v>
      </c>
      <c r="M47" s="67"/>
      <c r="N47" s="68"/>
    </row>
    <row r="48" spans="2:15" ht="17.850000000000001" customHeight="1" x14ac:dyDescent="0.2">
      <c r="K48" s="24" t="s">
        <v>44</v>
      </c>
      <c r="L48" s="51" t="s">
        <v>45</v>
      </c>
      <c r="M48" s="49"/>
      <c r="N48" s="50"/>
    </row>
    <row r="49" spans="11:14" ht="17.850000000000001" customHeight="1" x14ac:dyDescent="0.2">
      <c r="K49" s="24" t="s">
        <v>74</v>
      </c>
      <c r="L49" s="66" t="s">
        <v>75</v>
      </c>
      <c r="M49" s="67"/>
      <c r="N49" s="68"/>
    </row>
    <row r="50" spans="11:14" ht="17.850000000000001" customHeight="1" x14ac:dyDescent="0.2">
      <c r="K50" s="24" t="s">
        <v>42</v>
      </c>
      <c r="L50" s="66" t="s">
        <v>46</v>
      </c>
      <c r="M50" s="67"/>
      <c r="N50" s="68"/>
    </row>
    <row r="51" spans="11:14" ht="17.850000000000001" customHeight="1" x14ac:dyDescent="0.2">
      <c r="K51" s="24" t="s">
        <v>10</v>
      </c>
      <c r="L51" s="66" t="s">
        <v>30</v>
      </c>
      <c r="M51" s="67"/>
      <c r="N51" s="68"/>
    </row>
    <row r="52" spans="11:14" ht="17.850000000000001" customHeight="1" x14ac:dyDescent="0.2">
      <c r="K52" s="24" t="s">
        <v>77</v>
      </c>
      <c r="L52" s="66" t="s">
        <v>76</v>
      </c>
      <c r="M52" s="67"/>
      <c r="N52" s="68"/>
    </row>
    <row r="53" spans="11:14" ht="17.850000000000001" customHeight="1" x14ac:dyDescent="0.2">
      <c r="K53" s="24" t="s">
        <v>80</v>
      </c>
      <c r="L53" s="66" t="s">
        <v>81</v>
      </c>
      <c r="M53" s="67"/>
      <c r="N53" s="68"/>
    </row>
    <row r="54" spans="11:14" ht="17.850000000000001" customHeight="1" x14ac:dyDescent="0.2">
      <c r="K54" s="24" t="s">
        <v>27</v>
      </c>
      <c r="L54" s="66" t="s">
        <v>34</v>
      </c>
      <c r="M54" s="67"/>
      <c r="N54" s="68"/>
    </row>
    <row r="55" spans="11:14" ht="17.850000000000001" customHeight="1" x14ac:dyDescent="0.2">
      <c r="K55" s="24" t="s">
        <v>13</v>
      </c>
      <c r="L55" s="66" t="s">
        <v>31</v>
      </c>
      <c r="M55" s="67"/>
      <c r="N55" s="68"/>
    </row>
    <row r="56" spans="11:14" ht="17.850000000000001" customHeight="1" x14ac:dyDescent="0.2">
      <c r="K56" s="24" t="s">
        <v>14</v>
      </c>
      <c r="L56" s="66" t="s">
        <v>32</v>
      </c>
      <c r="M56" s="67"/>
      <c r="N56" s="68"/>
    </row>
    <row r="57" spans="11:14" ht="17.850000000000001" customHeight="1" x14ac:dyDescent="0.2">
      <c r="K57" s="24" t="s">
        <v>72</v>
      </c>
      <c r="L57" s="66" t="s">
        <v>73</v>
      </c>
      <c r="M57" s="67"/>
      <c r="N57" s="68"/>
    </row>
    <row r="58" spans="11:14" ht="17.850000000000001" customHeight="1" x14ac:dyDescent="0.2">
      <c r="K58" s="24" t="s">
        <v>12</v>
      </c>
      <c r="L58" s="66" t="s">
        <v>33</v>
      </c>
      <c r="M58" s="67"/>
      <c r="N58" s="68"/>
    </row>
    <row r="59" spans="11:14" ht="17.850000000000001" customHeight="1" x14ac:dyDescent="0.2">
      <c r="K59" s="24" t="s">
        <v>49</v>
      </c>
      <c r="L59" s="66" t="s">
        <v>71</v>
      </c>
      <c r="M59" s="67"/>
      <c r="N59" s="68"/>
    </row>
    <row r="60" spans="11:14" ht="17.850000000000001" customHeight="1" x14ac:dyDescent="0.2">
      <c r="K60" s="24" t="s">
        <v>61</v>
      </c>
      <c r="L60" s="51" t="s">
        <v>62</v>
      </c>
      <c r="M60" s="49"/>
      <c r="N60" s="50"/>
    </row>
    <row r="61" spans="11:14" ht="17.850000000000001" customHeight="1" x14ac:dyDescent="0.2">
      <c r="K61" s="24" t="s">
        <v>96</v>
      </c>
      <c r="L61" s="51" t="s">
        <v>97</v>
      </c>
      <c r="M61" s="49"/>
      <c r="N61" s="50"/>
    </row>
    <row r="62" spans="11:14" ht="17.850000000000001" customHeight="1" x14ac:dyDescent="0.2">
      <c r="K62" s="24" t="s">
        <v>9</v>
      </c>
      <c r="L62" s="66" t="s">
        <v>43</v>
      </c>
      <c r="M62" s="67"/>
      <c r="N62" s="68"/>
    </row>
    <row r="63" spans="11:14" ht="17.850000000000001" customHeight="1" x14ac:dyDescent="0.2">
      <c r="K63" s="24" t="s">
        <v>47</v>
      </c>
      <c r="L63" s="66" t="s">
        <v>40</v>
      </c>
      <c r="M63" s="67"/>
      <c r="N63" s="68"/>
    </row>
    <row r="64" spans="11:14" ht="17.850000000000001" customHeight="1" thickBot="1" x14ac:dyDescent="0.25">
      <c r="K64" s="29" t="s">
        <v>16</v>
      </c>
      <c r="L64" s="69" t="s">
        <v>35</v>
      </c>
      <c r="M64" s="70"/>
      <c r="N64" s="71"/>
    </row>
    <row r="65" ht="17.850000000000001" customHeight="1" x14ac:dyDescent="0.2"/>
    <row r="66" ht="17.850000000000001" customHeight="1" x14ac:dyDescent="0.2"/>
    <row r="67" ht="17.850000000000001" customHeight="1" x14ac:dyDescent="0.2"/>
    <row r="68" ht="17.850000000000001" customHeight="1" x14ac:dyDescent="0.2"/>
  </sheetData>
  <mergeCells count="7">
    <mergeCell ref="E35:F35"/>
    <mergeCell ref="E36:F36"/>
    <mergeCell ref="A1:N1"/>
    <mergeCell ref="E32:F32"/>
    <mergeCell ref="E33:F33"/>
    <mergeCell ref="E34:F34"/>
    <mergeCell ref="B31:C31"/>
  </mergeCells>
  <phoneticPr fontId="0" type="noConversion"/>
  <printOptions horizontalCentered="1"/>
  <pageMargins left="0" right="0" top="0.27559055118110237" bottom="0.19685039370078741" header="0.51181102362204722" footer="0.51181102362204722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72"/>
  <sheetViews>
    <sheetView zoomScaleNormal="100" workbookViewId="0">
      <pane ySplit="4" topLeftCell="A5" activePane="bottomLeft" state="frozenSplit"/>
      <selection pane="bottomLeft" activeCell="E41" sqref="E41"/>
    </sheetView>
  </sheetViews>
  <sheetFormatPr defaultRowHeight="12.75" x14ac:dyDescent="0.2"/>
  <cols>
    <col min="1" max="1" width="2.42578125" style="300" customWidth="1"/>
    <col min="2" max="2" width="6.42578125" style="143" customWidth="1"/>
    <col min="3" max="4" width="10.7109375" style="259" customWidth="1"/>
    <col min="5" max="5" width="11.28515625" style="259" customWidth="1"/>
    <col min="6" max="6" width="10.85546875" style="259" customWidth="1"/>
    <col min="7" max="7" width="10.5703125" style="1" customWidth="1"/>
    <col min="8" max="8" width="11" customWidth="1"/>
    <col min="9" max="10" width="10.42578125" customWidth="1"/>
    <col min="11" max="13" width="10.7109375" customWidth="1"/>
    <col min="14" max="14" width="10.7109375" style="161" customWidth="1"/>
    <col min="15" max="15" width="10.7109375" customWidth="1"/>
    <col min="16" max="16" width="14.140625" customWidth="1"/>
    <col min="17" max="17" width="13.28515625" customWidth="1"/>
    <col min="18" max="18" width="13.7109375" customWidth="1"/>
    <col min="19" max="19" width="13.140625" customWidth="1"/>
  </cols>
  <sheetData>
    <row r="1" spans="1:16" ht="15" x14ac:dyDescent="0.25">
      <c r="A1" s="100" t="s">
        <v>104</v>
      </c>
      <c r="C1" s="3"/>
      <c r="D1" s="1"/>
      <c r="E1" s="1"/>
      <c r="F1" s="1"/>
      <c r="O1" s="295"/>
    </row>
    <row r="2" spans="1:16" ht="5.25" customHeight="1" thickBot="1" x14ac:dyDescent="0.25">
      <c r="A2" s="2"/>
      <c r="C2" s="210"/>
      <c r="D2" s="211"/>
      <c r="E2" s="211"/>
      <c r="F2" s="211"/>
      <c r="G2" s="692" t="s">
        <v>87</v>
      </c>
      <c r="H2" s="213"/>
      <c r="O2" s="295"/>
    </row>
    <row r="3" spans="1:16" ht="17.25" customHeight="1" x14ac:dyDescent="0.2">
      <c r="A3" s="2"/>
      <c r="C3" s="694" t="s">
        <v>83</v>
      </c>
      <c r="D3" s="695"/>
      <c r="E3" s="694" t="s">
        <v>82</v>
      </c>
      <c r="F3" s="695"/>
      <c r="G3" s="692"/>
      <c r="H3" s="213"/>
      <c r="O3" s="295"/>
    </row>
    <row r="4" spans="1:16" ht="13.5" thickBot="1" x14ac:dyDescent="0.25">
      <c r="A4" s="422" t="s">
        <v>6</v>
      </c>
      <c r="B4" s="399" t="s">
        <v>18</v>
      </c>
      <c r="C4" s="113" t="s">
        <v>7</v>
      </c>
      <c r="D4" s="114" t="s">
        <v>8</v>
      </c>
      <c r="E4" s="113" t="s">
        <v>86</v>
      </c>
      <c r="F4" s="114" t="s">
        <v>8</v>
      </c>
      <c r="G4" s="693"/>
      <c r="H4" s="415" t="s">
        <v>0</v>
      </c>
      <c r="I4" s="691" t="s">
        <v>19</v>
      </c>
      <c r="J4" s="691"/>
      <c r="K4" s="691"/>
      <c r="O4" s="295"/>
    </row>
    <row r="5" spans="1:16" x14ac:dyDescent="0.2">
      <c r="A5" s="685" t="s">
        <v>99</v>
      </c>
      <c r="B5" s="145" t="s">
        <v>103</v>
      </c>
      <c r="C5" s="386"/>
      <c r="D5" s="174">
        <v>7837.5</v>
      </c>
      <c r="E5" s="129"/>
      <c r="F5" s="120"/>
      <c r="G5" s="125"/>
      <c r="H5" s="700">
        <f>SUM(C5:G6)</f>
        <v>13187.5</v>
      </c>
      <c r="I5" s="67" t="s">
        <v>95</v>
      </c>
      <c r="J5" s="73"/>
      <c r="K5" s="74"/>
      <c r="L5" s="160" t="s">
        <v>92</v>
      </c>
      <c r="N5" s="232" t="s">
        <v>93</v>
      </c>
    </row>
    <row r="6" spans="1:16" x14ac:dyDescent="0.2">
      <c r="A6" s="687"/>
      <c r="B6" s="145" t="s">
        <v>100</v>
      </c>
      <c r="C6" s="484">
        <v>5350</v>
      </c>
      <c r="D6" s="426"/>
      <c r="E6" s="337"/>
      <c r="F6" s="120"/>
      <c r="G6" s="125"/>
      <c r="H6" s="690"/>
      <c r="I6" s="67" t="s">
        <v>101</v>
      </c>
      <c r="J6" s="73"/>
      <c r="K6" s="74"/>
      <c r="L6" s="160" t="s">
        <v>165</v>
      </c>
      <c r="N6" s="228" t="s">
        <v>93</v>
      </c>
      <c r="O6" s="296"/>
      <c r="P6" s="227"/>
    </row>
    <row r="7" spans="1:16" x14ac:dyDescent="0.2">
      <c r="A7" s="685" t="s">
        <v>98</v>
      </c>
      <c r="B7" s="145" t="s">
        <v>105</v>
      </c>
      <c r="C7" s="119"/>
      <c r="D7" s="120">
        <v>2052</v>
      </c>
      <c r="E7" s="226"/>
      <c r="F7" s="120"/>
      <c r="G7" s="125"/>
      <c r="H7" s="688">
        <f>SUM(C7:G8)</f>
        <v>6840</v>
      </c>
      <c r="I7" s="67" t="s">
        <v>107</v>
      </c>
      <c r="J7" s="73"/>
      <c r="K7" s="74"/>
      <c r="L7" s="160" t="s">
        <v>92</v>
      </c>
      <c r="M7" s="160"/>
      <c r="N7" s="228" t="s">
        <v>93</v>
      </c>
      <c r="O7" s="295"/>
    </row>
    <row r="8" spans="1:16" x14ac:dyDescent="0.2">
      <c r="A8" s="687"/>
      <c r="B8" s="145" t="s">
        <v>106</v>
      </c>
      <c r="C8" s="191"/>
      <c r="D8" s="120">
        <v>4788</v>
      </c>
      <c r="E8" s="226"/>
      <c r="F8" s="120"/>
      <c r="G8" s="125"/>
      <c r="H8" s="690"/>
      <c r="I8" s="67" t="s">
        <v>107</v>
      </c>
      <c r="J8" s="73"/>
      <c r="K8" s="74"/>
      <c r="L8" s="160" t="s">
        <v>92</v>
      </c>
      <c r="N8" s="228" t="s">
        <v>93</v>
      </c>
      <c r="O8" s="295"/>
    </row>
    <row r="9" spans="1:16" x14ac:dyDescent="0.2">
      <c r="A9" s="184" t="s">
        <v>122</v>
      </c>
      <c r="B9" s="145" t="s">
        <v>121</v>
      </c>
      <c r="C9" s="190">
        <v>7045.2</v>
      </c>
      <c r="D9" s="120"/>
      <c r="E9" s="226"/>
      <c r="F9" s="120"/>
      <c r="G9" s="125"/>
      <c r="H9" s="424">
        <f>SUM(C9:G9)</f>
        <v>7045.2</v>
      </c>
      <c r="I9" s="67" t="s">
        <v>123</v>
      </c>
      <c r="J9" s="73"/>
      <c r="K9" s="74"/>
      <c r="L9" s="285" t="s">
        <v>124</v>
      </c>
      <c r="M9" s="160"/>
      <c r="N9" s="232">
        <v>41705</v>
      </c>
      <c r="O9" s="295"/>
    </row>
    <row r="10" spans="1:16" x14ac:dyDescent="0.2">
      <c r="A10" s="685" t="s">
        <v>127</v>
      </c>
      <c r="B10" s="145" t="s">
        <v>126</v>
      </c>
      <c r="C10" s="119"/>
      <c r="D10" s="120">
        <v>4514.3999999999996</v>
      </c>
      <c r="E10" s="226"/>
      <c r="F10" s="120"/>
      <c r="G10" s="125"/>
      <c r="H10" s="688">
        <f>SUM(C10:G11)</f>
        <v>19072.199999999997</v>
      </c>
      <c r="I10" s="67" t="s">
        <v>128</v>
      </c>
      <c r="J10" s="73"/>
      <c r="K10" s="74"/>
      <c r="L10" s="285" t="s">
        <v>92</v>
      </c>
      <c r="M10" s="160"/>
      <c r="N10" s="228" t="s">
        <v>93</v>
      </c>
      <c r="O10" s="295"/>
    </row>
    <row r="11" spans="1:16" x14ac:dyDescent="0.2">
      <c r="A11" s="687"/>
      <c r="B11" s="145" t="s">
        <v>125</v>
      </c>
      <c r="C11" s="119"/>
      <c r="D11" s="120">
        <v>14557.8</v>
      </c>
      <c r="E11" s="226"/>
      <c r="F11" s="120"/>
      <c r="G11" s="358"/>
      <c r="H11" s="690"/>
      <c r="I11" s="67" t="s">
        <v>128</v>
      </c>
      <c r="J11" s="73"/>
      <c r="K11" s="74"/>
      <c r="L11" s="285" t="s">
        <v>92</v>
      </c>
      <c r="N11" s="228" t="s">
        <v>93</v>
      </c>
      <c r="O11" s="295"/>
    </row>
    <row r="12" spans="1:16" x14ac:dyDescent="0.2">
      <c r="A12" s="479" t="s">
        <v>129</v>
      </c>
      <c r="B12" s="145" t="s">
        <v>130</v>
      </c>
      <c r="C12" s="190">
        <v>1482</v>
      </c>
      <c r="D12" s="120"/>
      <c r="E12" s="226"/>
      <c r="F12" s="120"/>
      <c r="G12" s="358"/>
      <c r="H12" s="480">
        <f>SUM(C12:G12)</f>
        <v>1482</v>
      </c>
      <c r="I12" s="67" t="s">
        <v>132</v>
      </c>
      <c r="J12" s="73"/>
      <c r="K12" s="74"/>
      <c r="L12" s="285" t="s">
        <v>124</v>
      </c>
      <c r="N12" s="228">
        <v>41764</v>
      </c>
      <c r="O12" s="296"/>
    </row>
    <row r="13" spans="1:16" x14ac:dyDescent="0.2">
      <c r="A13" s="685" t="s">
        <v>140</v>
      </c>
      <c r="B13" s="145" t="s">
        <v>133</v>
      </c>
      <c r="C13" s="119"/>
      <c r="D13" s="120">
        <v>26752.02</v>
      </c>
      <c r="E13" s="226"/>
      <c r="F13" s="120"/>
      <c r="G13" s="358"/>
      <c r="H13" s="688">
        <f>SUM(C13:G19)</f>
        <v>88569.66</v>
      </c>
      <c r="I13" s="67" t="s">
        <v>95</v>
      </c>
      <c r="J13" s="73"/>
      <c r="K13" s="74"/>
      <c r="L13" s="285" t="s">
        <v>92</v>
      </c>
      <c r="N13" s="228" t="s">
        <v>93</v>
      </c>
      <c r="O13" s="295"/>
    </row>
    <row r="14" spans="1:16" x14ac:dyDescent="0.2">
      <c r="A14" s="686"/>
      <c r="B14" s="145" t="s">
        <v>134</v>
      </c>
      <c r="C14" s="119"/>
      <c r="D14" s="120">
        <v>7045.2</v>
      </c>
      <c r="E14" s="226"/>
      <c r="F14" s="120"/>
      <c r="G14" s="358"/>
      <c r="H14" s="689"/>
      <c r="I14" s="67" t="s">
        <v>142</v>
      </c>
      <c r="J14" s="73"/>
      <c r="K14" s="74"/>
      <c r="L14" s="285" t="s">
        <v>92</v>
      </c>
      <c r="N14" s="228" t="s">
        <v>93</v>
      </c>
      <c r="O14" s="295"/>
    </row>
    <row r="15" spans="1:16" x14ac:dyDescent="0.2">
      <c r="A15" s="686"/>
      <c r="B15" s="145" t="s">
        <v>135</v>
      </c>
      <c r="C15" s="119"/>
      <c r="D15" s="120">
        <v>11742</v>
      </c>
      <c r="E15" s="226"/>
      <c r="F15" s="120"/>
      <c r="G15" s="358"/>
      <c r="H15" s="689"/>
      <c r="I15" s="67" t="s">
        <v>142</v>
      </c>
      <c r="J15" s="73"/>
      <c r="K15" s="74"/>
      <c r="L15" s="285" t="s">
        <v>92</v>
      </c>
      <c r="N15" s="228" t="s">
        <v>93</v>
      </c>
      <c r="O15" s="295"/>
    </row>
    <row r="16" spans="1:16" x14ac:dyDescent="0.2">
      <c r="A16" s="686"/>
      <c r="B16" s="145" t="s">
        <v>136</v>
      </c>
      <c r="C16" s="190"/>
      <c r="D16" s="120">
        <v>13999.2</v>
      </c>
      <c r="E16" s="226"/>
      <c r="F16" s="120"/>
      <c r="G16" s="125"/>
      <c r="H16" s="689"/>
      <c r="I16" s="67" t="s">
        <v>128</v>
      </c>
      <c r="J16" s="73"/>
      <c r="K16" s="74"/>
      <c r="L16" s="285" t="s">
        <v>92</v>
      </c>
      <c r="M16" s="160"/>
      <c r="N16" s="232" t="s">
        <v>93</v>
      </c>
      <c r="O16" s="295"/>
    </row>
    <row r="17" spans="1:15" x14ac:dyDescent="0.2">
      <c r="A17" s="686"/>
      <c r="B17" s="145" t="s">
        <v>137</v>
      </c>
      <c r="C17" s="190"/>
      <c r="D17" s="120">
        <v>5141.3999999999996</v>
      </c>
      <c r="E17" s="226"/>
      <c r="F17" s="120"/>
      <c r="G17" s="125"/>
      <c r="H17" s="689"/>
      <c r="I17" s="67" t="s">
        <v>141</v>
      </c>
      <c r="J17" s="73"/>
      <c r="K17" s="74"/>
      <c r="L17" s="285" t="s">
        <v>92</v>
      </c>
      <c r="M17" s="160"/>
      <c r="N17" s="232" t="s">
        <v>93</v>
      </c>
      <c r="O17" s="295"/>
    </row>
    <row r="18" spans="1:15" x14ac:dyDescent="0.2">
      <c r="A18" s="686"/>
      <c r="B18" s="145" t="s">
        <v>138</v>
      </c>
      <c r="C18" s="190"/>
      <c r="D18" s="120">
        <v>22515</v>
      </c>
      <c r="E18" s="226"/>
      <c r="F18" s="120"/>
      <c r="G18" s="125"/>
      <c r="H18" s="689"/>
      <c r="I18" s="67" t="s">
        <v>141</v>
      </c>
      <c r="J18" s="73"/>
      <c r="K18" s="74"/>
      <c r="L18" s="285" t="s">
        <v>92</v>
      </c>
      <c r="M18" s="160"/>
      <c r="N18" s="232" t="s">
        <v>93</v>
      </c>
      <c r="O18" s="295"/>
    </row>
    <row r="19" spans="1:15" x14ac:dyDescent="0.2">
      <c r="A19" s="686"/>
      <c r="B19" s="145" t="s">
        <v>139</v>
      </c>
      <c r="C19" s="190"/>
      <c r="D19" s="120">
        <v>1374.84</v>
      </c>
      <c r="E19" s="226"/>
      <c r="F19" s="120"/>
      <c r="G19" s="125"/>
      <c r="H19" s="689"/>
      <c r="I19" s="67" t="s">
        <v>141</v>
      </c>
      <c r="J19" s="73"/>
      <c r="K19" s="74"/>
      <c r="L19" s="285" t="s">
        <v>92</v>
      </c>
      <c r="M19" s="160"/>
      <c r="N19" s="232" t="s">
        <v>93</v>
      </c>
      <c r="O19" s="295"/>
    </row>
    <row r="20" spans="1:15" x14ac:dyDescent="0.2">
      <c r="A20" s="685" t="s">
        <v>151</v>
      </c>
      <c r="B20" s="145" t="s">
        <v>148</v>
      </c>
      <c r="C20" s="190"/>
      <c r="D20" s="120">
        <v>11206.2</v>
      </c>
      <c r="E20" s="226"/>
      <c r="F20" s="120"/>
      <c r="G20" s="125"/>
      <c r="H20" s="688">
        <f>SUM(C20:G24)</f>
        <v>47435.4</v>
      </c>
      <c r="I20" s="67" t="s">
        <v>146</v>
      </c>
      <c r="J20" s="73"/>
      <c r="K20" s="74"/>
      <c r="L20" s="285" t="s">
        <v>92</v>
      </c>
      <c r="M20" s="160"/>
      <c r="N20" s="228" t="s">
        <v>93</v>
      </c>
      <c r="O20" s="295"/>
    </row>
    <row r="21" spans="1:15" x14ac:dyDescent="0.2">
      <c r="A21" s="686"/>
      <c r="B21" s="145" t="s">
        <v>150</v>
      </c>
      <c r="C21" s="190"/>
      <c r="D21" s="120">
        <v>3237.6</v>
      </c>
      <c r="E21" s="226"/>
      <c r="F21" s="120"/>
      <c r="G21" s="125"/>
      <c r="H21" s="689"/>
      <c r="I21" s="67" t="s">
        <v>147</v>
      </c>
      <c r="J21" s="73"/>
      <c r="K21" s="74"/>
      <c r="L21" s="285" t="s">
        <v>92</v>
      </c>
      <c r="M21" s="160"/>
      <c r="N21" s="228" t="s">
        <v>93</v>
      </c>
      <c r="O21" s="295"/>
    </row>
    <row r="22" spans="1:15" x14ac:dyDescent="0.2">
      <c r="A22" s="686"/>
      <c r="B22" s="145" t="s">
        <v>149</v>
      </c>
      <c r="C22" s="190">
        <v>5871</v>
      </c>
      <c r="D22" s="120"/>
      <c r="E22" s="226"/>
      <c r="F22" s="120"/>
      <c r="G22" s="125"/>
      <c r="H22" s="689"/>
      <c r="I22" s="67" t="s">
        <v>123</v>
      </c>
      <c r="J22" s="73"/>
      <c r="K22" s="74"/>
      <c r="L22" s="285" t="s">
        <v>124</v>
      </c>
      <c r="M22" s="160"/>
      <c r="N22" s="232">
        <v>41717</v>
      </c>
      <c r="O22" s="296"/>
    </row>
    <row r="23" spans="1:15" x14ac:dyDescent="0.2">
      <c r="A23" s="686"/>
      <c r="B23" s="145" t="s">
        <v>152</v>
      </c>
      <c r="C23" s="190"/>
      <c r="D23" s="120">
        <v>8310.6</v>
      </c>
      <c r="E23" s="226"/>
      <c r="F23" s="120"/>
      <c r="G23" s="125"/>
      <c r="H23" s="689"/>
      <c r="I23" s="67" t="s">
        <v>153</v>
      </c>
      <c r="J23" s="73"/>
      <c r="K23" s="74"/>
      <c r="L23" s="285" t="s">
        <v>92</v>
      </c>
      <c r="M23" s="160"/>
      <c r="N23" s="228" t="s">
        <v>93</v>
      </c>
      <c r="O23" s="296"/>
    </row>
    <row r="24" spans="1:15" x14ac:dyDescent="0.2">
      <c r="A24" s="686"/>
      <c r="B24" s="145" t="s">
        <v>157</v>
      </c>
      <c r="C24" s="190"/>
      <c r="D24" s="120"/>
      <c r="E24" s="226">
        <v>18810</v>
      </c>
      <c r="F24" s="120"/>
      <c r="G24" s="125"/>
      <c r="H24" s="689"/>
      <c r="I24" s="67" t="s">
        <v>158</v>
      </c>
      <c r="J24" s="73"/>
      <c r="K24" s="74"/>
      <c r="L24" s="285" t="s">
        <v>159</v>
      </c>
      <c r="M24" s="160"/>
      <c r="N24" s="232">
        <v>41715</v>
      </c>
      <c r="O24" s="296"/>
    </row>
    <row r="25" spans="1:15" x14ac:dyDescent="0.2">
      <c r="A25" s="685" t="s">
        <v>160</v>
      </c>
      <c r="B25" s="145" t="s">
        <v>161</v>
      </c>
      <c r="C25" s="190">
        <v>4685.3999999999996</v>
      </c>
      <c r="D25" s="120"/>
      <c r="E25" s="226"/>
      <c r="F25" s="120"/>
      <c r="G25" s="125"/>
      <c r="H25" s="688">
        <f>SUM(C25:G27)</f>
        <v>11331.599999999999</v>
      </c>
      <c r="I25" s="67" t="s">
        <v>162</v>
      </c>
      <c r="J25" s="73"/>
      <c r="K25" s="74"/>
      <c r="L25" s="285" t="s">
        <v>124</v>
      </c>
      <c r="M25" s="160"/>
      <c r="N25" s="232">
        <v>41758</v>
      </c>
      <c r="O25" s="296"/>
    </row>
    <row r="26" spans="1:15" x14ac:dyDescent="0.2">
      <c r="A26" s="686"/>
      <c r="B26" s="145" t="s">
        <v>163</v>
      </c>
      <c r="C26" s="190">
        <v>1675.8</v>
      </c>
      <c r="D26" s="120"/>
      <c r="E26" s="226"/>
      <c r="F26" s="120"/>
      <c r="G26" s="125"/>
      <c r="H26" s="689"/>
      <c r="I26" s="67" t="s">
        <v>164</v>
      </c>
      <c r="J26" s="73"/>
      <c r="K26" s="74"/>
      <c r="L26" s="285" t="s">
        <v>159</v>
      </c>
      <c r="M26" s="160"/>
      <c r="N26" s="232">
        <v>41716</v>
      </c>
      <c r="O26" s="295"/>
    </row>
    <row r="27" spans="1:15" x14ac:dyDescent="0.2">
      <c r="A27" s="687"/>
      <c r="B27" s="145" t="s">
        <v>166</v>
      </c>
      <c r="C27" s="190">
        <v>4970.3999999999996</v>
      </c>
      <c r="D27" s="120"/>
      <c r="E27" s="226"/>
      <c r="F27" s="120"/>
      <c r="G27" s="125"/>
      <c r="H27" s="690"/>
      <c r="I27" s="67" t="s">
        <v>167</v>
      </c>
      <c r="J27" s="73"/>
      <c r="K27" s="74"/>
      <c r="L27" s="285" t="s">
        <v>159</v>
      </c>
      <c r="M27" s="160"/>
      <c r="N27" s="232">
        <v>41717</v>
      </c>
      <c r="O27" s="296"/>
    </row>
    <row r="28" spans="1:15" x14ac:dyDescent="0.2">
      <c r="A28" s="685" t="s">
        <v>171</v>
      </c>
      <c r="B28" s="145" t="s">
        <v>168</v>
      </c>
      <c r="C28" s="190">
        <v>3568.2</v>
      </c>
      <c r="D28" s="120"/>
      <c r="E28" s="226"/>
      <c r="F28" s="120"/>
      <c r="G28" s="125"/>
      <c r="H28" s="688">
        <f>SUM(C28:G31)</f>
        <v>76762.03</v>
      </c>
      <c r="I28" s="67" t="s">
        <v>173</v>
      </c>
      <c r="J28" s="73"/>
      <c r="K28" s="74"/>
      <c r="L28" s="285" t="s">
        <v>159</v>
      </c>
      <c r="M28" s="160"/>
      <c r="N28" s="232">
        <v>41722</v>
      </c>
      <c r="O28" s="295"/>
    </row>
    <row r="29" spans="1:15" x14ac:dyDescent="0.2">
      <c r="A29" s="686"/>
      <c r="B29" s="145" t="s">
        <v>169</v>
      </c>
      <c r="C29" s="190"/>
      <c r="D29" s="120">
        <v>13788.75</v>
      </c>
      <c r="E29" s="226"/>
      <c r="F29" s="120"/>
      <c r="G29" s="125"/>
      <c r="H29" s="689"/>
      <c r="I29" s="67" t="s">
        <v>172</v>
      </c>
      <c r="J29" s="73"/>
      <c r="K29" s="74"/>
      <c r="L29" s="285" t="s">
        <v>92</v>
      </c>
      <c r="M29" s="160"/>
      <c r="N29" s="232" t="s">
        <v>93</v>
      </c>
      <c r="O29" s="295"/>
    </row>
    <row r="30" spans="1:15" x14ac:dyDescent="0.2">
      <c r="A30" s="686"/>
      <c r="B30" s="145" t="s">
        <v>170</v>
      </c>
      <c r="C30" s="190"/>
      <c r="D30" s="120">
        <v>36620.25</v>
      </c>
      <c r="E30" s="226"/>
      <c r="F30" s="120"/>
      <c r="G30" s="125"/>
      <c r="H30" s="689"/>
      <c r="I30" s="67" t="s">
        <v>172</v>
      </c>
      <c r="J30" s="73"/>
      <c r="K30" s="74"/>
      <c r="L30" s="285" t="s">
        <v>92</v>
      </c>
      <c r="M30" s="160"/>
      <c r="N30" s="232" t="s">
        <v>93</v>
      </c>
      <c r="O30" s="295"/>
    </row>
    <row r="31" spans="1:15" x14ac:dyDescent="0.2">
      <c r="A31" s="687"/>
      <c r="B31" s="145" t="s">
        <v>174</v>
      </c>
      <c r="C31" s="190"/>
      <c r="D31" s="120">
        <v>22784.83</v>
      </c>
      <c r="E31" s="226"/>
      <c r="F31" s="120"/>
      <c r="G31" s="125"/>
      <c r="H31" s="690"/>
      <c r="I31" s="67" t="s">
        <v>95</v>
      </c>
      <c r="J31" s="73"/>
      <c r="K31" s="74"/>
      <c r="L31" s="285" t="s">
        <v>92</v>
      </c>
      <c r="M31" s="160"/>
      <c r="N31" s="232" t="s">
        <v>93</v>
      </c>
      <c r="O31" s="295"/>
    </row>
    <row r="32" spans="1:15" x14ac:dyDescent="0.2">
      <c r="A32" s="420" t="s">
        <v>177</v>
      </c>
      <c r="B32" s="145" t="s">
        <v>175</v>
      </c>
      <c r="C32" s="190"/>
      <c r="D32" s="120">
        <v>19380</v>
      </c>
      <c r="E32" s="226"/>
      <c r="F32" s="120"/>
      <c r="G32" s="125"/>
      <c r="H32" s="474">
        <f>SUM(C32:G32)</f>
        <v>19380</v>
      </c>
      <c r="I32" s="67" t="s">
        <v>178</v>
      </c>
      <c r="J32" s="73"/>
      <c r="K32" s="74"/>
      <c r="L32" s="285" t="s">
        <v>92</v>
      </c>
      <c r="M32" s="160"/>
      <c r="N32" s="232" t="s">
        <v>93</v>
      </c>
      <c r="O32" s="295"/>
    </row>
    <row r="33" spans="1:19" x14ac:dyDescent="0.2">
      <c r="A33" s="420" t="s">
        <v>179</v>
      </c>
      <c r="B33" s="145" t="s">
        <v>180</v>
      </c>
      <c r="C33" s="190"/>
      <c r="D33" s="120">
        <v>4124.5200000000004</v>
      </c>
      <c r="E33" s="226"/>
      <c r="F33" s="120"/>
      <c r="G33" s="125"/>
      <c r="H33" s="475">
        <f>SUM(C33:G33)</f>
        <v>4124.5200000000004</v>
      </c>
      <c r="I33" s="67" t="s">
        <v>141</v>
      </c>
      <c r="J33" s="73"/>
      <c r="K33" s="74"/>
      <c r="L33" s="285" t="s">
        <v>92</v>
      </c>
      <c r="M33" s="160"/>
      <c r="N33" s="232" t="s">
        <v>93</v>
      </c>
      <c r="O33" s="295"/>
    </row>
    <row r="34" spans="1:19" x14ac:dyDescent="0.2">
      <c r="A34" s="685" t="s">
        <v>182</v>
      </c>
      <c r="B34" s="145" t="s">
        <v>181</v>
      </c>
      <c r="C34" s="119"/>
      <c r="D34" s="120">
        <v>4560</v>
      </c>
      <c r="E34" s="226"/>
      <c r="F34" s="120"/>
      <c r="G34" s="125"/>
      <c r="H34" s="688">
        <f>SUM(C34:G36)</f>
        <v>12711</v>
      </c>
      <c r="I34" s="67" t="s">
        <v>146</v>
      </c>
      <c r="J34" s="73"/>
      <c r="K34" s="74"/>
      <c r="L34" s="285" t="s">
        <v>92</v>
      </c>
      <c r="M34" s="160"/>
      <c r="N34" s="232" t="s">
        <v>93</v>
      </c>
      <c r="O34" s="295"/>
    </row>
    <row r="35" spans="1:19" x14ac:dyDescent="0.2">
      <c r="A35" s="686"/>
      <c r="B35" s="145" t="s">
        <v>183</v>
      </c>
      <c r="C35" s="119"/>
      <c r="D35" s="120">
        <v>5073</v>
      </c>
      <c r="E35" s="226"/>
      <c r="F35" s="120"/>
      <c r="G35" s="125"/>
      <c r="H35" s="689"/>
      <c r="I35" s="67" t="s">
        <v>184</v>
      </c>
      <c r="J35" s="73"/>
      <c r="K35" s="74"/>
      <c r="L35" s="285" t="s">
        <v>92</v>
      </c>
      <c r="M35" s="160"/>
      <c r="N35" s="232" t="s">
        <v>93</v>
      </c>
      <c r="O35" s="295"/>
    </row>
    <row r="36" spans="1:19" x14ac:dyDescent="0.2">
      <c r="A36" s="687"/>
      <c r="B36" s="145" t="s">
        <v>185</v>
      </c>
      <c r="C36" s="190">
        <v>3078</v>
      </c>
      <c r="D36" s="120"/>
      <c r="E36" s="226"/>
      <c r="F36" s="120"/>
      <c r="G36" s="125"/>
      <c r="H36" s="690"/>
      <c r="I36" s="67" t="s">
        <v>173</v>
      </c>
      <c r="J36" s="73"/>
      <c r="K36" s="74"/>
      <c r="L36" s="285" t="s">
        <v>159</v>
      </c>
      <c r="M36" s="160"/>
      <c r="N36" s="232">
        <v>41730</v>
      </c>
      <c r="O36" s="229" t="s">
        <v>197</v>
      </c>
    </row>
    <row r="37" spans="1:19" x14ac:dyDescent="0.2">
      <c r="A37" s="423" t="s">
        <v>187</v>
      </c>
      <c r="B37" s="145" t="s">
        <v>186</v>
      </c>
      <c r="C37" s="119"/>
      <c r="D37" s="120"/>
      <c r="E37" s="226"/>
      <c r="F37" s="120"/>
      <c r="G37" s="358">
        <v>475</v>
      </c>
      <c r="H37" s="427">
        <f>SUM(C37:G37)</f>
        <v>475</v>
      </c>
      <c r="I37" s="67" t="s">
        <v>188</v>
      </c>
      <c r="J37" s="73"/>
      <c r="K37" s="74"/>
      <c r="L37" s="285" t="s">
        <v>159</v>
      </c>
      <c r="M37" s="160"/>
      <c r="N37" s="232">
        <v>41726</v>
      </c>
      <c r="O37" s="295"/>
    </row>
    <row r="38" spans="1:19" ht="13.5" thickBot="1" x14ac:dyDescent="0.25">
      <c r="A38" s="481" t="s">
        <v>191</v>
      </c>
      <c r="B38" s="145" t="s">
        <v>194</v>
      </c>
      <c r="C38" s="190">
        <v>3420</v>
      </c>
      <c r="D38" s="120"/>
      <c r="E38" s="129"/>
      <c r="F38" s="120"/>
      <c r="G38" s="125"/>
      <c r="H38" s="482">
        <f>SUM(C38:G38)</f>
        <v>3420</v>
      </c>
      <c r="I38" s="67" t="s">
        <v>195</v>
      </c>
      <c r="J38" s="73"/>
      <c r="K38" s="74"/>
      <c r="L38" s="285" t="s">
        <v>124</v>
      </c>
      <c r="N38" s="228">
        <v>41730</v>
      </c>
      <c r="O38" s="295"/>
    </row>
    <row r="39" spans="1:19" ht="14.25" thickTop="1" thickBot="1" x14ac:dyDescent="0.25">
      <c r="A39" s="701"/>
      <c r="B39" s="701"/>
      <c r="C39" s="115">
        <f>SUM(C5:C38)</f>
        <v>41145.999999999993</v>
      </c>
      <c r="D39" s="126">
        <f>SUM(D5:D38)</f>
        <v>251405.11000000002</v>
      </c>
      <c r="E39" s="224">
        <f>SUM(E5:E38)</f>
        <v>18810</v>
      </c>
      <c r="F39" s="115">
        <f>SUM(F5:F38)</f>
        <v>0</v>
      </c>
      <c r="G39" s="126">
        <f>SUM(G5:G38)</f>
        <v>475</v>
      </c>
      <c r="H39" s="702">
        <f>SUM(H5:H37)</f>
        <v>308416.11</v>
      </c>
      <c r="I39" s="703"/>
      <c r="J39" s="703"/>
      <c r="K39" s="703"/>
      <c r="L39" s="128"/>
      <c r="M39" s="128"/>
      <c r="N39" s="162"/>
      <c r="O39" s="297"/>
    </row>
    <row r="40" spans="1:19" x14ac:dyDescent="0.2">
      <c r="A40" s="421"/>
      <c r="B40" s="146"/>
      <c r="C40" s="705">
        <f>SUM(C39:D39)</f>
        <v>292551.11</v>
      </c>
      <c r="D40" s="706"/>
      <c r="E40" s="705">
        <f>SUM(E39:F39)</f>
        <v>18810</v>
      </c>
      <c r="F40" s="706"/>
      <c r="G40" s="127">
        <f>SUM(G39)</f>
        <v>475</v>
      </c>
      <c r="H40" s="704"/>
      <c r="I40" s="702"/>
      <c r="J40" s="702"/>
      <c r="K40" s="702"/>
      <c r="L40" s="128"/>
      <c r="M40" s="128"/>
      <c r="N40" s="162"/>
      <c r="O40" s="297"/>
      <c r="P40" s="160" t="s">
        <v>245</v>
      </c>
      <c r="Q40" s="227">
        <f>'[2]FEBRUARY ''14'!$D$31+D29+D30+C6</f>
        <v>56859</v>
      </c>
    </row>
    <row r="41" spans="1:19" x14ac:dyDescent="0.2">
      <c r="A41" s="421"/>
      <c r="B41" s="146"/>
      <c r="C41" s="9"/>
      <c r="D41" s="9"/>
      <c r="E41" s="656">
        <f>COUNTA(E5:E38)</f>
        <v>1</v>
      </c>
      <c r="F41" s="9"/>
      <c r="G41" s="9"/>
      <c r="H41" s="14"/>
      <c r="I41" s="13"/>
      <c r="J41" s="13"/>
      <c r="K41" s="299"/>
      <c r="L41" s="8"/>
      <c r="M41" s="8"/>
      <c r="N41" s="162"/>
      <c r="O41" s="297"/>
      <c r="P41" s="160" t="s">
        <v>246</v>
      </c>
      <c r="Q41" s="215">
        <f>SUM('[2]FEBRUARY ''14'!$I$5:$I$44)+SUM(H5:H38)-Q40</f>
        <v>512445.67999999993</v>
      </c>
      <c r="R41" s="235">
        <f>Q41/1.14*0.14</f>
        <v>62931.925614035092</v>
      </c>
    </row>
    <row r="42" spans="1:19" ht="15" x14ac:dyDescent="0.2">
      <c r="A42" s="124" t="s">
        <v>17</v>
      </c>
      <c r="C42" s="1"/>
      <c r="D42" s="1"/>
      <c r="E42" s="1"/>
      <c r="F42" s="1"/>
      <c r="O42" s="295"/>
      <c r="Q42">
        <v>505993.28</v>
      </c>
    </row>
    <row r="43" spans="1:19" x14ac:dyDescent="0.2">
      <c r="A43" s="4"/>
      <c r="C43" s="1"/>
      <c r="D43" s="1"/>
      <c r="E43" s="1"/>
      <c r="F43" s="1"/>
      <c r="O43" s="295"/>
      <c r="Q43" s="235">
        <f>Q41-Q42</f>
        <v>6452.3999999999069</v>
      </c>
    </row>
    <row r="44" spans="1:19" ht="19.5" thickBot="1" x14ac:dyDescent="0.25">
      <c r="A44" s="218"/>
      <c r="B44" s="219" t="s">
        <v>83</v>
      </c>
      <c r="C44" s="196"/>
      <c r="D44" s="1"/>
      <c r="E44" s="1"/>
      <c r="F44" s="1"/>
      <c r="O44" s="295"/>
    </row>
    <row r="45" spans="1:19" ht="13.5" thickBot="1" x14ac:dyDescent="0.25">
      <c r="A45" s="707"/>
      <c r="B45" s="708"/>
      <c r="C45" s="93" t="s">
        <v>143</v>
      </c>
      <c r="D45" s="286" t="s">
        <v>74</v>
      </c>
      <c r="E45" s="286" t="s">
        <v>13</v>
      </c>
      <c r="F45" s="286" t="s">
        <v>154</v>
      </c>
      <c r="G45" s="286" t="s">
        <v>14</v>
      </c>
      <c r="H45" s="286" t="s">
        <v>72</v>
      </c>
      <c r="I45" s="248" t="s">
        <v>12</v>
      </c>
      <c r="J45" s="248" t="s">
        <v>49</v>
      </c>
      <c r="K45" s="248" t="s">
        <v>96</v>
      </c>
      <c r="L45" s="248" t="s">
        <v>9</v>
      </c>
      <c r="M45" s="472" t="s">
        <v>94</v>
      </c>
      <c r="P45" s="161"/>
      <c r="Q45" s="161"/>
      <c r="R45" s="161"/>
    </row>
    <row r="46" spans="1:19" x14ac:dyDescent="0.2">
      <c r="A46" s="709" t="s">
        <v>103</v>
      </c>
      <c r="B46" s="710"/>
      <c r="C46" s="131"/>
      <c r="D46" s="132"/>
      <c r="E46" s="166"/>
      <c r="F46" s="166"/>
      <c r="G46" s="166"/>
      <c r="H46" s="166"/>
      <c r="I46" s="123"/>
      <c r="J46" s="123"/>
      <c r="K46" s="123">
        <v>7837.5</v>
      </c>
      <c r="L46" s="123"/>
      <c r="M46" s="473"/>
      <c r="P46" s="161"/>
      <c r="Q46" s="161"/>
      <c r="R46" s="161"/>
    </row>
    <row r="47" spans="1:19" x14ac:dyDescent="0.2">
      <c r="A47" s="682" t="s">
        <v>105</v>
      </c>
      <c r="B47" s="684"/>
      <c r="C47" s="133"/>
      <c r="D47" s="134"/>
      <c r="E47" s="137"/>
      <c r="F47" s="137"/>
      <c r="G47" s="137"/>
      <c r="H47" s="137"/>
      <c r="I47" s="122"/>
      <c r="J47" s="122">
        <v>2052</v>
      </c>
      <c r="K47" s="122"/>
      <c r="L47" s="122"/>
      <c r="M47" s="170"/>
      <c r="P47" s="161"/>
      <c r="Q47" s="161"/>
      <c r="R47" s="161"/>
      <c r="S47" s="227"/>
    </row>
    <row r="48" spans="1:19" x14ac:dyDescent="0.2">
      <c r="A48" s="682" t="s">
        <v>106</v>
      </c>
      <c r="B48" s="684"/>
      <c r="C48" s="133"/>
      <c r="D48" s="134"/>
      <c r="E48" s="137"/>
      <c r="F48" s="137"/>
      <c r="G48" s="137"/>
      <c r="H48" s="137"/>
      <c r="I48" s="122"/>
      <c r="J48" s="122">
        <v>4788</v>
      </c>
      <c r="K48" s="122"/>
      <c r="L48" s="122"/>
      <c r="M48" s="170"/>
      <c r="P48" s="161"/>
      <c r="Q48" s="161"/>
      <c r="R48" s="161"/>
    </row>
    <row r="49" spans="1:18" x14ac:dyDescent="0.2">
      <c r="A49" s="682" t="s">
        <v>126</v>
      </c>
      <c r="B49" s="684"/>
      <c r="C49" s="133"/>
      <c r="D49" s="134"/>
      <c r="E49" s="137"/>
      <c r="F49" s="137"/>
      <c r="G49" s="137"/>
      <c r="H49" s="137"/>
      <c r="I49" s="122">
        <v>4514.3999999999996</v>
      </c>
      <c r="J49" s="122"/>
      <c r="K49" s="122"/>
      <c r="L49" s="122"/>
      <c r="M49" s="170"/>
      <c r="P49" s="161"/>
      <c r="Q49" s="161"/>
      <c r="R49" s="161"/>
    </row>
    <row r="50" spans="1:18" x14ac:dyDescent="0.2">
      <c r="A50" s="682" t="s">
        <v>125</v>
      </c>
      <c r="B50" s="684"/>
      <c r="C50" s="133"/>
      <c r="D50" s="134"/>
      <c r="E50" s="137"/>
      <c r="F50" s="137"/>
      <c r="G50" s="137"/>
      <c r="H50" s="137"/>
      <c r="I50" s="122">
        <v>14557.8</v>
      </c>
      <c r="J50" s="122"/>
      <c r="K50" s="122"/>
      <c r="L50" s="122"/>
      <c r="M50" s="170"/>
      <c r="P50" s="161"/>
      <c r="Q50" s="161"/>
      <c r="R50" s="161"/>
    </row>
    <row r="51" spans="1:18" x14ac:dyDescent="0.2">
      <c r="A51" s="682" t="s">
        <v>133</v>
      </c>
      <c r="B51" s="684"/>
      <c r="C51" s="133"/>
      <c r="D51" s="134"/>
      <c r="E51" s="137"/>
      <c r="F51" s="137"/>
      <c r="G51" s="137"/>
      <c r="H51" s="137"/>
      <c r="I51" s="122"/>
      <c r="J51" s="122"/>
      <c r="K51" s="122">
        <v>26752.02</v>
      </c>
      <c r="L51" s="122"/>
      <c r="M51" s="170"/>
      <c r="P51" s="161"/>
      <c r="Q51" s="161"/>
      <c r="R51" s="161"/>
    </row>
    <row r="52" spans="1:18" x14ac:dyDescent="0.2">
      <c r="A52" s="682" t="s">
        <v>134</v>
      </c>
      <c r="B52" s="684"/>
      <c r="C52" s="133"/>
      <c r="D52" s="134"/>
      <c r="E52" s="122">
        <v>7045.2</v>
      </c>
      <c r="F52" s="122"/>
      <c r="G52" s="122"/>
      <c r="H52" s="122"/>
      <c r="I52" s="122"/>
      <c r="J52" s="122"/>
      <c r="K52" s="122"/>
      <c r="L52" s="122"/>
      <c r="M52" s="170"/>
      <c r="P52" s="161"/>
      <c r="Q52" s="161"/>
      <c r="R52" s="161"/>
    </row>
    <row r="53" spans="1:18" x14ac:dyDescent="0.2">
      <c r="A53" s="682" t="s">
        <v>135</v>
      </c>
      <c r="B53" s="684"/>
      <c r="C53" s="133"/>
      <c r="D53" s="134"/>
      <c r="E53" s="122">
        <v>11742</v>
      </c>
      <c r="F53" s="122"/>
      <c r="G53" s="122"/>
      <c r="H53" s="122"/>
      <c r="I53" s="122"/>
      <c r="J53" s="122"/>
      <c r="K53" s="122"/>
      <c r="L53" s="122"/>
      <c r="M53" s="170"/>
      <c r="P53" s="161"/>
      <c r="Q53" s="161"/>
      <c r="R53" s="161"/>
    </row>
    <row r="54" spans="1:18" x14ac:dyDescent="0.2">
      <c r="A54" s="682" t="s">
        <v>136</v>
      </c>
      <c r="B54" s="684"/>
      <c r="C54" s="133"/>
      <c r="D54" s="134"/>
      <c r="E54" s="137"/>
      <c r="F54" s="137"/>
      <c r="G54" s="137"/>
      <c r="H54" s="137"/>
      <c r="I54" s="122">
        <v>13999.2</v>
      </c>
      <c r="J54" s="122"/>
      <c r="K54" s="122"/>
      <c r="L54" s="122"/>
      <c r="M54" s="170"/>
      <c r="P54" s="161"/>
      <c r="Q54" s="161"/>
      <c r="R54" s="161"/>
    </row>
    <row r="55" spans="1:18" x14ac:dyDescent="0.2">
      <c r="A55" s="682" t="s">
        <v>137</v>
      </c>
      <c r="B55" s="684"/>
      <c r="C55" s="119">
        <v>5141.3999999999996</v>
      </c>
      <c r="D55" s="129"/>
      <c r="E55" s="137"/>
      <c r="F55" s="137"/>
      <c r="G55" s="137"/>
      <c r="H55" s="137"/>
      <c r="I55" s="122"/>
      <c r="J55" s="122"/>
      <c r="K55" s="122"/>
      <c r="L55" s="122"/>
      <c r="M55" s="170"/>
      <c r="P55" s="161"/>
      <c r="Q55" s="161"/>
      <c r="R55" s="161"/>
    </row>
    <row r="56" spans="1:18" x14ac:dyDescent="0.2">
      <c r="A56" s="682" t="s">
        <v>138</v>
      </c>
      <c r="B56" s="684"/>
      <c r="C56" s="119">
        <v>22515</v>
      </c>
      <c r="D56" s="129"/>
      <c r="E56" s="137"/>
      <c r="F56" s="137"/>
      <c r="G56" s="137"/>
      <c r="H56" s="137"/>
      <c r="I56" s="122"/>
      <c r="J56" s="122"/>
      <c r="K56" s="122"/>
      <c r="L56" s="122"/>
      <c r="M56" s="170"/>
      <c r="P56" s="161"/>
      <c r="Q56" s="161"/>
      <c r="R56" s="161"/>
    </row>
    <row r="57" spans="1:18" x14ac:dyDescent="0.2">
      <c r="A57" s="682" t="s">
        <v>139</v>
      </c>
      <c r="B57" s="684"/>
      <c r="C57" s="119">
        <v>1374.84</v>
      </c>
      <c r="D57" s="129"/>
      <c r="E57" s="137"/>
      <c r="F57" s="137"/>
      <c r="G57" s="137"/>
      <c r="H57" s="137"/>
      <c r="I57" s="122"/>
      <c r="J57" s="122"/>
      <c r="K57" s="122"/>
      <c r="L57" s="122"/>
      <c r="M57" s="170"/>
      <c r="P57" s="161"/>
      <c r="Q57" s="161"/>
      <c r="R57" s="161"/>
    </row>
    <row r="58" spans="1:18" x14ac:dyDescent="0.2">
      <c r="A58" s="682" t="s">
        <v>148</v>
      </c>
      <c r="B58" s="684"/>
      <c r="C58" s="133"/>
      <c r="D58" s="134"/>
      <c r="E58" s="137"/>
      <c r="F58" s="137">
        <v>11206.2</v>
      </c>
      <c r="G58" s="137"/>
      <c r="H58" s="137"/>
      <c r="I58" s="122"/>
      <c r="J58" s="122"/>
      <c r="K58" s="122"/>
      <c r="L58" s="122"/>
      <c r="M58" s="170"/>
      <c r="P58" s="161"/>
      <c r="Q58" s="161"/>
      <c r="R58" s="161"/>
    </row>
    <row r="59" spans="1:18" x14ac:dyDescent="0.2">
      <c r="A59" s="682" t="s">
        <v>150</v>
      </c>
      <c r="B59" s="683"/>
      <c r="C59" s="133"/>
      <c r="D59" s="134">
        <v>3237.6</v>
      </c>
      <c r="E59" s="137"/>
      <c r="F59" s="137"/>
      <c r="G59" s="137"/>
      <c r="H59" s="137"/>
      <c r="I59" s="122"/>
      <c r="J59" s="122"/>
      <c r="K59" s="122"/>
      <c r="L59" s="122"/>
      <c r="M59" s="170"/>
      <c r="P59" s="161"/>
      <c r="Q59" s="161"/>
      <c r="R59" s="161"/>
    </row>
    <row r="60" spans="1:18" x14ac:dyDescent="0.2">
      <c r="A60" s="682" t="s">
        <v>152</v>
      </c>
      <c r="B60" s="683"/>
      <c r="C60" s="412"/>
      <c r="D60" s="203"/>
      <c r="E60" s="230"/>
      <c r="F60" s="230"/>
      <c r="G60" s="230"/>
      <c r="H60" s="230"/>
      <c r="I60" s="250"/>
      <c r="J60" s="250"/>
      <c r="K60" s="250"/>
      <c r="L60" s="250"/>
      <c r="M60" s="316">
        <v>8310.6</v>
      </c>
      <c r="P60" s="161"/>
      <c r="Q60" s="161"/>
      <c r="R60" s="161"/>
    </row>
    <row r="61" spans="1:18" x14ac:dyDescent="0.2">
      <c r="A61" s="682" t="s">
        <v>169</v>
      </c>
      <c r="B61" s="683"/>
      <c r="C61" s="412"/>
      <c r="D61" s="203"/>
      <c r="E61" s="230"/>
      <c r="F61" s="230"/>
      <c r="G61" s="230"/>
      <c r="H61" s="122">
        <v>13788.75</v>
      </c>
      <c r="I61" s="327"/>
      <c r="J61" s="250"/>
      <c r="K61" s="250"/>
      <c r="L61" s="250"/>
      <c r="M61" s="316"/>
      <c r="P61" s="161"/>
      <c r="Q61" s="161"/>
      <c r="R61" s="161"/>
    </row>
    <row r="62" spans="1:18" x14ac:dyDescent="0.2">
      <c r="A62" s="682" t="s">
        <v>170</v>
      </c>
      <c r="B62" s="683"/>
      <c r="C62" s="412"/>
      <c r="D62" s="203"/>
      <c r="E62" s="230"/>
      <c r="F62" s="230"/>
      <c r="G62" s="230"/>
      <c r="H62" s="122">
        <v>36620.25</v>
      </c>
      <c r="I62" s="327"/>
      <c r="J62" s="250"/>
      <c r="K62" s="250"/>
      <c r="L62" s="250"/>
      <c r="M62" s="316"/>
      <c r="P62" s="161"/>
      <c r="Q62" s="161"/>
      <c r="R62" s="161"/>
    </row>
    <row r="63" spans="1:18" x14ac:dyDescent="0.2">
      <c r="A63" s="682" t="s">
        <v>174</v>
      </c>
      <c r="B63" s="683"/>
      <c r="C63" s="412"/>
      <c r="D63" s="203"/>
      <c r="E63" s="230"/>
      <c r="F63" s="230"/>
      <c r="G63" s="230"/>
      <c r="H63" s="230"/>
      <c r="I63" s="250"/>
      <c r="J63" s="250"/>
      <c r="K63" s="250">
        <v>22784.83</v>
      </c>
      <c r="L63" s="250"/>
      <c r="M63" s="316"/>
      <c r="P63" s="161"/>
      <c r="Q63" s="161"/>
      <c r="R63" s="161"/>
    </row>
    <row r="64" spans="1:18" x14ac:dyDescent="0.2">
      <c r="A64" s="682" t="s">
        <v>175</v>
      </c>
      <c r="B64" s="683"/>
      <c r="C64" s="412"/>
      <c r="D64" s="203"/>
      <c r="E64" s="230"/>
      <c r="F64" s="230"/>
      <c r="G64" s="230">
        <v>19380</v>
      </c>
      <c r="H64" s="230"/>
      <c r="I64" s="250"/>
      <c r="J64" s="250"/>
      <c r="K64" s="250"/>
      <c r="L64" s="250"/>
      <c r="M64" s="316"/>
      <c r="P64" s="161"/>
      <c r="Q64" s="161"/>
      <c r="R64" s="161"/>
    </row>
    <row r="65" spans="1:18" x14ac:dyDescent="0.2">
      <c r="A65" s="682" t="s">
        <v>180</v>
      </c>
      <c r="B65" s="683"/>
      <c r="C65" s="412">
        <v>4124.5200000000004</v>
      </c>
      <c r="D65" s="203"/>
      <c r="E65" s="230"/>
      <c r="F65" s="230"/>
      <c r="G65" s="230"/>
      <c r="H65" s="230"/>
      <c r="I65" s="250"/>
      <c r="J65" s="250"/>
      <c r="K65" s="250"/>
      <c r="L65" s="250"/>
      <c r="M65" s="316"/>
      <c r="P65" s="161"/>
      <c r="Q65" s="161"/>
      <c r="R65" s="161"/>
    </row>
    <row r="66" spans="1:18" x14ac:dyDescent="0.2">
      <c r="A66" s="682" t="s">
        <v>181</v>
      </c>
      <c r="B66" s="683"/>
      <c r="C66" s="412"/>
      <c r="D66" s="203"/>
      <c r="E66" s="230"/>
      <c r="F66" s="230">
        <v>4560</v>
      </c>
      <c r="G66" s="230"/>
      <c r="H66" s="230"/>
      <c r="I66" s="250"/>
      <c r="J66" s="250"/>
      <c r="K66" s="250"/>
      <c r="L66" s="250"/>
      <c r="M66" s="316"/>
      <c r="P66" s="161"/>
      <c r="Q66" s="161"/>
      <c r="R66" s="161"/>
    </row>
    <row r="67" spans="1:18" ht="13.5" thickBot="1" x14ac:dyDescent="0.25">
      <c r="A67" s="696" t="s">
        <v>183</v>
      </c>
      <c r="B67" s="697"/>
      <c r="C67" s="154"/>
      <c r="D67" s="155"/>
      <c r="E67" s="167"/>
      <c r="F67" s="167"/>
      <c r="G67" s="167"/>
      <c r="H67" s="167"/>
      <c r="I67" s="425"/>
      <c r="J67" s="425"/>
      <c r="K67" s="425"/>
      <c r="L67" s="425">
        <v>5073</v>
      </c>
      <c r="M67" s="483"/>
      <c r="P67" s="161"/>
      <c r="Q67" s="161"/>
      <c r="R67" s="161"/>
    </row>
    <row r="68" spans="1:18" s="13" customFormat="1" ht="14.25" customHeight="1" thickBot="1" x14ac:dyDescent="0.25">
      <c r="A68" s="417"/>
      <c r="B68" s="143"/>
      <c r="C68" s="138">
        <f t="shared" ref="C68:M68" si="0">SUM(C46:C67)</f>
        <v>33155.760000000002</v>
      </c>
      <c r="D68" s="187">
        <f t="shared" si="0"/>
        <v>3237.6</v>
      </c>
      <c r="E68" s="187">
        <f t="shared" si="0"/>
        <v>18787.2</v>
      </c>
      <c r="F68" s="187">
        <f t="shared" si="0"/>
        <v>15766.2</v>
      </c>
      <c r="G68" s="187">
        <f t="shared" si="0"/>
        <v>19380</v>
      </c>
      <c r="H68" s="187">
        <f t="shared" si="0"/>
        <v>50409</v>
      </c>
      <c r="I68" s="187">
        <f t="shared" si="0"/>
        <v>33071.399999999994</v>
      </c>
      <c r="J68" s="187">
        <f t="shared" si="0"/>
        <v>6840</v>
      </c>
      <c r="K68" s="187">
        <f t="shared" si="0"/>
        <v>57374.350000000006</v>
      </c>
      <c r="L68" s="187">
        <f t="shared" si="0"/>
        <v>5073</v>
      </c>
      <c r="M68" s="140">
        <f t="shared" si="0"/>
        <v>8310.6</v>
      </c>
      <c r="N68" s="698">
        <f>SUM(C68:M68)</f>
        <v>251405.11000000002</v>
      </c>
      <c r="O68" s="699"/>
      <c r="P68"/>
      <c r="Q68"/>
      <c r="R68"/>
    </row>
    <row r="69" spans="1:18" s="13" customFormat="1" ht="15" customHeight="1" x14ac:dyDescent="0.2">
      <c r="A69" s="417"/>
      <c r="B69" s="143"/>
      <c r="C69" s="1"/>
      <c r="D69" s="1"/>
      <c r="E69" s="1"/>
      <c r="F69" s="1"/>
      <c r="G69" s="1"/>
      <c r="H69" s="1"/>
      <c r="I69"/>
      <c r="J69"/>
      <c r="K69"/>
      <c r="L69"/>
      <c r="M69"/>
      <c r="N69"/>
      <c r="O69" s="298"/>
    </row>
    <row r="70" spans="1:18" s="13" customFormat="1" x14ac:dyDescent="0.2">
      <c r="A70" s="301"/>
      <c r="B70" s="146"/>
      <c r="C70" s="267"/>
      <c r="D70" s="267"/>
      <c r="E70" s="267"/>
      <c r="F70" s="267"/>
      <c r="G70" s="9"/>
      <c r="H70" s="14"/>
      <c r="L70" s="8"/>
      <c r="M70" s="8"/>
      <c r="N70" s="162"/>
    </row>
    <row r="71" spans="1:18" x14ac:dyDescent="0.2">
      <c r="I71" s="235"/>
    </row>
    <row r="72" spans="1:18" x14ac:dyDescent="0.2">
      <c r="H72" s="1"/>
      <c r="N72"/>
      <c r="O72" s="161"/>
    </row>
  </sheetData>
  <mergeCells count="48">
    <mergeCell ref="A67:B67"/>
    <mergeCell ref="N68:O68"/>
    <mergeCell ref="A5:A6"/>
    <mergeCell ref="H5:H6"/>
    <mergeCell ref="A7:A8"/>
    <mergeCell ref="H7:H8"/>
    <mergeCell ref="A39:B39"/>
    <mergeCell ref="H39:K40"/>
    <mergeCell ref="C40:D40"/>
    <mergeCell ref="E40:F40"/>
    <mergeCell ref="A45:B45"/>
    <mergeCell ref="A46:B46"/>
    <mergeCell ref="A47:B47"/>
    <mergeCell ref="A48:B48"/>
    <mergeCell ref="H20:H24"/>
    <mergeCell ref="A20:A24"/>
    <mergeCell ref="H25:H27"/>
    <mergeCell ref="H28:H31"/>
    <mergeCell ref="A34:A36"/>
    <mergeCell ref="A52:B52"/>
    <mergeCell ref="I4:K4"/>
    <mergeCell ref="H10:H11"/>
    <mergeCell ref="H13:H19"/>
    <mergeCell ref="A49:B49"/>
    <mergeCell ref="A50:B50"/>
    <mergeCell ref="G2:G4"/>
    <mergeCell ref="C3:D3"/>
    <mergeCell ref="E3:F3"/>
    <mergeCell ref="H34:H36"/>
    <mergeCell ref="A10:A11"/>
    <mergeCell ref="A13:A19"/>
    <mergeCell ref="A60:B60"/>
    <mergeCell ref="A53:B53"/>
    <mergeCell ref="A25:A27"/>
    <mergeCell ref="A28:A31"/>
    <mergeCell ref="A51:B51"/>
    <mergeCell ref="A59:B59"/>
    <mergeCell ref="A54:B54"/>
    <mergeCell ref="A55:B55"/>
    <mergeCell ref="A56:B56"/>
    <mergeCell ref="A57:B57"/>
    <mergeCell ref="A58:B58"/>
    <mergeCell ref="A66:B66"/>
    <mergeCell ref="A64:B64"/>
    <mergeCell ref="A61:B61"/>
    <mergeCell ref="A62:B62"/>
    <mergeCell ref="A63:B63"/>
    <mergeCell ref="A65:B65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69"/>
  <sheetViews>
    <sheetView zoomScaleNormal="100" workbookViewId="0">
      <pane ySplit="4" topLeftCell="A5" activePane="bottomLeft" state="frozenSplit"/>
      <selection pane="bottomLeft" activeCell="J16" sqref="J16:J19"/>
    </sheetView>
  </sheetViews>
  <sheetFormatPr defaultRowHeight="12.75" x14ac:dyDescent="0.2"/>
  <cols>
    <col min="1" max="1" width="2.42578125" style="309" customWidth="1"/>
    <col min="2" max="2" width="6.42578125" style="143" customWidth="1"/>
    <col min="3" max="4" width="10.7109375" style="259" customWidth="1"/>
    <col min="5" max="5" width="11.28515625" style="259" customWidth="1"/>
    <col min="6" max="6" width="10.140625" style="259" customWidth="1"/>
    <col min="7" max="7" width="8.7109375" style="1" customWidth="1"/>
    <col min="8" max="8" width="12.7109375" style="1" hidden="1" customWidth="1"/>
    <col min="9" max="9" width="10.7109375" customWidth="1"/>
    <col min="10" max="11" width="10.42578125" customWidth="1"/>
    <col min="12" max="12" width="10.28515625" customWidth="1"/>
    <col min="13" max="14" width="10.7109375" customWidth="1"/>
    <col min="15" max="15" width="10.7109375" style="161" customWidth="1"/>
    <col min="16" max="16" width="10.710937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6" ht="15" x14ac:dyDescent="0.25">
      <c r="A1" s="100" t="s">
        <v>118</v>
      </c>
      <c r="C1" s="258"/>
    </row>
    <row r="2" spans="1:16" ht="5.25" customHeight="1" thickBot="1" x14ac:dyDescent="0.25">
      <c r="A2" s="310"/>
      <c r="B2" s="314"/>
      <c r="C2" s="260"/>
      <c r="D2" s="261"/>
      <c r="E2" s="261"/>
      <c r="F2" s="261"/>
      <c r="G2" s="692" t="s">
        <v>91</v>
      </c>
      <c r="H2" s="505"/>
      <c r="I2" s="213"/>
    </row>
    <row r="3" spans="1:16" ht="17.25" customHeight="1" x14ac:dyDescent="0.2">
      <c r="A3" s="310"/>
      <c r="B3" s="314"/>
      <c r="C3" s="725" t="s">
        <v>83</v>
      </c>
      <c r="D3" s="726"/>
      <c r="E3" s="725" t="s">
        <v>82</v>
      </c>
      <c r="F3" s="726"/>
      <c r="G3" s="692"/>
      <c r="H3" s="505"/>
      <c r="I3" s="213"/>
    </row>
    <row r="4" spans="1:16" ht="13.5" thickBot="1" x14ac:dyDescent="0.25">
      <c r="A4" s="141" t="s">
        <v>6</v>
      </c>
      <c r="B4" s="172" t="s">
        <v>18</v>
      </c>
      <c r="C4" s="262" t="s">
        <v>7</v>
      </c>
      <c r="D4" s="263" t="s">
        <v>8</v>
      </c>
      <c r="E4" s="262" t="s">
        <v>86</v>
      </c>
      <c r="F4" s="264" t="s">
        <v>8</v>
      </c>
      <c r="G4" s="693"/>
      <c r="H4" s="505"/>
      <c r="I4" s="308" t="s">
        <v>0</v>
      </c>
      <c r="J4" s="691" t="s">
        <v>19</v>
      </c>
      <c r="K4" s="691"/>
      <c r="L4" s="691"/>
    </row>
    <row r="5" spans="1:16" x14ac:dyDescent="0.2">
      <c r="A5" s="714" t="s">
        <v>99</v>
      </c>
      <c r="B5" s="145" t="s">
        <v>144</v>
      </c>
      <c r="C5" s="190">
        <v>13680</v>
      </c>
      <c r="D5" s="120"/>
      <c r="E5" s="226"/>
      <c r="F5" s="120"/>
      <c r="G5" s="515"/>
      <c r="H5" s="513">
        <f>SUM(C5:G5)/1.14</f>
        <v>12000.000000000002</v>
      </c>
      <c r="I5" s="711">
        <f>SUM(C5:G10)</f>
        <v>76876.02</v>
      </c>
      <c r="J5" s="67" t="s">
        <v>145</v>
      </c>
      <c r="K5" s="73"/>
      <c r="L5" s="74"/>
      <c r="M5" s="285" t="s">
        <v>124</v>
      </c>
      <c r="N5" s="160"/>
      <c r="O5" s="232">
        <v>41731</v>
      </c>
      <c r="P5" s="295"/>
    </row>
    <row r="6" spans="1:16" x14ac:dyDescent="0.2">
      <c r="A6" s="715"/>
      <c r="B6" s="145" t="s">
        <v>156</v>
      </c>
      <c r="C6" s="190"/>
      <c r="D6" s="120"/>
      <c r="E6" s="226">
        <v>21204</v>
      </c>
      <c r="F6" s="120"/>
      <c r="G6" s="125"/>
      <c r="H6" s="513">
        <f t="shared" ref="H6:H37" si="0">SUM(C6:G6)/1.14</f>
        <v>18600</v>
      </c>
      <c r="I6" s="712"/>
      <c r="J6" s="67" t="s">
        <v>155</v>
      </c>
      <c r="K6" s="73"/>
      <c r="L6" s="74"/>
      <c r="M6" s="285" t="s">
        <v>124</v>
      </c>
      <c r="N6" s="160"/>
      <c r="O6" s="232">
        <v>41768</v>
      </c>
      <c r="P6" s="296"/>
    </row>
    <row r="7" spans="1:16" x14ac:dyDescent="0.2">
      <c r="A7" s="715"/>
      <c r="B7" s="431" t="s">
        <v>176</v>
      </c>
      <c r="C7" s="443"/>
      <c r="D7" s="444"/>
      <c r="E7" s="466"/>
      <c r="F7" s="446"/>
      <c r="G7" s="434">
        <v>135</v>
      </c>
      <c r="H7" s="513">
        <f t="shared" si="0"/>
        <v>118.42105263157896</v>
      </c>
      <c r="I7" s="712"/>
      <c r="J7" s="67" t="s">
        <v>193</v>
      </c>
      <c r="K7" s="73"/>
      <c r="L7" s="74"/>
      <c r="M7" s="160" t="s">
        <v>159</v>
      </c>
      <c r="O7" s="228">
        <v>41731</v>
      </c>
      <c r="P7" s="296"/>
    </row>
    <row r="8" spans="1:16" x14ac:dyDescent="0.2">
      <c r="A8" s="715"/>
      <c r="B8" s="145" t="s">
        <v>189</v>
      </c>
      <c r="C8" s="468">
        <v>13566</v>
      </c>
      <c r="D8" s="253"/>
      <c r="E8" s="254"/>
      <c r="F8" s="255"/>
      <c r="G8" s="125"/>
      <c r="H8" s="513">
        <f t="shared" si="0"/>
        <v>11900.000000000002</v>
      </c>
      <c r="I8" s="712"/>
      <c r="J8" s="67" t="s">
        <v>131</v>
      </c>
      <c r="K8" s="73"/>
      <c r="L8" s="74"/>
      <c r="M8" s="160" t="s">
        <v>159</v>
      </c>
      <c r="O8" s="228">
        <v>41731</v>
      </c>
      <c r="P8" s="296"/>
    </row>
    <row r="9" spans="1:16" x14ac:dyDescent="0.2">
      <c r="A9" s="715"/>
      <c r="B9" s="144" t="s">
        <v>190</v>
      </c>
      <c r="C9" s="469"/>
      <c r="D9" s="311">
        <v>1539</v>
      </c>
      <c r="E9" s="406"/>
      <c r="F9" s="313"/>
      <c r="G9" s="159"/>
      <c r="H9" s="513">
        <f t="shared" si="0"/>
        <v>1350.0000000000002</v>
      </c>
      <c r="I9" s="712"/>
      <c r="J9" s="67" t="s">
        <v>153</v>
      </c>
      <c r="K9" s="73"/>
      <c r="L9" s="74"/>
      <c r="M9" s="160" t="s">
        <v>92</v>
      </c>
      <c r="O9" s="228" t="s">
        <v>93</v>
      </c>
      <c r="P9" s="296"/>
    </row>
    <row r="10" spans="1:16" x14ac:dyDescent="0.2">
      <c r="A10" s="716"/>
      <c r="B10" s="145" t="s">
        <v>192</v>
      </c>
      <c r="C10" s="119"/>
      <c r="D10" s="120">
        <v>26752.02</v>
      </c>
      <c r="E10" s="226"/>
      <c r="F10" s="120"/>
      <c r="G10" s="125"/>
      <c r="H10" s="513">
        <f t="shared" si="0"/>
        <v>23466.684210526317</v>
      </c>
      <c r="I10" s="713"/>
      <c r="J10" s="67" t="s">
        <v>95</v>
      </c>
      <c r="K10" s="73"/>
      <c r="L10" s="74"/>
      <c r="M10" s="285" t="s">
        <v>92</v>
      </c>
      <c r="N10" s="160"/>
      <c r="O10" s="228" t="s">
        <v>93</v>
      </c>
      <c r="P10" s="295"/>
    </row>
    <row r="11" spans="1:16" x14ac:dyDescent="0.2">
      <c r="A11" s="685" t="s">
        <v>199</v>
      </c>
      <c r="B11" s="145" t="s">
        <v>198</v>
      </c>
      <c r="C11" s="256"/>
      <c r="D11" s="253">
        <v>684</v>
      </c>
      <c r="E11" s="254"/>
      <c r="F11" s="255"/>
      <c r="G11" s="125"/>
      <c r="H11" s="513">
        <f t="shared" si="0"/>
        <v>600</v>
      </c>
      <c r="I11" s="719">
        <f>SUM(C11:G13)</f>
        <v>8390.4</v>
      </c>
      <c r="J11" s="148" t="s">
        <v>200</v>
      </c>
      <c r="K11" s="73"/>
      <c r="L11" s="74"/>
      <c r="M11" s="285" t="s">
        <v>92</v>
      </c>
      <c r="O11" s="228" t="s">
        <v>93</v>
      </c>
    </row>
    <row r="12" spans="1:16" x14ac:dyDescent="0.2">
      <c r="A12" s="686"/>
      <c r="B12" s="383" t="s">
        <v>201</v>
      </c>
      <c r="C12" s="447"/>
      <c r="D12" s="401">
        <v>4970.3999999999996</v>
      </c>
      <c r="E12" s="402"/>
      <c r="F12" s="403"/>
      <c r="G12" s="404"/>
      <c r="H12" s="513">
        <f t="shared" si="0"/>
        <v>4360</v>
      </c>
      <c r="I12" s="712"/>
      <c r="J12" s="148" t="s">
        <v>202</v>
      </c>
      <c r="K12" s="73"/>
      <c r="L12" s="74"/>
      <c r="M12" s="285" t="s">
        <v>92</v>
      </c>
      <c r="O12" s="228" t="s">
        <v>93</v>
      </c>
    </row>
    <row r="13" spans="1:16" x14ac:dyDescent="0.2">
      <c r="A13" s="687"/>
      <c r="B13" s="145" t="s">
        <v>203</v>
      </c>
      <c r="C13" s="256"/>
      <c r="D13" s="253">
        <v>2736</v>
      </c>
      <c r="E13" s="254"/>
      <c r="F13" s="255"/>
      <c r="G13" s="125"/>
      <c r="H13" s="513">
        <f t="shared" si="0"/>
        <v>2400</v>
      </c>
      <c r="I13" s="713"/>
      <c r="J13" s="148" t="s">
        <v>200</v>
      </c>
      <c r="K13" s="73"/>
      <c r="L13" s="74"/>
      <c r="M13" s="285" t="s">
        <v>92</v>
      </c>
      <c r="O13" s="228" t="s">
        <v>93</v>
      </c>
    </row>
    <row r="14" spans="1:16" x14ac:dyDescent="0.2">
      <c r="A14" s="685" t="s">
        <v>122</v>
      </c>
      <c r="B14" s="145" t="s">
        <v>204</v>
      </c>
      <c r="C14" s="265"/>
      <c r="D14" s="253">
        <v>17054.400000000001</v>
      </c>
      <c r="E14" s="254"/>
      <c r="F14" s="255"/>
      <c r="G14" s="125"/>
      <c r="H14" s="513">
        <f t="shared" si="0"/>
        <v>14960.000000000002</v>
      </c>
      <c r="I14" s="719">
        <f>SUM(C14:G15)</f>
        <v>24441.600000000002</v>
      </c>
      <c r="J14" s="148" t="s">
        <v>206</v>
      </c>
      <c r="K14" s="73"/>
      <c r="L14" s="74"/>
      <c r="M14" s="285" t="s">
        <v>92</v>
      </c>
      <c r="O14" s="228" t="s">
        <v>93</v>
      </c>
    </row>
    <row r="15" spans="1:16" x14ac:dyDescent="0.2">
      <c r="A15" s="687"/>
      <c r="B15" s="144" t="s">
        <v>205</v>
      </c>
      <c r="C15" s="323">
        <v>7387.2</v>
      </c>
      <c r="D15" s="311"/>
      <c r="E15" s="406"/>
      <c r="F15" s="313"/>
      <c r="G15" s="159"/>
      <c r="H15" s="513">
        <f t="shared" si="0"/>
        <v>6480</v>
      </c>
      <c r="I15" s="713"/>
      <c r="J15" s="148" t="s">
        <v>207</v>
      </c>
      <c r="K15" s="73"/>
      <c r="L15" s="74"/>
      <c r="M15" s="285" t="s">
        <v>159</v>
      </c>
      <c r="O15" s="228">
        <v>41733</v>
      </c>
    </row>
    <row r="16" spans="1:16" x14ac:dyDescent="0.2">
      <c r="A16" s="303" t="s">
        <v>208</v>
      </c>
      <c r="B16" s="383" t="s">
        <v>209</v>
      </c>
      <c r="C16" s="447"/>
      <c r="D16" s="401"/>
      <c r="E16" s="609">
        <v>11970</v>
      </c>
      <c r="F16" s="403"/>
      <c r="G16" s="404"/>
      <c r="H16" s="513">
        <f t="shared" si="0"/>
        <v>10500</v>
      </c>
      <c r="I16" s="507">
        <f>SUM(C16:G16)</f>
        <v>11970</v>
      </c>
      <c r="J16" s="148" t="s">
        <v>210</v>
      </c>
      <c r="K16" s="488"/>
      <c r="L16" s="489"/>
      <c r="M16" s="285" t="s">
        <v>124</v>
      </c>
      <c r="O16" s="228">
        <v>42086</v>
      </c>
      <c r="P16" s="296"/>
    </row>
    <row r="17" spans="1:18" x14ac:dyDescent="0.2">
      <c r="A17" s="685" t="s">
        <v>212</v>
      </c>
      <c r="B17" s="145" t="s">
        <v>211</v>
      </c>
      <c r="C17" s="265"/>
      <c r="D17" s="253">
        <v>5928</v>
      </c>
      <c r="E17" s="324"/>
      <c r="F17" s="255"/>
      <c r="G17" s="125"/>
      <c r="H17" s="513">
        <f t="shared" si="0"/>
        <v>5200</v>
      </c>
      <c r="I17" s="719">
        <f>SUM(C17:G18)</f>
        <v>8413.2000000000007</v>
      </c>
      <c r="J17" s="148" t="s">
        <v>141</v>
      </c>
      <c r="K17" s="73"/>
      <c r="L17" s="74"/>
      <c r="M17" s="285" t="s">
        <v>92</v>
      </c>
      <c r="O17" s="228" t="s">
        <v>93</v>
      </c>
    </row>
    <row r="18" spans="1:18" x14ac:dyDescent="0.2">
      <c r="A18" s="687"/>
      <c r="B18" s="145" t="s">
        <v>213</v>
      </c>
      <c r="C18" s="265">
        <v>2485.1999999999998</v>
      </c>
      <c r="D18" s="253"/>
      <c r="E18" s="324"/>
      <c r="F18" s="255"/>
      <c r="G18" s="125"/>
      <c r="H18" s="513">
        <f t="shared" si="0"/>
        <v>2180</v>
      </c>
      <c r="I18" s="713"/>
      <c r="J18" s="148" t="s">
        <v>214</v>
      </c>
      <c r="K18" s="73"/>
      <c r="L18" s="74"/>
      <c r="M18" s="285" t="s">
        <v>159</v>
      </c>
      <c r="O18" s="228">
        <v>41739</v>
      </c>
    </row>
    <row r="19" spans="1:18" x14ac:dyDescent="0.2">
      <c r="A19" s="685" t="s">
        <v>215</v>
      </c>
      <c r="B19" s="144" t="s">
        <v>216</v>
      </c>
      <c r="C19" s="405"/>
      <c r="D19" s="311"/>
      <c r="E19" s="642">
        <v>9120</v>
      </c>
      <c r="F19" s="313"/>
      <c r="G19" s="159"/>
      <c r="H19" s="513">
        <f t="shared" si="0"/>
        <v>8000.0000000000009</v>
      </c>
      <c r="I19" s="719">
        <f>SUM(C19:G21)</f>
        <v>8367.6</v>
      </c>
      <c r="J19" s="148" t="s">
        <v>210</v>
      </c>
      <c r="K19" s="73"/>
      <c r="L19" s="74"/>
      <c r="M19" s="285" t="s">
        <v>124</v>
      </c>
      <c r="O19" s="228">
        <v>42086</v>
      </c>
    </row>
    <row r="20" spans="1:18" x14ac:dyDescent="0.2">
      <c r="A20" s="686"/>
      <c r="B20" s="383" t="s">
        <v>217</v>
      </c>
      <c r="C20" s="447"/>
      <c r="D20" s="401">
        <v>2485.1999999999998</v>
      </c>
      <c r="E20" s="328"/>
      <c r="F20" s="403"/>
      <c r="G20" s="404"/>
      <c r="H20" s="513">
        <f t="shared" si="0"/>
        <v>2180</v>
      </c>
      <c r="I20" s="712"/>
      <c r="J20" s="148" t="s">
        <v>218</v>
      </c>
      <c r="K20" s="73"/>
      <c r="L20" s="74"/>
      <c r="M20" s="285" t="s">
        <v>92</v>
      </c>
      <c r="O20" s="228" t="s">
        <v>93</v>
      </c>
      <c r="P20" s="296"/>
    </row>
    <row r="21" spans="1:18" x14ac:dyDescent="0.2">
      <c r="A21" s="687"/>
      <c r="B21" s="145" t="s">
        <v>219</v>
      </c>
      <c r="C21" s="252"/>
      <c r="D21" s="253">
        <v>-3237.6</v>
      </c>
      <c r="E21" s="254"/>
      <c r="F21" s="255"/>
      <c r="G21" s="125"/>
      <c r="H21" s="513">
        <f t="shared" si="0"/>
        <v>-2840</v>
      </c>
      <c r="I21" s="713"/>
      <c r="J21" s="148" t="s">
        <v>147</v>
      </c>
      <c r="K21" s="73"/>
      <c r="L21" s="74"/>
      <c r="M21" s="285" t="s">
        <v>92</v>
      </c>
      <c r="O21" s="228" t="s">
        <v>93</v>
      </c>
      <c r="P21" s="213"/>
      <c r="Q21" s="213"/>
      <c r="R21" s="213"/>
    </row>
    <row r="22" spans="1:18" x14ac:dyDescent="0.2">
      <c r="A22" s="685" t="s">
        <v>221</v>
      </c>
      <c r="B22" s="145" t="s">
        <v>220</v>
      </c>
      <c r="C22" s="265"/>
      <c r="D22" s="253">
        <v>3226.2</v>
      </c>
      <c r="E22" s="254"/>
      <c r="F22" s="255"/>
      <c r="G22" s="125"/>
      <c r="H22" s="513">
        <f t="shared" si="0"/>
        <v>2830</v>
      </c>
      <c r="I22" s="719">
        <f>SUM(C22:G23)</f>
        <v>14170.2</v>
      </c>
      <c r="J22" s="148" t="s">
        <v>222</v>
      </c>
      <c r="K22" s="73"/>
      <c r="L22" s="74"/>
      <c r="M22" s="285" t="s">
        <v>92</v>
      </c>
      <c r="O22" s="228" t="s">
        <v>93</v>
      </c>
      <c r="P22" s="213"/>
      <c r="Q22" s="213"/>
      <c r="R22" s="213"/>
    </row>
    <row r="23" spans="1:18" x14ac:dyDescent="0.2">
      <c r="A23" s="687"/>
      <c r="B23" s="431" t="s">
        <v>223</v>
      </c>
      <c r="C23" s="443"/>
      <c r="D23" s="444"/>
      <c r="E23" s="445">
        <v>10944</v>
      </c>
      <c r="F23" s="446"/>
      <c r="G23" s="434"/>
      <c r="H23" s="513">
        <f t="shared" si="0"/>
        <v>9600</v>
      </c>
      <c r="I23" s="713"/>
      <c r="J23" s="148" t="s">
        <v>224</v>
      </c>
      <c r="K23" s="73"/>
      <c r="L23" s="74"/>
      <c r="M23" s="285" t="s">
        <v>159</v>
      </c>
      <c r="O23" s="228">
        <v>41843</v>
      </c>
      <c r="P23" s="213"/>
      <c r="Q23" s="213"/>
      <c r="R23" s="213"/>
    </row>
    <row r="24" spans="1:18" x14ac:dyDescent="0.2">
      <c r="A24" s="685" t="s">
        <v>226</v>
      </c>
      <c r="B24" s="145" t="s">
        <v>225</v>
      </c>
      <c r="C24" s="265">
        <v>10670.4</v>
      </c>
      <c r="D24" s="253"/>
      <c r="E24" s="254"/>
      <c r="F24" s="255"/>
      <c r="G24" s="125"/>
      <c r="H24" s="514">
        <f t="shared" si="0"/>
        <v>9360</v>
      </c>
      <c r="I24" s="719">
        <f>SUM(C24:G26)</f>
        <v>20611.199999999997</v>
      </c>
      <c r="J24" s="148" t="s">
        <v>227</v>
      </c>
      <c r="K24" s="73"/>
      <c r="L24" s="74"/>
      <c r="M24" s="285" t="s">
        <v>124</v>
      </c>
      <c r="O24" s="228">
        <v>41745</v>
      </c>
      <c r="P24" s="213"/>
      <c r="Q24" s="213"/>
      <c r="R24" s="213"/>
    </row>
    <row r="25" spans="1:18" x14ac:dyDescent="0.2">
      <c r="A25" s="686"/>
      <c r="B25" s="145" t="s">
        <v>228</v>
      </c>
      <c r="C25" s="323"/>
      <c r="D25" s="311">
        <v>4970.3999999999996</v>
      </c>
      <c r="E25" s="406"/>
      <c r="F25" s="313"/>
      <c r="G25" s="159"/>
      <c r="H25" s="514">
        <f t="shared" si="0"/>
        <v>4360</v>
      </c>
      <c r="I25" s="712"/>
      <c r="J25" s="148" t="s">
        <v>202</v>
      </c>
      <c r="K25" s="73"/>
      <c r="L25" s="74"/>
      <c r="M25" s="285" t="s">
        <v>92</v>
      </c>
      <c r="O25" s="228" t="s">
        <v>93</v>
      </c>
      <c r="P25" s="213"/>
      <c r="Q25" s="213"/>
      <c r="R25" s="213"/>
    </row>
    <row r="26" spans="1:18" x14ac:dyDescent="0.2">
      <c r="A26" s="687"/>
      <c r="B26" s="145" t="s">
        <v>229</v>
      </c>
      <c r="C26" s="400"/>
      <c r="D26" s="401">
        <v>4970.3999999999996</v>
      </c>
      <c r="E26" s="402"/>
      <c r="F26" s="403"/>
      <c r="G26" s="404"/>
      <c r="H26" s="513">
        <f t="shared" si="0"/>
        <v>4360</v>
      </c>
      <c r="I26" s="713"/>
      <c r="J26" s="148" t="s">
        <v>202</v>
      </c>
      <c r="K26" s="73"/>
      <c r="L26" s="74"/>
      <c r="M26" s="285" t="s">
        <v>92</v>
      </c>
      <c r="O26" s="228" t="s">
        <v>93</v>
      </c>
      <c r="P26" s="213"/>
      <c r="Q26" s="213"/>
      <c r="R26" s="213"/>
    </row>
    <row r="27" spans="1:18" x14ac:dyDescent="0.2">
      <c r="A27" s="685" t="s">
        <v>230</v>
      </c>
      <c r="B27" s="145" t="s">
        <v>231</v>
      </c>
      <c r="C27" s="252"/>
      <c r="D27" s="253">
        <v>10909.8</v>
      </c>
      <c r="E27" s="254"/>
      <c r="F27" s="255"/>
      <c r="G27" s="125"/>
      <c r="H27" s="513">
        <f t="shared" si="0"/>
        <v>9570</v>
      </c>
      <c r="I27" s="719">
        <f>SUM(C27:G29)</f>
        <v>59369.8</v>
      </c>
      <c r="J27" s="148" t="s">
        <v>202</v>
      </c>
      <c r="K27" s="73"/>
      <c r="L27" s="74"/>
      <c r="M27" s="285" t="s">
        <v>92</v>
      </c>
      <c r="O27" s="228" t="s">
        <v>93</v>
      </c>
      <c r="P27" s="213"/>
      <c r="Q27" s="213"/>
      <c r="R27" s="213"/>
    </row>
    <row r="28" spans="1:18" x14ac:dyDescent="0.2">
      <c r="A28" s="686"/>
      <c r="B28" s="291" t="s">
        <v>233</v>
      </c>
      <c r="C28" s="448"/>
      <c r="D28" s="444">
        <v>15160</v>
      </c>
      <c r="E28" s="450"/>
      <c r="F28" s="446"/>
      <c r="G28" s="434"/>
      <c r="H28" s="129"/>
      <c r="I28" s="712"/>
      <c r="J28" s="148" t="s">
        <v>235</v>
      </c>
      <c r="K28" s="73"/>
      <c r="L28" s="74"/>
      <c r="M28" s="285" t="s">
        <v>92</v>
      </c>
      <c r="O28" s="228" t="s">
        <v>93</v>
      </c>
      <c r="P28" s="213"/>
      <c r="Q28" s="213"/>
      <c r="R28" s="213"/>
    </row>
    <row r="29" spans="1:18" x14ac:dyDescent="0.2">
      <c r="A29" s="687"/>
      <c r="B29" s="291" t="s">
        <v>234</v>
      </c>
      <c r="C29" s="256"/>
      <c r="D29" s="253">
        <v>33300</v>
      </c>
      <c r="E29" s="254"/>
      <c r="F29" s="255"/>
      <c r="G29" s="125"/>
      <c r="H29" s="129"/>
      <c r="I29" s="713"/>
      <c r="J29" s="148" t="s">
        <v>235</v>
      </c>
      <c r="K29" s="73"/>
      <c r="L29" s="74"/>
      <c r="M29" s="285" t="s">
        <v>92</v>
      </c>
      <c r="O29" s="228" t="s">
        <v>93</v>
      </c>
      <c r="P29" s="213"/>
      <c r="Q29" s="213"/>
      <c r="R29" s="213"/>
    </row>
    <row r="30" spans="1:18" x14ac:dyDescent="0.2">
      <c r="A30" s="685" t="s">
        <v>151</v>
      </c>
      <c r="B30" s="291" t="s">
        <v>236</v>
      </c>
      <c r="C30" s="405"/>
      <c r="D30" s="311">
        <v>4104</v>
      </c>
      <c r="E30" s="406"/>
      <c r="F30" s="313"/>
      <c r="G30" s="159"/>
      <c r="H30" s="513">
        <f t="shared" si="0"/>
        <v>3600.0000000000005</v>
      </c>
      <c r="I30" s="719">
        <f>SUM(C30:G32)</f>
        <v>31635</v>
      </c>
      <c r="J30" s="148" t="s">
        <v>200</v>
      </c>
      <c r="K30" s="73"/>
      <c r="L30" s="74"/>
      <c r="M30" s="285" t="s">
        <v>92</v>
      </c>
      <c r="O30" s="228" t="s">
        <v>93</v>
      </c>
      <c r="P30" s="213"/>
      <c r="Q30" s="213"/>
      <c r="R30" s="213"/>
    </row>
    <row r="31" spans="1:18" x14ac:dyDescent="0.2">
      <c r="A31" s="686"/>
      <c r="B31" s="291" t="s">
        <v>237</v>
      </c>
      <c r="C31" s="405"/>
      <c r="D31" s="311">
        <v>16575.599999999999</v>
      </c>
      <c r="E31" s="406"/>
      <c r="F31" s="313"/>
      <c r="G31" s="159"/>
      <c r="H31" s="513">
        <f t="shared" si="0"/>
        <v>14540</v>
      </c>
      <c r="I31" s="712"/>
      <c r="J31" s="148" t="s">
        <v>141</v>
      </c>
      <c r="K31" s="73"/>
      <c r="L31" s="74"/>
      <c r="M31" s="285" t="s">
        <v>92</v>
      </c>
      <c r="O31" s="228" t="s">
        <v>93</v>
      </c>
      <c r="P31" s="213"/>
      <c r="Q31" s="213"/>
      <c r="R31" s="213"/>
    </row>
    <row r="32" spans="1:18" x14ac:dyDescent="0.2">
      <c r="A32" s="687"/>
      <c r="B32" s="144" t="s">
        <v>238</v>
      </c>
      <c r="C32" s="323">
        <v>10955.4</v>
      </c>
      <c r="D32" s="311"/>
      <c r="E32" s="406"/>
      <c r="F32" s="313"/>
      <c r="G32" s="159"/>
      <c r="H32" s="513">
        <f t="shared" si="0"/>
        <v>9610</v>
      </c>
      <c r="I32" s="713"/>
      <c r="J32" s="148" t="s">
        <v>239</v>
      </c>
      <c r="K32" s="73"/>
      <c r="L32" s="74"/>
      <c r="M32" s="285" t="s">
        <v>124</v>
      </c>
      <c r="O32" s="228">
        <v>41759</v>
      </c>
      <c r="P32" s="213"/>
      <c r="Q32" s="213"/>
      <c r="R32" s="213"/>
    </row>
    <row r="33" spans="1:18" x14ac:dyDescent="0.2">
      <c r="A33" s="685" t="s">
        <v>240</v>
      </c>
      <c r="B33" s="144" t="s">
        <v>241</v>
      </c>
      <c r="C33" s="405"/>
      <c r="D33" s="311">
        <v>19380</v>
      </c>
      <c r="E33" s="406"/>
      <c r="F33" s="313"/>
      <c r="G33" s="159"/>
      <c r="H33" s="513">
        <f t="shared" si="0"/>
        <v>17000</v>
      </c>
      <c r="I33" s="719">
        <f>SUM(C33:G34)</f>
        <v>24350.400000000001</v>
      </c>
      <c r="J33" s="148" t="s">
        <v>243</v>
      </c>
      <c r="K33" s="73"/>
      <c r="L33" s="74"/>
      <c r="M33" s="285" t="s">
        <v>92</v>
      </c>
      <c r="O33" s="228" t="s">
        <v>93</v>
      </c>
      <c r="P33" s="213"/>
      <c r="Q33" s="213"/>
      <c r="R33" s="213"/>
    </row>
    <row r="34" spans="1:18" x14ac:dyDescent="0.2">
      <c r="A34" s="687"/>
      <c r="B34" s="144" t="s">
        <v>242</v>
      </c>
      <c r="C34" s="323">
        <v>4970.3999999999996</v>
      </c>
      <c r="D34" s="311"/>
      <c r="E34" s="406"/>
      <c r="F34" s="313"/>
      <c r="G34" s="159"/>
      <c r="H34" s="513">
        <f t="shared" si="0"/>
        <v>4360</v>
      </c>
      <c r="I34" s="713"/>
      <c r="J34" s="148" t="s">
        <v>244</v>
      </c>
      <c r="K34" s="73"/>
      <c r="L34" s="74"/>
      <c r="M34" s="285" t="s">
        <v>124</v>
      </c>
      <c r="O34" s="228">
        <v>41830</v>
      </c>
      <c r="P34" s="213"/>
      <c r="Q34" s="213"/>
      <c r="R34" s="213"/>
    </row>
    <row r="35" spans="1:18" x14ac:dyDescent="0.2">
      <c r="A35" s="490" t="s">
        <v>248</v>
      </c>
      <c r="B35" s="144" t="s">
        <v>247</v>
      </c>
      <c r="C35" s="323">
        <v>6395.4</v>
      </c>
      <c r="D35" s="311"/>
      <c r="E35" s="406"/>
      <c r="F35" s="313"/>
      <c r="G35" s="159"/>
      <c r="H35" s="513">
        <f t="shared" si="0"/>
        <v>5610</v>
      </c>
      <c r="I35" s="418">
        <f>SUM(C35:G35)</f>
        <v>6395.4</v>
      </c>
      <c r="J35" s="148" t="s">
        <v>239</v>
      </c>
      <c r="K35" s="73"/>
      <c r="L35" s="74"/>
      <c r="M35" s="285" t="s">
        <v>124</v>
      </c>
      <c r="O35" s="228">
        <v>41759</v>
      </c>
      <c r="P35" s="213"/>
      <c r="Q35" s="498">
        <f>C35+C32</f>
        <v>17350.8</v>
      </c>
      <c r="R35" s="213"/>
    </row>
    <row r="36" spans="1:18" x14ac:dyDescent="0.2">
      <c r="A36" s="184" t="s">
        <v>177</v>
      </c>
      <c r="B36" s="144" t="s">
        <v>249</v>
      </c>
      <c r="C36" s="405"/>
      <c r="D36" s="311">
        <v>137940</v>
      </c>
      <c r="E36" s="406"/>
      <c r="F36" s="313"/>
      <c r="G36" s="159"/>
      <c r="H36" s="513">
        <f t="shared" si="0"/>
        <v>121000.00000000001</v>
      </c>
      <c r="I36" s="507">
        <f>SUM(C36:G36)</f>
        <v>137940</v>
      </c>
      <c r="J36" s="148" t="s">
        <v>250</v>
      </c>
      <c r="K36" s="73"/>
      <c r="L36" s="74"/>
      <c r="M36" s="285" t="s">
        <v>92</v>
      </c>
      <c r="O36" s="228" t="s">
        <v>93</v>
      </c>
      <c r="P36" s="213"/>
      <c r="Q36" s="213"/>
      <c r="R36" s="213"/>
    </row>
    <row r="37" spans="1:18" x14ac:dyDescent="0.2">
      <c r="A37" s="184" t="s">
        <v>252</v>
      </c>
      <c r="B37" s="144" t="s">
        <v>251</v>
      </c>
      <c r="C37" s="323">
        <v>17100</v>
      </c>
      <c r="D37" s="311"/>
      <c r="E37" s="406"/>
      <c r="F37" s="313"/>
      <c r="G37" s="159"/>
      <c r="H37" s="513">
        <f t="shared" si="0"/>
        <v>15000.000000000002</v>
      </c>
      <c r="I37" s="508">
        <f>SUM(C37:G37)</f>
        <v>17100</v>
      </c>
      <c r="J37" s="148" t="s">
        <v>131</v>
      </c>
      <c r="K37" s="73"/>
      <c r="L37" s="74"/>
      <c r="M37" s="285" t="s">
        <v>159</v>
      </c>
      <c r="O37" s="228">
        <v>41787</v>
      </c>
      <c r="P37" s="213"/>
      <c r="Q37" s="213"/>
      <c r="R37" s="213"/>
    </row>
    <row r="38" spans="1:18" ht="13.5" thickBot="1" x14ac:dyDescent="0.25">
      <c r="A38" s="176" t="s">
        <v>254</v>
      </c>
      <c r="B38" s="144" t="s">
        <v>253</v>
      </c>
      <c r="C38" s="323">
        <v>4696.8</v>
      </c>
      <c r="D38" s="311"/>
      <c r="E38" s="406"/>
      <c r="F38" s="313"/>
      <c r="G38" s="159"/>
      <c r="H38" s="513">
        <f>SUM(C38:G38)/1.14</f>
        <v>4120.0000000000009</v>
      </c>
      <c r="I38" s="508">
        <f>SUM(C38:G38)</f>
        <v>4696.8</v>
      </c>
      <c r="J38" s="148" t="s">
        <v>255</v>
      </c>
      <c r="K38" s="73"/>
      <c r="L38" s="74"/>
      <c r="M38" s="285" t="s">
        <v>159</v>
      </c>
      <c r="O38" s="228">
        <v>41759</v>
      </c>
      <c r="P38" s="213"/>
      <c r="Q38" s="213"/>
      <c r="R38" s="213"/>
    </row>
    <row r="39" spans="1:18" s="13" customFormat="1" ht="14.25" thickTop="1" thickBot="1" x14ac:dyDescent="0.25">
      <c r="A39" s="701"/>
      <c r="B39" s="701"/>
      <c r="C39" s="266">
        <f t="shared" ref="C39:I39" si="1">SUM(C5:C38)</f>
        <v>91906.8</v>
      </c>
      <c r="D39" s="266">
        <f t="shared" si="1"/>
        <v>309447.81999999995</v>
      </c>
      <c r="E39" s="266">
        <f t="shared" si="1"/>
        <v>53238</v>
      </c>
      <c r="F39" s="266">
        <f t="shared" si="1"/>
        <v>0</v>
      </c>
      <c r="G39" s="266">
        <f t="shared" si="1"/>
        <v>135</v>
      </c>
      <c r="H39" s="506"/>
      <c r="I39" s="703">
        <f t="shared" si="1"/>
        <v>454727.62000000005</v>
      </c>
      <c r="J39" s="703"/>
      <c r="K39" s="703"/>
      <c r="L39" s="703"/>
      <c r="M39" s="128">
        <f>SUM(C39:G39)</f>
        <v>454727.61999999994</v>
      </c>
      <c r="N39" s="721">
        <f>SUM(C7:G38)</f>
        <v>419843.61999999994</v>
      </c>
      <c r="O39" s="721"/>
      <c r="P39" s="294"/>
      <c r="Q39" s="477"/>
      <c r="R39" s="294"/>
    </row>
    <row r="40" spans="1:18" s="13" customFormat="1" ht="15" customHeight="1" x14ac:dyDescent="0.2">
      <c r="A40" s="310"/>
      <c r="B40" s="146"/>
      <c r="C40" s="727">
        <f>SUM(C39:D39)</f>
        <v>401354.61999999994</v>
      </c>
      <c r="D40" s="728"/>
      <c r="E40" s="729">
        <f>SUM(E39:F39)</f>
        <v>53238</v>
      </c>
      <c r="F40" s="730"/>
      <c r="G40" s="127">
        <f>SUM(G39)</f>
        <v>135</v>
      </c>
      <c r="H40" s="373"/>
      <c r="I40" s="702"/>
      <c r="J40" s="702"/>
      <c r="K40" s="702"/>
      <c r="L40" s="702"/>
      <c r="M40" s="128">
        <f>SUM(C40:G40)</f>
        <v>454727.61999999994</v>
      </c>
      <c r="N40" s="128"/>
      <c r="O40" s="476"/>
      <c r="P40" s="294"/>
      <c r="Q40" s="477"/>
      <c r="R40" s="294"/>
    </row>
    <row r="41" spans="1:18" s="13" customFormat="1" x14ac:dyDescent="0.2">
      <c r="A41" s="310"/>
      <c r="B41" s="146"/>
      <c r="C41" s="267"/>
      <c r="D41" s="267"/>
      <c r="E41" s="656">
        <f>COUNTA(E5:E38)</f>
        <v>4</v>
      </c>
      <c r="F41" s="267"/>
      <c r="G41" s="9"/>
      <c r="H41" s="9" t="s">
        <v>332</v>
      </c>
      <c r="I41" s="722">
        <f>I39-D28-D29</f>
        <v>406267.62000000005</v>
      </c>
      <c r="J41" s="722"/>
      <c r="M41" s="8"/>
      <c r="N41" s="8"/>
      <c r="O41" s="476"/>
      <c r="P41" s="294"/>
      <c r="Q41" s="478"/>
      <c r="R41" s="294"/>
    </row>
    <row r="42" spans="1:18" x14ac:dyDescent="0.2">
      <c r="J42" s="235"/>
      <c r="O42" s="232"/>
      <c r="P42" s="213"/>
      <c r="Q42" s="340"/>
      <c r="R42" s="213"/>
    </row>
    <row r="43" spans="1:18" ht="15" x14ac:dyDescent="0.2">
      <c r="A43" s="124" t="s">
        <v>17</v>
      </c>
      <c r="O43" s="232"/>
      <c r="P43" s="213"/>
      <c r="Q43" s="213"/>
      <c r="R43" s="213"/>
    </row>
    <row r="44" spans="1:18" s="161" customFormat="1" ht="7.5" customHeight="1" x14ac:dyDescent="0.2">
      <c r="A44" s="4"/>
      <c r="B44" s="143"/>
      <c r="C44" s="259"/>
      <c r="D44" s="259"/>
      <c r="E44" s="259"/>
      <c r="F44" s="259"/>
      <c r="G44" s="1"/>
      <c r="H44" s="1"/>
      <c r="I44"/>
      <c r="J44"/>
      <c r="K44"/>
      <c r="L44"/>
      <c r="M44"/>
      <c r="N44"/>
      <c r="P44"/>
    </row>
    <row r="45" spans="1:18" s="161" customFormat="1" ht="17.25" customHeight="1" thickBot="1" x14ac:dyDescent="0.25">
      <c r="A45" s="218"/>
      <c r="B45" s="219" t="s">
        <v>83</v>
      </c>
      <c r="C45" s="268"/>
      <c r="D45" s="259"/>
      <c r="E45" s="259"/>
      <c r="F45" s="259"/>
      <c r="G45" s="1"/>
      <c r="H45" s="1"/>
      <c r="I45"/>
      <c r="J45"/>
      <c r="K45"/>
      <c r="L45"/>
      <c r="M45"/>
      <c r="N45"/>
      <c r="P45"/>
    </row>
    <row r="46" spans="1:18" s="161" customFormat="1" ht="13.5" thickBot="1" x14ac:dyDescent="0.25">
      <c r="A46" s="707"/>
      <c r="B46" s="708"/>
      <c r="C46" s="269" t="s">
        <v>143</v>
      </c>
      <c r="D46" s="491" t="s">
        <v>11</v>
      </c>
      <c r="E46" s="270" t="s">
        <v>74</v>
      </c>
      <c r="F46" s="270" t="s">
        <v>42</v>
      </c>
      <c r="G46" s="157" t="s">
        <v>27</v>
      </c>
      <c r="H46" s="157"/>
      <c r="I46" s="157" t="s">
        <v>14</v>
      </c>
      <c r="J46" s="157" t="s">
        <v>72</v>
      </c>
      <c r="K46" s="157" t="s">
        <v>61</v>
      </c>
      <c r="L46" s="157" t="s">
        <v>196</v>
      </c>
      <c r="M46" s="92" t="s">
        <v>9</v>
      </c>
      <c r="N46" s="248" t="s">
        <v>16</v>
      </c>
      <c r="O46" s="472" t="s">
        <v>94</v>
      </c>
      <c r="Q46"/>
    </row>
    <row r="47" spans="1:18" s="161" customFormat="1" x14ac:dyDescent="0.2">
      <c r="A47" s="723" t="s">
        <v>190</v>
      </c>
      <c r="B47" s="724"/>
      <c r="C47" s="271"/>
      <c r="D47" s="492"/>
      <c r="E47" s="272"/>
      <c r="F47" s="273"/>
      <c r="G47" s="123"/>
      <c r="H47" s="173"/>
      <c r="I47" s="173"/>
      <c r="J47" s="173"/>
      <c r="K47" s="173"/>
      <c r="L47" s="173"/>
      <c r="M47" s="173"/>
      <c r="N47" s="123"/>
      <c r="O47" s="473">
        <v>1539</v>
      </c>
      <c r="Q47"/>
    </row>
    <row r="48" spans="1:18" s="161" customFormat="1" x14ac:dyDescent="0.2">
      <c r="A48" s="717" t="s">
        <v>192</v>
      </c>
      <c r="B48" s="718"/>
      <c r="C48" s="485"/>
      <c r="D48" s="493"/>
      <c r="E48" s="486"/>
      <c r="F48" s="339"/>
      <c r="G48" s="487"/>
      <c r="H48" s="182"/>
      <c r="I48" s="182"/>
      <c r="J48" s="182"/>
      <c r="K48" s="182"/>
      <c r="L48" s="182">
        <v>26752.02</v>
      </c>
      <c r="M48" s="182"/>
      <c r="N48" s="487"/>
      <c r="O48" s="183"/>
      <c r="Q48"/>
    </row>
    <row r="49" spans="1:17" s="161" customFormat="1" x14ac:dyDescent="0.2">
      <c r="A49" s="717" t="s">
        <v>198</v>
      </c>
      <c r="B49" s="718"/>
      <c r="C49" s="274"/>
      <c r="D49" s="494"/>
      <c r="E49" s="275"/>
      <c r="F49" s="276"/>
      <c r="G49" s="122"/>
      <c r="H49" s="168"/>
      <c r="I49" s="168"/>
      <c r="J49" s="168"/>
      <c r="K49" s="168"/>
      <c r="L49" s="168"/>
      <c r="M49" s="168"/>
      <c r="N49" s="122">
        <v>684</v>
      </c>
      <c r="O49" s="170"/>
      <c r="Q49"/>
    </row>
    <row r="50" spans="1:17" s="161" customFormat="1" x14ac:dyDescent="0.2">
      <c r="A50" s="682" t="s">
        <v>201</v>
      </c>
      <c r="B50" s="684"/>
      <c r="C50" s="274"/>
      <c r="D50" s="494"/>
      <c r="E50" s="275"/>
      <c r="F50" s="276">
        <v>4970.3999999999996</v>
      </c>
      <c r="G50" s="122"/>
      <c r="H50" s="168"/>
      <c r="I50" s="168"/>
      <c r="J50" s="168"/>
      <c r="K50" s="168"/>
      <c r="L50" s="168"/>
      <c r="M50" s="168"/>
      <c r="N50" s="122"/>
      <c r="O50" s="170"/>
      <c r="Q50"/>
    </row>
    <row r="51" spans="1:17" s="161" customFormat="1" x14ac:dyDescent="0.2">
      <c r="A51" s="682" t="s">
        <v>203</v>
      </c>
      <c r="B51" s="684"/>
      <c r="C51" s="274"/>
      <c r="D51" s="494"/>
      <c r="E51" s="275"/>
      <c r="F51" s="276"/>
      <c r="G51" s="122"/>
      <c r="H51" s="168"/>
      <c r="I51" s="168"/>
      <c r="J51" s="168"/>
      <c r="K51" s="168"/>
      <c r="L51" s="168"/>
      <c r="M51" s="168"/>
      <c r="N51" s="122">
        <v>2736</v>
      </c>
      <c r="O51" s="170"/>
      <c r="Q51"/>
    </row>
    <row r="52" spans="1:17" s="161" customFormat="1" x14ac:dyDescent="0.2">
      <c r="A52" s="682" t="s">
        <v>204</v>
      </c>
      <c r="B52" s="684"/>
      <c r="C52" s="274"/>
      <c r="D52" s="494"/>
      <c r="E52" s="276"/>
      <c r="F52" s="276"/>
      <c r="G52" s="122"/>
      <c r="H52" s="168"/>
      <c r="I52" s="168"/>
      <c r="J52" s="168"/>
      <c r="K52" s="168">
        <v>17054.400000000001</v>
      </c>
      <c r="L52" s="168"/>
      <c r="M52" s="168"/>
      <c r="N52" s="276"/>
      <c r="O52" s="338"/>
      <c r="Q52"/>
    </row>
    <row r="53" spans="1:17" s="161" customFormat="1" x14ac:dyDescent="0.2">
      <c r="A53" s="682" t="s">
        <v>211</v>
      </c>
      <c r="B53" s="684"/>
      <c r="C53" s="274">
        <v>5928</v>
      </c>
      <c r="D53" s="494"/>
      <c r="E53" s="276"/>
      <c r="F53" s="276"/>
      <c r="G53" s="122"/>
      <c r="H53" s="168"/>
      <c r="I53" s="168"/>
      <c r="J53" s="168"/>
      <c r="K53" s="168"/>
      <c r="L53" s="168"/>
      <c r="M53" s="168"/>
      <c r="N53" s="276"/>
      <c r="O53" s="338"/>
      <c r="Q53"/>
    </row>
    <row r="54" spans="1:17" s="161" customFormat="1" x14ac:dyDescent="0.2">
      <c r="A54" s="682" t="s">
        <v>217</v>
      </c>
      <c r="B54" s="684"/>
      <c r="C54" s="274"/>
      <c r="D54" s="494"/>
      <c r="E54" s="275"/>
      <c r="F54" s="276"/>
      <c r="G54" s="122"/>
      <c r="H54" s="168"/>
      <c r="I54" s="168"/>
      <c r="J54" s="168"/>
      <c r="K54" s="168"/>
      <c r="L54" s="168"/>
      <c r="M54" s="168">
        <v>2485.1999999999998</v>
      </c>
      <c r="N54" s="122"/>
      <c r="O54" s="170"/>
      <c r="Q54"/>
    </row>
    <row r="55" spans="1:17" s="161" customFormat="1" x14ac:dyDescent="0.2">
      <c r="A55" s="682" t="s">
        <v>219</v>
      </c>
      <c r="B55" s="684"/>
      <c r="C55" s="277"/>
      <c r="D55" s="495"/>
      <c r="E55" s="278">
        <v>-3237.6</v>
      </c>
      <c r="F55" s="276"/>
      <c r="G55" s="327"/>
      <c r="H55" s="325"/>
      <c r="I55" s="325"/>
      <c r="J55" s="241"/>
      <c r="K55" s="241"/>
      <c r="L55" s="241"/>
      <c r="M55" s="241"/>
      <c r="N55" s="250"/>
      <c r="O55" s="316"/>
      <c r="Q55"/>
    </row>
    <row r="56" spans="1:17" s="161" customFormat="1" x14ac:dyDescent="0.2">
      <c r="A56" s="682" t="s">
        <v>220</v>
      </c>
      <c r="B56" s="684"/>
      <c r="C56" s="277"/>
      <c r="D56" s="495"/>
      <c r="E56" s="278"/>
      <c r="F56" s="276"/>
      <c r="G56" s="129">
        <v>3226.2</v>
      </c>
      <c r="H56" s="325"/>
      <c r="I56" s="325"/>
      <c r="J56" s="241"/>
      <c r="K56" s="241"/>
      <c r="L56" s="241"/>
      <c r="M56" s="241"/>
      <c r="N56" s="250"/>
      <c r="O56" s="316"/>
      <c r="Q56"/>
    </row>
    <row r="57" spans="1:17" s="161" customFormat="1" x14ac:dyDescent="0.2">
      <c r="A57" s="682" t="s">
        <v>228</v>
      </c>
      <c r="B57" s="684"/>
      <c r="C57" s="277"/>
      <c r="D57" s="495"/>
      <c r="E57" s="278"/>
      <c r="F57" s="339">
        <v>4970.3999999999996</v>
      </c>
      <c r="G57" s="129"/>
      <c r="H57" s="325"/>
      <c r="I57" s="325"/>
      <c r="J57" s="241"/>
      <c r="K57" s="241"/>
      <c r="L57" s="241"/>
      <c r="M57" s="241"/>
      <c r="N57" s="250"/>
      <c r="O57" s="316"/>
      <c r="Q57"/>
    </row>
    <row r="58" spans="1:17" s="161" customFormat="1" x14ac:dyDescent="0.2">
      <c r="A58" s="682" t="s">
        <v>229</v>
      </c>
      <c r="B58" s="684"/>
      <c r="C58" s="277"/>
      <c r="D58" s="495"/>
      <c r="E58" s="278"/>
      <c r="F58" s="276">
        <v>4970.3999999999996</v>
      </c>
      <c r="G58" s="129"/>
      <c r="H58" s="129"/>
      <c r="I58" s="129"/>
      <c r="J58" s="276"/>
      <c r="K58" s="325"/>
      <c r="L58" s="241"/>
      <c r="M58" s="241"/>
      <c r="N58" s="250"/>
      <c r="O58" s="316"/>
      <c r="Q58"/>
    </row>
    <row r="59" spans="1:17" s="161" customFormat="1" x14ac:dyDescent="0.2">
      <c r="A59" s="682" t="s">
        <v>231</v>
      </c>
      <c r="B59" s="684"/>
      <c r="C59" s="277"/>
      <c r="D59" s="495"/>
      <c r="E59" s="278"/>
      <c r="F59" s="279">
        <v>10909.8</v>
      </c>
      <c r="G59" s="250"/>
      <c r="H59" s="250"/>
      <c r="I59" s="250"/>
      <c r="J59" s="276"/>
      <c r="K59" s="325"/>
      <c r="L59" s="241"/>
      <c r="M59" s="241"/>
      <c r="N59" s="250"/>
      <c r="O59" s="316"/>
      <c r="Q59"/>
    </row>
    <row r="60" spans="1:17" s="161" customFormat="1" x14ac:dyDescent="0.2">
      <c r="A60" s="682" t="s">
        <v>233</v>
      </c>
      <c r="B60" s="684"/>
      <c r="C60" s="277"/>
      <c r="D60" s="495"/>
      <c r="E60" s="278"/>
      <c r="F60" s="279"/>
      <c r="G60" s="276"/>
      <c r="H60" s="279"/>
      <c r="I60" s="279"/>
      <c r="J60" s="279">
        <v>15160</v>
      </c>
      <c r="K60" s="328"/>
      <c r="L60" s="279"/>
      <c r="M60" s="328"/>
      <c r="N60" s="327"/>
      <c r="O60" s="316"/>
      <c r="Q60"/>
    </row>
    <row r="61" spans="1:17" s="161" customFormat="1" x14ac:dyDescent="0.2">
      <c r="A61" s="682" t="s">
        <v>234</v>
      </c>
      <c r="B61" s="684"/>
      <c r="C61" s="277"/>
      <c r="D61" s="495"/>
      <c r="E61" s="278"/>
      <c r="F61" s="279"/>
      <c r="G61" s="250"/>
      <c r="H61" s="250"/>
      <c r="I61" s="250"/>
      <c r="J61" s="276">
        <v>33300</v>
      </c>
      <c r="K61" s="325"/>
      <c r="L61" s="241"/>
      <c r="M61" s="241"/>
      <c r="N61" s="250"/>
      <c r="O61" s="316"/>
      <c r="Q61"/>
    </row>
    <row r="62" spans="1:17" s="161" customFormat="1" x14ac:dyDescent="0.2">
      <c r="A62" s="682" t="s">
        <v>236</v>
      </c>
      <c r="B62" s="684"/>
      <c r="C62" s="277"/>
      <c r="D62" s="495"/>
      <c r="E62" s="278"/>
      <c r="F62" s="279"/>
      <c r="G62" s="250"/>
      <c r="H62" s="250"/>
      <c r="I62" s="250"/>
      <c r="J62" s="279"/>
      <c r="K62" s="325"/>
      <c r="L62" s="241"/>
      <c r="M62" s="241"/>
      <c r="N62" s="250">
        <v>4104</v>
      </c>
      <c r="O62" s="316"/>
      <c r="Q62"/>
    </row>
    <row r="63" spans="1:17" s="161" customFormat="1" x14ac:dyDescent="0.2">
      <c r="A63" s="682" t="s">
        <v>237</v>
      </c>
      <c r="B63" s="684"/>
      <c r="C63" s="277">
        <v>16575.599999999999</v>
      </c>
      <c r="D63" s="495"/>
      <c r="E63" s="278"/>
      <c r="F63" s="279"/>
      <c r="G63" s="250"/>
      <c r="H63" s="250"/>
      <c r="I63" s="250"/>
      <c r="J63" s="279"/>
      <c r="K63" s="325"/>
      <c r="L63" s="241"/>
      <c r="M63" s="241"/>
      <c r="N63" s="250"/>
      <c r="O63" s="316"/>
      <c r="Q63"/>
    </row>
    <row r="64" spans="1:17" s="161" customFormat="1" x14ac:dyDescent="0.2">
      <c r="A64" s="682" t="s">
        <v>241</v>
      </c>
      <c r="B64" s="684"/>
      <c r="C64" s="277"/>
      <c r="D64" s="495"/>
      <c r="E64" s="278"/>
      <c r="F64" s="279"/>
      <c r="G64" s="250"/>
      <c r="H64" s="250"/>
      <c r="I64" s="250">
        <v>19380</v>
      </c>
      <c r="J64" s="279"/>
      <c r="K64" s="325"/>
      <c r="L64" s="241"/>
      <c r="M64" s="241"/>
      <c r="N64" s="250"/>
      <c r="O64" s="316"/>
      <c r="Q64"/>
    </row>
    <row r="65" spans="1:17" s="161" customFormat="1" ht="13.5" thickBot="1" x14ac:dyDescent="0.25">
      <c r="A65" s="696" t="s">
        <v>249</v>
      </c>
      <c r="B65" s="720"/>
      <c r="C65" s="280"/>
      <c r="D65" s="496">
        <v>137940</v>
      </c>
      <c r="E65" s="281"/>
      <c r="F65" s="329"/>
      <c r="G65" s="425"/>
      <c r="H65" s="425"/>
      <c r="I65" s="425"/>
      <c r="J65" s="329"/>
      <c r="K65" s="499"/>
      <c r="L65" s="500"/>
      <c r="M65" s="500"/>
      <c r="N65" s="425"/>
      <c r="O65" s="483"/>
      <c r="Q65"/>
    </row>
    <row r="66" spans="1:17" ht="13.5" thickBot="1" x14ac:dyDescent="0.25">
      <c r="C66" s="283">
        <f t="shared" ref="C66:O66" si="2">SUM(C47:C65)</f>
        <v>22503.599999999999</v>
      </c>
      <c r="D66" s="284">
        <f t="shared" si="2"/>
        <v>137940</v>
      </c>
      <c r="E66" s="284">
        <f t="shared" si="2"/>
        <v>-3237.6</v>
      </c>
      <c r="F66" s="284">
        <f t="shared" si="2"/>
        <v>25821</v>
      </c>
      <c r="G66" s="187">
        <f t="shared" si="2"/>
        <v>3226.2</v>
      </c>
      <c r="H66" s="187"/>
      <c r="I66" s="187">
        <f t="shared" si="2"/>
        <v>19380</v>
      </c>
      <c r="J66" s="187">
        <f t="shared" si="2"/>
        <v>48460</v>
      </c>
      <c r="K66" s="187">
        <f t="shared" si="2"/>
        <v>17054.400000000001</v>
      </c>
      <c r="L66" s="187">
        <f t="shared" si="2"/>
        <v>26752.02</v>
      </c>
      <c r="M66" s="187">
        <f t="shared" si="2"/>
        <v>2485.1999999999998</v>
      </c>
      <c r="N66" s="187">
        <f t="shared" si="2"/>
        <v>7524</v>
      </c>
      <c r="O66" s="140">
        <f t="shared" si="2"/>
        <v>1539</v>
      </c>
      <c r="P66" s="698">
        <f>SUM(C66:O66)</f>
        <v>309447.82000000007</v>
      </c>
      <c r="Q66" s="699"/>
    </row>
    <row r="67" spans="1:17" x14ac:dyDescent="0.2">
      <c r="I67" s="1"/>
      <c r="O67"/>
      <c r="P67" s="161"/>
    </row>
    <row r="68" spans="1:17" x14ac:dyDescent="0.2">
      <c r="I68" s="330">
        <f>J66*25%</f>
        <v>12115</v>
      </c>
    </row>
    <row r="69" spans="1:17" x14ac:dyDescent="0.2">
      <c r="I69" s="330">
        <f>J66-I68</f>
        <v>36345</v>
      </c>
    </row>
  </sheetData>
  <mergeCells count="51">
    <mergeCell ref="I41:J41"/>
    <mergeCell ref="A52:B52"/>
    <mergeCell ref="J4:L4"/>
    <mergeCell ref="A47:B47"/>
    <mergeCell ref="G2:G4"/>
    <mergeCell ref="C3:D3"/>
    <mergeCell ref="E3:F3"/>
    <mergeCell ref="A39:B39"/>
    <mergeCell ref="I39:L40"/>
    <mergeCell ref="C40:D40"/>
    <mergeCell ref="E40:F40"/>
    <mergeCell ref="A46:B46"/>
    <mergeCell ref="A11:A13"/>
    <mergeCell ref="A17:A18"/>
    <mergeCell ref="I17:I18"/>
    <mergeCell ref="A19:A21"/>
    <mergeCell ref="A27:A29"/>
    <mergeCell ref="I27:I29"/>
    <mergeCell ref="N39:O39"/>
    <mergeCell ref="I24:I26"/>
    <mergeCell ref="I19:I21"/>
    <mergeCell ref="A22:A23"/>
    <mergeCell ref="A64:B64"/>
    <mergeCell ref="P66:Q66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5:B65"/>
    <mergeCell ref="A53:B53"/>
    <mergeCell ref="I5:I10"/>
    <mergeCell ref="A5:A10"/>
    <mergeCell ref="A48:B48"/>
    <mergeCell ref="A49:B49"/>
    <mergeCell ref="A51:B51"/>
    <mergeCell ref="A33:A34"/>
    <mergeCell ref="I33:I34"/>
    <mergeCell ref="I11:I13"/>
    <mergeCell ref="A14:A15"/>
    <mergeCell ref="I14:I15"/>
    <mergeCell ref="A30:A32"/>
    <mergeCell ref="I30:I32"/>
    <mergeCell ref="A50:B50"/>
    <mergeCell ref="I22:I23"/>
    <mergeCell ref="A24:A26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68"/>
  <sheetViews>
    <sheetView tabSelected="1" zoomScaleNormal="100" workbookViewId="0">
      <pane ySplit="4" topLeftCell="A5" activePane="bottomLeft" state="frozenSplit"/>
      <selection pane="bottomLeft" activeCell="J20" sqref="J20"/>
    </sheetView>
  </sheetViews>
  <sheetFormatPr defaultRowHeight="12.75" x14ac:dyDescent="0.2"/>
  <cols>
    <col min="1" max="1" width="2.42578125" style="333" customWidth="1"/>
    <col min="2" max="2" width="6.42578125" style="143" customWidth="1"/>
    <col min="3" max="4" width="10.7109375" style="259" customWidth="1"/>
    <col min="5" max="5" width="11.28515625" style="259" customWidth="1"/>
    <col min="6" max="6" width="10.85546875" style="259" customWidth="1"/>
    <col min="7" max="7" width="10.85546875" style="1" customWidth="1"/>
    <col min="8" max="8" width="1.28515625" style="1" hidden="1" customWidth="1"/>
    <col min="9" max="9" width="10.7109375" customWidth="1"/>
    <col min="10" max="11" width="10.42578125" customWidth="1"/>
    <col min="12" max="12" width="11.42578125" customWidth="1"/>
    <col min="13" max="14" width="10.7109375" customWidth="1"/>
    <col min="15" max="15" width="10.7109375" style="161" customWidth="1"/>
    <col min="16" max="16" width="10.7109375" customWidth="1"/>
    <col min="17" max="17" width="14.140625" customWidth="1"/>
    <col min="18" max="18" width="13.28515625" customWidth="1"/>
    <col min="19" max="19" width="13.7109375" customWidth="1"/>
    <col min="20" max="20" width="13.140625" customWidth="1"/>
  </cols>
  <sheetData>
    <row r="1" spans="1:18" ht="15" x14ac:dyDescent="0.25">
      <c r="A1" s="100" t="s">
        <v>117</v>
      </c>
      <c r="C1" s="258"/>
    </row>
    <row r="2" spans="1:18" ht="5.25" customHeight="1" thickBot="1" x14ac:dyDescent="0.25">
      <c r="A2" s="334"/>
      <c r="B2" s="314"/>
      <c r="C2" s="260"/>
      <c r="D2" s="261"/>
      <c r="E2" s="261"/>
      <c r="F2" s="261"/>
      <c r="G2" s="692" t="s">
        <v>91</v>
      </c>
      <c r="H2" s="505"/>
      <c r="I2" s="213"/>
    </row>
    <row r="3" spans="1:18" ht="17.25" customHeight="1" x14ac:dyDescent="0.2">
      <c r="A3" s="334"/>
      <c r="B3" s="314"/>
      <c r="C3" s="725" t="s">
        <v>83</v>
      </c>
      <c r="D3" s="726"/>
      <c r="E3" s="725" t="s">
        <v>82</v>
      </c>
      <c r="F3" s="726"/>
      <c r="G3" s="692"/>
      <c r="H3" s="505"/>
      <c r="I3" s="213"/>
    </row>
    <row r="4" spans="1:18" ht="13.5" thickBot="1" x14ac:dyDescent="0.25">
      <c r="A4" s="141" t="s">
        <v>6</v>
      </c>
      <c r="B4" s="172" t="s">
        <v>18</v>
      </c>
      <c r="C4" s="262" t="s">
        <v>7</v>
      </c>
      <c r="D4" s="263" t="s">
        <v>8</v>
      </c>
      <c r="E4" s="262" t="s">
        <v>86</v>
      </c>
      <c r="F4" s="264" t="s">
        <v>8</v>
      </c>
      <c r="G4" s="693"/>
      <c r="H4" s="505"/>
      <c r="I4" s="332" t="s">
        <v>0</v>
      </c>
      <c r="J4" s="691" t="s">
        <v>19</v>
      </c>
      <c r="K4" s="691"/>
      <c r="L4" s="691"/>
    </row>
    <row r="5" spans="1:18" x14ac:dyDescent="0.2">
      <c r="A5" s="714" t="s">
        <v>199</v>
      </c>
      <c r="B5" s="145" t="s">
        <v>232</v>
      </c>
      <c r="C5" s="265"/>
      <c r="D5" s="253">
        <v>0</v>
      </c>
      <c r="E5" s="254"/>
      <c r="F5" s="255"/>
      <c r="G5" s="512"/>
      <c r="H5" s="510">
        <f>SUM(C5:G5)/1.14</f>
        <v>0</v>
      </c>
      <c r="I5" s="711">
        <f>SUM(C5:G6)</f>
        <v>5016</v>
      </c>
      <c r="J5" s="148" t="s">
        <v>107</v>
      </c>
      <c r="K5" s="73"/>
      <c r="L5" s="74"/>
      <c r="M5" s="285" t="s">
        <v>92</v>
      </c>
      <c r="O5" s="228" t="s">
        <v>93</v>
      </c>
      <c r="P5" s="497" t="s">
        <v>309</v>
      </c>
      <c r="Q5" s="213"/>
      <c r="R5" s="213"/>
    </row>
    <row r="6" spans="1:18" x14ac:dyDescent="0.2">
      <c r="A6" s="716"/>
      <c r="B6" s="431" t="s">
        <v>256</v>
      </c>
      <c r="C6" s="443">
        <v>5016</v>
      </c>
      <c r="D6" s="444"/>
      <c r="E6" s="466"/>
      <c r="F6" s="446"/>
      <c r="G6" s="434"/>
      <c r="H6" s="510">
        <f t="shared" ref="H6:H38" si="0">SUM(C6:G6)/1.14</f>
        <v>4400</v>
      </c>
      <c r="I6" s="713"/>
      <c r="J6" s="148" t="s">
        <v>257</v>
      </c>
      <c r="K6" s="73"/>
      <c r="L6" s="74"/>
      <c r="M6" s="160" t="s">
        <v>159</v>
      </c>
      <c r="O6" s="228">
        <v>41787</v>
      </c>
      <c r="P6" s="497"/>
      <c r="Q6" s="227">
        <f>C6+'APRIL ''14'!C37</f>
        <v>22116</v>
      </c>
    </row>
    <row r="7" spans="1:18" x14ac:dyDescent="0.2">
      <c r="A7" s="685" t="s">
        <v>258</v>
      </c>
      <c r="B7" s="145" t="s">
        <v>259</v>
      </c>
      <c r="C7" s="468">
        <v>5871</v>
      </c>
      <c r="D7" s="253"/>
      <c r="E7" s="257"/>
      <c r="F7" s="255"/>
      <c r="G7" s="125"/>
      <c r="H7" s="510">
        <f t="shared" si="0"/>
        <v>5150</v>
      </c>
      <c r="I7" s="719">
        <f>SUM(C7:G8)</f>
        <v>11742</v>
      </c>
      <c r="J7" s="148" t="s">
        <v>123</v>
      </c>
      <c r="K7" s="73"/>
      <c r="L7" s="74"/>
      <c r="M7" s="160" t="s">
        <v>159</v>
      </c>
      <c r="O7" s="228">
        <v>41764</v>
      </c>
    </row>
    <row r="8" spans="1:18" x14ac:dyDescent="0.2">
      <c r="A8" s="687"/>
      <c r="B8" s="144" t="s">
        <v>260</v>
      </c>
      <c r="C8" s="469"/>
      <c r="D8" s="311">
        <v>5871</v>
      </c>
      <c r="E8" s="312"/>
      <c r="F8" s="313"/>
      <c r="G8" s="159"/>
      <c r="H8" s="510">
        <f t="shared" si="0"/>
        <v>5150</v>
      </c>
      <c r="I8" s="713"/>
      <c r="J8" s="148" t="s">
        <v>261</v>
      </c>
      <c r="K8" s="73"/>
      <c r="L8" s="74"/>
      <c r="M8" s="285" t="s">
        <v>92</v>
      </c>
      <c r="O8" s="228" t="s">
        <v>93</v>
      </c>
      <c r="P8" s="497"/>
    </row>
    <row r="9" spans="1:18" x14ac:dyDescent="0.2">
      <c r="A9" s="685" t="s">
        <v>263</v>
      </c>
      <c r="B9" s="431" t="s">
        <v>262</v>
      </c>
      <c r="C9" s="467"/>
      <c r="D9" s="444">
        <v>1174.2</v>
      </c>
      <c r="E9" s="450"/>
      <c r="F9" s="446"/>
      <c r="G9" s="434"/>
      <c r="H9" s="510">
        <f t="shared" si="0"/>
        <v>1030.0000000000002</v>
      </c>
      <c r="I9" s="719">
        <f>SUM(C9:G10)</f>
        <v>11833.2</v>
      </c>
      <c r="J9" s="148" t="s">
        <v>206</v>
      </c>
      <c r="K9" s="73"/>
      <c r="L9" s="74"/>
      <c r="M9" s="285" t="s">
        <v>92</v>
      </c>
      <c r="O9" s="228" t="s">
        <v>93</v>
      </c>
    </row>
    <row r="10" spans="1:18" x14ac:dyDescent="0.2">
      <c r="A10" s="687"/>
      <c r="B10" s="145" t="s">
        <v>264</v>
      </c>
      <c r="C10" s="315"/>
      <c r="D10" s="253">
        <v>10659</v>
      </c>
      <c r="E10" s="254"/>
      <c r="F10" s="255"/>
      <c r="G10" s="125"/>
      <c r="H10" s="510">
        <f t="shared" si="0"/>
        <v>9350</v>
      </c>
      <c r="I10" s="713"/>
      <c r="J10" s="148" t="s">
        <v>184</v>
      </c>
      <c r="K10" s="73"/>
      <c r="L10" s="74"/>
      <c r="M10" s="285" t="s">
        <v>92</v>
      </c>
      <c r="O10" s="228" t="s">
        <v>93</v>
      </c>
    </row>
    <row r="11" spans="1:18" x14ac:dyDescent="0.2">
      <c r="A11" s="685" t="s">
        <v>212</v>
      </c>
      <c r="B11" s="145" t="s">
        <v>265</v>
      </c>
      <c r="C11" s="265">
        <v>27360</v>
      </c>
      <c r="D11" s="253"/>
      <c r="E11" s="257"/>
      <c r="F11" s="255"/>
      <c r="G11" s="125"/>
      <c r="H11" s="510">
        <f t="shared" si="0"/>
        <v>24000.000000000004</v>
      </c>
      <c r="I11" s="719">
        <f>SUM(C11:G13)</f>
        <v>44049.599999999999</v>
      </c>
      <c r="J11" s="148" t="s">
        <v>266</v>
      </c>
      <c r="K11" s="73"/>
      <c r="L11" s="74"/>
      <c r="M11" s="285" t="s">
        <v>124</v>
      </c>
      <c r="O11" s="228">
        <v>41768</v>
      </c>
    </row>
    <row r="12" spans="1:18" x14ac:dyDescent="0.2">
      <c r="A12" s="686"/>
      <c r="B12" s="145" t="s">
        <v>267</v>
      </c>
      <c r="C12" s="265">
        <v>11742</v>
      </c>
      <c r="D12" s="253"/>
      <c r="E12" s="254"/>
      <c r="F12" s="255"/>
      <c r="G12" s="125"/>
      <c r="H12" s="510">
        <f t="shared" si="0"/>
        <v>10300</v>
      </c>
      <c r="I12" s="712"/>
      <c r="J12" s="148" t="s">
        <v>207</v>
      </c>
      <c r="K12" s="73"/>
      <c r="L12" s="74"/>
      <c r="M12" s="285" t="s">
        <v>124</v>
      </c>
      <c r="O12" s="228"/>
    </row>
    <row r="13" spans="1:18" x14ac:dyDescent="0.2">
      <c r="A13" s="687"/>
      <c r="B13" s="145" t="s">
        <v>268</v>
      </c>
      <c r="C13" s="256">
        <v>4947.6000000000004</v>
      </c>
      <c r="D13" s="253"/>
      <c r="E13" s="257"/>
      <c r="F13" s="255"/>
      <c r="G13" s="125"/>
      <c r="H13" s="510">
        <f t="shared" si="0"/>
        <v>4340.0000000000009</v>
      </c>
      <c r="I13" s="713"/>
      <c r="J13" s="148" t="s">
        <v>207</v>
      </c>
      <c r="K13" s="73"/>
      <c r="L13" s="74"/>
      <c r="M13" s="285" t="s">
        <v>269</v>
      </c>
      <c r="O13" s="228" t="s">
        <v>93</v>
      </c>
    </row>
    <row r="14" spans="1:18" x14ac:dyDescent="0.2">
      <c r="A14" s="685" t="s">
        <v>129</v>
      </c>
      <c r="B14" s="145" t="s">
        <v>270</v>
      </c>
      <c r="C14" s="256">
        <v>-5000</v>
      </c>
      <c r="D14" s="253"/>
      <c r="E14" s="254"/>
      <c r="F14" s="255"/>
      <c r="G14" s="125"/>
      <c r="H14" s="510">
        <f t="shared" si="0"/>
        <v>-4385.9649122807023</v>
      </c>
      <c r="I14" s="719">
        <f>SUM(C14:G15)</f>
        <v>3527.2000000000007</v>
      </c>
      <c r="J14" s="148" t="s">
        <v>207</v>
      </c>
      <c r="K14" s="73"/>
      <c r="L14" s="74"/>
      <c r="M14" s="285" t="s">
        <v>269</v>
      </c>
      <c r="O14" s="228" t="s">
        <v>93</v>
      </c>
    </row>
    <row r="15" spans="1:18" x14ac:dyDescent="0.2">
      <c r="A15" s="687"/>
      <c r="B15" s="145" t="s">
        <v>271</v>
      </c>
      <c r="C15" s="252"/>
      <c r="D15" s="253">
        <v>8527.2000000000007</v>
      </c>
      <c r="E15" s="254"/>
      <c r="F15" s="255"/>
      <c r="G15" s="125"/>
      <c r="H15" s="510">
        <f t="shared" si="0"/>
        <v>7480.0000000000009</v>
      </c>
      <c r="I15" s="713"/>
      <c r="J15" s="148" t="s">
        <v>206</v>
      </c>
      <c r="K15" s="73"/>
      <c r="L15" s="74"/>
      <c r="M15" s="285" t="s">
        <v>92</v>
      </c>
      <c r="O15" s="228" t="s">
        <v>93</v>
      </c>
    </row>
    <row r="16" spans="1:18" x14ac:dyDescent="0.2">
      <c r="A16" s="685" t="s">
        <v>140</v>
      </c>
      <c r="B16" s="431" t="s">
        <v>272</v>
      </c>
      <c r="C16" s="449"/>
      <c r="D16" s="444">
        <v>2485.1999999999998</v>
      </c>
      <c r="E16" s="450"/>
      <c r="F16" s="446"/>
      <c r="G16" s="434"/>
      <c r="H16" s="510">
        <f t="shared" si="0"/>
        <v>2180</v>
      </c>
      <c r="I16" s="719">
        <f>SUM(C16:G18)</f>
        <v>39162</v>
      </c>
      <c r="J16" s="148" t="s">
        <v>202</v>
      </c>
      <c r="K16" s="73"/>
      <c r="L16" s="74"/>
      <c r="M16" s="285" t="s">
        <v>92</v>
      </c>
      <c r="O16" s="228" t="s">
        <v>93</v>
      </c>
    </row>
    <row r="17" spans="1:16" x14ac:dyDescent="0.2">
      <c r="A17" s="686"/>
      <c r="B17" s="145" t="s">
        <v>273</v>
      </c>
      <c r="C17" s="265">
        <v>4696.8</v>
      </c>
      <c r="D17" s="253"/>
      <c r="E17" s="254"/>
      <c r="F17" s="255"/>
      <c r="G17" s="125"/>
      <c r="H17" s="510">
        <f t="shared" si="0"/>
        <v>4120.0000000000009</v>
      </c>
      <c r="I17" s="712"/>
      <c r="J17" s="148" t="s">
        <v>123</v>
      </c>
      <c r="K17" s="73"/>
      <c r="L17" s="74"/>
      <c r="M17" s="285" t="s">
        <v>159</v>
      </c>
      <c r="O17" s="228">
        <v>41780</v>
      </c>
      <c r="P17" s="296" t="s">
        <v>285</v>
      </c>
    </row>
    <row r="18" spans="1:16" x14ac:dyDescent="0.2">
      <c r="A18" s="687"/>
      <c r="B18" s="431" t="s">
        <v>274</v>
      </c>
      <c r="C18" s="449"/>
      <c r="D18" s="444">
        <v>31980</v>
      </c>
      <c r="E18" s="450"/>
      <c r="F18" s="446"/>
      <c r="G18" s="434"/>
      <c r="H18" s="511"/>
      <c r="I18" s="713"/>
      <c r="J18" s="148" t="s">
        <v>172</v>
      </c>
      <c r="K18" s="73"/>
      <c r="L18" s="74"/>
      <c r="M18" s="285" t="s">
        <v>92</v>
      </c>
      <c r="O18" s="228" t="s">
        <v>93</v>
      </c>
    </row>
    <row r="19" spans="1:16" x14ac:dyDescent="0.2">
      <c r="A19" s="685" t="s">
        <v>221</v>
      </c>
      <c r="B19" s="145" t="s">
        <v>275</v>
      </c>
      <c r="C19" s="256"/>
      <c r="D19" s="253"/>
      <c r="E19" s="324">
        <v>18810</v>
      </c>
      <c r="F19" s="255"/>
      <c r="G19" s="125"/>
      <c r="H19" s="510">
        <f t="shared" si="0"/>
        <v>16500</v>
      </c>
      <c r="I19" s="719">
        <f>SUM(C19:G20)</f>
        <v>25350</v>
      </c>
      <c r="J19" s="148" t="s">
        <v>158</v>
      </c>
      <c r="K19" s="73"/>
      <c r="L19" s="74"/>
      <c r="M19" s="285" t="s">
        <v>159</v>
      </c>
      <c r="O19" s="228">
        <v>41779</v>
      </c>
    </row>
    <row r="20" spans="1:16" x14ac:dyDescent="0.2">
      <c r="A20" s="687"/>
      <c r="B20" s="145" t="s">
        <v>276</v>
      </c>
      <c r="C20" s="265">
        <v>6540</v>
      </c>
      <c r="D20" s="253"/>
      <c r="E20" s="254"/>
      <c r="F20" s="255"/>
      <c r="G20" s="125"/>
      <c r="H20" s="511"/>
      <c r="I20" s="713"/>
      <c r="J20" s="148" t="s">
        <v>277</v>
      </c>
      <c r="K20" s="73"/>
      <c r="L20" s="74"/>
      <c r="M20" s="285" t="s">
        <v>124</v>
      </c>
      <c r="O20" s="228">
        <v>41774</v>
      </c>
    </row>
    <row r="21" spans="1:16" x14ac:dyDescent="0.2">
      <c r="A21" s="685" t="s">
        <v>230</v>
      </c>
      <c r="B21" s="144" t="s">
        <v>278</v>
      </c>
      <c r="C21" s="405"/>
      <c r="D21" s="311">
        <v>7410</v>
      </c>
      <c r="E21" s="312"/>
      <c r="F21" s="313"/>
      <c r="G21" s="159"/>
      <c r="H21" s="510">
        <f t="shared" si="0"/>
        <v>6500.0000000000009</v>
      </c>
      <c r="I21" s="719">
        <f>SUM(C21:G24)</f>
        <v>63646.2</v>
      </c>
      <c r="J21" s="148" t="s">
        <v>279</v>
      </c>
      <c r="K21" s="73"/>
      <c r="L21" s="74"/>
      <c r="M21" s="285" t="s">
        <v>92</v>
      </c>
      <c r="O21" s="228" t="s">
        <v>93</v>
      </c>
    </row>
    <row r="22" spans="1:16" x14ac:dyDescent="0.2">
      <c r="A22" s="686"/>
      <c r="B22" s="145" t="s">
        <v>280</v>
      </c>
      <c r="C22" s="265">
        <v>20520</v>
      </c>
      <c r="D22" s="253"/>
      <c r="E22" s="254"/>
      <c r="F22" s="255"/>
      <c r="G22" s="125"/>
      <c r="H22" s="510">
        <f t="shared" si="0"/>
        <v>18000</v>
      </c>
      <c r="I22" s="712"/>
      <c r="J22" s="148" t="s">
        <v>281</v>
      </c>
      <c r="K22" s="73"/>
      <c r="L22" s="74"/>
      <c r="M22" s="285" t="s">
        <v>159</v>
      </c>
      <c r="O22" s="228">
        <v>41775</v>
      </c>
    </row>
    <row r="23" spans="1:16" x14ac:dyDescent="0.2">
      <c r="A23" s="686"/>
      <c r="B23" s="431" t="s">
        <v>282</v>
      </c>
      <c r="C23" s="448"/>
      <c r="D23" s="444">
        <v>11730.6</v>
      </c>
      <c r="E23" s="450"/>
      <c r="F23" s="446"/>
      <c r="G23" s="434"/>
      <c r="H23" s="510">
        <f t="shared" si="0"/>
        <v>10290.000000000002</v>
      </c>
      <c r="I23" s="712"/>
      <c r="J23" s="148" t="s">
        <v>283</v>
      </c>
      <c r="K23" s="73"/>
      <c r="L23" s="74"/>
      <c r="M23" s="285" t="s">
        <v>92</v>
      </c>
      <c r="O23" s="228" t="s">
        <v>93</v>
      </c>
    </row>
    <row r="24" spans="1:16" x14ac:dyDescent="0.2">
      <c r="A24" s="687"/>
      <c r="B24" s="145" t="s">
        <v>286</v>
      </c>
      <c r="C24" s="256"/>
      <c r="D24" s="253">
        <v>23985.599999999999</v>
      </c>
      <c r="E24" s="254"/>
      <c r="F24" s="255"/>
      <c r="G24" s="125"/>
      <c r="H24" s="510">
        <f t="shared" si="0"/>
        <v>21040</v>
      </c>
      <c r="I24" s="713"/>
      <c r="J24" s="148" t="s">
        <v>206</v>
      </c>
      <c r="K24" s="73"/>
      <c r="L24" s="74"/>
      <c r="M24" s="285" t="s">
        <v>92</v>
      </c>
      <c r="O24" s="228" t="s">
        <v>93</v>
      </c>
    </row>
    <row r="25" spans="1:16" x14ac:dyDescent="0.2">
      <c r="A25" s="414" t="s">
        <v>288</v>
      </c>
      <c r="B25" s="144" t="s">
        <v>287</v>
      </c>
      <c r="C25" s="405"/>
      <c r="D25" s="311">
        <v>11730.6</v>
      </c>
      <c r="E25" s="312"/>
      <c r="F25" s="312"/>
      <c r="G25" s="159"/>
      <c r="H25" s="510">
        <f t="shared" si="0"/>
        <v>10290.000000000002</v>
      </c>
      <c r="I25" s="418">
        <f>SUM(C25:G25)</f>
        <v>11730.6</v>
      </c>
      <c r="J25" s="148" t="s">
        <v>289</v>
      </c>
      <c r="K25" s="73"/>
      <c r="L25" s="74"/>
      <c r="M25" s="285" t="s">
        <v>92</v>
      </c>
      <c r="O25" s="228" t="s">
        <v>93</v>
      </c>
    </row>
    <row r="26" spans="1:16" x14ac:dyDescent="0.2">
      <c r="A26" s="685" t="s">
        <v>292</v>
      </c>
      <c r="B26" s="144" t="s">
        <v>291</v>
      </c>
      <c r="C26" s="323">
        <v>684</v>
      </c>
      <c r="D26" s="311"/>
      <c r="E26" s="312"/>
      <c r="F26" s="503"/>
      <c r="G26" s="159"/>
      <c r="H26" s="510">
        <f t="shared" si="0"/>
        <v>600</v>
      </c>
      <c r="I26" s="719">
        <f>SUM(C26:G27)</f>
        <v>8208</v>
      </c>
      <c r="J26" s="148" t="s">
        <v>290</v>
      </c>
      <c r="K26" s="73"/>
      <c r="L26" s="74"/>
      <c r="M26" s="285" t="s">
        <v>159</v>
      </c>
      <c r="O26" s="228">
        <v>41779</v>
      </c>
    </row>
    <row r="27" spans="1:16" x14ac:dyDescent="0.2">
      <c r="A27" s="687"/>
      <c r="B27" s="144" t="s">
        <v>293</v>
      </c>
      <c r="C27" s="405"/>
      <c r="D27" s="311">
        <v>7524</v>
      </c>
      <c r="E27" s="312"/>
      <c r="F27" s="503"/>
      <c r="G27" s="159"/>
      <c r="H27" s="510">
        <f t="shared" si="0"/>
        <v>6600.0000000000009</v>
      </c>
      <c r="I27" s="713"/>
      <c r="J27" s="148" t="s">
        <v>184</v>
      </c>
      <c r="K27" s="73"/>
      <c r="L27" s="74"/>
      <c r="M27" s="285" t="s">
        <v>92</v>
      </c>
      <c r="O27" s="228" t="s">
        <v>93</v>
      </c>
    </row>
    <row r="28" spans="1:16" x14ac:dyDescent="0.2">
      <c r="A28" s="502" t="s">
        <v>240</v>
      </c>
      <c r="B28" s="144" t="s">
        <v>294</v>
      </c>
      <c r="C28" s="405"/>
      <c r="D28" s="311">
        <v>-11730.6</v>
      </c>
      <c r="E28" s="312"/>
      <c r="F28" s="503"/>
      <c r="G28" s="159"/>
      <c r="H28" s="510">
        <f t="shared" si="0"/>
        <v>-10290.000000000002</v>
      </c>
      <c r="I28" s="418">
        <f>SUM(C28:G28)</f>
        <v>-11730.6</v>
      </c>
      <c r="J28" s="148" t="s">
        <v>289</v>
      </c>
      <c r="K28" s="73"/>
      <c r="L28" s="74"/>
      <c r="M28" s="285" t="s">
        <v>92</v>
      </c>
      <c r="O28" s="228" t="s">
        <v>93</v>
      </c>
    </row>
    <row r="29" spans="1:16" x14ac:dyDescent="0.2">
      <c r="A29" s="685" t="s">
        <v>248</v>
      </c>
      <c r="B29" s="144" t="s">
        <v>295</v>
      </c>
      <c r="C29" s="323">
        <v>5472</v>
      </c>
      <c r="D29" s="311"/>
      <c r="E29" s="312"/>
      <c r="F29" s="503"/>
      <c r="G29" s="159"/>
      <c r="H29" s="510">
        <f t="shared" si="0"/>
        <v>4800</v>
      </c>
      <c r="I29" s="719">
        <f>SUM(C29:G30)</f>
        <v>11343</v>
      </c>
      <c r="J29" s="148" t="s">
        <v>297</v>
      </c>
      <c r="K29" s="73"/>
      <c r="L29" s="74"/>
      <c r="M29" s="285" t="s">
        <v>159</v>
      </c>
      <c r="O29" s="228">
        <v>41782</v>
      </c>
    </row>
    <row r="30" spans="1:16" x14ac:dyDescent="0.2">
      <c r="A30" s="687"/>
      <c r="B30" s="144" t="s">
        <v>296</v>
      </c>
      <c r="C30" s="323">
        <v>5871</v>
      </c>
      <c r="D30" s="311"/>
      <c r="E30" s="312"/>
      <c r="F30" s="503"/>
      <c r="G30" s="159"/>
      <c r="H30" s="510">
        <f t="shared" si="0"/>
        <v>5150</v>
      </c>
      <c r="I30" s="713"/>
      <c r="J30" s="148" t="s">
        <v>298</v>
      </c>
      <c r="K30" s="73"/>
      <c r="L30" s="74"/>
      <c r="M30" s="285" t="s">
        <v>159</v>
      </c>
      <c r="O30" s="228">
        <v>41782</v>
      </c>
    </row>
    <row r="31" spans="1:16" x14ac:dyDescent="0.2">
      <c r="A31" s="685" t="s">
        <v>179</v>
      </c>
      <c r="B31" s="144" t="s">
        <v>299</v>
      </c>
      <c r="C31" s="405"/>
      <c r="D31" s="311">
        <v>15880.2</v>
      </c>
      <c r="E31" s="312"/>
      <c r="F31" s="503"/>
      <c r="G31" s="159"/>
      <c r="H31" s="510">
        <f t="shared" si="0"/>
        <v>13930.000000000002</v>
      </c>
      <c r="I31" s="719">
        <f>SUM(C31:G33)</f>
        <v>20622.600000000002</v>
      </c>
      <c r="J31" s="148" t="s">
        <v>202</v>
      </c>
      <c r="K31" s="73"/>
      <c r="L31" s="74"/>
      <c r="M31" s="285" t="s">
        <v>92</v>
      </c>
      <c r="O31" s="228" t="s">
        <v>93</v>
      </c>
    </row>
    <row r="32" spans="1:16" x14ac:dyDescent="0.2">
      <c r="A32" s="686"/>
      <c r="B32" s="144" t="s">
        <v>300</v>
      </c>
      <c r="C32" s="405"/>
      <c r="D32" s="311">
        <v>2485.1999999999998</v>
      </c>
      <c r="E32" s="312"/>
      <c r="F32" s="503"/>
      <c r="G32" s="159"/>
      <c r="H32" s="510">
        <f t="shared" si="0"/>
        <v>2180</v>
      </c>
      <c r="I32" s="712"/>
      <c r="J32" s="148" t="s">
        <v>202</v>
      </c>
      <c r="K32" s="73"/>
      <c r="L32" s="74"/>
      <c r="M32" s="285" t="s">
        <v>92</v>
      </c>
      <c r="O32" s="228" t="s">
        <v>93</v>
      </c>
    </row>
    <row r="33" spans="1:17" x14ac:dyDescent="0.2">
      <c r="A33" s="687"/>
      <c r="B33" s="144" t="s">
        <v>301</v>
      </c>
      <c r="C33" s="405"/>
      <c r="D33" s="311">
        <v>2257.1999999999998</v>
      </c>
      <c r="E33" s="312"/>
      <c r="F33" s="503"/>
      <c r="G33" s="159"/>
      <c r="H33" s="510">
        <f t="shared" si="0"/>
        <v>1980</v>
      </c>
      <c r="I33" s="713"/>
      <c r="J33" s="148" t="s">
        <v>206</v>
      </c>
      <c r="K33" s="73"/>
      <c r="L33" s="74"/>
      <c r="M33" s="285" t="s">
        <v>92</v>
      </c>
      <c r="O33" s="228" t="s">
        <v>93</v>
      </c>
    </row>
    <row r="34" spans="1:17" x14ac:dyDescent="0.2">
      <c r="A34" s="501" t="s">
        <v>182</v>
      </c>
      <c r="B34" s="144" t="s">
        <v>302</v>
      </c>
      <c r="C34" s="323">
        <v>4970.3999999999996</v>
      </c>
      <c r="D34" s="311"/>
      <c r="E34" s="312"/>
      <c r="F34" s="503"/>
      <c r="G34" s="159"/>
      <c r="H34" s="510">
        <f t="shared" si="0"/>
        <v>4360</v>
      </c>
      <c r="I34" s="418">
        <f>SUM(C34:G34)</f>
        <v>4970.3999999999996</v>
      </c>
      <c r="J34" s="148" t="s">
        <v>167</v>
      </c>
      <c r="K34" s="73"/>
      <c r="L34" s="74"/>
      <c r="M34" s="285" t="s">
        <v>159</v>
      </c>
      <c r="O34" s="228">
        <v>41786</v>
      </c>
    </row>
    <row r="35" spans="1:17" x14ac:dyDescent="0.2">
      <c r="A35" s="504" t="s">
        <v>187</v>
      </c>
      <c r="B35" s="144" t="s">
        <v>303</v>
      </c>
      <c r="C35" s="405"/>
      <c r="D35" s="311">
        <v>684</v>
      </c>
      <c r="E35" s="312"/>
      <c r="F35" s="503"/>
      <c r="G35" s="159"/>
      <c r="H35" s="510">
        <f t="shared" si="0"/>
        <v>600</v>
      </c>
      <c r="I35" s="418">
        <f>SUM(C35:G35)</f>
        <v>684</v>
      </c>
      <c r="J35" s="148" t="s">
        <v>304</v>
      </c>
      <c r="K35" s="73"/>
      <c r="L35" s="74"/>
      <c r="M35" s="285" t="s">
        <v>92</v>
      </c>
      <c r="O35" s="228" t="s">
        <v>93</v>
      </c>
    </row>
    <row r="36" spans="1:17" x14ac:dyDescent="0.2">
      <c r="A36" s="504" t="s">
        <v>252</v>
      </c>
      <c r="B36" s="144" t="s">
        <v>305</v>
      </c>
      <c r="C36" s="323">
        <v>7991.4</v>
      </c>
      <c r="D36" s="311"/>
      <c r="E36" s="312"/>
      <c r="F36" s="503"/>
      <c r="G36" s="159"/>
      <c r="H36" s="510">
        <f t="shared" si="0"/>
        <v>7010</v>
      </c>
      <c r="I36" s="418">
        <f>SUM(C36:G36)</f>
        <v>7991.4</v>
      </c>
      <c r="J36" s="148" t="s">
        <v>207</v>
      </c>
      <c r="K36" s="73"/>
      <c r="L36" s="74"/>
      <c r="M36" s="285" t="s">
        <v>124</v>
      </c>
      <c r="O36" s="228"/>
    </row>
    <row r="37" spans="1:17" x14ac:dyDescent="0.2">
      <c r="A37" s="685" t="s">
        <v>254</v>
      </c>
      <c r="B37" s="144" t="s">
        <v>306</v>
      </c>
      <c r="C37" s="405"/>
      <c r="D37" s="311">
        <v>27154.799999999999</v>
      </c>
      <c r="E37" s="312"/>
      <c r="F37" s="503"/>
      <c r="G37" s="159"/>
      <c r="H37" s="510">
        <f t="shared" si="0"/>
        <v>23820</v>
      </c>
      <c r="I37" s="719">
        <f>SUM(C37:G38)</f>
        <v>27325.8</v>
      </c>
      <c r="J37" s="148" t="s">
        <v>202</v>
      </c>
      <c r="K37" s="73"/>
      <c r="L37" s="74"/>
      <c r="M37" s="285" t="s">
        <v>92</v>
      </c>
      <c r="O37" s="228" t="s">
        <v>93</v>
      </c>
    </row>
    <row r="38" spans="1:17" ht="13.5" thickBot="1" x14ac:dyDescent="0.25">
      <c r="A38" s="687"/>
      <c r="B38" s="145" t="s">
        <v>307</v>
      </c>
      <c r="C38" s="265">
        <v>171</v>
      </c>
      <c r="D38" s="253"/>
      <c r="E38" s="254"/>
      <c r="F38" s="255"/>
      <c r="G38" s="125"/>
      <c r="H38" s="510">
        <f t="shared" si="0"/>
        <v>150</v>
      </c>
      <c r="I38" s="713"/>
      <c r="J38" s="148" t="s">
        <v>207</v>
      </c>
      <c r="K38" s="73"/>
      <c r="L38" s="74"/>
      <c r="M38" s="285" t="s">
        <v>159</v>
      </c>
      <c r="O38" s="228" t="s">
        <v>308</v>
      </c>
    </row>
    <row r="39" spans="1:17" s="13" customFormat="1" ht="14.25" thickTop="1" thickBot="1" x14ac:dyDescent="0.25">
      <c r="A39" s="701"/>
      <c r="B39" s="701"/>
      <c r="C39" s="266">
        <f t="shared" ref="C39:I39" si="1">SUM(C5:C38)</f>
        <v>106853.19999999998</v>
      </c>
      <c r="D39" s="266">
        <f t="shared" si="1"/>
        <v>159808.20000000001</v>
      </c>
      <c r="E39" s="266">
        <f t="shared" si="1"/>
        <v>18810</v>
      </c>
      <c r="F39" s="266">
        <f t="shared" si="1"/>
        <v>0</v>
      </c>
      <c r="G39" s="266">
        <f t="shared" si="1"/>
        <v>0</v>
      </c>
      <c r="H39" s="506"/>
      <c r="I39" s="703">
        <f t="shared" si="1"/>
        <v>285471.40000000002</v>
      </c>
      <c r="J39" s="703"/>
      <c r="K39" s="703"/>
      <c r="L39" s="703"/>
      <c r="M39" s="128">
        <f>SUM(C39:G39)</f>
        <v>285471.40000000002</v>
      </c>
      <c r="N39" s="128"/>
      <c r="O39" s="162"/>
      <c r="Q39" s="326"/>
    </row>
    <row r="40" spans="1:17" s="13" customFormat="1" ht="15" customHeight="1" x14ac:dyDescent="0.2">
      <c r="A40" s="334"/>
      <c r="B40" s="146"/>
      <c r="C40" s="727">
        <f>SUM(C39:D39)</f>
        <v>266661.40000000002</v>
      </c>
      <c r="D40" s="728"/>
      <c r="E40" s="729">
        <f>SUM(E39:F39)</f>
        <v>18810</v>
      </c>
      <c r="F40" s="730"/>
      <c r="G40" s="127">
        <f>SUM(G39)</f>
        <v>0</v>
      </c>
      <c r="H40" s="373"/>
      <c r="I40" s="702"/>
      <c r="J40" s="702"/>
      <c r="K40" s="702"/>
      <c r="L40" s="702"/>
      <c r="M40" s="128">
        <f>SUM(C5:G38)</f>
        <v>285471.40000000002</v>
      </c>
      <c r="N40" s="128"/>
      <c r="O40" s="162"/>
      <c r="Q40" s="326"/>
    </row>
    <row r="41" spans="1:17" s="13" customFormat="1" x14ac:dyDescent="0.2">
      <c r="A41" s="334"/>
      <c r="B41" s="146"/>
      <c r="C41" s="267"/>
      <c r="D41" s="267"/>
      <c r="E41" s="656">
        <f>COUNTA(E5:E38)</f>
        <v>1</v>
      </c>
      <c r="F41" s="267"/>
      <c r="G41" s="9"/>
      <c r="H41" s="9" t="s">
        <v>333</v>
      </c>
      <c r="I41" s="722">
        <f>I39-D18-C20</f>
        <v>246951.40000000002</v>
      </c>
      <c r="J41" s="722"/>
      <c r="M41" s="8"/>
      <c r="N41" s="8"/>
      <c r="O41" s="162"/>
      <c r="Q41" s="331"/>
    </row>
    <row r="42" spans="1:17" x14ac:dyDescent="0.2">
      <c r="H42" s="509" t="s">
        <v>334</v>
      </c>
      <c r="I42" s="732">
        <f>C20+D18+'APRIL ''14'!D29+'APRIL ''14'!D28</f>
        <v>86980</v>
      </c>
      <c r="J42" s="732"/>
    </row>
    <row r="43" spans="1:17" ht="15" x14ac:dyDescent="0.2">
      <c r="A43" s="124" t="s">
        <v>17</v>
      </c>
    </row>
    <row r="44" spans="1:17" s="161" customFormat="1" ht="7.5" customHeight="1" x14ac:dyDescent="0.2">
      <c r="A44" s="4"/>
      <c r="B44" s="143"/>
      <c r="C44" s="259"/>
      <c r="D44" s="259"/>
      <c r="E44" s="259"/>
      <c r="F44" s="259"/>
      <c r="G44" s="1"/>
      <c r="H44" s="1"/>
      <c r="I44"/>
      <c r="J44"/>
      <c r="K44"/>
      <c r="L44"/>
      <c r="M44"/>
      <c r="N44"/>
      <c r="P44"/>
    </row>
    <row r="45" spans="1:17" s="161" customFormat="1" ht="17.25" customHeight="1" thickBot="1" x14ac:dyDescent="0.25">
      <c r="A45" s="218"/>
      <c r="B45" s="219" t="s">
        <v>83</v>
      </c>
      <c r="C45" s="268"/>
      <c r="D45" s="259"/>
      <c r="E45" s="259"/>
      <c r="F45" s="259"/>
      <c r="G45" s="1"/>
      <c r="H45" s="1"/>
      <c r="I45"/>
      <c r="J45"/>
      <c r="K45"/>
      <c r="L45"/>
      <c r="M45"/>
      <c r="N45"/>
      <c r="P45"/>
    </row>
    <row r="46" spans="1:17" s="161" customFormat="1" ht="13.5" thickBot="1" x14ac:dyDescent="0.25">
      <c r="A46" s="707"/>
      <c r="B46" s="708"/>
      <c r="C46" s="343" t="s">
        <v>48</v>
      </c>
      <c r="D46" s="270" t="s">
        <v>42</v>
      </c>
      <c r="E46" s="270" t="s">
        <v>284</v>
      </c>
      <c r="F46" s="270" t="s">
        <v>13</v>
      </c>
      <c r="G46" s="341" t="s">
        <v>154</v>
      </c>
      <c r="H46" s="341"/>
      <c r="I46" s="341" t="s">
        <v>72</v>
      </c>
      <c r="J46" s="380" t="s">
        <v>49</v>
      </c>
      <c r="K46" s="192" t="s">
        <v>61</v>
      </c>
      <c r="L46" s="472" t="s">
        <v>9</v>
      </c>
      <c r="N46"/>
    </row>
    <row r="47" spans="1:17" s="161" customFormat="1" x14ac:dyDescent="0.2">
      <c r="A47" s="723" t="s">
        <v>232</v>
      </c>
      <c r="B47" s="724"/>
      <c r="C47" s="344"/>
      <c r="D47" s="273"/>
      <c r="E47" s="273"/>
      <c r="F47" s="273"/>
      <c r="G47" s="273"/>
      <c r="H47" s="273"/>
      <c r="I47" s="273"/>
      <c r="J47" s="273">
        <v>0</v>
      </c>
      <c r="K47" s="336"/>
      <c r="L47" s="174"/>
      <c r="N47"/>
    </row>
    <row r="48" spans="1:17" s="161" customFormat="1" x14ac:dyDescent="0.2">
      <c r="A48" s="717" t="s">
        <v>260</v>
      </c>
      <c r="B48" s="733"/>
      <c r="C48" s="256"/>
      <c r="D48" s="276"/>
      <c r="E48" s="276"/>
      <c r="F48" s="276">
        <v>5871</v>
      </c>
      <c r="G48" s="276"/>
      <c r="H48" s="276"/>
      <c r="I48" s="276"/>
      <c r="J48" s="276"/>
      <c r="K48" s="337"/>
      <c r="L48" s="120"/>
      <c r="N48"/>
    </row>
    <row r="49" spans="1:15" s="161" customFormat="1" x14ac:dyDescent="0.2">
      <c r="A49" s="734" t="s">
        <v>262</v>
      </c>
      <c r="B49" s="735"/>
      <c r="C49" s="256"/>
      <c r="D49" s="276"/>
      <c r="E49" s="276"/>
      <c r="F49" s="276"/>
      <c r="G49" s="276"/>
      <c r="H49" s="276"/>
      <c r="I49" s="276"/>
      <c r="J49" s="276"/>
      <c r="K49" s="337">
        <v>1174.2</v>
      </c>
      <c r="L49" s="120"/>
      <c r="N49"/>
    </row>
    <row r="50" spans="1:15" s="161" customFormat="1" x14ac:dyDescent="0.2">
      <c r="A50" s="682" t="s">
        <v>264</v>
      </c>
      <c r="B50" s="684"/>
      <c r="C50" s="256"/>
      <c r="D50" s="276"/>
      <c r="E50" s="276"/>
      <c r="F50" s="276"/>
      <c r="G50" s="276"/>
      <c r="H50" s="276"/>
      <c r="I50" s="276"/>
      <c r="J50" s="122"/>
      <c r="K50" s="276"/>
      <c r="L50" s="170">
        <v>10659</v>
      </c>
      <c r="N50"/>
    </row>
    <row r="51" spans="1:15" s="161" customFormat="1" x14ac:dyDescent="0.2">
      <c r="A51" s="682" t="s">
        <v>271</v>
      </c>
      <c r="B51" s="684"/>
      <c r="C51" s="256"/>
      <c r="D51" s="276"/>
      <c r="E51" s="276"/>
      <c r="F51" s="276"/>
      <c r="G51" s="276"/>
      <c r="H51" s="276"/>
      <c r="I51" s="276"/>
      <c r="J51" s="122"/>
      <c r="K51" s="339">
        <v>8527.2000000000007</v>
      </c>
      <c r="L51" s="338"/>
      <c r="N51"/>
    </row>
    <row r="52" spans="1:15" s="161" customFormat="1" x14ac:dyDescent="0.2">
      <c r="A52" s="682" t="s">
        <v>272</v>
      </c>
      <c r="B52" s="684"/>
      <c r="C52" s="256"/>
      <c r="D52" s="276">
        <v>2485.1999999999998</v>
      </c>
      <c r="E52" s="276"/>
      <c r="F52" s="276"/>
      <c r="G52" s="276"/>
      <c r="H52" s="276"/>
      <c r="I52" s="276"/>
      <c r="J52" s="122"/>
      <c r="K52" s="168"/>
      <c r="L52" s="253"/>
      <c r="N52"/>
    </row>
    <row r="53" spans="1:15" s="161" customFormat="1" x14ac:dyDescent="0.2">
      <c r="A53" s="682" t="s">
        <v>274</v>
      </c>
      <c r="B53" s="684"/>
      <c r="C53" s="256"/>
      <c r="D53" s="276"/>
      <c r="E53" s="276"/>
      <c r="F53" s="276"/>
      <c r="G53" s="276"/>
      <c r="H53" s="276"/>
      <c r="I53" s="276">
        <v>31980</v>
      </c>
      <c r="J53" s="122"/>
      <c r="K53" s="168"/>
      <c r="L53" s="120"/>
      <c r="N53"/>
    </row>
    <row r="54" spans="1:15" s="161" customFormat="1" x14ac:dyDescent="0.2">
      <c r="A54" s="682" t="s">
        <v>278</v>
      </c>
      <c r="B54" s="684"/>
      <c r="C54" s="345">
        <v>7410</v>
      </c>
      <c r="D54" s="279"/>
      <c r="E54" s="279"/>
      <c r="F54" s="279"/>
      <c r="G54" s="279"/>
      <c r="H54" s="279"/>
      <c r="I54" s="279"/>
      <c r="J54" s="250"/>
      <c r="K54" s="241"/>
      <c r="L54" s="222"/>
      <c r="N54"/>
    </row>
    <row r="55" spans="1:15" s="161" customFormat="1" x14ac:dyDescent="0.2">
      <c r="A55" s="682" t="s">
        <v>282</v>
      </c>
      <c r="B55" s="684"/>
      <c r="C55" s="345"/>
      <c r="D55" s="279"/>
      <c r="E55" s="279">
        <v>11730.6</v>
      </c>
      <c r="F55" s="279"/>
      <c r="G55" s="279"/>
      <c r="H55" s="279"/>
      <c r="I55" s="279"/>
      <c r="J55" s="250"/>
      <c r="K55" s="276"/>
      <c r="L55" s="316"/>
      <c r="N55"/>
    </row>
    <row r="56" spans="1:15" s="161" customFormat="1" x14ac:dyDescent="0.2">
      <c r="A56" s="682" t="s">
        <v>286</v>
      </c>
      <c r="B56" s="684"/>
      <c r="C56" s="345"/>
      <c r="D56" s="279"/>
      <c r="E56" s="279"/>
      <c r="F56" s="279"/>
      <c r="G56" s="279"/>
      <c r="H56" s="279"/>
      <c r="I56" s="279"/>
      <c r="J56" s="276"/>
      <c r="K56" s="276">
        <v>23985.599999999999</v>
      </c>
      <c r="L56" s="316"/>
      <c r="N56"/>
    </row>
    <row r="57" spans="1:15" s="161" customFormat="1" x14ac:dyDescent="0.2">
      <c r="A57" s="682" t="s">
        <v>287</v>
      </c>
      <c r="B57" s="683"/>
      <c r="C57" s="345"/>
      <c r="D57" s="279"/>
      <c r="E57" s="279"/>
      <c r="F57" s="279"/>
      <c r="G57" s="279">
        <v>11730.6</v>
      </c>
      <c r="H57" s="279"/>
      <c r="I57" s="279"/>
      <c r="J57" s="276"/>
      <c r="K57" s="276"/>
      <c r="L57" s="316"/>
      <c r="N57"/>
    </row>
    <row r="58" spans="1:15" s="161" customFormat="1" x14ac:dyDescent="0.2">
      <c r="A58" s="682" t="s">
        <v>293</v>
      </c>
      <c r="B58" s="683"/>
      <c r="C58" s="345"/>
      <c r="D58" s="279"/>
      <c r="E58" s="279"/>
      <c r="F58" s="279"/>
      <c r="G58" s="279"/>
      <c r="H58" s="279"/>
      <c r="I58" s="279"/>
      <c r="J58" s="250"/>
      <c r="K58" s="276"/>
      <c r="L58" s="222">
        <v>7524</v>
      </c>
      <c r="N58"/>
    </row>
    <row r="59" spans="1:15" s="161" customFormat="1" x14ac:dyDescent="0.2">
      <c r="A59" s="682" t="s">
        <v>294</v>
      </c>
      <c r="B59" s="683"/>
      <c r="C59" s="345"/>
      <c r="D59" s="279"/>
      <c r="E59" s="279"/>
      <c r="F59" s="279"/>
      <c r="G59" s="279">
        <v>-11730.6</v>
      </c>
      <c r="H59" s="279"/>
      <c r="I59" s="279"/>
      <c r="J59" s="250"/>
      <c r="K59" s="279"/>
      <c r="L59" s="222"/>
      <c r="N59"/>
    </row>
    <row r="60" spans="1:15" s="161" customFormat="1" x14ac:dyDescent="0.2">
      <c r="A60" s="682" t="s">
        <v>299</v>
      </c>
      <c r="B60" s="683"/>
      <c r="C60" s="345"/>
      <c r="D60" s="279">
        <v>15880.2</v>
      </c>
      <c r="E60" s="279"/>
      <c r="F60" s="279"/>
      <c r="G60" s="279"/>
      <c r="H60" s="279"/>
      <c r="I60" s="279"/>
      <c r="J60" s="250"/>
      <c r="K60" s="279"/>
      <c r="L60" s="222"/>
      <c r="N60"/>
    </row>
    <row r="61" spans="1:15" s="161" customFormat="1" x14ac:dyDescent="0.2">
      <c r="A61" s="682" t="s">
        <v>300</v>
      </c>
      <c r="B61" s="683"/>
      <c r="C61" s="345"/>
      <c r="D61" s="279">
        <v>2485.1999999999998</v>
      </c>
      <c r="E61" s="279"/>
      <c r="F61" s="279"/>
      <c r="G61" s="279"/>
      <c r="H61" s="279"/>
      <c r="I61" s="279"/>
      <c r="J61" s="250"/>
      <c r="K61" s="279"/>
      <c r="L61" s="222"/>
      <c r="N61"/>
    </row>
    <row r="62" spans="1:15" s="161" customFormat="1" x14ac:dyDescent="0.2">
      <c r="A62" s="682" t="s">
        <v>301</v>
      </c>
      <c r="B62" s="683"/>
      <c r="C62" s="345"/>
      <c r="D62" s="279"/>
      <c r="E62" s="279"/>
      <c r="F62" s="279"/>
      <c r="G62" s="279"/>
      <c r="H62" s="279"/>
      <c r="I62" s="279"/>
      <c r="J62" s="250"/>
      <c r="K62" s="279">
        <v>2257.1999999999998</v>
      </c>
      <c r="L62" s="222"/>
      <c r="N62"/>
    </row>
    <row r="63" spans="1:15" s="161" customFormat="1" x14ac:dyDescent="0.2">
      <c r="A63" s="682" t="s">
        <v>303</v>
      </c>
      <c r="B63" s="683"/>
      <c r="C63" s="345"/>
      <c r="D63" s="279"/>
      <c r="E63" s="279"/>
      <c r="F63" s="279"/>
      <c r="G63" s="279"/>
      <c r="H63" s="279"/>
      <c r="I63" s="279"/>
      <c r="J63" s="250"/>
      <c r="K63" s="279">
        <v>684</v>
      </c>
      <c r="L63" s="222"/>
      <c r="N63"/>
    </row>
    <row r="64" spans="1:15" ht="13.5" thickBot="1" x14ac:dyDescent="0.25">
      <c r="A64" s="696" t="s">
        <v>306</v>
      </c>
      <c r="B64" s="697"/>
      <c r="C64" s="346"/>
      <c r="D64" s="282">
        <v>27154.799999999999</v>
      </c>
      <c r="E64" s="282"/>
      <c r="F64" s="282"/>
      <c r="G64" s="282"/>
      <c r="H64" s="282"/>
      <c r="I64" s="282"/>
      <c r="J64" s="156"/>
      <c r="K64" s="329"/>
      <c r="L64" s="158"/>
      <c r="M64" s="161"/>
      <c r="O64"/>
    </row>
    <row r="65" spans="3:17" ht="13.5" thickBot="1" x14ac:dyDescent="0.25">
      <c r="C65" s="283">
        <f>SUM(C47:C64)</f>
        <v>7410</v>
      </c>
      <c r="D65" s="284">
        <f>SUM(D47:D64)</f>
        <v>48005.4</v>
      </c>
      <c r="E65" s="284">
        <f>SUM(E47:E64)</f>
        <v>11730.6</v>
      </c>
      <c r="F65" s="284">
        <f>SUM(F47:F64)</f>
        <v>5871</v>
      </c>
      <c r="G65" s="284">
        <f>SUM(G47:G64)</f>
        <v>0</v>
      </c>
      <c r="H65" s="284"/>
      <c r="I65" s="284">
        <f>SUM(I47:I64)</f>
        <v>31980</v>
      </c>
      <c r="J65" s="187">
        <f>SUM(J47:J64)</f>
        <v>0</v>
      </c>
      <c r="K65" s="187">
        <f>SUM(K47:K64)</f>
        <v>36628.199999999997</v>
      </c>
      <c r="L65" s="249">
        <f>SUM(L47:L64)</f>
        <v>18183</v>
      </c>
      <c r="M65" s="698">
        <f>SUM(C65:L65)</f>
        <v>159808.20000000001</v>
      </c>
      <c r="N65" s="699"/>
      <c r="O65"/>
    </row>
    <row r="66" spans="3:17" x14ac:dyDescent="0.2">
      <c r="G66" s="259"/>
      <c r="H66" s="259"/>
      <c r="I66" s="1"/>
      <c r="J66" s="1"/>
      <c r="L66" s="698"/>
      <c r="M66" s="699"/>
      <c r="O66"/>
      <c r="Q66" s="161"/>
    </row>
    <row r="67" spans="3:17" x14ac:dyDescent="0.2">
      <c r="G67" s="259"/>
      <c r="H67" s="259"/>
      <c r="I67" s="1"/>
      <c r="J67" s="330"/>
      <c r="K67" s="731"/>
      <c r="L67" s="731"/>
      <c r="O67"/>
      <c r="P67" s="161"/>
    </row>
    <row r="68" spans="3:17" x14ac:dyDescent="0.2">
      <c r="I68" s="330"/>
    </row>
  </sheetData>
  <mergeCells count="56">
    <mergeCell ref="A47:B47"/>
    <mergeCell ref="A54:B54"/>
    <mergeCell ref="A46:B46"/>
    <mergeCell ref="A48:B48"/>
    <mergeCell ref="A49:B49"/>
    <mergeCell ref="A50:B50"/>
    <mergeCell ref="A62:B62"/>
    <mergeCell ref="A60:B60"/>
    <mergeCell ref="A61:B61"/>
    <mergeCell ref="A51:B51"/>
    <mergeCell ref="A52:B52"/>
    <mergeCell ref="A53:B53"/>
    <mergeCell ref="A11:A13"/>
    <mergeCell ref="A19:A20"/>
    <mergeCell ref="A21:A24"/>
    <mergeCell ref="A31:A33"/>
    <mergeCell ref="I11:I13"/>
    <mergeCell ref="A14:A15"/>
    <mergeCell ref="I14:I15"/>
    <mergeCell ref="A29:A30"/>
    <mergeCell ref="I29:I30"/>
    <mergeCell ref="I31:I33"/>
    <mergeCell ref="A5:A6"/>
    <mergeCell ref="A7:A8"/>
    <mergeCell ref="I7:I8"/>
    <mergeCell ref="A9:A10"/>
    <mergeCell ref="I9:I10"/>
    <mergeCell ref="G2:G4"/>
    <mergeCell ref="C3:D3"/>
    <mergeCell ref="E3:F3"/>
    <mergeCell ref="J4:L4"/>
    <mergeCell ref="I5:I6"/>
    <mergeCell ref="A37:A38"/>
    <mergeCell ref="I37:I38"/>
    <mergeCell ref="I16:I18"/>
    <mergeCell ref="A16:A18"/>
    <mergeCell ref="I19:I20"/>
    <mergeCell ref="I21:I24"/>
    <mergeCell ref="A26:A27"/>
    <mergeCell ref="I26:I27"/>
    <mergeCell ref="K67:L67"/>
    <mergeCell ref="A39:B39"/>
    <mergeCell ref="I39:L40"/>
    <mergeCell ref="C40:D40"/>
    <mergeCell ref="E40:F40"/>
    <mergeCell ref="L66:M66"/>
    <mergeCell ref="A63:B63"/>
    <mergeCell ref="A64:B64"/>
    <mergeCell ref="M65:N65"/>
    <mergeCell ref="A55:B55"/>
    <mergeCell ref="A56:B56"/>
    <mergeCell ref="A57:B57"/>
    <mergeCell ref="A58:B58"/>
    <mergeCell ref="A59:B59"/>
    <mergeCell ref="I41:J41"/>
    <mergeCell ref="I42:J42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5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4" sqref="E34"/>
    </sheetView>
  </sheetViews>
  <sheetFormatPr defaultRowHeight="12.75" x14ac:dyDescent="0.2"/>
  <cols>
    <col min="1" max="1" width="2.7109375" style="180" customWidth="1"/>
    <col min="2" max="2" width="6.5703125" style="147" customWidth="1"/>
    <col min="3" max="4" width="10.7109375" style="1" customWidth="1"/>
    <col min="5" max="5" width="10.42578125" style="1" customWidth="1"/>
    <col min="6" max="6" width="10.28515625" style="1" customWidth="1"/>
    <col min="7" max="7" width="11.140625" style="1" customWidth="1"/>
    <col min="8" max="10" width="10.7109375" customWidth="1"/>
    <col min="11" max="11" width="9.28515625" customWidth="1"/>
    <col min="12" max="13" width="10.7109375" customWidth="1"/>
    <col min="14" max="14" width="10.7109375" style="161" customWidth="1"/>
    <col min="15" max="15" width="10.7109375" customWidth="1"/>
    <col min="16" max="17" width="13.28515625" customWidth="1"/>
    <col min="18" max="18" width="13.7109375" customWidth="1"/>
    <col min="19" max="19" width="13.140625" customWidth="1"/>
  </cols>
  <sheetData>
    <row r="1" spans="1:16" ht="15" x14ac:dyDescent="0.25">
      <c r="A1" s="100" t="s">
        <v>116</v>
      </c>
      <c r="B1" s="143"/>
      <c r="C1" s="3"/>
    </row>
    <row r="2" spans="1:16" ht="9.75" customHeight="1" thickBot="1" x14ac:dyDescent="0.25">
      <c r="A2" s="2"/>
      <c r="B2" s="143"/>
      <c r="C2" s="210"/>
      <c r="D2" s="211"/>
      <c r="E2" s="211"/>
      <c r="F2" s="211"/>
      <c r="G2" s="692" t="s">
        <v>313</v>
      </c>
    </row>
    <row r="3" spans="1:16" ht="17.25" customHeight="1" x14ac:dyDescent="0.2">
      <c r="A3" s="2"/>
      <c r="B3" s="143"/>
      <c r="C3" s="694" t="s">
        <v>83</v>
      </c>
      <c r="D3" s="695"/>
      <c r="E3" s="694" t="s">
        <v>82</v>
      </c>
      <c r="F3" s="695"/>
      <c r="G3" s="692"/>
    </row>
    <row r="4" spans="1:16" ht="13.5" thickBot="1" x14ac:dyDescent="0.25">
      <c r="A4" s="141" t="s">
        <v>6</v>
      </c>
      <c r="B4" s="172" t="s">
        <v>18</v>
      </c>
      <c r="C4" s="113" t="s">
        <v>7</v>
      </c>
      <c r="D4" s="212" t="s">
        <v>8</v>
      </c>
      <c r="E4" s="113" t="s">
        <v>86</v>
      </c>
      <c r="F4" s="114" t="s">
        <v>8</v>
      </c>
      <c r="G4" s="693"/>
      <c r="H4" s="179" t="s">
        <v>0</v>
      </c>
      <c r="I4" s="691" t="s">
        <v>19</v>
      </c>
      <c r="J4" s="691"/>
      <c r="K4" s="691"/>
    </row>
    <row r="5" spans="1:16" x14ac:dyDescent="0.2">
      <c r="A5" s="741" t="s">
        <v>199</v>
      </c>
      <c r="B5" s="145" t="s">
        <v>310</v>
      </c>
      <c r="C5" s="190"/>
      <c r="D5" s="168">
        <v>2257.1999999999998</v>
      </c>
      <c r="E5" s="119"/>
      <c r="F5" s="120"/>
      <c r="G5" s="170"/>
      <c r="H5" s="742">
        <f>SUM(C5:G7)</f>
        <v>100924.20000000001</v>
      </c>
      <c r="I5" s="148" t="s">
        <v>128</v>
      </c>
      <c r="J5" s="73"/>
      <c r="K5" s="74"/>
      <c r="L5" s="160" t="s">
        <v>311</v>
      </c>
      <c r="N5" s="232" t="s">
        <v>93</v>
      </c>
    </row>
    <row r="6" spans="1:16" x14ac:dyDescent="0.2">
      <c r="A6" s="686"/>
      <c r="B6" s="145" t="s">
        <v>312</v>
      </c>
      <c r="C6" s="119"/>
      <c r="D6" s="168"/>
      <c r="E6" s="119"/>
      <c r="F6" s="120"/>
      <c r="G6" s="170">
        <v>80358.600000000006</v>
      </c>
      <c r="H6" s="738"/>
      <c r="I6" s="148" t="s">
        <v>314</v>
      </c>
      <c r="J6" s="73"/>
      <c r="K6" s="74"/>
      <c r="L6" s="160" t="s">
        <v>315</v>
      </c>
      <c r="N6" s="228"/>
    </row>
    <row r="7" spans="1:16" x14ac:dyDescent="0.2">
      <c r="A7" s="687"/>
      <c r="B7" s="145" t="s">
        <v>316</v>
      </c>
      <c r="C7" s="190"/>
      <c r="D7" s="168">
        <v>18308.400000000001</v>
      </c>
      <c r="E7" s="119"/>
      <c r="F7" s="120"/>
      <c r="G7" s="170"/>
      <c r="H7" s="737"/>
      <c r="I7" s="148" t="s">
        <v>317</v>
      </c>
      <c r="J7" s="73"/>
      <c r="K7" s="74"/>
      <c r="L7" s="160" t="s">
        <v>311</v>
      </c>
      <c r="N7" s="232" t="s">
        <v>93</v>
      </c>
    </row>
    <row r="8" spans="1:16" x14ac:dyDescent="0.2">
      <c r="A8" s="176" t="s">
        <v>122</v>
      </c>
      <c r="B8" s="145" t="s">
        <v>318</v>
      </c>
      <c r="C8" s="190">
        <v>1368</v>
      </c>
      <c r="D8" s="168"/>
      <c r="E8" s="119"/>
      <c r="F8" s="120"/>
      <c r="G8" s="348"/>
      <c r="H8" s="185">
        <f>SUM(C8:G8)</f>
        <v>1368</v>
      </c>
      <c r="I8" s="148" t="s">
        <v>244</v>
      </c>
      <c r="J8" s="73"/>
      <c r="K8" s="74"/>
      <c r="L8" s="285" t="s">
        <v>124</v>
      </c>
      <c r="N8" s="232">
        <v>41885</v>
      </c>
      <c r="O8" s="94"/>
      <c r="P8" s="227">
        <f>C8+C15+'JULY ''14'!C16+'JULY ''14'!C34</f>
        <v>15013.8</v>
      </c>
    </row>
    <row r="9" spans="1:16" x14ac:dyDescent="0.2">
      <c r="A9" s="685" t="s">
        <v>263</v>
      </c>
      <c r="B9" s="145" t="s">
        <v>319</v>
      </c>
      <c r="C9" s="119"/>
      <c r="D9" s="168">
        <v>6384</v>
      </c>
      <c r="E9" s="119"/>
      <c r="F9" s="120"/>
      <c r="G9" s="170"/>
      <c r="H9" s="736">
        <f>SUM(C9:G10)</f>
        <v>9906.6</v>
      </c>
      <c r="I9" s="148" t="s">
        <v>184</v>
      </c>
      <c r="J9" s="73"/>
      <c r="K9" s="74"/>
      <c r="L9" s="285" t="s">
        <v>311</v>
      </c>
      <c r="N9" s="228" t="s">
        <v>93</v>
      </c>
    </row>
    <row r="10" spans="1:16" x14ac:dyDescent="0.2">
      <c r="A10" s="687"/>
      <c r="B10" s="145" t="s">
        <v>320</v>
      </c>
      <c r="C10" s="190">
        <v>3522.6</v>
      </c>
      <c r="D10" s="168"/>
      <c r="E10" s="119"/>
      <c r="F10" s="120"/>
      <c r="G10" s="170"/>
      <c r="H10" s="737"/>
      <c r="I10" s="148" t="s">
        <v>321</v>
      </c>
      <c r="J10" s="73"/>
      <c r="K10" s="74"/>
      <c r="L10" s="285" t="s">
        <v>322</v>
      </c>
      <c r="N10" s="228">
        <v>41796</v>
      </c>
    </row>
    <row r="11" spans="1:16" x14ac:dyDescent="0.2">
      <c r="A11" s="142" t="s">
        <v>212</v>
      </c>
      <c r="B11" s="145" t="s">
        <v>323</v>
      </c>
      <c r="C11" s="190">
        <v>2416.8000000000002</v>
      </c>
      <c r="D11" s="168"/>
      <c r="E11" s="119"/>
      <c r="F11" s="120"/>
      <c r="G11" s="170"/>
      <c r="H11" s="305">
        <f>SUM(C11:G11)</f>
        <v>2416.8000000000002</v>
      </c>
      <c r="I11" s="148" t="s">
        <v>324</v>
      </c>
      <c r="J11" s="73"/>
      <c r="K11" s="74"/>
      <c r="L11" s="285" t="s">
        <v>124</v>
      </c>
      <c r="N11" s="232">
        <v>41848</v>
      </c>
    </row>
    <row r="12" spans="1:16" x14ac:dyDescent="0.2">
      <c r="A12" s="685" t="s">
        <v>215</v>
      </c>
      <c r="B12" s="145" t="s">
        <v>325</v>
      </c>
      <c r="C12" s="119">
        <v>12061.2</v>
      </c>
      <c r="D12" s="168"/>
      <c r="E12" s="119"/>
      <c r="F12" s="120"/>
      <c r="G12" s="170"/>
      <c r="H12" s="736">
        <f>SUM(C12:G13)</f>
        <v>20588.400000000001</v>
      </c>
      <c r="I12" s="148" t="s">
        <v>326</v>
      </c>
      <c r="J12" s="73"/>
      <c r="K12" s="74"/>
      <c r="L12" s="285" t="s">
        <v>124</v>
      </c>
      <c r="N12" s="232">
        <v>41852</v>
      </c>
    </row>
    <row r="13" spans="1:16" x14ac:dyDescent="0.2">
      <c r="A13" s="687"/>
      <c r="B13" s="383" t="s">
        <v>327</v>
      </c>
      <c r="C13" s="430"/>
      <c r="D13" s="241">
        <v>8527.2000000000007</v>
      </c>
      <c r="E13" s="384"/>
      <c r="F13" s="222"/>
      <c r="G13" s="316"/>
      <c r="H13" s="737"/>
      <c r="I13" s="148" t="s">
        <v>317</v>
      </c>
      <c r="J13" s="73"/>
      <c r="K13" s="74"/>
      <c r="L13" s="285" t="s">
        <v>311</v>
      </c>
      <c r="N13" s="228" t="s">
        <v>93</v>
      </c>
    </row>
    <row r="14" spans="1:16" x14ac:dyDescent="0.2">
      <c r="A14" s="142" t="s">
        <v>127</v>
      </c>
      <c r="B14" s="145" t="s">
        <v>328</v>
      </c>
      <c r="C14" s="190">
        <v>4696.8</v>
      </c>
      <c r="D14" s="168"/>
      <c r="E14" s="190"/>
      <c r="F14" s="120"/>
      <c r="G14" s="170"/>
      <c r="H14" s="305">
        <f>SUM(C14:G14)</f>
        <v>4696.8</v>
      </c>
      <c r="I14" s="148" t="s">
        <v>255</v>
      </c>
      <c r="J14" s="73"/>
      <c r="K14" s="74"/>
      <c r="L14" s="285" t="s">
        <v>322</v>
      </c>
      <c r="N14" s="232">
        <v>41801</v>
      </c>
    </row>
    <row r="15" spans="1:16" x14ac:dyDescent="0.2">
      <c r="A15" s="685" t="s">
        <v>129</v>
      </c>
      <c r="B15" s="145" t="s">
        <v>330</v>
      </c>
      <c r="C15" s="190">
        <v>4970.3999999999996</v>
      </c>
      <c r="D15" s="168"/>
      <c r="E15" s="119"/>
      <c r="F15" s="120"/>
      <c r="G15" s="170"/>
      <c r="H15" s="736">
        <f>SUM(C15:G16)</f>
        <v>10784.4</v>
      </c>
      <c r="I15" s="148" t="s">
        <v>244</v>
      </c>
      <c r="J15" s="73"/>
      <c r="K15" s="74"/>
      <c r="L15" s="285" t="s">
        <v>124</v>
      </c>
      <c r="N15" s="232">
        <v>41885</v>
      </c>
    </row>
    <row r="16" spans="1:16" x14ac:dyDescent="0.2">
      <c r="A16" s="687"/>
      <c r="B16" s="431" t="s">
        <v>331</v>
      </c>
      <c r="C16" s="432">
        <v>5814</v>
      </c>
      <c r="D16" s="206"/>
      <c r="E16" s="432"/>
      <c r="F16" s="217"/>
      <c r="G16" s="465"/>
      <c r="H16" s="737"/>
      <c r="I16" s="148" t="s">
        <v>326</v>
      </c>
      <c r="J16" s="73"/>
      <c r="K16" s="74"/>
      <c r="L16" s="285" t="s">
        <v>124</v>
      </c>
      <c r="N16" s="232">
        <v>41852</v>
      </c>
      <c r="P16" s="227">
        <f>C12+C16</f>
        <v>17875.2</v>
      </c>
    </row>
    <row r="17" spans="1:16" x14ac:dyDescent="0.2">
      <c r="A17" s="184" t="s">
        <v>140</v>
      </c>
      <c r="B17" s="145" t="s">
        <v>335</v>
      </c>
      <c r="C17" s="190">
        <v>2348.4</v>
      </c>
      <c r="D17" s="168"/>
      <c r="E17" s="190"/>
      <c r="F17" s="120"/>
      <c r="G17" s="170"/>
      <c r="H17" s="185">
        <f>SUM(C17:G17)</f>
        <v>2348.4</v>
      </c>
      <c r="I17" s="148" t="s">
        <v>290</v>
      </c>
      <c r="J17" s="73"/>
      <c r="K17" s="74"/>
      <c r="L17" s="285" t="s">
        <v>124</v>
      </c>
      <c r="N17" s="232">
        <v>41803</v>
      </c>
    </row>
    <row r="18" spans="1:16" x14ac:dyDescent="0.2">
      <c r="A18" s="685" t="s">
        <v>160</v>
      </c>
      <c r="B18" s="144" t="s">
        <v>336</v>
      </c>
      <c r="C18" s="214"/>
      <c r="D18" s="182">
        <v>3192</v>
      </c>
      <c r="E18" s="117"/>
      <c r="F18" s="118"/>
      <c r="G18" s="183"/>
      <c r="H18" s="736">
        <f>SUM(C18:G20)</f>
        <v>12084</v>
      </c>
      <c r="I18" s="148" t="s">
        <v>184</v>
      </c>
      <c r="J18" s="73"/>
      <c r="K18" s="74"/>
      <c r="L18" s="285" t="s">
        <v>311</v>
      </c>
      <c r="N18" s="228" t="s">
        <v>93</v>
      </c>
    </row>
    <row r="19" spans="1:16" x14ac:dyDescent="0.2">
      <c r="A19" s="686"/>
      <c r="B19" s="383" t="s">
        <v>337</v>
      </c>
      <c r="C19" s="384"/>
      <c r="D19" s="241">
        <v>1368</v>
      </c>
      <c r="E19" s="384"/>
      <c r="F19" s="222"/>
      <c r="G19" s="316"/>
      <c r="H19" s="738"/>
      <c r="I19" s="148" t="s">
        <v>200</v>
      </c>
      <c r="J19" s="73"/>
      <c r="K19" s="74"/>
      <c r="L19" s="285" t="s">
        <v>311</v>
      </c>
      <c r="N19" s="228" t="s">
        <v>93</v>
      </c>
    </row>
    <row r="20" spans="1:16" x14ac:dyDescent="0.2">
      <c r="A20" s="687"/>
      <c r="B20" s="145" t="s">
        <v>338</v>
      </c>
      <c r="C20" s="190">
        <v>7524</v>
      </c>
      <c r="D20" s="168"/>
      <c r="E20" s="119"/>
      <c r="F20" s="120"/>
      <c r="G20" s="170"/>
      <c r="H20" s="737"/>
      <c r="I20" s="148" t="s">
        <v>257</v>
      </c>
      <c r="J20" s="73"/>
      <c r="K20" s="74"/>
      <c r="L20" s="285" t="s">
        <v>124</v>
      </c>
      <c r="N20" s="228">
        <v>41814</v>
      </c>
    </row>
    <row r="21" spans="1:16" x14ac:dyDescent="0.2">
      <c r="A21" s="685" t="s">
        <v>288</v>
      </c>
      <c r="B21" s="431" t="s">
        <v>339</v>
      </c>
      <c r="C21" s="432"/>
      <c r="D21" s="206"/>
      <c r="E21" s="433">
        <v>18810</v>
      </c>
      <c r="F21" s="217"/>
      <c r="G21" s="465"/>
      <c r="H21" s="736">
        <f>SUM(C21:G22)</f>
        <v>27930</v>
      </c>
      <c r="I21" s="148" t="s">
        <v>158</v>
      </c>
      <c r="J21" s="73"/>
      <c r="K21" s="74"/>
      <c r="L21" s="285" t="s">
        <v>322</v>
      </c>
      <c r="N21" s="228">
        <v>41809</v>
      </c>
    </row>
    <row r="22" spans="1:16" x14ac:dyDescent="0.2">
      <c r="A22" s="687"/>
      <c r="B22" s="145" t="s">
        <v>340</v>
      </c>
      <c r="C22" s="119"/>
      <c r="D22" s="168">
        <v>9120</v>
      </c>
      <c r="E22" s="119"/>
      <c r="F22" s="120"/>
      <c r="G22" s="170"/>
      <c r="H22" s="737"/>
      <c r="I22" s="148" t="s">
        <v>250</v>
      </c>
      <c r="J22" s="73"/>
      <c r="K22" s="74"/>
      <c r="L22" s="285" t="s">
        <v>311</v>
      </c>
      <c r="N22" s="228" t="s">
        <v>93</v>
      </c>
    </row>
    <row r="23" spans="1:16" x14ac:dyDescent="0.2">
      <c r="A23" s="685" t="s">
        <v>248</v>
      </c>
      <c r="B23" s="145" t="s">
        <v>341</v>
      </c>
      <c r="C23" s="190"/>
      <c r="D23" s="168">
        <v>3123.6</v>
      </c>
      <c r="E23" s="119"/>
      <c r="F23" s="120"/>
      <c r="G23" s="170"/>
      <c r="H23" s="736">
        <f>SUM(C23:G27)</f>
        <v>26470.800000000003</v>
      </c>
      <c r="I23" s="148" t="s">
        <v>344</v>
      </c>
      <c r="J23" s="73"/>
      <c r="K23" s="74"/>
      <c r="L23" s="285" t="s">
        <v>311</v>
      </c>
      <c r="N23" s="228" t="s">
        <v>93</v>
      </c>
    </row>
    <row r="24" spans="1:16" x14ac:dyDescent="0.2">
      <c r="A24" s="686"/>
      <c r="B24" s="145" t="s">
        <v>342</v>
      </c>
      <c r="C24" s="433"/>
      <c r="D24" s="206">
        <v>1596</v>
      </c>
      <c r="E24" s="432"/>
      <c r="F24" s="217"/>
      <c r="G24" s="465"/>
      <c r="H24" s="738"/>
      <c r="I24" s="148" t="s">
        <v>344</v>
      </c>
      <c r="J24" s="73"/>
      <c r="K24" s="74"/>
      <c r="L24" s="285" t="s">
        <v>311</v>
      </c>
      <c r="N24" s="228" t="s">
        <v>93</v>
      </c>
    </row>
    <row r="25" spans="1:16" x14ac:dyDescent="0.2">
      <c r="A25" s="686"/>
      <c r="B25" s="145" t="s">
        <v>343</v>
      </c>
      <c r="C25" s="190"/>
      <c r="D25" s="168">
        <v>1824</v>
      </c>
      <c r="E25" s="119"/>
      <c r="F25" s="120"/>
      <c r="G25" s="170"/>
      <c r="H25" s="738"/>
      <c r="I25" s="148" t="s">
        <v>344</v>
      </c>
      <c r="J25" s="73"/>
      <c r="K25" s="74"/>
      <c r="L25" s="285" t="s">
        <v>311</v>
      </c>
      <c r="N25" s="228" t="s">
        <v>93</v>
      </c>
    </row>
    <row r="26" spans="1:16" x14ac:dyDescent="0.2">
      <c r="A26" s="686"/>
      <c r="B26" s="431" t="s">
        <v>345</v>
      </c>
      <c r="C26" s="433"/>
      <c r="D26" s="206">
        <v>7410</v>
      </c>
      <c r="E26" s="432"/>
      <c r="F26" s="217"/>
      <c r="G26" s="465"/>
      <c r="H26" s="738"/>
      <c r="I26" s="148" t="s">
        <v>279</v>
      </c>
      <c r="J26" s="73"/>
      <c r="K26" s="74"/>
      <c r="L26" s="285" t="s">
        <v>311</v>
      </c>
      <c r="N26" s="228" t="s">
        <v>93</v>
      </c>
    </row>
    <row r="27" spans="1:16" x14ac:dyDescent="0.2">
      <c r="A27" s="687"/>
      <c r="B27" s="145" t="s">
        <v>346</v>
      </c>
      <c r="C27" s="191"/>
      <c r="D27" s="168">
        <v>12517.2</v>
      </c>
      <c r="E27" s="119"/>
      <c r="F27" s="120"/>
      <c r="G27" s="170"/>
      <c r="H27" s="737"/>
      <c r="I27" s="148" t="s">
        <v>347</v>
      </c>
      <c r="J27" s="73"/>
      <c r="K27" s="74"/>
      <c r="L27" s="285" t="s">
        <v>311</v>
      </c>
      <c r="N27" s="228" t="s">
        <v>93</v>
      </c>
      <c r="P27" s="227"/>
    </row>
    <row r="28" spans="1:16" x14ac:dyDescent="0.2">
      <c r="A28" s="685" t="s">
        <v>179</v>
      </c>
      <c r="B28" s="144" t="s">
        <v>348</v>
      </c>
      <c r="C28" s="214"/>
      <c r="D28" s="182">
        <v>4070.94</v>
      </c>
      <c r="E28" s="117"/>
      <c r="F28" s="118"/>
      <c r="G28" s="183"/>
      <c r="H28" s="736">
        <f>SUM(C28:G29)</f>
        <v>7935.54</v>
      </c>
      <c r="I28" s="148" t="s">
        <v>347</v>
      </c>
      <c r="J28" s="73"/>
      <c r="K28" s="74"/>
      <c r="L28" s="285" t="s">
        <v>311</v>
      </c>
      <c r="N28" s="228" t="s">
        <v>93</v>
      </c>
      <c r="P28" s="227"/>
    </row>
    <row r="29" spans="1:16" x14ac:dyDescent="0.2">
      <c r="A29" s="687"/>
      <c r="B29" s="144" t="s">
        <v>349</v>
      </c>
      <c r="C29" s="214"/>
      <c r="D29" s="182">
        <v>3864.6</v>
      </c>
      <c r="E29" s="117"/>
      <c r="F29" s="118"/>
      <c r="G29" s="183"/>
      <c r="H29" s="737"/>
      <c r="I29" s="148" t="s">
        <v>317</v>
      </c>
      <c r="J29" s="73"/>
      <c r="K29" s="74"/>
      <c r="L29" s="285" t="s">
        <v>311</v>
      </c>
      <c r="N29" s="228" t="s">
        <v>93</v>
      </c>
      <c r="P29" s="227"/>
    </row>
    <row r="30" spans="1:16" x14ac:dyDescent="0.2">
      <c r="A30" s="176" t="s">
        <v>182</v>
      </c>
      <c r="B30" s="144" t="s">
        <v>350</v>
      </c>
      <c r="C30" s="214">
        <v>2998.2</v>
      </c>
      <c r="D30" s="182"/>
      <c r="E30" s="117"/>
      <c r="F30" s="118"/>
      <c r="G30" s="183"/>
      <c r="H30" s="181">
        <f>SUM(C30:G30)</f>
        <v>2998.2</v>
      </c>
      <c r="I30" s="148" t="s">
        <v>207</v>
      </c>
      <c r="J30" s="73"/>
      <c r="K30" s="74"/>
      <c r="L30" s="285" t="s">
        <v>124</v>
      </c>
      <c r="N30" s="228">
        <v>41774</v>
      </c>
      <c r="P30" s="227"/>
    </row>
    <row r="31" spans="1:16" ht="13.5" thickBot="1" x14ac:dyDescent="0.25">
      <c r="A31" s="176" t="s">
        <v>254</v>
      </c>
      <c r="B31" s="144" t="s">
        <v>351</v>
      </c>
      <c r="C31" s="117"/>
      <c r="D31" s="182">
        <v>8641.2000000000007</v>
      </c>
      <c r="E31" s="117"/>
      <c r="F31" s="118"/>
      <c r="G31" s="183"/>
      <c r="H31" s="181">
        <f>SUM(C31:G31)</f>
        <v>8641.2000000000007</v>
      </c>
      <c r="I31" s="148" t="s">
        <v>317</v>
      </c>
      <c r="J31" s="73"/>
      <c r="K31" s="74"/>
      <c r="L31" s="285" t="s">
        <v>311</v>
      </c>
      <c r="N31" s="228" t="s">
        <v>93</v>
      </c>
    </row>
    <row r="32" spans="1:16" s="13" customFormat="1" ht="14.25" thickTop="1" thickBot="1" x14ac:dyDescent="0.25">
      <c r="A32" s="701"/>
      <c r="B32" s="701"/>
      <c r="C32" s="115">
        <f t="shared" ref="C32:H32" si="0">SUM(C5:C31)</f>
        <v>47720.4</v>
      </c>
      <c r="D32" s="169">
        <f t="shared" si="0"/>
        <v>92204.340000000011</v>
      </c>
      <c r="E32" s="115">
        <f t="shared" si="0"/>
        <v>18810</v>
      </c>
      <c r="F32" s="116">
        <f t="shared" si="0"/>
        <v>0</v>
      </c>
      <c r="G32" s="171">
        <f t="shared" si="0"/>
        <v>80358.600000000006</v>
      </c>
      <c r="H32" s="703">
        <f t="shared" si="0"/>
        <v>239093.34000000005</v>
      </c>
      <c r="I32" s="703"/>
      <c r="J32" s="703"/>
      <c r="K32" s="703"/>
      <c r="L32" s="128"/>
      <c r="M32" s="128"/>
      <c r="N32" s="162"/>
    </row>
    <row r="33" spans="1:14" s="13" customFormat="1" ht="15" customHeight="1" x14ac:dyDescent="0.2">
      <c r="A33" s="99"/>
      <c r="B33" s="146"/>
      <c r="C33" s="739">
        <f>SUM(C32:D32)</f>
        <v>139924.74000000002</v>
      </c>
      <c r="D33" s="740"/>
      <c r="E33" s="705">
        <f>SUM(E32:F32)</f>
        <v>18810</v>
      </c>
      <c r="F33" s="706"/>
      <c r="G33" s="127">
        <f>SUM(G32)</f>
        <v>80358.600000000006</v>
      </c>
      <c r="H33" s="702"/>
      <c r="I33" s="702"/>
      <c r="J33" s="702"/>
      <c r="K33" s="702"/>
      <c r="L33" s="128"/>
      <c r="M33" s="128"/>
      <c r="N33" s="162"/>
    </row>
    <row r="34" spans="1:14" s="13" customFormat="1" x14ac:dyDescent="0.2">
      <c r="A34" s="99"/>
      <c r="B34" s="146"/>
      <c r="C34" s="9"/>
      <c r="D34" s="9"/>
      <c r="E34" s="656">
        <f>COUNTA(E5:E31)</f>
        <v>1</v>
      </c>
      <c r="F34" s="9"/>
      <c r="G34" s="9"/>
      <c r="H34" s="14"/>
      <c r="L34" s="8"/>
      <c r="M34" s="8"/>
      <c r="N34" s="162"/>
    </row>
    <row r="36" spans="1:14" ht="15" x14ac:dyDescent="0.2">
      <c r="A36" s="124" t="s">
        <v>17</v>
      </c>
    </row>
    <row r="37" spans="1:14" ht="7.5" customHeight="1" x14ac:dyDescent="0.2">
      <c r="A37" s="4"/>
    </row>
    <row r="38" spans="1:14" ht="21.75" customHeight="1" thickBot="1" x14ac:dyDescent="0.25">
      <c r="A38" s="121"/>
      <c r="B38" s="149" t="s">
        <v>83</v>
      </c>
    </row>
    <row r="39" spans="1:14" ht="13.5" thickBot="1" x14ac:dyDescent="0.25">
      <c r="A39"/>
      <c r="B39"/>
      <c r="C39" s="351" t="s">
        <v>48</v>
      </c>
      <c r="D39" s="186" t="s">
        <v>11</v>
      </c>
      <c r="E39" s="350" t="s">
        <v>74</v>
      </c>
      <c r="F39" s="350" t="s">
        <v>284</v>
      </c>
      <c r="G39" s="350" t="s">
        <v>12</v>
      </c>
      <c r="H39" s="92" t="s">
        <v>61</v>
      </c>
      <c r="I39" s="248" t="s">
        <v>9</v>
      </c>
      <c r="J39" s="472" t="s">
        <v>16</v>
      </c>
      <c r="K39" s="161"/>
      <c r="N39"/>
    </row>
    <row r="40" spans="1:14" x14ac:dyDescent="0.2">
      <c r="A40"/>
      <c r="B40" s="347" t="s">
        <v>310</v>
      </c>
      <c r="C40" s="131"/>
      <c r="D40" s="166"/>
      <c r="E40" s="166"/>
      <c r="F40" s="166"/>
      <c r="G40" s="166">
        <v>2257.1999999999998</v>
      </c>
      <c r="H40" s="173"/>
      <c r="I40" s="516"/>
      <c r="J40" s="410"/>
      <c r="K40" s="161"/>
      <c r="N40"/>
    </row>
    <row r="41" spans="1:14" x14ac:dyDescent="0.2">
      <c r="A41"/>
      <c r="B41" s="352" t="s">
        <v>316</v>
      </c>
      <c r="C41" s="133"/>
      <c r="D41" s="137"/>
      <c r="E41" s="137"/>
      <c r="F41" s="137"/>
      <c r="G41" s="137"/>
      <c r="H41" s="168">
        <v>18308.400000000001</v>
      </c>
      <c r="I41" s="135"/>
      <c r="J41" s="411"/>
      <c r="K41" s="161"/>
      <c r="N41"/>
    </row>
    <row r="42" spans="1:14" x14ac:dyDescent="0.2">
      <c r="A42"/>
      <c r="B42" s="352" t="s">
        <v>319</v>
      </c>
      <c r="C42" s="133"/>
      <c r="D42" s="137"/>
      <c r="E42" s="137"/>
      <c r="F42" s="137"/>
      <c r="G42" s="137"/>
      <c r="H42" s="168"/>
      <c r="I42" s="135">
        <v>6384</v>
      </c>
      <c r="J42" s="411"/>
      <c r="K42" s="161"/>
      <c r="N42"/>
    </row>
    <row r="43" spans="1:14" x14ac:dyDescent="0.2">
      <c r="A43"/>
      <c r="B43" s="352" t="s">
        <v>327</v>
      </c>
      <c r="C43" s="133"/>
      <c r="D43" s="137"/>
      <c r="E43" s="137"/>
      <c r="F43" s="137"/>
      <c r="G43" s="137"/>
      <c r="H43" s="168">
        <v>8527.2000000000007</v>
      </c>
      <c r="I43" s="135"/>
      <c r="J43" s="411"/>
      <c r="K43" s="161"/>
      <c r="N43"/>
    </row>
    <row r="44" spans="1:14" x14ac:dyDescent="0.2">
      <c r="A44"/>
      <c r="B44" s="352" t="s">
        <v>336</v>
      </c>
      <c r="C44" s="133"/>
      <c r="D44" s="137"/>
      <c r="E44" s="137"/>
      <c r="F44" s="137"/>
      <c r="G44" s="137"/>
      <c r="H44" s="168"/>
      <c r="I44" s="135">
        <v>3192</v>
      </c>
      <c r="J44" s="411"/>
      <c r="K44" s="161"/>
      <c r="N44"/>
    </row>
    <row r="45" spans="1:14" x14ac:dyDescent="0.2">
      <c r="A45"/>
      <c r="B45" s="352" t="s">
        <v>337</v>
      </c>
      <c r="C45" s="133"/>
      <c r="D45" s="168"/>
      <c r="E45" s="168"/>
      <c r="F45" s="168"/>
      <c r="G45" s="168"/>
      <c r="H45" s="122"/>
      <c r="I45" s="135"/>
      <c r="J45" s="411">
        <v>1368</v>
      </c>
      <c r="K45" s="161"/>
      <c r="N45"/>
    </row>
    <row r="46" spans="1:14" x14ac:dyDescent="0.2">
      <c r="A46"/>
      <c r="B46" s="352" t="s">
        <v>340</v>
      </c>
      <c r="C46" s="119"/>
      <c r="D46" s="168">
        <v>9120</v>
      </c>
      <c r="E46" s="168"/>
      <c r="F46" s="168"/>
      <c r="G46" s="168"/>
      <c r="H46" s="122"/>
      <c r="I46" s="135"/>
      <c r="J46" s="411"/>
      <c r="K46" s="161"/>
      <c r="N46"/>
    </row>
    <row r="47" spans="1:14" x14ac:dyDescent="0.2">
      <c r="A47"/>
      <c r="B47" s="517" t="s">
        <v>341</v>
      </c>
      <c r="C47" s="133"/>
      <c r="D47" s="168"/>
      <c r="E47" s="168">
        <v>3123.6</v>
      </c>
      <c r="F47" s="168"/>
      <c r="G47" s="168"/>
      <c r="H47" s="135"/>
      <c r="I47" s="135"/>
      <c r="J47" s="411"/>
      <c r="K47" s="161"/>
      <c r="N47"/>
    </row>
    <row r="48" spans="1:14" x14ac:dyDescent="0.2">
      <c r="A48"/>
      <c r="B48" s="517" t="s">
        <v>342</v>
      </c>
      <c r="C48" s="133"/>
      <c r="D48" s="137"/>
      <c r="E48" s="206">
        <v>1596</v>
      </c>
      <c r="F48" s="206"/>
      <c r="G48" s="137"/>
      <c r="H48" s="135"/>
      <c r="I48" s="135"/>
      <c r="J48" s="411"/>
      <c r="K48" s="161"/>
      <c r="N48"/>
    </row>
    <row r="49" spans="1:14" x14ac:dyDescent="0.2">
      <c r="A49"/>
      <c r="B49" s="517" t="s">
        <v>343</v>
      </c>
      <c r="C49" s="133"/>
      <c r="D49" s="137"/>
      <c r="E49" s="168">
        <v>1824</v>
      </c>
      <c r="F49" s="168"/>
      <c r="G49" s="137"/>
      <c r="H49" s="135"/>
      <c r="I49" s="135"/>
      <c r="J49" s="411"/>
      <c r="K49" s="161"/>
      <c r="N49"/>
    </row>
    <row r="50" spans="1:14" x14ac:dyDescent="0.2">
      <c r="A50"/>
      <c r="B50" s="352" t="s">
        <v>345</v>
      </c>
      <c r="C50" s="133">
        <v>7410</v>
      </c>
      <c r="D50" s="137"/>
      <c r="E50" s="137"/>
      <c r="F50" s="137"/>
      <c r="G50" s="137"/>
      <c r="H50" s="168"/>
      <c r="I50" s="135"/>
      <c r="J50" s="411"/>
      <c r="K50" s="161"/>
      <c r="N50"/>
    </row>
    <row r="51" spans="1:14" x14ac:dyDescent="0.2">
      <c r="A51"/>
      <c r="B51" s="352" t="s">
        <v>346</v>
      </c>
      <c r="C51" s="133"/>
      <c r="D51" s="168"/>
      <c r="E51" s="168"/>
      <c r="F51" s="168">
        <v>12517.2</v>
      </c>
      <c r="G51" s="137"/>
      <c r="H51" s="168"/>
      <c r="I51" s="135"/>
      <c r="J51" s="411"/>
      <c r="K51" s="161"/>
      <c r="N51"/>
    </row>
    <row r="52" spans="1:14" x14ac:dyDescent="0.2">
      <c r="A52"/>
      <c r="B52" s="352" t="s">
        <v>348</v>
      </c>
      <c r="C52" s="133"/>
      <c r="D52" s="168"/>
      <c r="E52" s="168"/>
      <c r="F52" s="182">
        <v>4070.94</v>
      </c>
      <c r="G52" s="137"/>
      <c r="H52" s="168"/>
      <c r="I52" s="135"/>
      <c r="J52" s="411"/>
      <c r="K52" s="161"/>
      <c r="N52"/>
    </row>
    <row r="53" spans="1:14" x14ac:dyDescent="0.2">
      <c r="A53"/>
      <c r="B53" s="352" t="s">
        <v>349</v>
      </c>
      <c r="C53" s="133"/>
      <c r="D53" s="137"/>
      <c r="E53" s="137"/>
      <c r="F53" s="137"/>
      <c r="G53" s="137"/>
      <c r="H53" s="135">
        <v>3864.6</v>
      </c>
      <c r="I53" s="135"/>
      <c r="J53" s="411"/>
      <c r="K53" s="161"/>
      <c r="N53"/>
    </row>
    <row r="54" spans="1:14" ht="13.5" thickBot="1" x14ac:dyDescent="0.25">
      <c r="A54"/>
      <c r="B54" s="353" t="s">
        <v>351</v>
      </c>
      <c r="C54" s="154"/>
      <c r="D54" s="167"/>
      <c r="E54" s="167"/>
      <c r="F54" s="167"/>
      <c r="G54" s="167"/>
      <c r="H54" s="156">
        <v>8641.2000000000007</v>
      </c>
      <c r="I54" s="156"/>
      <c r="J54" s="251"/>
      <c r="K54" s="161"/>
      <c r="N54"/>
    </row>
    <row r="55" spans="1:14" ht="13.5" thickBot="1" x14ac:dyDescent="0.25">
      <c r="B55" s="342"/>
      <c r="C55" s="138">
        <f t="shared" ref="C55:J55" si="1">SUM(C40:C54)</f>
        <v>7410</v>
      </c>
      <c r="D55" s="139">
        <f t="shared" si="1"/>
        <v>9120</v>
      </c>
      <c r="E55" s="139">
        <f t="shared" si="1"/>
        <v>6543.6</v>
      </c>
      <c r="F55" s="139">
        <f t="shared" si="1"/>
        <v>16588.14</v>
      </c>
      <c r="G55" s="139">
        <f t="shared" si="1"/>
        <v>2257.1999999999998</v>
      </c>
      <c r="H55" s="139">
        <f t="shared" si="1"/>
        <v>39341.4</v>
      </c>
      <c r="I55" s="187">
        <f t="shared" ref="I55" si="2">SUM(I40:I54)</f>
        <v>9576</v>
      </c>
      <c r="J55" s="140">
        <f t="shared" si="1"/>
        <v>1368</v>
      </c>
      <c r="K55" s="698">
        <f>SUM(C55:J55)</f>
        <v>92204.34</v>
      </c>
      <c r="L55" s="699"/>
      <c r="N55"/>
    </row>
  </sheetData>
  <mergeCells count="25">
    <mergeCell ref="A5:A7"/>
    <mergeCell ref="H5:H7"/>
    <mergeCell ref="A9:A10"/>
    <mergeCell ref="H9:H10"/>
    <mergeCell ref="A12:A13"/>
    <mergeCell ref="I4:K4"/>
    <mergeCell ref="H32:K33"/>
    <mergeCell ref="C33:D33"/>
    <mergeCell ref="E33:F33"/>
    <mergeCell ref="G2:G4"/>
    <mergeCell ref="E3:F3"/>
    <mergeCell ref="C3:D3"/>
    <mergeCell ref="H12:H13"/>
    <mergeCell ref="H18:H20"/>
    <mergeCell ref="H28:H29"/>
    <mergeCell ref="A15:A16"/>
    <mergeCell ref="H15:H16"/>
    <mergeCell ref="A32:B32"/>
    <mergeCell ref="K55:L55"/>
    <mergeCell ref="A18:A20"/>
    <mergeCell ref="A21:A22"/>
    <mergeCell ref="H21:H22"/>
    <mergeCell ref="A23:A27"/>
    <mergeCell ref="H23:H27"/>
    <mergeCell ref="A28:A29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62"/>
  <sheetViews>
    <sheetView zoomScaleNormal="100" workbookViewId="0">
      <pane ySplit="4" topLeftCell="A5" activePane="bottomLeft" state="frozenSplit"/>
      <selection pane="bottomLeft" activeCell="I19" sqref="I19"/>
    </sheetView>
  </sheetViews>
  <sheetFormatPr defaultRowHeight="12.75" x14ac:dyDescent="0.2"/>
  <cols>
    <col min="1" max="1" width="2.42578125" style="189" customWidth="1"/>
    <col min="2" max="2" width="6.42578125" style="143" customWidth="1"/>
    <col min="3" max="5" width="10.7109375" style="1" customWidth="1"/>
    <col min="6" max="6" width="10.42578125" style="1" customWidth="1"/>
    <col min="7" max="7" width="10" style="1" customWidth="1"/>
    <col min="8" max="10" width="10.7109375" customWidth="1"/>
    <col min="11" max="11" width="9.5703125" customWidth="1"/>
    <col min="12" max="13" width="10.7109375" customWidth="1"/>
    <col min="14" max="14" width="10.7109375" style="161" customWidth="1"/>
    <col min="15" max="15" width="10.7109375" style="94" customWidth="1"/>
    <col min="16" max="16" width="13.7109375" customWidth="1"/>
    <col min="17" max="17" width="13.28515625" customWidth="1"/>
    <col min="18" max="18" width="13.7109375" customWidth="1"/>
    <col min="19" max="19" width="13.140625" customWidth="1"/>
  </cols>
  <sheetData>
    <row r="1" spans="1:17" ht="15" x14ac:dyDescent="0.25">
      <c r="A1" s="100" t="s">
        <v>115</v>
      </c>
      <c r="C1" s="3"/>
    </row>
    <row r="2" spans="1:17" ht="9.75" customHeight="1" thickBot="1" x14ac:dyDescent="0.25">
      <c r="A2" s="2"/>
      <c r="C2" s="210"/>
      <c r="D2" s="211"/>
      <c r="E2" s="211"/>
      <c r="F2" s="211"/>
      <c r="G2" s="692" t="s">
        <v>87</v>
      </c>
    </row>
    <row r="3" spans="1:17" ht="17.25" customHeight="1" x14ac:dyDescent="0.2">
      <c r="A3" s="2"/>
      <c r="C3" s="694" t="s">
        <v>83</v>
      </c>
      <c r="D3" s="695"/>
      <c r="E3" s="694" t="s">
        <v>82</v>
      </c>
      <c r="F3" s="695"/>
      <c r="G3" s="692"/>
    </row>
    <row r="4" spans="1:17" ht="13.5" thickBot="1" x14ac:dyDescent="0.25">
      <c r="A4" s="141" t="s">
        <v>6</v>
      </c>
      <c r="B4" s="172" t="s">
        <v>18</v>
      </c>
      <c r="C4" s="113" t="s">
        <v>7</v>
      </c>
      <c r="D4" s="212" t="s">
        <v>8</v>
      </c>
      <c r="E4" s="113" t="s">
        <v>86</v>
      </c>
      <c r="F4" s="114" t="s">
        <v>8</v>
      </c>
      <c r="G4" s="693"/>
      <c r="H4" s="188" t="s">
        <v>0</v>
      </c>
      <c r="I4" s="691" t="s">
        <v>19</v>
      </c>
      <c r="J4" s="691"/>
      <c r="K4" s="691"/>
    </row>
    <row r="5" spans="1:17" x14ac:dyDescent="0.2">
      <c r="A5" s="416" t="s">
        <v>99</v>
      </c>
      <c r="B5" s="383" t="s">
        <v>352</v>
      </c>
      <c r="C5" s="461"/>
      <c r="D5" s="462">
        <v>17624.400000000001</v>
      </c>
      <c r="E5" s="461"/>
      <c r="F5" s="463"/>
      <c r="G5" s="464"/>
      <c r="H5" s="519">
        <f>SUM(C5:G5)</f>
        <v>17624.400000000001</v>
      </c>
      <c r="I5" s="148" t="s">
        <v>206</v>
      </c>
      <c r="J5" s="73"/>
      <c r="K5" s="74"/>
      <c r="L5" s="160" t="s">
        <v>92</v>
      </c>
      <c r="N5" s="177" t="s">
        <v>93</v>
      </c>
    </row>
    <row r="6" spans="1:17" x14ac:dyDescent="0.2">
      <c r="A6" s="142" t="s">
        <v>199</v>
      </c>
      <c r="B6" s="457" t="s">
        <v>353</v>
      </c>
      <c r="C6" s="190"/>
      <c r="D6" s="168">
        <v>570</v>
      </c>
      <c r="E6" s="190"/>
      <c r="F6" s="120"/>
      <c r="G6" s="170"/>
      <c r="H6" s="518">
        <f>SUM(C6:G6)</f>
        <v>570</v>
      </c>
      <c r="I6" s="148" t="s">
        <v>95</v>
      </c>
      <c r="J6" s="73"/>
      <c r="K6" s="74"/>
      <c r="L6" s="160" t="s">
        <v>92</v>
      </c>
      <c r="N6" s="177" t="s">
        <v>93</v>
      </c>
      <c r="O6" s="357"/>
    </row>
    <row r="7" spans="1:17" x14ac:dyDescent="0.2">
      <c r="A7" s="685" t="s">
        <v>122</v>
      </c>
      <c r="B7" s="200" t="s">
        <v>354</v>
      </c>
      <c r="C7" s="214">
        <v>8322</v>
      </c>
      <c r="D7" s="182"/>
      <c r="E7" s="117"/>
      <c r="F7" s="118"/>
      <c r="G7" s="183"/>
      <c r="H7" s="736">
        <f>SUM(C7:G11)</f>
        <v>62426.400000000001</v>
      </c>
      <c r="I7" s="148" t="s">
        <v>207</v>
      </c>
      <c r="J7" s="73"/>
      <c r="K7" s="74"/>
      <c r="L7" s="160" t="s">
        <v>124</v>
      </c>
      <c r="N7" s="228">
        <v>41774</v>
      </c>
    </row>
    <row r="8" spans="1:17" x14ac:dyDescent="0.2">
      <c r="A8" s="686"/>
      <c r="B8" s="200" t="s">
        <v>355</v>
      </c>
      <c r="C8" s="117"/>
      <c r="D8" s="182">
        <v>8527.2000000000007</v>
      </c>
      <c r="E8" s="117"/>
      <c r="F8" s="118"/>
      <c r="G8" s="183"/>
      <c r="H8" s="738"/>
      <c r="I8" s="148" t="s">
        <v>206</v>
      </c>
      <c r="J8" s="73"/>
      <c r="K8" s="74"/>
      <c r="L8" s="285" t="s">
        <v>92</v>
      </c>
      <c r="N8" s="228" t="s">
        <v>93</v>
      </c>
    </row>
    <row r="9" spans="1:17" x14ac:dyDescent="0.2">
      <c r="A9" s="686"/>
      <c r="B9" s="200" t="s">
        <v>356</v>
      </c>
      <c r="C9" s="117"/>
      <c r="D9" s="182">
        <v>8641.2000000000007</v>
      </c>
      <c r="E9" s="214"/>
      <c r="F9" s="118"/>
      <c r="G9" s="183"/>
      <c r="H9" s="738"/>
      <c r="I9" s="148" t="s">
        <v>206</v>
      </c>
      <c r="J9" s="73"/>
      <c r="K9" s="74"/>
      <c r="L9" s="285" t="s">
        <v>92</v>
      </c>
      <c r="N9" s="228" t="s">
        <v>93</v>
      </c>
    </row>
    <row r="10" spans="1:17" x14ac:dyDescent="0.2">
      <c r="A10" s="686"/>
      <c r="B10" s="200" t="s">
        <v>357</v>
      </c>
      <c r="C10" s="432"/>
      <c r="D10" s="206">
        <v>25034.400000000001</v>
      </c>
      <c r="E10" s="433"/>
      <c r="F10" s="217"/>
      <c r="G10" s="465"/>
      <c r="H10" s="738"/>
      <c r="I10" s="148" t="s">
        <v>206</v>
      </c>
      <c r="J10" s="73"/>
      <c r="K10" s="74"/>
      <c r="L10" s="285" t="s">
        <v>92</v>
      </c>
      <c r="N10" s="228" t="s">
        <v>93</v>
      </c>
    </row>
    <row r="11" spans="1:17" x14ac:dyDescent="0.2">
      <c r="A11" s="687"/>
      <c r="B11" s="457" t="s">
        <v>358</v>
      </c>
      <c r="C11" s="190">
        <v>11901.6</v>
      </c>
      <c r="D11" s="168"/>
      <c r="E11" s="190"/>
      <c r="F11" s="120"/>
      <c r="G11" s="170"/>
      <c r="H11" s="737"/>
      <c r="I11" s="148" t="s">
        <v>227</v>
      </c>
      <c r="J11" s="73"/>
      <c r="K11" s="74"/>
      <c r="L11" s="285" t="s">
        <v>124</v>
      </c>
      <c r="N11" s="232">
        <v>41829</v>
      </c>
    </row>
    <row r="12" spans="1:17" x14ac:dyDescent="0.2">
      <c r="A12" s="176" t="s">
        <v>359</v>
      </c>
      <c r="B12" s="200" t="s">
        <v>360</v>
      </c>
      <c r="C12" s="214">
        <v>10260</v>
      </c>
      <c r="D12" s="182"/>
      <c r="E12" s="117"/>
      <c r="F12" s="118"/>
      <c r="G12" s="183"/>
      <c r="H12" s="181">
        <f>SUM(C12:G12)</f>
        <v>10260</v>
      </c>
      <c r="I12" s="148" t="s">
        <v>361</v>
      </c>
      <c r="J12" s="73"/>
      <c r="K12" s="74"/>
      <c r="L12" s="285" t="s">
        <v>124</v>
      </c>
      <c r="N12" s="232">
        <v>41827</v>
      </c>
    </row>
    <row r="13" spans="1:17" x14ac:dyDescent="0.2">
      <c r="A13" s="685" t="s">
        <v>226</v>
      </c>
      <c r="B13" s="454" t="s">
        <v>362</v>
      </c>
      <c r="C13" s="432"/>
      <c r="D13" s="206"/>
      <c r="E13" s="433">
        <v>17100</v>
      </c>
      <c r="F13" s="217"/>
      <c r="G13" s="465"/>
      <c r="H13" s="736">
        <f>SUM(C13:G15)</f>
        <v>78926</v>
      </c>
      <c r="I13" s="148" t="s">
        <v>158</v>
      </c>
      <c r="J13" s="73"/>
      <c r="K13" s="74"/>
      <c r="L13" s="285" t="s">
        <v>322</v>
      </c>
      <c r="N13" s="228">
        <v>41835</v>
      </c>
    </row>
    <row r="14" spans="1:17" x14ac:dyDescent="0.2">
      <c r="A14" s="686"/>
      <c r="B14" s="457" t="s">
        <v>363</v>
      </c>
      <c r="C14" s="119"/>
      <c r="D14" s="168">
        <v>53960</v>
      </c>
      <c r="E14" s="119"/>
      <c r="F14" s="120"/>
      <c r="G14" s="170"/>
      <c r="H14" s="738"/>
      <c r="I14" s="148" t="s">
        <v>172</v>
      </c>
      <c r="J14" s="73"/>
      <c r="K14" s="74"/>
      <c r="L14" s="285" t="s">
        <v>92</v>
      </c>
      <c r="N14" s="228" t="s">
        <v>93</v>
      </c>
    </row>
    <row r="15" spans="1:17" x14ac:dyDescent="0.2">
      <c r="A15" s="687"/>
      <c r="B15" s="200" t="s">
        <v>364</v>
      </c>
      <c r="C15" s="214">
        <v>7866</v>
      </c>
      <c r="D15" s="182"/>
      <c r="E15" s="117"/>
      <c r="F15" s="118"/>
      <c r="G15" s="183"/>
      <c r="H15" s="737"/>
      <c r="I15" s="148" t="s">
        <v>365</v>
      </c>
      <c r="J15" s="73"/>
      <c r="K15" s="74"/>
      <c r="L15" s="285" t="s">
        <v>124</v>
      </c>
      <c r="N15" s="228">
        <v>41884</v>
      </c>
      <c r="P15" s="227"/>
    </row>
    <row r="16" spans="1:17" x14ac:dyDescent="0.2">
      <c r="A16" s="685" t="s">
        <v>230</v>
      </c>
      <c r="B16" s="200" t="s">
        <v>385</v>
      </c>
      <c r="C16" s="214">
        <v>6395.4</v>
      </c>
      <c r="D16" s="182"/>
      <c r="E16" s="117"/>
      <c r="F16" s="118"/>
      <c r="G16" s="183"/>
      <c r="H16" s="736">
        <f>SUM(C16:G17)</f>
        <v>12095.4</v>
      </c>
      <c r="I16" s="148" t="s">
        <v>244</v>
      </c>
      <c r="J16" s="73"/>
      <c r="K16" s="74"/>
      <c r="L16" s="285" t="s">
        <v>124</v>
      </c>
      <c r="N16" s="228">
        <v>41885</v>
      </c>
      <c r="Q16" s="227"/>
    </row>
    <row r="17" spans="1:17" x14ac:dyDescent="0.2">
      <c r="A17" s="687"/>
      <c r="B17" s="200" t="s">
        <v>366</v>
      </c>
      <c r="C17" s="214"/>
      <c r="D17" s="182">
        <v>5700</v>
      </c>
      <c r="E17" s="117"/>
      <c r="F17" s="118"/>
      <c r="G17" s="183"/>
      <c r="H17" s="737"/>
      <c r="I17" s="148" t="s">
        <v>344</v>
      </c>
      <c r="J17" s="73"/>
      <c r="K17" s="74"/>
      <c r="L17" s="285" t="s">
        <v>92</v>
      </c>
      <c r="N17" s="232" t="s">
        <v>93</v>
      </c>
    </row>
    <row r="18" spans="1:17" x14ac:dyDescent="0.2">
      <c r="A18" s="685" t="s">
        <v>368</v>
      </c>
      <c r="B18" s="454" t="s">
        <v>369</v>
      </c>
      <c r="C18" s="440"/>
      <c r="D18" s="206"/>
      <c r="E18" s="433">
        <v>6156</v>
      </c>
      <c r="F18" s="217"/>
      <c r="G18" s="465"/>
      <c r="H18" s="736">
        <f>SUM(C18:G26)</f>
        <v>81646.8</v>
      </c>
      <c r="I18" s="148" t="s">
        <v>383</v>
      </c>
      <c r="J18" s="73"/>
      <c r="K18" s="74"/>
      <c r="L18" s="285" t="s">
        <v>322</v>
      </c>
      <c r="N18" s="228">
        <v>41841</v>
      </c>
    </row>
    <row r="19" spans="1:17" x14ac:dyDescent="0.2">
      <c r="A19" s="686"/>
      <c r="B19" s="520" t="s">
        <v>370</v>
      </c>
      <c r="C19" s="191"/>
      <c r="D19" s="168"/>
      <c r="E19" s="190">
        <v>5472</v>
      </c>
      <c r="F19" s="120"/>
      <c r="G19" s="170"/>
      <c r="H19" s="738"/>
      <c r="I19" s="148" t="s">
        <v>382</v>
      </c>
      <c r="J19" s="73"/>
      <c r="K19" s="74"/>
      <c r="L19" s="285" t="s">
        <v>124</v>
      </c>
      <c r="N19" s="228">
        <v>41886</v>
      </c>
      <c r="O19" s="296" t="s">
        <v>416</v>
      </c>
      <c r="P19" s="160"/>
      <c r="Q19" s="216" t="s">
        <v>492</v>
      </c>
    </row>
    <row r="20" spans="1:17" x14ac:dyDescent="0.2">
      <c r="A20" s="686"/>
      <c r="B20" s="454" t="s">
        <v>371</v>
      </c>
      <c r="C20" s="433"/>
      <c r="D20" s="206"/>
      <c r="E20" s="433">
        <v>14364</v>
      </c>
      <c r="F20" s="217"/>
      <c r="G20" s="465"/>
      <c r="H20" s="738"/>
      <c r="I20" s="148" t="s">
        <v>381</v>
      </c>
      <c r="J20" s="73"/>
      <c r="K20" s="74"/>
      <c r="L20" s="285" t="s">
        <v>124</v>
      </c>
      <c r="N20" s="228">
        <v>41843</v>
      </c>
    </row>
    <row r="21" spans="1:17" x14ac:dyDescent="0.2">
      <c r="A21" s="686"/>
      <c r="B21" s="520" t="s">
        <v>372</v>
      </c>
      <c r="C21" s="119"/>
      <c r="D21" s="168"/>
      <c r="E21" s="190">
        <v>5472</v>
      </c>
      <c r="F21" s="120"/>
      <c r="G21" s="170"/>
      <c r="H21" s="738"/>
      <c r="I21" s="148" t="s">
        <v>417</v>
      </c>
      <c r="J21" s="73"/>
      <c r="K21" s="74"/>
      <c r="L21" s="285" t="s">
        <v>322</v>
      </c>
      <c r="N21" s="228">
        <v>41911</v>
      </c>
      <c r="O21" s="296" t="s">
        <v>418</v>
      </c>
    </row>
    <row r="22" spans="1:17" x14ac:dyDescent="0.2">
      <c r="A22" s="686"/>
      <c r="B22" s="520" t="s">
        <v>373</v>
      </c>
      <c r="C22" s="117"/>
      <c r="D22" s="182"/>
      <c r="E22" s="214">
        <v>5472</v>
      </c>
      <c r="F22" s="118"/>
      <c r="G22" s="183"/>
      <c r="H22" s="738"/>
      <c r="I22" s="148" t="s">
        <v>380</v>
      </c>
      <c r="J22" s="73"/>
      <c r="K22" s="74"/>
      <c r="L22" s="285" t="s">
        <v>322</v>
      </c>
      <c r="N22" s="228">
        <v>41913</v>
      </c>
    </row>
    <row r="23" spans="1:17" x14ac:dyDescent="0.2">
      <c r="A23" s="686"/>
      <c r="B23" s="520" t="s">
        <v>374</v>
      </c>
      <c r="C23" s="117"/>
      <c r="D23" s="182"/>
      <c r="E23" s="214">
        <v>2736</v>
      </c>
      <c r="F23" s="118"/>
      <c r="G23" s="183"/>
      <c r="H23" s="738"/>
      <c r="I23" s="148" t="s">
        <v>379</v>
      </c>
      <c r="J23" s="73"/>
      <c r="K23" s="74"/>
      <c r="L23" s="285" t="s">
        <v>322</v>
      </c>
      <c r="N23" s="228">
        <v>41885</v>
      </c>
    </row>
    <row r="24" spans="1:17" x14ac:dyDescent="0.2">
      <c r="A24" s="686"/>
      <c r="B24" s="520" t="s">
        <v>375</v>
      </c>
      <c r="C24" s="214"/>
      <c r="D24" s="182"/>
      <c r="E24" s="214">
        <v>2052</v>
      </c>
      <c r="F24" s="118"/>
      <c r="G24" s="183"/>
      <c r="H24" s="738"/>
      <c r="I24" s="148" t="s">
        <v>378</v>
      </c>
      <c r="J24" s="73"/>
      <c r="K24" s="74"/>
      <c r="L24" s="285" t="s">
        <v>124</v>
      </c>
      <c r="N24" s="228">
        <v>41918</v>
      </c>
    </row>
    <row r="25" spans="1:17" x14ac:dyDescent="0.2">
      <c r="A25" s="686"/>
      <c r="B25" s="200" t="s">
        <v>376</v>
      </c>
      <c r="C25" s="117"/>
      <c r="D25" s="182">
        <v>20542.8</v>
      </c>
      <c r="E25" s="214"/>
      <c r="F25" s="118"/>
      <c r="G25" s="183"/>
      <c r="H25" s="738"/>
      <c r="I25" s="148" t="s">
        <v>243</v>
      </c>
      <c r="J25" s="73"/>
      <c r="K25" s="74"/>
      <c r="L25" s="285" t="s">
        <v>92</v>
      </c>
      <c r="N25" s="228" t="s">
        <v>93</v>
      </c>
    </row>
    <row r="26" spans="1:17" x14ac:dyDescent="0.2">
      <c r="A26" s="687"/>
      <c r="B26" s="454" t="s">
        <v>377</v>
      </c>
      <c r="C26" s="432"/>
      <c r="D26" s="206">
        <v>19380</v>
      </c>
      <c r="E26" s="440"/>
      <c r="F26" s="217"/>
      <c r="G26" s="465"/>
      <c r="H26" s="737"/>
      <c r="I26" s="148" t="s">
        <v>243</v>
      </c>
      <c r="J26" s="73"/>
      <c r="K26" s="74"/>
      <c r="L26" s="285" t="s">
        <v>92</v>
      </c>
      <c r="N26" s="228" t="s">
        <v>93</v>
      </c>
    </row>
    <row r="27" spans="1:17" x14ac:dyDescent="0.2">
      <c r="A27" s="528" t="s">
        <v>240</v>
      </c>
      <c r="B27" s="457" t="s">
        <v>384</v>
      </c>
      <c r="C27" s="190">
        <v>6840</v>
      </c>
      <c r="D27" s="168"/>
      <c r="E27" s="191"/>
      <c r="F27" s="120"/>
      <c r="G27" s="170"/>
      <c r="H27" s="529">
        <f>SUM(C27:G27)</f>
        <v>6840</v>
      </c>
      <c r="I27" s="148" t="s">
        <v>207</v>
      </c>
      <c r="J27" s="73"/>
      <c r="K27" s="74"/>
      <c r="L27" s="285" t="s">
        <v>322</v>
      </c>
      <c r="N27" s="228">
        <v>41842</v>
      </c>
    </row>
    <row r="28" spans="1:17" x14ac:dyDescent="0.2">
      <c r="A28" s="176" t="s">
        <v>248</v>
      </c>
      <c r="B28" s="200" t="s">
        <v>386</v>
      </c>
      <c r="C28" s="117"/>
      <c r="D28" s="182">
        <v>3990</v>
      </c>
      <c r="E28" s="354"/>
      <c r="F28" s="118"/>
      <c r="G28" s="183"/>
      <c r="H28" s="185">
        <f>SUM(C28:G28)</f>
        <v>3990</v>
      </c>
      <c r="I28" s="148" t="s">
        <v>184</v>
      </c>
      <c r="J28" s="73"/>
      <c r="K28" s="74"/>
      <c r="L28" s="285" t="s">
        <v>92</v>
      </c>
      <c r="N28" s="228" t="s">
        <v>93</v>
      </c>
    </row>
    <row r="29" spans="1:17" x14ac:dyDescent="0.2">
      <c r="A29" s="685" t="s">
        <v>177</v>
      </c>
      <c r="B29" s="200" t="s">
        <v>389</v>
      </c>
      <c r="C29" s="117"/>
      <c r="D29" s="182">
        <v>3876</v>
      </c>
      <c r="E29" s="354"/>
      <c r="F29" s="118"/>
      <c r="G29" s="183"/>
      <c r="H29" s="736">
        <f>SUM(C29:G31)</f>
        <v>19152</v>
      </c>
      <c r="I29" s="148" t="s">
        <v>206</v>
      </c>
      <c r="J29" s="73"/>
      <c r="K29" s="74"/>
      <c r="L29" s="285" t="s">
        <v>92</v>
      </c>
      <c r="N29" s="228" t="s">
        <v>93</v>
      </c>
    </row>
    <row r="30" spans="1:17" x14ac:dyDescent="0.2">
      <c r="A30" s="686"/>
      <c r="B30" s="200" t="s">
        <v>390</v>
      </c>
      <c r="C30" s="214">
        <v>11172</v>
      </c>
      <c r="D30" s="182"/>
      <c r="E30" s="354"/>
      <c r="F30" s="118"/>
      <c r="G30" s="183"/>
      <c r="H30" s="738"/>
      <c r="I30" s="148" t="s">
        <v>207</v>
      </c>
      <c r="J30" s="73"/>
      <c r="K30" s="74"/>
      <c r="L30" s="285" t="s">
        <v>124</v>
      </c>
      <c r="N30" s="228">
        <v>41845</v>
      </c>
    </row>
    <row r="31" spans="1:17" x14ac:dyDescent="0.2">
      <c r="A31" s="687"/>
      <c r="B31" s="200" t="s">
        <v>391</v>
      </c>
      <c r="C31" s="117"/>
      <c r="D31" s="182">
        <v>4104</v>
      </c>
      <c r="E31" s="354"/>
      <c r="F31" s="118"/>
      <c r="G31" s="183"/>
      <c r="H31" s="737"/>
      <c r="I31" s="148" t="s">
        <v>184</v>
      </c>
      <c r="J31" s="73"/>
      <c r="K31" s="74"/>
      <c r="L31" s="285" t="s">
        <v>92</v>
      </c>
      <c r="N31" s="228" t="s">
        <v>93</v>
      </c>
    </row>
    <row r="32" spans="1:17" x14ac:dyDescent="0.2">
      <c r="A32" s="685" t="s">
        <v>187</v>
      </c>
      <c r="B32" s="200" t="s">
        <v>392</v>
      </c>
      <c r="C32" s="117"/>
      <c r="D32" s="182">
        <v>8527.2000000000007</v>
      </c>
      <c r="E32" s="354"/>
      <c r="F32" s="118"/>
      <c r="G32" s="183"/>
      <c r="H32" s="736">
        <f>SUM(C32:G33)</f>
        <v>12232.2</v>
      </c>
      <c r="I32" s="148" t="s">
        <v>206</v>
      </c>
      <c r="J32" s="73"/>
      <c r="K32" s="74"/>
      <c r="L32" s="285" t="s">
        <v>92</v>
      </c>
      <c r="N32" s="228" t="s">
        <v>93</v>
      </c>
    </row>
    <row r="33" spans="1:15" x14ac:dyDescent="0.2">
      <c r="A33" s="687"/>
      <c r="B33" s="200" t="s">
        <v>393</v>
      </c>
      <c r="C33" s="117"/>
      <c r="D33" s="182">
        <v>3705</v>
      </c>
      <c r="E33" s="354"/>
      <c r="F33" s="118"/>
      <c r="G33" s="183"/>
      <c r="H33" s="737"/>
      <c r="I33" s="148" t="s">
        <v>279</v>
      </c>
      <c r="J33" s="73"/>
      <c r="K33" s="74"/>
      <c r="L33" s="285" t="s">
        <v>92</v>
      </c>
      <c r="N33" s="228" t="s">
        <v>93</v>
      </c>
    </row>
    <row r="34" spans="1:15" x14ac:dyDescent="0.2">
      <c r="A34" s="526" t="s">
        <v>254</v>
      </c>
      <c r="B34" s="200" t="s">
        <v>394</v>
      </c>
      <c r="C34" s="214">
        <v>2280</v>
      </c>
      <c r="D34" s="182"/>
      <c r="E34" s="354"/>
      <c r="F34" s="118"/>
      <c r="G34" s="183"/>
      <c r="H34" s="527">
        <f>SUM(C34:G34)</f>
        <v>2280</v>
      </c>
      <c r="I34" s="148" t="s">
        <v>244</v>
      </c>
      <c r="J34" s="73"/>
      <c r="K34" s="74"/>
      <c r="L34" s="285" t="s">
        <v>124</v>
      </c>
      <c r="N34" s="228">
        <v>41885</v>
      </c>
    </row>
    <row r="35" spans="1:15" x14ac:dyDescent="0.2">
      <c r="A35" s="685" t="s">
        <v>191</v>
      </c>
      <c r="B35" s="200" t="s">
        <v>395</v>
      </c>
      <c r="C35" s="117"/>
      <c r="D35" s="182">
        <v>8527.2000000000007</v>
      </c>
      <c r="E35" s="354"/>
      <c r="F35" s="118"/>
      <c r="G35" s="183"/>
      <c r="H35" s="736">
        <f>SUM(C35:G38)</f>
        <v>17460.240000000002</v>
      </c>
      <c r="I35" s="148" t="s">
        <v>206</v>
      </c>
      <c r="J35" s="73"/>
      <c r="K35" s="74"/>
      <c r="L35" s="285" t="s">
        <v>92</v>
      </c>
      <c r="N35" s="228" t="s">
        <v>93</v>
      </c>
    </row>
    <row r="36" spans="1:15" x14ac:dyDescent="0.2">
      <c r="A36" s="686"/>
      <c r="B36" s="200" t="s">
        <v>396</v>
      </c>
      <c r="C36" s="214">
        <v>6156</v>
      </c>
      <c r="D36" s="182"/>
      <c r="E36" s="354"/>
      <c r="F36" s="118"/>
      <c r="G36" s="183"/>
      <c r="H36" s="738"/>
      <c r="I36" s="148" t="s">
        <v>297</v>
      </c>
      <c r="J36" s="73"/>
      <c r="K36" s="74"/>
      <c r="L36" s="285" t="s">
        <v>322</v>
      </c>
      <c r="N36" s="228">
        <v>41851</v>
      </c>
    </row>
    <row r="37" spans="1:15" x14ac:dyDescent="0.2">
      <c r="A37" s="686"/>
      <c r="B37" s="200" t="s">
        <v>397</v>
      </c>
      <c r="C37" s="214">
        <v>342</v>
      </c>
      <c r="D37" s="182"/>
      <c r="E37" s="117"/>
      <c r="F37" s="118"/>
      <c r="G37" s="183"/>
      <c r="H37" s="738"/>
      <c r="I37" s="148" t="s">
        <v>207</v>
      </c>
      <c r="J37" s="73"/>
      <c r="K37" s="74"/>
      <c r="L37" s="285" t="s">
        <v>124</v>
      </c>
      <c r="N37" s="228">
        <v>41852</v>
      </c>
    </row>
    <row r="38" spans="1:15" ht="13.5" thickBot="1" x14ac:dyDescent="0.25">
      <c r="A38" s="687"/>
      <c r="B38" s="200" t="s">
        <v>398</v>
      </c>
      <c r="C38" s="117"/>
      <c r="D38" s="182"/>
      <c r="E38" s="214">
        <v>2435.04</v>
      </c>
      <c r="F38" s="118"/>
      <c r="G38" s="183"/>
      <c r="H38" s="737"/>
      <c r="I38" s="148" t="s">
        <v>399</v>
      </c>
      <c r="J38" s="73"/>
      <c r="K38" s="74"/>
      <c r="L38" s="285" t="s">
        <v>124</v>
      </c>
      <c r="N38" s="228">
        <v>41852</v>
      </c>
    </row>
    <row r="39" spans="1:15" s="13" customFormat="1" ht="14.25" thickTop="1" thickBot="1" x14ac:dyDescent="0.25">
      <c r="A39" s="701"/>
      <c r="B39" s="701"/>
      <c r="C39" s="356">
        <f t="shared" ref="C39:H39" si="0">SUM(C5:C38)</f>
        <v>71535</v>
      </c>
      <c r="D39" s="169">
        <f t="shared" si="0"/>
        <v>192709.40000000002</v>
      </c>
      <c r="E39" s="356">
        <f t="shared" si="0"/>
        <v>61259.040000000001</v>
      </c>
      <c r="F39" s="116">
        <f t="shared" si="0"/>
        <v>0</v>
      </c>
      <c r="G39" s="171">
        <f t="shared" si="0"/>
        <v>0</v>
      </c>
      <c r="H39" s="703">
        <f t="shared" si="0"/>
        <v>325503.44</v>
      </c>
      <c r="I39" s="703"/>
      <c r="J39" s="703"/>
      <c r="K39" s="703"/>
      <c r="L39" s="128">
        <f>SUM(C39:G39)</f>
        <v>325503.44</v>
      </c>
      <c r="M39" s="128"/>
      <c r="N39" s="476"/>
      <c r="O39" s="94"/>
    </row>
    <row r="40" spans="1:15" s="13" customFormat="1" ht="15" customHeight="1" x14ac:dyDescent="0.2">
      <c r="A40" s="99"/>
      <c r="B40" s="146"/>
      <c r="C40" s="739">
        <f>SUM(C39:D39)</f>
        <v>264244.40000000002</v>
      </c>
      <c r="D40" s="740"/>
      <c r="E40" s="705">
        <f>SUM(E39:F39)</f>
        <v>61259.040000000001</v>
      </c>
      <c r="F40" s="706"/>
      <c r="G40" s="127">
        <f>SUM(G39)</f>
        <v>0</v>
      </c>
      <c r="H40" s="702"/>
      <c r="I40" s="702"/>
      <c r="J40" s="702"/>
      <c r="K40" s="702"/>
      <c r="L40" s="128">
        <f>SUM(C40:G40)</f>
        <v>325503.44</v>
      </c>
      <c r="M40" s="128"/>
      <c r="N40" s="162"/>
      <c r="O40" s="94"/>
    </row>
    <row r="41" spans="1:15" x14ac:dyDescent="0.2">
      <c r="E41" s="656">
        <f>COUNTA(E5:E38)</f>
        <v>9</v>
      </c>
      <c r="H41" s="744">
        <f>SUM('JUNE ''14'!C33:G33)+SUM(C40:G40)-D14</f>
        <v>510636.78</v>
      </c>
      <c r="I41" s="745"/>
    </row>
    <row r="42" spans="1:15" ht="15" x14ac:dyDescent="0.2">
      <c r="A42" s="124" t="s">
        <v>17</v>
      </c>
    </row>
    <row r="43" spans="1:15" s="161" customFormat="1" ht="7.5" customHeight="1" x14ac:dyDescent="0.2">
      <c r="A43" s="4"/>
      <c r="B43" s="143"/>
      <c r="C43" s="1"/>
      <c r="D43" s="1"/>
      <c r="E43" s="1"/>
      <c r="F43" s="1"/>
      <c r="G43" s="1"/>
      <c r="H43"/>
      <c r="I43"/>
      <c r="J43"/>
      <c r="K43"/>
      <c r="L43"/>
      <c r="M43"/>
      <c r="O43" s="94"/>
    </row>
    <row r="44" spans="1:15" s="161" customFormat="1" ht="17.25" customHeight="1" thickBot="1" x14ac:dyDescent="0.25">
      <c r="A44" s="198"/>
      <c r="B44" s="197" t="s">
        <v>83</v>
      </c>
      <c r="C44" s="196"/>
      <c r="D44" s="1"/>
      <c r="E44" s="1"/>
      <c r="F44" s="1"/>
      <c r="G44" s="1"/>
      <c r="H44"/>
      <c r="I44"/>
      <c r="J44"/>
      <c r="K44"/>
      <c r="L44"/>
      <c r="M44"/>
      <c r="O44" s="94"/>
    </row>
    <row r="45" spans="1:15" s="161" customFormat="1" ht="13.5" thickBot="1" x14ac:dyDescent="0.25">
      <c r="A45" s="743"/>
      <c r="B45" s="743"/>
      <c r="C45" s="351" t="s">
        <v>48</v>
      </c>
      <c r="D45" s="92" t="s">
        <v>74</v>
      </c>
      <c r="E45" s="92" t="s">
        <v>14</v>
      </c>
      <c r="F45" s="92" t="s">
        <v>72</v>
      </c>
      <c r="G45" s="92" t="s">
        <v>61</v>
      </c>
      <c r="H45" s="248" t="s">
        <v>96</v>
      </c>
      <c r="I45" s="472" t="s">
        <v>9</v>
      </c>
      <c r="J45" s="163"/>
      <c r="L45"/>
      <c r="O45" s="359"/>
    </row>
    <row r="46" spans="1:15" s="161" customFormat="1" x14ac:dyDescent="0.2">
      <c r="A46" s="709" t="s">
        <v>352</v>
      </c>
      <c r="B46" s="710"/>
      <c r="C46" s="360"/>
      <c r="D46" s="173"/>
      <c r="E46" s="173"/>
      <c r="F46" s="173"/>
      <c r="G46" s="173">
        <v>17624.400000000001</v>
      </c>
      <c r="H46" s="516"/>
      <c r="I46" s="410"/>
      <c r="J46" s="164"/>
      <c r="L46"/>
      <c r="O46" s="359"/>
    </row>
    <row r="47" spans="1:15" s="161" customFormat="1" x14ac:dyDescent="0.2">
      <c r="A47" s="682" t="s">
        <v>353</v>
      </c>
      <c r="B47" s="684"/>
      <c r="C47" s="130"/>
      <c r="D47" s="168"/>
      <c r="E47" s="168"/>
      <c r="F47" s="168"/>
      <c r="G47" s="168"/>
      <c r="H47" s="522">
        <v>570</v>
      </c>
      <c r="I47" s="521"/>
      <c r="J47" s="164"/>
      <c r="L47"/>
      <c r="O47" s="359"/>
    </row>
    <row r="48" spans="1:15" s="161" customFormat="1" x14ac:dyDescent="0.2">
      <c r="A48" s="682" t="s">
        <v>355</v>
      </c>
      <c r="B48" s="684"/>
      <c r="C48" s="130"/>
      <c r="D48" s="168"/>
      <c r="E48" s="168"/>
      <c r="F48" s="168"/>
      <c r="G48" s="182">
        <v>8527.2000000000007</v>
      </c>
      <c r="H48" s="135"/>
      <c r="I48" s="411"/>
      <c r="J48" s="164"/>
      <c r="L48"/>
      <c r="O48" s="359"/>
    </row>
    <row r="49" spans="1:18" s="161" customFormat="1" x14ac:dyDescent="0.2">
      <c r="A49" s="682" t="s">
        <v>356</v>
      </c>
      <c r="B49" s="684"/>
      <c r="C49" s="130"/>
      <c r="D49" s="168"/>
      <c r="E49" s="168"/>
      <c r="F49" s="168"/>
      <c r="G49" s="182">
        <v>8641.2000000000007</v>
      </c>
      <c r="H49" s="135"/>
      <c r="I49" s="411"/>
      <c r="J49" s="164"/>
      <c r="L49"/>
      <c r="O49" s="359"/>
    </row>
    <row r="50" spans="1:18" s="161" customFormat="1" x14ac:dyDescent="0.2">
      <c r="A50" s="682" t="s">
        <v>357</v>
      </c>
      <c r="B50" s="684"/>
      <c r="C50" s="130"/>
      <c r="D50" s="168"/>
      <c r="E50" s="168"/>
      <c r="F50" s="168"/>
      <c r="G50" s="206">
        <v>25034.400000000001</v>
      </c>
      <c r="H50" s="135"/>
      <c r="I50" s="411"/>
      <c r="J50" s="164"/>
      <c r="L50"/>
      <c r="O50" s="359"/>
    </row>
    <row r="51" spans="1:18" x14ac:dyDescent="0.2">
      <c r="A51" s="682" t="s">
        <v>367</v>
      </c>
      <c r="B51" s="683"/>
      <c r="C51" s="361"/>
      <c r="D51" s="193"/>
      <c r="E51" s="193"/>
      <c r="F51" s="182">
        <v>53960</v>
      </c>
      <c r="G51" s="193"/>
      <c r="H51" s="135"/>
      <c r="I51" s="411"/>
      <c r="J51" s="164"/>
      <c r="K51" s="161"/>
      <c r="N51"/>
    </row>
    <row r="52" spans="1:18" x14ac:dyDescent="0.2">
      <c r="A52" s="682" t="s">
        <v>366</v>
      </c>
      <c r="B52" s="683"/>
      <c r="C52" s="361"/>
      <c r="D52" s="193">
        <v>5700</v>
      </c>
      <c r="E52" s="193"/>
      <c r="F52" s="182"/>
      <c r="G52" s="193"/>
      <c r="H52" s="135"/>
      <c r="I52" s="411"/>
      <c r="J52" s="164"/>
      <c r="K52" s="161"/>
      <c r="N52"/>
    </row>
    <row r="53" spans="1:18" x14ac:dyDescent="0.2">
      <c r="A53" s="682" t="s">
        <v>376</v>
      </c>
      <c r="B53" s="683"/>
      <c r="C53" s="361"/>
      <c r="D53" s="193"/>
      <c r="E53" s="193">
        <v>20542.8</v>
      </c>
      <c r="F53" s="193"/>
      <c r="G53" s="193"/>
      <c r="H53" s="135"/>
      <c r="I53" s="411"/>
      <c r="J53" s="164"/>
      <c r="K53" s="161"/>
      <c r="N53"/>
    </row>
    <row r="54" spans="1:18" x14ac:dyDescent="0.2">
      <c r="A54" s="682" t="s">
        <v>377</v>
      </c>
      <c r="B54" s="683"/>
      <c r="C54" s="361"/>
      <c r="D54" s="193"/>
      <c r="E54" s="193">
        <v>19380</v>
      </c>
      <c r="F54" s="201"/>
      <c r="G54" s="182"/>
      <c r="H54" s="135"/>
      <c r="I54" s="411"/>
      <c r="J54" s="164"/>
      <c r="K54" s="161"/>
      <c r="N54"/>
    </row>
    <row r="55" spans="1:18" x14ac:dyDescent="0.2">
      <c r="A55" s="682" t="s">
        <v>386</v>
      </c>
      <c r="B55" s="683"/>
      <c r="C55" s="362"/>
      <c r="D55" s="204"/>
      <c r="E55" s="204"/>
      <c r="F55" s="193"/>
      <c r="G55" s="122"/>
      <c r="H55" s="523"/>
      <c r="I55" s="245">
        <v>3990</v>
      </c>
      <c r="J55" s="164"/>
      <c r="K55" s="161"/>
      <c r="N55"/>
    </row>
    <row r="56" spans="1:18" x14ac:dyDescent="0.2">
      <c r="A56" s="682" t="s">
        <v>389</v>
      </c>
      <c r="B56" s="683"/>
      <c r="C56" s="362"/>
      <c r="D56" s="204"/>
      <c r="E56" s="204"/>
      <c r="F56" s="205"/>
      <c r="G56" s="206">
        <v>3876</v>
      </c>
      <c r="H56" s="523"/>
      <c r="I56" s="245"/>
      <c r="J56" s="164"/>
      <c r="K56" s="161"/>
      <c r="N56"/>
    </row>
    <row r="57" spans="1:18" x14ac:dyDescent="0.2">
      <c r="A57" s="682" t="s">
        <v>391</v>
      </c>
      <c r="B57" s="683"/>
      <c r="C57" s="362"/>
      <c r="D57" s="204"/>
      <c r="E57" s="204"/>
      <c r="F57" s="193"/>
      <c r="G57" s="122"/>
      <c r="H57" s="523"/>
      <c r="I57" s="245">
        <v>4104</v>
      </c>
      <c r="J57" s="164"/>
      <c r="K57" s="161"/>
      <c r="N57"/>
    </row>
    <row r="58" spans="1:18" x14ac:dyDescent="0.2">
      <c r="A58" s="682" t="s">
        <v>392</v>
      </c>
      <c r="B58" s="683"/>
      <c r="C58" s="362"/>
      <c r="D58" s="204"/>
      <c r="E58" s="204"/>
      <c r="F58" s="204"/>
      <c r="G58" s="241">
        <v>8527.2000000000007</v>
      </c>
      <c r="H58" s="523"/>
      <c r="I58" s="245"/>
      <c r="J58" s="164"/>
      <c r="K58" s="161"/>
      <c r="N58"/>
    </row>
    <row r="59" spans="1:18" x14ac:dyDescent="0.2">
      <c r="A59" s="682" t="s">
        <v>394</v>
      </c>
      <c r="B59" s="683"/>
      <c r="C59" s="362">
        <v>3705</v>
      </c>
      <c r="D59" s="204"/>
      <c r="E59" s="204"/>
      <c r="F59" s="204"/>
      <c r="G59" s="241"/>
      <c r="H59" s="523"/>
      <c r="I59" s="245"/>
      <c r="J59" s="164"/>
      <c r="K59" s="161"/>
      <c r="N59"/>
    </row>
    <row r="60" spans="1:18" ht="13.5" thickBot="1" x14ac:dyDescent="0.25">
      <c r="A60" s="696" t="s">
        <v>395</v>
      </c>
      <c r="B60" s="697"/>
      <c r="C60" s="363"/>
      <c r="D60" s="194"/>
      <c r="E60" s="194"/>
      <c r="F60" s="194"/>
      <c r="G60" s="194">
        <v>8527.2000000000007</v>
      </c>
      <c r="H60" s="156"/>
      <c r="I60" s="251"/>
      <c r="J60" s="164"/>
      <c r="K60" s="161"/>
      <c r="N60"/>
    </row>
    <row r="61" spans="1:18" ht="13.5" thickBot="1" x14ac:dyDescent="0.25">
      <c r="C61" s="138">
        <f t="shared" ref="C61:I61" si="1">SUM(C46:C60)</f>
        <v>3705</v>
      </c>
      <c r="D61" s="139">
        <f t="shared" si="1"/>
        <v>5700</v>
      </c>
      <c r="E61" s="139">
        <f t="shared" si="1"/>
        <v>39922.800000000003</v>
      </c>
      <c r="F61" s="139">
        <f t="shared" si="1"/>
        <v>53960</v>
      </c>
      <c r="G61" s="139">
        <f t="shared" si="1"/>
        <v>80757.600000000006</v>
      </c>
      <c r="H61" s="187">
        <f t="shared" ref="H61" si="2">SUM(H46:H60)</f>
        <v>570</v>
      </c>
      <c r="I61" s="140">
        <f t="shared" si="1"/>
        <v>8094</v>
      </c>
      <c r="J61" s="164"/>
      <c r="K61" s="698">
        <f>SUM(C61:J61)</f>
        <v>192709.40000000002</v>
      </c>
      <c r="L61" s="699"/>
      <c r="N61"/>
    </row>
    <row r="62" spans="1:18" x14ac:dyDescent="0.2">
      <c r="R62" s="215"/>
    </row>
  </sheetData>
  <mergeCells count="40">
    <mergeCell ref="H41:I41"/>
    <mergeCell ref="A32:A33"/>
    <mergeCell ref="H32:H33"/>
    <mergeCell ref="H29:H31"/>
    <mergeCell ref="A29:A31"/>
    <mergeCell ref="A13:A15"/>
    <mergeCell ref="H13:H15"/>
    <mergeCell ref="A16:A17"/>
    <mergeCell ref="H16:H17"/>
    <mergeCell ref="A18:A26"/>
    <mergeCell ref="H18:H26"/>
    <mergeCell ref="I4:K4"/>
    <mergeCell ref="G2:G4"/>
    <mergeCell ref="C3:D3"/>
    <mergeCell ref="E3:F3"/>
    <mergeCell ref="A7:A11"/>
    <mergeCell ref="H7:H11"/>
    <mergeCell ref="A58:B58"/>
    <mergeCell ref="A51:B51"/>
    <mergeCell ref="A53:B53"/>
    <mergeCell ref="A52:B52"/>
    <mergeCell ref="A39:B39"/>
    <mergeCell ref="A45:B45"/>
    <mergeCell ref="A46:B46"/>
    <mergeCell ref="A59:B59"/>
    <mergeCell ref="A35:A38"/>
    <mergeCell ref="H35:H38"/>
    <mergeCell ref="K61:L61"/>
    <mergeCell ref="H39:K40"/>
    <mergeCell ref="C40:D40"/>
    <mergeCell ref="E40:F40"/>
    <mergeCell ref="A60:B60"/>
    <mergeCell ref="A56:B56"/>
    <mergeCell ref="A47:B47"/>
    <mergeCell ref="A48:B48"/>
    <mergeCell ref="A49:B49"/>
    <mergeCell ref="A50:B50"/>
    <mergeCell ref="A57:B57"/>
    <mergeCell ref="A55:B55"/>
    <mergeCell ref="A54:B54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59"/>
  <sheetViews>
    <sheetView zoomScaleNormal="100" workbookViewId="0">
      <pane ySplit="4" topLeftCell="A5" activePane="bottomLeft" state="frozenSplit"/>
      <selection pane="bottomLeft" activeCell="I7" sqref="I7"/>
    </sheetView>
  </sheetViews>
  <sheetFormatPr defaultRowHeight="12.75" x14ac:dyDescent="0.2"/>
  <cols>
    <col min="1" max="1" width="2.42578125" style="209" customWidth="1"/>
    <col min="2" max="2" width="6.42578125" style="143" customWidth="1"/>
    <col min="3" max="4" width="10.7109375" style="1" customWidth="1"/>
    <col min="5" max="5" width="11.28515625" style="1" customWidth="1"/>
    <col min="6" max="6" width="10.42578125" style="1" customWidth="1"/>
    <col min="7" max="7" width="10.85546875" style="1" customWidth="1"/>
    <col min="8" max="8" width="11.7109375" style="196" customWidth="1"/>
    <col min="9" max="9" width="11" customWidth="1"/>
    <col min="10" max="10" width="10.7109375" customWidth="1"/>
    <col min="11" max="12" width="9.28515625" customWidth="1"/>
    <col min="13" max="14" width="10.7109375" customWidth="1"/>
    <col min="15" max="15" width="10.7109375" style="161" customWidth="1"/>
    <col min="16" max="16" width="13.5703125" customWidth="1"/>
    <col min="17" max="17" width="13" customWidth="1"/>
    <col min="18" max="18" width="13.28515625" customWidth="1"/>
    <col min="19" max="19" width="13.7109375" customWidth="1"/>
    <col min="20" max="20" width="13.140625" customWidth="1"/>
  </cols>
  <sheetData>
    <row r="1" spans="1:17" ht="15" x14ac:dyDescent="0.25">
      <c r="A1" s="100" t="s">
        <v>114</v>
      </c>
      <c r="C1" s="3"/>
    </row>
    <row r="2" spans="1:17" ht="9.75" customHeight="1" thickBot="1" x14ac:dyDescent="0.25">
      <c r="A2" s="2"/>
      <c r="C2" s="210"/>
      <c r="D2" s="211"/>
      <c r="E2" s="211"/>
      <c r="F2" s="211"/>
      <c r="G2" s="692" t="s">
        <v>87</v>
      </c>
      <c r="H2" s="372"/>
      <c r="I2" s="213"/>
    </row>
    <row r="3" spans="1:17" ht="17.25" customHeight="1" x14ac:dyDescent="0.2">
      <c r="A3" s="2"/>
      <c r="C3" s="694" t="s">
        <v>83</v>
      </c>
      <c r="D3" s="695"/>
      <c r="E3" s="694" t="s">
        <v>82</v>
      </c>
      <c r="F3" s="695"/>
      <c r="G3" s="692"/>
      <c r="H3" s="372"/>
      <c r="I3" s="213"/>
    </row>
    <row r="4" spans="1:17" ht="13.5" thickBot="1" x14ac:dyDescent="0.25">
      <c r="A4" s="141" t="s">
        <v>6</v>
      </c>
      <c r="B4" s="172" t="s">
        <v>18</v>
      </c>
      <c r="C4" s="113" t="s">
        <v>7</v>
      </c>
      <c r="D4" s="212" t="s">
        <v>8</v>
      </c>
      <c r="E4" s="113" t="s">
        <v>86</v>
      </c>
      <c r="F4" s="114" t="s">
        <v>8</v>
      </c>
      <c r="G4" s="693"/>
      <c r="H4" s="208" t="s">
        <v>0</v>
      </c>
      <c r="I4" s="691" t="s">
        <v>19</v>
      </c>
      <c r="J4" s="691"/>
      <c r="K4" s="691"/>
      <c r="N4" s="161"/>
      <c r="O4"/>
    </row>
    <row r="5" spans="1:17" x14ac:dyDescent="0.2">
      <c r="A5" s="535" t="s">
        <v>99</v>
      </c>
      <c r="B5" s="200" t="s">
        <v>387</v>
      </c>
      <c r="C5" s="117"/>
      <c r="D5" s="182"/>
      <c r="E5" s="214">
        <v>12312</v>
      </c>
      <c r="F5" s="118"/>
      <c r="G5" s="183"/>
      <c r="H5" s="530">
        <f>SUM(C5:G5)</f>
        <v>12312</v>
      </c>
      <c r="I5" s="67" t="s">
        <v>388</v>
      </c>
      <c r="J5" s="73"/>
      <c r="K5" s="74"/>
      <c r="L5" s="285" t="s">
        <v>322</v>
      </c>
      <c r="N5" s="228">
        <v>41869</v>
      </c>
      <c r="O5" s="296"/>
    </row>
    <row r="6" spans="1:17" x14ac:dyDescent="0.2">
      <c r="A6" s="549" t="s">
        <v>263</v>
      </c>
      <c r="B6" s="457" t="s">
        <v>401</v>
      </c>
      <c r="C6" s="190">
        <v>2850</v>
      </c>
      <c r="D6" s="168"/>
      <c r="E6" s="191"/>
      <c r="F6" s="120"/>
      <c r="G6" s="125"/>
      <c r="H6" s="550">
        <f>SUM(C6:G6)</f>
        <v>2850</v>
      </c>
      <c r="I6" s="67" t="s">
        <v>244</v>
      </c>
      <c r="J6" s="73"/>
      <c r="K6" s="74"/>
      <c r="L6" s="160" t="s">
        <v>124</v>
      </c>
      <c r="N6" s="228">
        <v>41913</v>
      </c>
      <c r="O6"/>
      <c r="Q6" s="240"/>
    </row>
    <row r="7" spans="1:17" x14ac:dyDescent="0.2">
      <c r="A7" s="176" t="s">
        <v>208</v>
      </c>
      <c r="B7" s="200" t="s">
        <v>404</v>
      </c>
      <c r="C7" s="117"/>
      <c r="D7" s="182"/>
      <c r="E7" s="214">
        <v>19152</v>
      </c>
      <c r="F7" s="118"/>
      <c r="G7" s="159"/>
      <c r="H7" s="459">
        <f>SUM(C7:G7)</f>
        <v>19152</v>
      </c>
      <c r="I7" s="67" t="s">
        <v>405</v>
      </c>
      <c r="J7" s="73"/>
      <c r="K7" s="74"/>
      <c r="L7" s="160" t="s">
        <v>124</v>
      </c>
      <c r="N7" s="228">
        <v>41859</v>
      </c>
      <c r="O7"/>
      <c r="Q7" s="240"/>
    </row>
    <row r="8" spans="1:17" x14ac:dyDescent="0.2">
      <c r="A8" s="303" t="s">
        <v>359</v>
      </c>
      <c r="B8" s="454" t="s">
        <v>403</v>
      </c>
      <c r="C8" s="384"/>
      <c r="D8" s="241">
        <v>16530</v>
      </c>
      <c r="E8" s="429"/>
      <c r="F8" s="222"/>
      <c r="G8" s="404"/>
      <c r="H8" s="460">
        <f>SUM(C8:G8)</f>
        <v>16530</v>
      </c>
      <c r="I8" s="67" t="s">
        <v>128</v>
      </c>
      <c r="J8" s="73"/>
      <c r="K8" s="74"/>
      <c r="L8" s="285" t="s">
        <v>92</v>
      </c>
      <c r="N8" s="228" t="s">
        <v>93</v>
      </c>
      <c r="O8"/>
      <c r="Q8" s="240"/>
    </row>
    <row r="9" spans="1:17" x14ac:dyDescent="0.2">
      <c r="A9" s="685" t="s">
        <v>127</v>
      </c>
      <c r="B9" s="457" t="s">
        <v>406</v>
      </c>
      <c r="C9" s="119"/>
      <c r="D9" s="168"/>
      <c r="E9" s="190">
        <v>19380</v>
      </c>
      <c r="F9" s="120"/>
      <c r="G9" s="125"/>
      <c r="H9" s="746">
        <f>SUM(C9:G11)</f>
        <v>43080.600000000006</v>
      </c>
      <c r="I9" s="67" t="s">
        <v>407</v>
      </c>
      <c r="J9" s="73"/>
      <c r="K9" s="74"/>
      <c r="L9" s="160" t="s">
        <v>322</v>
      </c>
      <c r="N9" s="228">
        <v>41862</v>
      </c>
      <c r="O9"/>
      <c r="Q9" s="240"/>
    </row>
    <row r="10" spans="1:17" x14ac:dyDescent="0.2">
      <c r="A10" s="686"/>
      <c r="B10" s="200" t="s">
        <v>408</v>
      </c>
      <c r="C10" s="214">
        <v>775.2</v>
      </c>
      <c r="D10" s="182"/>
      <c r="E10" s="354"/>
      <c r="F10" s="118"/>
      <c r="G10" s="159"/>
      <c r="H10" s="747"/>
      <c r="I10" s="67" t="s">
        <v>365</v>
      </c>
      <c r="J10" s="73"/>
      <c r="K10" s="74"/>
      <c r="L10" s="160" t="s">
        <v>124</v>
      </c>
      <c r="N10" s="228">
        <v>41914</v>
      </c>
      <c r="O10"/>
      <c r="Q10" s="240"/>
    </row>
    <row r="11" spans="1:17" x14ac:dyDescent="0.2">
      <c r="A11" s="687"/>
      <c r="B11" s="200" t="s">
        <v>409</v>
      </c>
      <c r="C11" s="119"/>
      <c r="D11" s="168"/>
      <c r="E11" s="190">
        <v>22925.4</v>
      </c>
      <c r="F11" s="120"/>
      <c r="G11" s="125"/>
      <c r="H11" s="751"/>
      <c r="I11" s="67" t="s">
        <v>410</v>
      </c>
      <c r="J11" s="73"/>
      <c r="K11" s="74"/>
      <c r="L11" s="160" t="s">
        <v>322</v>
      </c>
      <c r="N11" s="228">
        <v>41872</v>
      </c>
      <c r="O11" s="296"/>
      <c r="Q11" s="240"/>
    </row>
    <row r="12" spans="1:17" x14ac:dyDescent="0.2">
      <c r="A12" s="685" t="s">
        <v>140</v>
      </c>
      <c r="B12" s="454" t="s">
        <v>411</v>
      </c>
      <c r="C12" s="384"/>
      <c r="D12" s="241">
        <v>18684.599999999999</v>
      </c>
      <c r="E12" s="429"/>
      <c r="F12" s="222"/>
      <c r="G12" s="404"/>
      <c r="H12" s="746">
        <f>SUM(C12:G13)</f>
        <v>87084.6</v>
      </c>
      <c r="I12" s="67" t="s">
        <v>412</v>
      </c>
      <c r="J12" s="73"/>
      <c r="K12" s="74"/>
      <c r="L12" s="285" t="s">
        <v>92</v>
      </c>
      <c r="N12" s="228" t="s">
        <v>93</v>
      </c>
      <c r="O12" s="296"/>
      <c r="Q12" s="240"/>
    </row>
    <row r="13" spans="1:17" x14ac:dyDescent="0.2">
      <c r="A13" s="687"/>
      <c r="B13" s="457" t="s">
        <v>413</v>
      </c>
      <c r="C13" s="190">
        <v>68400</v>
      </c>
      <c r="D13" s="168"/>
      <c r="E13" s="191"/>
      <c r="F13" s="120"/>
      <c r="G13" s="125"/>
      <c r="H13" s="751"/>
      <c r="I13" s="67" t="s">
        <v>414</v>
      </c>
      <c r="J13" s="73"/>
      <c r="K13" s="74"/>
      <c r="L13" s="160" t="s">
        <v>322</v>
      </c>
      <c r="N13" s="228">
        <v>41866</v>
      </c>
      <c r="O13" s="296"/>
      <c r="Q13" s="240"/>
    </row>
    <row r="14" spans="1:17" x14ac:dyDescent="0.2">
      <c r="A14" s="304" t="s">
        <v>221</v>
      </c>
      <c r="B14" s="454" t="s">
        <v>415</v>
      </c>
      <c r="C14" s="433">
        <v>2223</v>
      </c>
      <c r="D14" s="206"/>
      <c r="E14" s="440"/>
      <c r="F14" s="217"/>
      <c r="G14" s="434"/>
      <c r="H14" s="458">
        <f>SUM(C14:G14)</f>
        <v>2223</v>
      </c>
      <c r="I14" s="67" t="s">
        <v>297</v>
      </c>
      <c r="J14" s="73"/>
      <c r="K14" s="74"/>
      <c r="L14" s="160" t="s">
        <v>322</v>
      </c>
      <c r="N14" s="228">
        <v>41865</v>
      </c>
      <c r="O14" s="296"/>
      <c r="Q14" s="240"/>
    </row>
    <row r="15" spans="1:17" x14ac:dyDescent="0.2">
      <c r="A15" s="685" t="s">
        <v>226</v>
      </c>
      <c r="B15" s="457" t="s">
        <v>419</v>
      </c>
      <c r="C15" s="190">
        <v>29571.599999999999</v>
      </c>
      <c r="D15" s="168"/>
      <c r="E15" s="191"/>
      <c r="F15" s="120"/>
      <c r="G15" s="125"/>
      <c r="H15" s="746">
        <f>SUM(C15:G20)</f>
        <v>52935.9</v>
      </c>
      <c r="I15" s="67" t="s">
        <v>207</v>
      </c>
      <c r="J15" s="73"/>
      <c r="K15" s="74"/>
      <c r="L15" s="160" t="s">
        <v>124</v>
      </c>
      <c r="N15" s="228">
        <v>41869</v>
      </c>
      <c r="O15" s="296">
        <f>4229.4+11514+11400+2428.2</f>
        <v>29571.600000000002</v>
      </c>
      <c r="Q15" s="240"/>
    </row>
    <row r="16" spans="1:17" x14ac:dyDescent="0.2">
      <c r="A16" s="686"/>
      <c r="B16" s="454" t="s">
        <v>420</v>
      </c>
      <c r="C16" s="433">
        <v>125.4</v>
      </c>
      <c r="D16" s="206"/>
      <c r="E16" s="440"/>
      <c r="F16" s="217"/>
      <c r="G16" s="434"/>
      <c r="H16" s="747"/>
      <c r="I16" s="67" t="s">
        <v>132</v>
      </c>
      <c r="J16" s="73"/>
      <c r="K16" s="74"/>
      <c r="L16" s="160" t="s">
        <v>124</v>
      </c>
      <c r="N16" s="228">
        <v>41918</v>
      </c>
      <c r="O16"/>
      <c r="Q16" s="240"/>
    </row>
    <row r="17" spans="1:17" x14ac:dyDescent="0.2">
      <c r="A17" s="686"/>
      <c r="B17" s="457" t="s">
        <v>421</v>
      </c>
      <c r="C17" s="190">
        <v>2907</v>
      </c>
      <c r="D17" s="168"/>
      <c r="E17" s="191"/>
      <c r="F17" s="120"/>
      <c r="G17" s="125"/>
      <c r="H17" s="747"/>
      <c r="I17" s="67" t="s">
        <v>132</v>
      </c>
      <c r="J17" s="73"/>
      <c r="K17" s="74"/>
      <c r="L17" s="160" t="s">
        <v>124</v>
      </c>
      <c r="N17" s="228">
        <v>41918</v>
      </c>
      <c r="O17"/>
      <c r="P17" s="227">
        <f>SUM(C16:C18)</f>
        <v>3801.9</v>
      </c>
      <c r="Q17" s="240"/>
    </row>
    <row r="18" spans="1:17" x14ac:dyDescent="0.2">
      <c r="A18" s="686"/>
      <c r="B18" s="200" t="s">
        <v>422</v>
      </c>
      <c r="C18" s="190">
        <v>769.5</v>
      </c>
      <c r="D18" s="168"/>
      <c r="E18" s="191"/>
      <c r="F18" s="120"/>
      <c r="G18" s="125"/>
      <c r="H18" s="747"/>
      <c r="I18" s="67" t="s">
        <v>132</v>
      </c>
      <c r="J18" s="73"/>
      <c r="K18" s="74"/>
      <c r="L18" s="160" t="s">
        <v>124</v>
      </c>
      <c r="N18" s="228">
        <v>41918</v>
      </c>
      <c r="O18"/>
      <c r="Q18" s="240"/>
    </row>
    <row r="19" spans="1:17" x14ac:dyDescent="0.2">
      <c r="A19" s="686"/>
      <c r="B19" s="200" t="s">
        <v>423</v>
      </c>
      <c r="C19" s="190"/>
      <c r="D19" s="168">
        <v>11730.6</v>
      </c>
      <c r="E19" s="191"/>
      <c r="F19" s="120"/>
      <c r="G19" s="125"/>
      <c r="H19" s="747"/>
      <c r="I19" s="67" t="s">
        <v>128</v>
      </c>
      <c r="J19" s="73"/>
      <c r="K19" s="74"/>
      <c r="L19" s="160" t="s">
        <v>92</v>
      </c>
      <c r="N19" s="228" t="s">
        <v>93</v>
      </c>
      <c r="O19"/>
      <c r="Q19" s="240"/>
    </row>
    <row r="20" spans="1:17" x14ac:dyDescent="0.2">
      <c r="A20" s="687"/>
      <c r="B20" s="200" t="s">
        <v>424</v>
      </c>
      <c r="C20" s="190">
        <v>7831.8</v>
      </c>
      <c r="D20" s="168"/>
      <c r="E20" s="191"/>
      <c r="F20" s="120"/>
      <c r="G20" s="125"/>
      <c r="H20" s="751"/>
      <c r="I20" s="67" t="s">
        <v>207</v>
      </c>
      <c r="J20" s="73"/>
      <c r="K20" s="74"/>
      <c r="L20" s="160" t="s">
        <v>124</v>
      </c>
      <c r="N20" s="228">
        <v>41869</v>
      </c>
      <c r="O20"/>
      <c r="Q20" s="240"/>
    </row>
    <row r="21" spans="1:17" x14ac:dyDescent="0.2">
      <c r="A21" s="531" t="s">
        <v>160</v>
      </c>
      <c r="B21" s="200" t="s">
        <v>425</v>
      </c>
      <c r="C21" s="119"/>
      <c r="D21" s="168">
        <v>6840</v>
      </c>
      <c r="E21" s="191"/>
      <c r="F21" s="120"/>
      <c r="G21" s="125"/>
      <c r="H21" s="532">
        <f>SUM(C21:G21)</f>
        <v>6840</v>
      </c>
      <c r="I21" s="67" t="s">
        <v>243</v>
      </c>
      <c r="J21" s="73"/>
      <c r="K21" s="74"/>
      <c r="L21" s="160" t="s">
        <v>92</v>
      </c>
      <c r="N21" s="228" t="s">
        <v>93</v>
      </c>
      <c r="O21"/>
      <c r="Q21" s="240"/>
    </row>
    <row r="22" spans="1:17" x14ac:dyDescent="0.2">
      <c r="A22" s="685" t="s">
        <v>292</v>
      </c>
      <c r="B22" s="200" t="s">
        <v>426</v>
      </c>
      <c r="C22" s="119"/>
      <c r="D22" s="168"/>
      <c r="E22" s="190">
        <v>2736</v>
      </c>
      <c r="F22" s="120"/>
      <c r="G22" s="125"/>
      <c r="H22" s="746">
        <f>SUM(C22:G25)</f>
        <v>19608</v>
      </c>
      <c r="I22" s="67" t="s">
        <v>428</v>
      </c>
      <c r="J22" s="73"/>
      <c r="K22" s="74"/>
      <c r="L22" s="160" t="s">
        <v>124</v>
      </c>
      <c r="N22" s="228">
        <v>41915</v>
      </c>
      <c r="O22"/>
      <c r="Q22" s="240"/>
    </row>
    <row r="23" spans="1:17" x14ac:dyDescent="0.2">
      <c r="A23" s="686"/>
      <c r="B23" s="200" t="s">
        <v>431</v>
      </c>
      <c r="C23" s="119"/>
      <c r="D23" s="168">
        <v>4332</v>
      </c>
      <c r="E23" s="191"/>
      <c r="F23" s="120"/>
      <c r="G23" s="125"/>
      <c r="H23" s="747"/>
      <c r="I23" s="67" t="s">
        <v>184</v>
      </c>
      <c r="J23" s="73"/>
      <c r="K23" s="74"/>
      <c r="L23" s="160" t="s">
        <v>92</v>
      </c>
      <c r="N23" s="228" t="s">
        <v>93</v>
      </c>
      <c r="O23"/>
      <c r="Q23" s="240"/>
    </row>
    <row r="24" spans="1:17" x14ac:dyDescent="0.2">
      <c r="A24" s="686"/>
      <c r="B24" s="200" t="s">
        <v>430</v>
      </c>
      <c r="C24" s="190">
        <v>10488</v>
      </c>
      <c r="D24" s="168"/>
      <c r="E24" s="191"/>
      <c r="F24" s="120"/>
      <c r="G24" s="125"/>
      <c r="H24" s="747"/>
      <c r="I24" s="67" t="s">
        <v>207</v>
      </c>
      <c r="J24" s="73"/>
      <c r="K24" s="74"/>
      <c r="L24" s="160" t="s">
        <v>322</v>
      </c>
      <c r="N24" s="228">
        <v>41872</v>
      </c>
      <c r="O24"/>
      <c r="Q24" s="240"/>
    </row>
    <row r="25" spans="1:17" x14ac:dyDescent="0.2">
      <c r="A25" s="687"/>
      <c r="B25" s="200" t="s">
        <v>432</v>
      </c>
      <c r="C25" s="119"/>
      <c r="D25" s="168"/>
      <c r="E25" s="190">
        <v>2052</v>
      </c>
      <c r="F25" s="120"/>
      <c r="G25" s="125"/>
      <c r="H25" s="751"/>
      <c r="I25" s="67" t="s">
        <v>433</v>
      </c>
      <c r="J25" s="73"/>
      <c r="K25" s="74"/>
      <c r="L25" s="160" t="s">
        <v>434</v>
      </c>
      <c r="N25" s="228">
        <v>41871</v>
      </c>
      <c r="O25"/>
      <c r="Q25" s="240"/>
    </row>
    <row r="26" spans="1:17" x14ac:dyDescent="0.2">
      <c r="A26" s="685" t="s">
        <v>368</v>
      </c>
      <c r="B26" s="200" t="s">
        <v>435</v>
      </c>
      <c r="C26" s="119"/>
      <c r="D26" s="168"/>
      <c r="E26" s="190">
        <v>72834.600000000006</v>
      </c>
      <c r="F26" s="120"/>
      <c r="G26" s="125"/>
      <c r="H26" s="746">
        <f>SUM(C26:G29)</f>
        <v>94517.400000000009</v>
      </c>
      <c r="I26" s="67" t="s">
        <v>441</v>
      </c>
      <c r="J26" s="73"/>
      <c r="K26" s="74"/>
      <c r="L26" s="160" t="s">
        <v>124</v>
      </c>
      <c r="N26" s="228">
        <v>41873</v>
      </c>
      <c r="O26"/>
      <c r="Q26" s="240"/>
    </row>
    <row r="27" spans="1:17" x14ac:dyDescent="0.2">
      <c r="A27" s="686"/>
      <c r="B27" s="200" t="s">
        <v>436</v>
      </c>
      <c r="C27" s="119"/>
      <c r="D27" s="168"/>
      <c r="E27" s="190">
        <v>5472</v>
      </c>
      <c r="F27" s="120"/>
      <c r="G27" s="125"/>
      <c r="H27" s="747"/>
      <c r="I27" s="67" t="s">
        <v>446</v>
      </c>
      <c r="J27" s="73"/>
      <c r="K27" s="74"/>
      <c r="L27" s="160" t="s">
        <v>124</v>
      </c>
      <c r="N27" s="228">
        <v>41877</v>
      </c>
      <c r="O27"/>
      <c r="Q27" s="240"/>
    </row>
    <row r="28" spans="1:17" x14ac:dyDescent="0.2">
      <c r="A28" s="686"/>
      <c r="B28" s="200" t="s">
        <v>439</v>
      </c>
      <c r="C28" s="119"/>
      <c r="D28" s="168"/>
      <c r="E28" s="190">
        <v>12106.8</v>
      </c>
      <c r="F28" s="120"/>
      <c r="G28" s="125"/>
      <c r="H28" s="747"/>
      <c r="I28" s="67" t="s">
        <v>443</v>
      </c>
      <c r="J28" s="73"/>
      <c r="K28" s="74"/>
      <c r="L28" s="160" t="s">
        <v>124</v>
      </c>
      <c r="N28" s="228">
        <v>41876</v>
      </c>
      <c r="O28"/>
      <c r="Q28" s="240"/>
    </row>
    <row r="29" spans="1:17" x14ac:dyDescent="0.2">
      <c r="A29" s="687"/>
      <c r="B29" s="200" t="s">
        <v>440</v>
      </c>
      <c r="C29" s="119"/>
      <c r="D29" s="168"/>
      <c r="E29" s="190">
        <v>4104</v>
      </c>
      <c r="F29" s="120"/>
      <c r="G29" s="125"/>
      <c r="H29" s="751"/>
      <c r="I29" s="67" t="s">
        <v>442</v>
      </c>
      <c r="J29" s="73"/>
      <c r="K29" s="74"/>
      <c r="L29" s="160" t="s">
        <v>322</v>
      </c>
      <c r="N29" s="228">
        <v>41914</v>
      </c>
      <c r="O29"/>
      <c r="Q29" s="240"/>
    </row>
    <row r="30" spans="1:17" x14ac:dyDescent="0.2">
      <c r="A30" s="142" t="s">
        <v>240</v>
      </c>
      <c r="B30" s="200" t="s">
        <v>447</v>
      </c>
      <c r="C30" s="119"/>
      <c r="D30" s="168"/>
      <c r="E30" s="190">
        <v>1732.8</v>
      </c>
      <c r="F30" s="120"/>
      <c r="G30" s="125"/>
      <c r="H30" s="558">
        <f>SUM(C30:G30)</f>
        <v>1732.8</v>
      </c>
      <c r="I30" s="67" t="s">
        <v>410</v>
      </c>
      <c r="J30" s="73"/>
      <c r="K30" s="74"/>
      <c r="L30" s="160" t="s">
        <v>322</v>
      </c>
      <c r="N30" s="228">
        <v>41879</v>
      </c>
      <c r="O30"/>
      <c r="Q30" s="240"/>
    </row>
    <row r="31" spans="1:17" x14ac:dyDescent="0.2">
      <c r="A31" s="533" t="s">
        <v>177</v>
      </c>
      <c r="B31" s="200" t="s">
        <v>451</v>
      </c>
      <c r="C31" s="119"/>
      <c r="D31" s="168"/>
      <c r="E31" s="190">
        <v>5825.4</v>
      </c>
      <c r="F31" s="120"/>
      <c r="G31" s="125"/>
      <c r="H31" s="534">
        <f>SUM(C31:G31)</f>
        <v>5825.4</v>
      </c>
      <c r="I31" s="67" t="s">
        <v>452</v>
      </c>
      <c r="J31" s="73"/>
      <c r="K31" s="74"/>
      <c r="L31" s="160" t="s">
        <v>124</v>
      </c>
      <c r="N31" s="228">
        <v>41880</v>
      </c>
      <c r="O31"/>
      <c r="Q31" s="240"/>
    </row>
    <row r="32" spans="1:17" x14ac:dyDescent="0.2">
      <c r="A32" s="685" t="s">
        <v>179</v>
      </c>
      <c r="B32" s="200" t="s">
        <v>450</v>
      </c>
      <c r="C32" s="190">
        <v>5472</v>
      </c>
      <c r="D32" s="168"/>
      <c r="E32" s="191"/>
      <c r="F32" s="120"/>
      <c r="G32" s="125"/>
      <c r="H32" s="746">
        <f>SUM(C32:G33)</f>
        <v>51252</v>
      </c>
      <c r="I32" s="67" t="s">
        <v>214</v>
      </c>
      <c r="J32" s="73"/>
      <c r="K32" s="74"/>
      <c r="L32" s="160" t="s">
        <v>322</v>
      </c>
      <c r="N32" s="228">
        <v>41877</v>
      </c>
      <c r="O32"/>
      <c r="P32" s="227"/>
      <c r="Q32" s="240"/>
    </row>
    <row r="33" spans="1:17" x14ac:dyDescent="0.2">
      <c r="A33" s="687"/>
      <c r="B33" s="200" t="s">
        <v>453</v>
      </c>
      <c r="C33" s="119"/>
      <c r="D33" s="168">
        <v>45780</v>
      </c>
      <c r="E33" s="191"/>
      <c r="F33" s="120"/>
      <c r="G33" s="125"/>
      <c r="H33" s="751"/>
      <c r="I33" s="67" t="s">
        <v>454</v>
      </c>
      <c r="J33" s="73"/>
      <c r="K33" s="74"/>
      <c r="L33" s="160" t="s">
        <v>92</v>
      </c>
      <c r="N33" s="228" t="s">
        <v>93</v>
      </c>
      <c r="O33"/>
      <c r="P33" s="227"/>
      <c r="Q33" s="240"/>
    </row>
    <row r="34" spans="1:17" x14ac:dyDescent="0.2">
      <c r="A34" s="685" t="s">
        <v>182</v>
      </c>
      <c r="B34" s="200" t="s">
        <v>455</v>
      </c>
      <c r="C34" s="119"/>
      <c r="D34" s="168">
        <v>9576</v>
      </c>
      <c r="E34" s="191"/>
      <c r="F34" s="120"/>
      <c r="G34" s="125"/>
      <c r="H34" s="746">
        <f>SUM(C34:G37)</f>
        <v>14512.2</v>
      </c>
      <c r="I34" s="67" t="s">
        <v>250</v>
      </c>
      <c r="J34" s="73"/>
      <c r="K34" s="74"/>
      <c r="L34" s="160" t="s">
        <v>92</v>
      </c>
      <c r="N34" s="228" t="s">
        <v>93</v>
      </c>
      <c r="O34"/>
      <c r="P34" s="227"/>
      <c r="Q34" s="240"/>
    </row>
    <row r="35" spans="1:17" x14ac:dyDescent="0.2">
      <c r="A35" s="686"/>
      <c r="B35" s="200" t="s">
        <v>456</v>
      </c>
      <c r="C35" s="119"/>
      <c r="D35" s="168">
        <v>2052</v>
      </c>
      <c r="E35" s="191"/>
      <c r="F35" s="120"/>
      <c r="G35" s="125"/>
      <c r="H35" s="747"/>
      <c r="I35" s="67" t="s">
        <v>250</v>
      </c>
      <c r="J35" s="73"/>
      <c r="K35" s="74"/>
      <c r="L35" s="160" t="s">
        <v>92</v>
      </c>
      <c r="N35" s="228" t="s">
        <v>93</v>
      </c>
      <c r="O35"/>
      <c r="P35" s="227"/>
      <c r="Q35" s="240"/>
    </row>
    <row r="36" spans="1:17" x14ac:dyDescent="0.2">
      <c r="A36" s="686"/>
      <c r="B36" s="200" t="s">
        <v>457</v>
      </c>
      <c r="C36" s="119"/>
      <c r="D36" s="168">
        <v>1174.2</v>
      </c>
      <c r="E36" s="191"/>
      <c r="F36" s="120"/>
      <c r="G36" s="125"/>
      <c r="H36" s="747"/>
      <c r="I36" s="67" t="s">
        <v>128</v>
      </c>
      <c r="J36" s="73"/>
      <c r="K36" s="74"/>
      <c r="L36" s="160" t="s">
        <v>92</v>
      </c>
      <c r="N36" s="228" t="s">
        <v>93</v>
      </c>
      <c r="O36"/>
      <c r="P36" s="227"/>
      <c r="Q36" s="240"/>
    </row>
    <row r="37" spans="1:17" ht="13.5" thickBot="1" x14ac:dyDescent="0.25">
      <c r="A37" s="687"/>
      <c r="B37" s="144" t="s">
        <v>458</v>
      </c>
      <c r="C37" s="117"/>
      <c r="D37" s="182"/>
      <c r="E37" s="214">
        <v>1710</v>
      </c>
      <c r="F37" s="118"/>
      <c r="G37" s="159"/>
      <c r="H37" s="748"/>
      <c r="I37" s="67" t="s">
        <v>158</v>
      </c>
      <c r="J37" s="73"/>
      <c r="K37" s="74"/>
      <c r="L37" s="160" t="s">
        <v>322</v>
      </c>
      <c r="N37" s="228">
        <v>41879</v>
      </c>
      <c r="O37"/>
      <c r="Q37" s="306"/>
    </row>
    <row r="38" spans="1:17" s="13" customFormat="1" ht="14.25" thickTop="1" thickBot="1" x14ac:dyDescent="0.25">
      <c r="A38" s="701"/>
      <c r="B38" s="701"/>
      <c r="C38" s="115">
        <f t="shared" ref="C38:H38" si="0">SUM(C5:C37)</f>
        <v>131413.5</v>
      </c>
      <c r="D38" s="115">
        <f t="shared" si="0"/>
        <v>116699.4</v>
      </c>
      <c r="E38" s="115">
        <f t="shared" si="0"/>
        <v>182342.99999999997</v>
      </c>
      <c r="F38" s="115">
        <f t="shared" si="0"/>
        <v>0</v>
      </c>
      <c r="G38" s="115">
        <f t="shared" si="0"/>
        <v>0</v>
      </c>
      <c r="H38" s="702">
        <f t="shared" si="0"/>
        <v>430455.9</v>
      </c>
      <c r="I38" s="703"/>
      <c r="J38" s="703"/>
      <c r="K38" s="703"/>
      <c r="L38" s="750">
        <f>SUM(C38:G38)</f>
        <v>430455.89999999997</v>
      </c>
      <c r="M38" s="750"/>
      <c r="N38" s="476"/>
    </row>
    <row r="39" spans="1:17" s="13" customFormat="1" ht="15" customHeight="1" x14ac:dyDescent="0.2">
      <c r="A39" s="99"/>
      <c r="B39" s="146"/>
      <c r="C39" s="739">
        <f>SUM(C38:D38)</f>
        <v>248112.9</v>
      </c>
      <c r="D39" s="740"/>
      <c r="E39" s="705">
        <f>SUM(E38:F38)</f>
        <v>182342.99999999997</v>
      </c>
      <c r="F39" s="706"/>
      <c r="G39" s="127">
        <f>SUM(G38)</f>
        <v>0</v>
      </c>
      <c r="H39" s="702"/>
      <c r="I39" s="702"/>
      <c r="J39" s="702"/>
      <c r="K39" s="702"/>
      <c r="L39" s="750">
        <f>SUM(C39:G39)</f>
        <v>430455.89999999997</v>
      </c>
      <c r="M39" s="750"/>
      <c r="N39" s="162"/>
    </row>
    <row r="40" spans="1:17" s="13" customFormat="1" x14ac:dyDescent="0.2">
      <c r="A40" s="99"/>
      <c r="B40" s="146"/>
      <c r="C40" s="9"/>
      <c r="D40" s="9"/>
      <c r="E40" s="656">
        <f>COUNTA(E5:E37)</f>
        <v>13</v>
      </c>
      <c r="F40" s="9"/>
      <c r="G40" s="9"/>
      <c r="H40" s="9"/>
      <c r="I40" s="14"/>
      <c r="M40" s="8"/>
      <c r="N40" s="8"/>
      <c r="O40" s="162"/>
    </row>
    <row r="42" spans="1:17" ht="15" x14ac:dyDescent="0.2">
      <c r="A42" s="124" t="s">
        <v>17</v>
      </c>
    </row>
    <row r="43" spans="1:17" s="161" customFormat="1" ht="7.5" customHeight="1" x14ac:dyDescent="0.2">
      <c r="A43" s="4"/>
      <c r="B43" s="143"/>
      <c r="C43" s="1"/>
      <c r="D43" s="1"/>
      <c r="E43" s="1"/>
      <c r="F43" s="1"/>
      <c r="G43" s="1"/>
      <c r="H43" s="196"/>
      <c r="I43"/>
      <c r="J43"/>
      <c r="K43"/>
      <c r="L43"/>
      <c r="M43"/>
      <c r="N43"/>
      <c r="P43"/>
    </row>
    <row r="44" spans="1:17" s="161" customFormat="1" ht="17.25" customHeight="1" thickBot="1" x14ac:dyDescent="0.25">
      <c r="A44" s="218"/>
      <c r="B44" s="219" t="s">
        <v>83</v>
      </c>
      <c r="C44" s="196"/>
      <c r="D44" s="1"/>
      <c r="E44" s="1"/>
      <c r="F44" s="1"/>
      <c r="G44" s="1"/>
      <c r="H44" s="196"/>
      <c r="I44"/>
      <c r="J44" s="160"/>
      <c r="K44"/>
      <c r="L44"/>
      <c r="M44"/>
      <c r="N44"/>
      <c r="P44"/>
    </row>
    <row r="45" spans="1:17" s="161" customFormat="1" ht="13.5" thickBot="1" x14ac:dyDescent="0.25">
      <c r="A45" s="707"/>
      <c r="B45" s="708"/>
      <c r="C45" s="178" t="s">
        <v>11</v>
      </c>
      <c r="D45" s="192" t="s">
        <v>14</v>
      </c>
      <c r="E45" s="192" t="s">
        <v>72</v>
      </c>
      <c r="F45" s="192" t="s">
        <v>12</v>
      </c>
      <c r="G45" s="192" t="s">
        <v>96</v>
      </c>
      <c r="H45" s="157" t="s">
        <v>9</v>
      </c>
      <c r="I45" s="163"/>
      <c r="K45"/>
    </row>
    <row r="46" spans="1:17" s="161" customFormat="1" x14ac:dyDescent="0.2">
      <c r="A46" s="723" t="s">
        <v>403</v>
      </c>
      <c r="B46" s="724"/>
      <c r="C46" s="131"/>
      <c r="D46" s="132"/>
      <c r="E46" s="371"/>
      <c r="F46" s="371">
        <v>16530</v>
      </c>
      <c r="G46" s="367"/>
      <c r="H46" s="174"/>
      <c r="I46" s="164"/>
      <c r="K46"/>
    </row>
    <row r="47" spans="1:17" s="161" customFormat="1" x14ac:dyDescent="0.2">
      <c r="A47" s="717" t="s">
        <v>411</v>
      </c>
      <c r="B47" s="718"/>
      <c r="C47" s="133"/>
      <c r="D47" s="134"/>
      <c r="E47" s="134"/>
      <c r="F47" s="134"/>
      <c r="G47" s="368">
        <v>18684.599999999999</v>
      </c>
      <c r="H47" s="120"/>
      <c r="I47" s="164"/>
      <c r="K47"/>
    </row>
    <row r="48" spans="1:17" x14ac:dyDescent="0.2">
      <c r="A48" s="682" t="s">
        <v>423</v>
      </c>
      <c r="B48" s="684"/>
      <c r="C48" s="202"/>
      <c r="D48" s="203"/>
      <c r="E48" s="203"/>
      <c r="F48" s="203">
        <v>11730.6</v>
      </c>
      <c r="G48" s="369"/>
      <c r="H48" s="217"/>
      <c r="I48" s="164"/>
      <c r="J48" s="161"/>
      <c r="O48"/>
    </row>
    <row r="49" spans="1:15" x14ac:dyDescent="0.2">
      <c r="A49" s="682" t="s">
        <v>425</v>
      </c>
      <c r="B49" s="684"/>
      <c r="C49" s="202"/>
      <c r="D49" s="203">
        <v>6840</v>
      </c>
      <c r="E49" s="203"/>
      <c r="F49" s="203"/>
      <c r="G49" s="225"/>
      <c r="H49" s="120"/>
      <c r="I49" s="164"/>
      <c r="J49" s="161"/>
      <c r="O49"/>
    </row>
    <row r="50" spans="1:15" x14ac:dyDescent="0.2">
      <c r="A50" s="682" t="s">
        <v>431</v>
      </c>
      <c r="B50" s="684"/>
      <c r="C50" s="202"/>
      <c r="D50" s="230"/>
      <c r="E50" s="203"/>
      <c r="F50" s="203"/>
      <c r="G50" s="225"/>
      <c r="H50" s="120">
        <v>4332</v>
      </c>
      <c r="I50" s="164"/>
      <c r="J50" s="161"/>
      <c r="O50"/>
    </row>
    <row r="51" spans="1:15" x14ac:dyDescent="0.2">
      <c r="A51" s="682" t="s">
        <v>453</v>
      </c>
      <c r="B51" s="684"/>
      <c r="C51" s="202"/>
      <c r="D51" s="230"/>
      <c r="E51" s="203">
        <v>45780</v>
      </c>
      <c r="F51" s="203"/>
      <c r="G51" s="203"/>
      <c r="H51" s="120"/>
      <c r="I51" s="164"/>
      <c r="J51" s="161"/>
      <c r="O51"/>
    </row>
    <row r="52" spans="1:15" x14ac:dyDescent="0.2">
      <c r="A52" s="682" t="s">
        <v>455</v>
      </c>
      <c r="B52" s="684"/>
      <c r="C52" s="202">
        <v>9576</v>
      </c>
      <c r="D52" s="230"/>
      <c r="E52" s="203"/>
      <c r="F52" s="203"/>
      <c r="G52" s="203"/>
      <c r="H52" s="120"/>
      <c r="I52" s="164"/>
      <c r="J52" s="161"/>
      <c r="O52"/>
    </row>
    <row r="53" spans="1:15" x14ac:dyDescent="0.2">
      <c r="A53" s="682" t="s">
        <v>456</v>
      </c>
      <c r="B53" s="684"/>
      <c r="C53" s="202">
        <v>2052</v>
      </c>
      <c r="D53" s="230"/>
      <c r="E53" s="203"/>
      <c r="F53" s="203"/>
      <c r="G53" s="225"/>
      <c r="H53" s="222"/>
      <c r="I53" s="164"/>
      <c r="J53" s="161"/>
      <c r="O53"/>
    </row>
    <row r="54" spans="1:15" x14ac:dyDescent="0.2">
      <c r="A54" s="682" t="s">
        <v>457</v>
      </c>
      <c r="B54" s="684"/>
      <c r="C54" s="202"/>
      <c r="D54" s="230"/>
      <c r="E54" s="203"/>
      <c r="F54" s="203">
        <v>1174.2</v>
      </c>
      <c r="G54" s="225"/>
      <c r="H54" s="222"/>
      <c r="I54" s="164"/>
      <c r="J54" s="161"/>
      <c r="O54"/>
    </row>
    <row r="55" spans="1:15" ht="13.5" thickBot="1" x14ac:dyDescent="0.25">
      <c r="A55" s="696"/>
      <c r="B55" s="697"/>
      <c r="C55" s="154"/>
      <c r="D55" s="155"/>
      <c r="E55" s="155"/>
      <c r="F55" s="155"/>
      <c r="G55" s="370"/>
      <c r="H55" s="158"/>
      <c r="I55" s="164"/>
      <c r="J55" s="161"/>
      <c r="O55"/>
    </row>
    <row r="56" spans="1:15" ht="13.5" thickBot="1" x14ac:dyDescent="0.25">
      <c r="C56" s="364">
        <f t="shared" ref="C56:H56" si="1">SUM(C46:C55)</f>
        <v>11628</v>
      </c>
      <c r="D56" s="365">
        <f t="shared" si="1"/>
        <v>6840</v>
      </c>
      <c r="E56" s="365">
        <f t="shared" si="1"/>
        <v>45780</v>
      </c>
      <c r="F56" s="365">
        <f t="shared" si="1"/>
        <v>29434.799999999999</v>
      </c>
      <c r="G56" s="365">
        <f t="shared" si="1"/>
        <v>18684.599999999999</v>
      </c>
      <c r="H56" s="366">
        <f t="shared" si="1"/>
        <v>4332</v>
      </c>
      <c r="I56" s="164"/>
      <c r="J56" s="698">
        <f>SUM(C56:I56)</f>
        <v>116699.4</v>
      </c>
      <c r="K56" s="699"/>
      <c r="O56"/>
    </row>
    <row r="57" spans="1:15" x14ac:dyDescent="0.2">
      <c r="N57" s="161"/>
      <c r="O57"/>
    </row>
    <row r="58" spans="1:15" x14ac:dyDescent="0.2">
      <c r="N58" s="161"/>
      <c r="O58"/>
    </row>
    <row r="59" spans="1:15" x14ac:dyDescent="0.2">
      <c r="N59" s="749"/>
      <c r="O59" s="749"/>
    </row>
  </sheetData>
  <mergeCells count="37">
    <mergeCell ref="I4:K4"/>
    <mergeCell ref="G2:G4"/>
    <mergeCell ref="C3:D3"/>
    <mergeCell ref="E3:F3"/>
    <mergeCell ref="A32:A33"/>
    <mergeCell ref="H32:H33"/>
    <mergeCell ref="A15:A20"/>
    <mergeCell ref="H15:H20"/>
    <mergeCell ref="A22:A25"/>
    <mergeCell ref="A26:A29"/>
    <mergeCell ref="H26:H29"/>
    <mergeCell ref="A9:A11"/>
    <mergeCell ref="H9:H11"/>
    <mergeCell ref="A12:A13"/>
    <mergeCell ref="H12:H13"/>
    <mergeCell ref="H22:H25"/>
    <mergeCell ref="A45:B45"/>
    <mergeCell ref="A51:B51"/>
    <mergeCell ref="A52:B52"/>
    <mergeCell ref="A46:B46"/>
    <mergeCell ref="A47:B47"/>
    <mergeCell ref="A34:A37"/>
    <mergeCell ref="H34:H37"/>
    <mergeCell ref="N59:O59"/>
    <mergeCell ref="J56:K56"/>
    <mergeCell ref="A55:B55"/>
    <mergeCell ref="L38:M38"/>
    <mergeCell ref="L39:M39"/>
    <mergeCell ref="A54:B54"/>
    <mergeCell ref="H38:K39"/>
    <mergeCell ref="E39:F39"/>
    <mergeCell ref="A38:B38"/>
    <mergeCell ref="C39:D39"/>
    <mergeCell ref="A53:B53"/>
    <mergeCell ref="A48:B48"/>
    <mergeCell ref="A49:B49"/>
    <mergeCell ref="A50:B50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Q82"/>
  <sheetViews>
    <sheetView zoomScaleNormal="100" workbookViewId="0">
      <pane ySplit="4" topLeftCell="A17" activePane="bottomLeft" state="frozenSplit"/>
      <selection pane="bottomLeft" activeCell="E58" sqref="E58"/>
    </sheetView>
  </sheetViews>
  <sheetFormatPr defaultRowHeight="12.75" x14ac:dyDescent="0.2"/>
  <cols>
    <col min="1" max="1" width="2.42578125" style="221" customWidth="1"/>
    <col min="2" max="2" width="6.42578125" style="143" customWidth="1"/>
    <col min="3" max="4" width="10.7109375" style="1" customWidth="1"/>
    <col min="5" max="5" width="11.28515625" style="1" customWidth="1"/>
    <col min="6" max="6" width="10.42578125" style="1" customWidth="1"/>
    <col min="7" max="8" width="10.28515625" style="1" customWidth="1"/>
    <col min="9" max="9" width="9.85546875" customWidth="1"/>
    <col min="10" max="11" width="10.42578125" customWidth="1"/>
    <col min="12" max="12" width="10.5703125" customWidth="1"/>
    <col min="13" max="14" width="10.7109375" customWidth="1"/>
    <col min="15" max="15" width="10.7109375" style="161" customWidth="1"/>
    <col min="16" max="16" width="12.85546875" customWidth="1"/>
    <col min="17" max="17" width="19.28515625" customWidth="1"/>
    <col min="18" max="18" width="13.28515625" customWidth="1"/>
    <col min="19" max="19" width="13.7109375" customWidth="1"/>
    <col min="20" max="20" width="13.140625" customWidth="1"/>
  </cols>
  <sheetData>
    <row r="1" spans="1:17" ht="15" x14ac:dyDescent="0.25">
      <c r="A1" s="100" t="s">
        <v>113</v>
      </c>
      <c r="C1" s="3"/>
    </row>
    <row r="2" spans="1:17" ht="9.75" customHeight="1" thickBot="1" x14ac:dyDescent="0.25">
      <c r="A2" s="2"/>
      <c r="C2" s="210"/>
      <c r="D2" s="211"/>
      <c r="E2" s="211"/>
      <c r="F2" s="211"/>
      <c r="G2" s="692" t="s">
        <v>87</v>
      </c>
      <c r="H2" s="372"/>
      <c r="I2" s="213"/>
    </row>
    <row r="3" spans="1:17" ht="17.25" customHeight="1" x14ac:dyDescent="0.2">
      <c r="A3" s="2"/>
      <c r="C3" s="694" t="s">
        <v>83</v>
      </c>
      <c r="D3" s="695"/>
      <c r="E3" s="694" t="s">
        <v>82</v>
      </c>
      <c r="F3" s="695"/>
      <c r="G3" s="692"/>
      <c r="H3" s="372"/>
      <c r="I3" s="213"/>
    </row>
    <row r="4" spans="1:17" ht="13.5" thickBot="1" x14ac:dyDescent="0.25">
      <c r="A4" s="141" t="s">
        <v>6</v>
      </c>
      <c r="B4" s="172" t="s">
        <v>18</v>
      </c>
      <c r="C4" s="113" t="s">
        <v>7</v>
      </c>
      <c r="D4" s="212" t="s">
        <v>8</v>
      </c>
      <c r="E4" s="113" t="s">
        <v>86</v>
      </c>
      <c r="F4" s="114" t="s">
        <v>8</v>
      </c>
      <c r="G4" s="693"/>
      <c r="H4" s="220" t="s">
        <v>0</v>
      </c>
      <c r="I4" s="691" t="s">
        <v>19</v>
      </c>
      <c r="J4" s="691"/>
      <c r="K4" s="691"/>
      <c r="N4" s="161"/>
      <c r="O4"/>
    </row>
    <row r="5" spans="1:17" x14ac:dyDescent="0.2">
      <c r="A5" s="741" t="s">
        <v>99</v>
      </c>
      <c r="B5" s="383" t="s">
        <v>459</v>
      </c>
      <c r="C5" s="430">
        <v>10419.6</v>
      </c>
      <c r="D5" s="222"/>
      <c r="E5" s="327"/>
      <c r="F5" s="455"/>
      <c r="G5" s="456"/>
      <c r="H5" s="700">
        <f>SUM(C5:G6)</f>
        <v>12904.8</v>
      </c>
      <c r="I5" s="67" t="s">
        <v>214</v>
      </c>
      <c r="J5" s="73"/>
      <c r="K5" s="74"/>
      <c r="L5" s="160" t="s">
        <v>322</v>
      </c>
      <c r="N5" s="177">
        <v>41883</v>
      </c>
      <c r="O5"/>
    </row>
    <row r="6" spans="1:17" x14ac:dyDescent="0.2">
      <c r="A6" s="686"/>
      <c r="B6" s="457" t="s">
        <v>460</v>
      </c>
      <c r="C6" s="190"/>
      <c r="D6" s="168">
        <v>2485.1999999999998</v>
      </c>
      <c r="E6" s="191"/>
      <c r="F6" s="120"/>
      <c r="G6" s="125"/>
      <c r="H6" s="689"/>
      <c r="I6" s="67" t="s">
        <v>461</v>
      </c>
      <c r="J6" s="73"/>
      <c r="K6" s="74"/>
      <c r="L6" s="160" t="s">
        <v>92</v>
      </c>
      <c r="N6" s="232" t="s">
        <v>93</v>
      </c>
      <c r="O6" s="296"/>
      <c r="Q6" s="240"/>
    </row>
    <row r="7" spans="1:17" x14ac:dyDescent="0.2">
      <c r="A7" s="685" t="s">
        <v>98</v>
      </c>
      <c r="B7" s="454" t="s">
        <v>464</v>
      </c>
      <c r="C7" s="433">
        <v>2382.6</v>
      </c>
      <c r="D7" s="206"/>
      <c r="E7" s="440"/>
      <c r="F7" s="217"/>
      <c r="G7" s="434"/>
      <c r="H7" s="688">
        <f>SUM(C7:G10)</f>
        <v>60123.6</v>
      </c>
      <c r="I7" s="67" t="s">
        <v>239</v>
      </c>
      <c r="J7" s="73"/>
      <c r="K7" s="74"/>
      <c r="L7" s="160" t="s">
        <v>124</v>
      </c>
      <c r="N7" s="228">
        <v>41892</v>
      </c>
      <c r="O7" s="296"/>
      <c r="Q7" s="240"/>
    </row>
    <row r="8" spans="1:17" x14ac:dyDescent="0.2">
      <c r="A8" s="686"/>
      <c r="B8" s="457" t="s">
        <v>465</v>
      </c>
      <c r="C8" s="191"/>
      <c r="D8" s="168"/>
      <c r="E8" s="190">
        <v>49590</v>
      </c>
      <c r="F8" s="120"/>
      <c r="G8" s="125"/>
      <c r="H8" s="689"/>
      <c r="I8" s="67" t="s">
        <v>158</v>
      </c>
      <c r="J8" s="73"/>
      <c r="K8" s="74"/>
      <c r="L8" s="160" t="s">
        <v>322</v>
      </c>
      <c r="N8" s="228">
        <v>41886</v>
      </c>
      <c r="O8" s="296"/>
      <c r="Q8" s="240"/>
    </row>
    <row r="9" spans="1:17" x14ac:dyDescent="0.2">
      <c r="A9" s="686"/>
      <c r="B9" s="200" t="s">
        <v>466</v>
      </c>
      <c r="C9" s="191"/>
      <c r="D9" s="168">
        <v>4970.3999999999996</v>
      </c>
      <c r="E9" s="190"/>
      <c r="F9" s="120"/>
      <c r="G9" s="125"/>
      <c r="H9" s="689"/>
      <c r="I9" s="67" t="s">
        <v>461</v>
      </c>
      <c r="J9" s="73"/>
      <c r="K9" s="74"/>
      <c r="L9" s="160" t="s">
        <v>92</v>
      </c>
      <c r="N9" s="228" t="s">
        <v>93</v>
      </c>
      <c r="O9" s="296"/>
      <c r="Q9" s="240"/>
    </row>
    <row r="10" spans="1:17" x14ac:dyDescent="0.2">
      <c r="A10" s="687"/>
      <c r="B10" s="454" t="s">
        <v>467</v>
      </c>
      <c r="C10" s="440"/>
      <c r="D10" s="206"/>
      <c r="E10" s="433">
        <v>3180.6</v>
      </c>
      <c r="F10" s="217"/>
      <c r="G10" s="434"/>
      <c r="H10" s="690"/>
      <c r="I10" s="67" t="s">
        <v>468</v>
      </c>
      <c r="J10" s="73"/>
      <c r="K10" s="74"/>
      <c r="L10" s="160" t="s">
        <v>124</v>
      </c>
      <c r="N10" s="228">
        <v>41886</v>
      </c>
      <c r="O10" s="296"/>
      <c r="Q10" s="240"/>
    </row>
    <row r="11" spans="1:17" x14ac:dyDescent="0.2">
      <c r="A11" s="685" t="s">
        <v>122</v>
      </c>
      <c r="B11" s="457" t="s">
        <v>469</v>
      </c>
      <c r="C11" s="190"/>
      <c r="D11" s="168">
        <v>1596</v>
      </c>
      <c r="E11" s="191"/>
      <c r="F11" s="120"/>
      <c r="G11" s="125"/>
      <c r="H11" s="688">
        <f>SUM(C11:G14)</f>
        <v>11286</v>
      </c>
      <c r="I11" s="67" t="s">
        <v>184</v>
      </c>
      <c r="J11" s="73"/>
      <c r="K11" s="74"/>
      <c r="L11" s="160" t="s">
        <v>92</v>
      </c>
      <c r="N11" s="228" t="s">
        <v>93</v>
      </c>
      <c r="O11" s="296"/>
      <c r="Q11" s="240"/>
    </row>
    <row r="12" spans="1:17" x14ac:dyDescent="0.2">
      <c r="A12" s="686"/>
      <c r="B12" s="200" t="s">
        <v>470</v>
      </c>
      <c r="C12" s="191"/>
      <c r="D12" s="168">
        <v>3648</v>
      </c>
      <c r="E12" s="190"/>
      <c r="F12" s="120"/>
      <c r="G12" s="125"/>
      <c r="H12" s="689"/>
      <c r="I12" s="67" t="s">
        <v>184</v>
      </c>
      <c r="J12" s="73"/>
      <c r="K12" s="74"/>
      <c r="L12" s="160" t="s">
        <v>92</v>
      </c>
      <c r="N12" s="228" t="s">
        <v>93</v>
      </c>
      <c r="O12" s="296"/>
      <c r="Q12" s="240"/>
    </row>
    <row r="13" spans="1:17" x14ac:dyDescent="0.2">
      <c r="A13" s="686"/>
      <c r="B13" s="454" t="s">
        <v>471</v>
      </c>
      <c r="C13" s="440"/>
      <c r="D13" s="206">
        <v>1824</v>
      </c>
      <c r="E13" s="433"/>
      <c r="F13" s="217"/>
      <c r="G13" s="434"/>
      <c r="H13" s="689"/>
      <c r="I13" s="67" t="s">
        <v>184</v>
      </c>
      <c r="J13" s="73"/>
      <c r="K13" s="74"/>
      <c r="L13" s="160" t="s">
        <v>92</v>
      </c>
      <c r="N13" s="228" t="s">
        <v>93</v>
      </c>
      <c r="O13" s="296"/>
      <c r="Q13" s="240"/>
    </row>
    <row r="14" spans="1:17" x14ac:dyDescent="0.2">
      <c r="A14" s="687"/>
      <c r="B14" s="457" t="s">
        <v>472</v>
      </c>
      <c r="C14" s="191"/>
      <c r="D14" s="168"/>
      <c r="E14" s="190">
        <v>4218</v>
      </c>
      <c r="F14" s="120"/>
      <c r="G14" s="125"/>
      <c r="H14" s="690"/>
      <c r="I14" s="67" t="s">
        <v>473</v>
      </c>
      <c r="J14" s="73"/>
      <c r="K14" s="74"/>
      <c r="L14" s="160" t="s">
        <v>124</v>
      </c>
      <c r="N14" s="228">
        <v>41894</v>
      </c>
      <c r="O14" s="296"/>
      <c r="Q14" s="240"/>
    </row>
    <row r="15" spans="1:17" x14ac:dyDescent="0.2">
      <c r="A15" s="685" t="s">
        <v>359</v>
      </c>
      <c r="B15" s="200" t="s">
        <v>474</v>
      </c>
      <c r="C15" s="191"/>
      <c r="D15" s="168">
        <v>3192</v>
      </c>
      <c r="E15" s="190"/>
      <c r="F15" s="120"/>
      <c r="G15" s="125"/>
      <c r="H15" s="688">
        <f>SUM(C15:G16)</f>
        <v>5677.2</v>
      </c>
      <c r="I15" s="67" t="s">
        <v>476</v>
      </c>
      <c r="J15" s="73"/>
      <c r="K15" s="74"/>
      <c r="L15" s="160" t="s">
        <v>92</v>
      </c>
      <c r="N15" s="228" t="s">
        <v>93</v>
      </c>
      <c r="O15" s="296"/>
      <c r="Q15" s="240"/>
    </row>
    <row r="16" spans="1:17" x14ac:dyDescent="0.2">
      <c r="A16" s="687"/>
      <c r="B16" s="200" t="s">
        <v>475</v>
      </c>
      <c r="C16" s="191"/>
      <c r="D16" s="168">
        <v>2485.1999999999998</v>
      </c>
      <c r="E16" s="190"/>
      <c r="F16" s="120"/>
      <c r="G16" s="125"/>
      <c r="H16" s="690"/>
      <c r="I16" s="67" t="s">
        <v>476</v>
      </c>
      <c r="J16" s="73"/>
      <c r="K16" s="74"/>
      <c r="L16" s="160" t="s">
        <v>92</v>
      </c>
      <c r="N16" s="228" t="s">
        <v>93</v>
      </c>
      <c r="O16" s="296"/>
      <c r="Q16" s="240"/>
    </row>
    <row r="17" spans="1:17" x14ac:dyDescent="0.2">
      <c r="A17" s="686" t="s">
        <v>212</v>
      </c>
      <c r="B17" s="200" t="s">
        <v>478</v>
      </c>
      <c r="C17" s="433"/>
      <c r="D17" s="206"/>
      <c r="E17" s="432">
        <v>0</v>
      </c>
      <c r="F17" s="217"/>
      <c r="G17" s="434"/>
      <c r="H17" s="689">
        <f>SUM(C17:G20)</f>
        <v>15732</v>
      </c>
      <c r="I17" s="67" t="s">
        <v>490</v>
      </c>
      <c r="J17" s="73"/>
      <c r="K17" s="74"/>
      <c r="L17" s="160" t="s">
        <v>491</v>
      </c>
      <c r="N17" s="228" t="s">
        <v>93</v>
      </c>
      <c r="O17" s="296"/>
      <c r="Q17" s="240"/>
    </row>
    <row r="18" spans="1:17" x14ac:dyDescent="0.2">
      <c r="A18" s="686"/>
      <c r="B18" s="200" t="s">
        <v>479</v>
      </c>
      <c r="C18" s="190"/>
      <c r="D18" s="168"/>
      <c r="E18" s="190">
        <v>10260</v>
      </c>
      <c r="F18" s="120"/>
      <c r="G18" s="125"/>
      <c r="H18" s="689"/>
      <c r="I18" s="67" t="s">
        <v>484</v>
      </c>
      <c r="J18" s="73"/>
      <c r="K18" s="74"/>
      <c r="L18" s="160" t="s">
        <v>322</v>
      </c>
      <c r="N18" s="228">
        <v>41898</v>
      </c>
      <c r="O18" s="296"/>
      <c r="Q18" s="240"/>
    </row>
    <row r="19" spans="1:17" x14ac:dyDescent="0.2">
      <c r="A19" s="686"/>
      <c r="B19" s="200" t="s">
        <v>480</v>
      </c>
      <c r="C19" s="433"/>
      <c r="D19" s="206"/>
      <c r="E19" s="433">
        <v>2736</v>
      </c>
      <c r="F19" s="217"/>
      <c r="G19" s="434"/>
      <c r="H19" s="689"/>
      <c r="I19" s="67" t="s">
        <v>483</v>
      </c>
      <c r="J19" s="73"/>
      <c r="K19" s="74"/>
      <c r="L19" s="160" t="s">
        <v>322</v>
      </c>
      <c r="N19" s="228">
        <v>41893</v>
      </c>
      <c r="O19" s="296"/>
      <c r="Q19" s="240"/>
    </row>
    <row r="20" spans="1:17" x14ac:dyDescent="0.2">
      <c r="A20" s="687"/>
      <c r="B20" s="200" t="s">
        <v>481</v>
      </c>
      <c r="C20" s="190"/>
      <c r="D20" s="168"/>
      <c r="E20" s="190">
        <v>2736</v>
      </c>
      <c r="F20" s="120"/>
      <c r="G20" s="125"/>
      <c r="H20" s="690"/>
      <c r="I20" s="67" t="s">
        <v>482</v>
      </c>
      <c r="J20" s="73"/>
      <c r="K20" s="74"/>
      <c r="L20" s="160" t="s">
        <v>124</v>
      </c>
      <c r="N20" s="228">
        <v>41892</v>
      </c>
      <c r="O20" s="296"/>
      <c r="P20" s="160" t="s">
        <v>543</v>
      </c>
      <c r="Q20" s="240"/>
    </row>
    <row r="21" spans="1:17" x14ac:dyDescent="0.2">
      <c r="A21" s="685" t="s">
        <v>215</v>
      </c>
      <c r="B21" s="454" t="s">
        <v>486</v>
      </c>
      <c r="C21" s="433"/>
      <c r="D21" s="206">
        <v>11730.6</v>
      </c>
      <c r="E21" s="432"/>
      <c r="F21" s="217"/>
      <c r="G21" s="434"/>
      <c r="H21" s="688">
        <f>SUM(C21:G23)</f>
        <v>20622.599999999999</v>
      </c>
      <c r="I21" s="67" t="s">
        <v>128</v>
      </c>
      <c r="J21" s="73"/>
      <c r="K21" s="74"/>
      <c r="L21" s="160" t="s">
        <v>92</v>
      </c>
      <c r="N21" s="228" t="s">
        <v>93</v>
      </c>
      <c r="O21" s="296"/>
      <c r="Q21" s="240"/>
    </row>
    <row r="22" spans="1:17" x14ac:dyDescent="0.2">
      <c r="A22" s="686"/>
      <c r="B22" s="520" t="s">
        <v>487</v>
      </c>
      <c r="C22" s="429"/>
      <c r="D22" s="241"/>
      <c r="E22" s="430">
        <v>3762</v>
      </c>
      <c r="F22" s="222"/>
      <c r="G22" s="404"/>
      <c r="H22" s="689"/>
      <c r="I22" s="67" t="s">
        <v>488</v>
      </c>
      <c r="J22" s="73"/>
      <c r="K22" s="74"/>
      <c r="L22" s="160" t="s">
        <v>322</v>
      </c>
      <c r="N22" s="228">
        <v>41892</v>
      </c>
      <c r="O22" s="296"/>
      <c r="Q22" s="240"/>
    </row>
    <row r="23" spans="1:17" x14ac:dyDescent="0.2">
      <c r="A23" s="687"/>
      <c r="B23" s="200" t="s">
        <v>489</v>
      </c>
      <c r="C23" s="429"/>
      <c r="D23" s="241"/>
      <c r="E23" s="430">
        <v>5130</v>
      </c>
      <c r="F23" s="222"/>
      <c r="G23" s="404"/>
      <c r="H23" s="690"/>
      <c r="I23" s="67" t="s">
        <v>158</v>
      </c>
      <c r="J23" s="73"/>
      <c r="K23" s="74"/>
      <c r="L23" s="160" t="s">
        <v>322</v>
      </c>
      <c r="N23" s="228">
        <v>41897</v>
      </c>
      <c r="O23" s="296"/>
      <c r="Q23" s="240"/>
    </row>
    <row r="24" spans="1:17" x14ac:dyDescent="0.2">
      <c r="A24" s="685" t="s">
        <v>127</v>
      </c>
      <c r="B24" s="200" t="s">
        <v>493</v>
      </c>
      <c r="C24" s="430">
        <v>1459.2</v>
      </c>
      <c r="D24" s="241"/>
      <c r="E24" s="429"/>
      <c r="F24" s="222"/>
      <c r="G24" s="404"/>
      <c r="H24" s="688">
        <f>SUM(C24:G26)</f>
        <v>11673.599999999999</v>
      </c>
      <c r="I24" s="67" t="s">
        <v>297</v>
      </c>
      <c r="J24" s="73"/>
      <c r="K24" s="74"/>
      <c r="L24" s="160" t="s">
        <v>322</v>
      </c>
      <c r="N24" s="228">
        <v>41893</v>
      </c>
      <c r="O24" s="296"/>
      <c r="Q24" s="240"/>
    </row>
    <row r="25" spans="1:17" x14ac:dyDescent="0.2">
      <c r="A25" s="686"/>
      <c r="B25" s="200" t="s">
        <v>494</v>
      </c>
      <c r="C25" s="429"/>
      <c r="D25" s="241">
        <v>5700</v>
      </c>
      <c r="E25" s="429"/>
      <c r="F25" s="222"/>
      <c r="G25" s="404"/>
      <c r="H25" s="689"/>
      <c r="I25" s="67" t="s">
        <v>461</v>
      </c>
      <c r="J25" s="73"/>
      <c r="K25" s="74"/>
      <c r="L25" s="160" t="s">
        <v>92</v>
      </c>
      <c r="N25" s="228" t="s">
        <v>93</v>
      </c>
      <c r="O25" s="296"/>
      <c r="Q25" s="240"/>
    </row>
    <row r="26" spans="1:17" x14ac:dyDescent="0.2">
      <c r="A26" s="687"/>
      <c r="B26" s="200" t="s">
        <v>495</v>
      </c>
      <c r="C26" s="191"/>
      <c r="D26" s="168"/>
      <c r="E26" s="190">
        <v>4514.3999999999996</v>
      </c>
      <c r="F26" s="120"/>
      <c r="G26" s="125"/>
      <c r="H26" s="690"/>
      <c r="I26" s="67" t="s">
        <v>399</v>
      </c>
      <c r="J26" s="73"/>
      <c r="K26" s="74"/>
      <c r="L26" s="160" t="s">
        <v>124</v>
      </c>
      <c r="N26" s="228">
        <v>41897</v>
      </c>
      <c r="O26" s="296"/>
      <c r="Q26" s="240"/>
    </row>
    <row r="27" spans="1:17" x14ac:dyDescent="0.2">
      <c r="A27" s="685" t="s">
        <v>226</v>
      </c>
      <c r="B27" s="454" t="s">
        <v>496</v>
      </c>
      <c r="C27" s="440"/>
      <c r="D27" s="206">
        <v>34650</v>
      </c>
      <c r="E27" s="433"/>
      <c r="F27" s="217"/>
      <c r="G27" s="434"/>
      <c r="H27" s="688">
        <f>SUM(C27:G28)</f>
        <v>45537</v>
      </c>
      <c r="I27" s="67" t="s">
        <v>235</v>
      </c>
      <c r="J27" s="73"/>
      <c r="K27" s="74"/>
      <c r="L27" s="160" t="s">
        <v>92</v>
      </c>
      <c r="N27" s="228" t="s">
        <v>93</v>
      </c>
      <c r="O27" s="296"/>
      <c r="Q27" s="240"/>
    </row>
    <row r="28" spans="1:17" x14ac:dyDescent="0.2">
      <c r="A28" s="687"/>
      <c r="B28" s="457" t="s">
        <v>497</v>
      </c>
      <c r="C28" s="190">
        <v>10887</v>
      </c>
      <c r="D28" s="168"/>
      <c r="E28" s="190"/>
      <c r="F28" s="120"/>
      <c r="G28" s="125"/>
      <c r="H28" s="690"/>
      <c r="I28" s="67" t="s">
        <v>207</v>
      </c>
      <c r="J28" s="488"/>
      <c r="K28" s="489"/>
      <c r="L28" s="160" t="s">
        <v>322</v>
      </c>
      <c r="N28" s="228">
        <v>41897</v>
      </c>
      <c r="O28" s="296"/>
      <c r="Q28" s="240"/>
    </row>
    <row r="29" spans="1:17" x14ac:dyDescent="0.2">
      <c r="A29" s="685" t="s">
        <v>160</v>
      </c>
      <c r="B29" s="454" t="s">
        <v>498</v>
      </c>
      <c r="C29" s="440"/>
      <c r="D29" s="206">
        <v>1368</v>
      </c>
      <c r="E29" s="433"/>
      <c r="F29" s="217"/>
      <c r="G29" s="434"/>
      <c r="H29" s="688">
        <f>SUM(C29:G34)</f>
        <v>18810</v>
      </c>
      <c r="I29" s="67" t="s">
        <v>222</v>
      </c>
      <c r="J29" s="73"/>
      <c r="K29" s="74"/>
      <c r="L29" s="160" t="s">
        <v>92</v>
      </c>
      <c r="N29" s="228" t="s">
        <v>93</v>
      </c>
      <c r="O29" s="296"/>
      <c r="Q29" s="240"/>
    </row>
    <row r="30" spans="1:17" x14ac:dyDescent="0.2">
      <c r="A30" s="686"/>
      <c r="B30" s="520" t="s">
        <v>501</v>
      </c>
      <c r="C30" s="191"/>
      <c r="D30" s="168"/>
      <c r="E30" s="190">
        <v>5472</v>
      </c>
      <c r="F30" s="120"/>
      <c r="G30" s="125"/>
      <c r="H30" s="689"/>
      <c r="I30" s="67" t="s">
        <v>509</v>
      </c>
      <c r="J30" s="73"/>
      <c r="K30" s="74"/>
      <c r="L30" s="160" t="s">
        <v>322</v>
      </c>
      <c r="N30" s="228">
        <v>41914</v>
      </c>
      <c r="O30" s="296"/>
      <c r="Q30" s="240"/>
    </row>
    <row r="31" spans="1:17" x14ac:dyDescent="0.2">
      <c r="A31" s="686"/>
      <c r="B31" s="454" t="s">
        <v>502</v>
      </c>
      <c r="C31" s="440"/>
      <c r="D31" s="206"/>
      <c r="E31" s="433">
        <v>1026</v>
      </c>
      <c r="F31" s="217"/>
      <c r="G31" s="434"/>
      <c r="H31" s="689"/>
      <c r="I31" s="67" t="s">
        <v>508</v>
      </c>
      <c r="J31" s="73"/>
      <c r="K31" s="74"/>
      <c r="L31" s="160" t="s">
        <v>322</v>
      </c>
      <c r="N31" s="228">
        <v>41928</v>
      </c>
      <c r="O31" s="296"/>
      <c r="Q31" s="240"/>
    </row>
    <row r="32" spans="1:17" x14ac:dyDescent="0.2">
      <c r="A32" s="686"/>
      <c r="B32" s="520" t="s">
        <v>503</v>
      </c>
      <c r="C32" s="191"/>
      <c r="D32" s="168"/>
      <c r="E32" s="119">
        <v>0</v>
      </c>
      <c r="F32" s="120"/>
      <c r="G32" s="125"/>
      <c r="H32" s="689"/>
      <c r="I32" s="67" t="s">
        <v>507</v>
      </c>
      <c r="J32" s="73"/>
      <c r="K32" s="74"/>
      <c r="L32" s="160" t="s">
        <v>491</v>
      </c>
      <c r="N32" s="228" t="s">
        <v>93</v>
      </c>
      <c r="O32" s="296"/>
      <c r="Q32" s="240"/>
    </row>
    <row r="33" spans="1:17" x14ac:dyDescent="0.2">
      <c r="A33" s="686"/>
      <c r="B33" s="520" t="s">
        <v>505</v>
      </c>
      <c r="C33" s="191"/>
      <c r="D33" s="168"/>
      <c r="E33" s="190">
        <v>2736</v>
      </c>
      <c r="F33" s="120"/>
      <c r="G33" s="125"/>
      <c r="H33" s="689"/>
      <c r="I33" s="67" t="s">
        <v>506</v>
      </c>
      <c r="J33" s="73"/>
      <c r="K33" s="74"/>
      <c r="L33" s="160" t="s">
        <v>124</v>
      </c>
      <c r="N33" s="228">
        <v>41908</v>
      </c>
      <c r="O33" s="296"/>
      <c r="Q33" s="240"/>
    </row>
    <row r="34" spans="1:17" x14ac:dyDescent="0.2">
      <c r="A34" s="687"/>
      <c r="B34" s="457" t="s">
        <v>513</v>
      </c>
      <c r="C34" s="191"/>
      <c r="D34" s="168"/>
      <c r="E34" s="190">
        <v>8208</v>
      </c>
      <c r="F34" s="120"/>
      <c r="G34" s="125"/>
      <c r="H34" s="690"/>
      <c r="I34" s="67" t="s">
        <v>399</v>
      </c>
      <c r="J34" s="73"/>
      <c r="K34" s="74"/>
      <c r="L34" s="160" t="s">
        <v>124</v>
      </c>
      <c r="N34" s="228">
        <v>41909</v>
      </c>
      <c r="O34" s="296"/>
      <c r="Q34" s="240"/>
    </row>
    <row r="35" spans="1:17" x14ac:dyDescent="0.2">
      <c r="A35" s="539" t="s">
        <v>288</v>
      </c>
      <c r="B35" s="457" t="s">
        <v>514</v>
      </c>
      <c r="C35" s="191"/>
      <c r="D35" s="168"/>
      <c r="E35" s="190">
        <v>684</v>
      </c>
      <c r="F35" s="120"/>
      <c r="G35" s="125"/>
      <c r="H35" s="540">
        <f>SUM(C35:G35)</f>
        <v>684</v>
      </c>
      <c r="I35" s="67" t="s">
        <v>399</v>
      </c>
      <c r="J35" s="73"/>
      <c r="K35" s="74"/>
      <c r="L35" s="160" t="s">
        <v>124</v>
      </c>
      <c r="N35" s="228">
        <v>41909</v>
      </c>
      <c r="O35" s="296"/>
      <c r="Q35" s="240"/>
    </row>
    <row r="36" spans="1:17" x14ac:dyDescent="0.2">
      <c r="A36" s="685" t="s">
        <v>240</v>
      </c>
      <c r="B36" s="454" t="s">
        <v>515</v>
      </c>
      <c r="C36" s="440"/>
      <c r="D36" s="206"/>
      <c r="E36" s="433">
        <v>684</v>
      </c>
      <c r="F36" s="217"/>
      <c r="G36" s="434"/>
      <c r="H36" s="688">
        <f>SUM(C36:G41)</f>
        <v>67875.600000000006</v>
      </c>
      <c r="I36" s="67" t="s">
        <v>158</v>
      </c>
      <c r="J36" s="73"/>
      <c r="K36" s="74"/>
      <c r="L36" s="160" t="s">
        <v>322</v>
      </c>
      <c r="N36" s="228">
        <v>41908</v>
      </c>
      <c r="O36" s="296"/>
      <c r="Q36" s="240"/>
    </row>
    <row r="37" spans="1:17" x14ac:dyDescent="0.2">
      <c r="A37" s="686"/>
      <c r="B37" s="457" t="s">
        <v>516</v>
      </c>
      <c r="C37" s="191"/>
      <c r="D37" s="168"/>
      <c r="E37" s="190">
        <v>2736</v>
      </c>
      <c r="F37" s="120"/>
      <c r="G37" s="125"/>
      <c r="H37" s="689"/>
      <c r="I37" s="67" t="s">
        <v>526</v>
      </c>
      <c r="J37" s="73"/>
      <c r="K37" s="74"/>
      <c r="L37" s="160" t="s">
        <v>124</v>
      </c>
      <c r="N37" s="228">
        <v>41915</v>
      </c>
      <c r="O37" s="296"/>
      <c r="Q37" s="240"/>
    </row>
    <row r="38" spans="1:17" x14ac:dyDescent="0.2">
      <c r="A38" s="686"/>
      <c r="B38" s="457" t="s">
        <v>519</v>
      </c>
      <c r="C38" s="191"/>
      <c r="D38" s="168"/>
      <c r="E38" s="190">
        <v>8892</v>
      </c>
      <c r="F38" s="120"/>
      <c r="G38" s="125"/>
      <c r="H38" s="689"/>
      <c r="I38" s="67" t="s">
        <v>523</v>
      </c>
      <c r="J38" s="73"/>
      <c r="K38" s="74"/>
      <c r="L38" s="160" t="s">
        <v>322</v>
      </c>
      <c r="N38" s="228">
        <v>41919</v>
      </c>
      <c r="O38" s="296"/>
      <c r="Q38" s="240"/>
    </row>
    <row r="39" spans="1:17" x14ac:dyDescent="0.2">
      <c r="A39" s="686"/>
      <c r="B39" s="520" t="s">
        <v>521</v>
      </c>
      <c r="C39" s="191"/>
      <c r="D39" s="168"/>
      <c r="E39" s="190">
        <v>41997.599999999999</v>
      </c>
      <c r="F39" s="120"/>
      <c r="G39" s="125"/>
      <c r="H39" s="689"/>
      <c r="I39" s="67" t="s">
        <v>522</v>
      </c>
      <c r="J39" s="73"/>
      <c r="K39" s="74"/>
      <c r="L39" s="160" t="s">
        <v>124</v>
      </c>
      <c r="N39" s="228">
        <v>41912</v>
      </c>
      <c r="O39" s="296"/>
      <c r="Q39" s="240"/>
    </row>
    <row r="40" spans="1:17" x14ac:dyDescent="0.2">
      <c r="A40" s="686"/>
      <c r="B40" s="200" t="s">
        <v>527</v>
      </c>
      <c r="C40" s="354"/>
      <c r="D40" s="182"/>
      <c r="E40" s="214">
        <v>1732.8</v>
      </c>
      <c r="F40" s="118"/>
      <c r="G40" s="159"/>
      <c r="H40" s="689"/>
      <c r="I40" s="67" t="s">
        <v>528</v>
      </c>
      <c r="J40" s="73"/>
      <c r="K40" s="74"/>
      <c r="L40" s="160" t="s">
        <v>124</v>
      </c>
      <c r="N40" s="228">
        <v>41908</v>
      </c>
      <c r="O40" s="296"/>
      <c r="Q40" s="240"/>
    </row>
    <row r="41" spans="1:17" x14ac:dyDescent="0.2">
      <c r="A41" s="687"/>
      <c r="B41" s="200" t="s">
        <v>529</v>
      </c>
      <c r="C41" s="354"/>
      <c r="D41" s="182"/>
      <c r="E41" s="214">
        <v>11833.2</v>
      </c>
      <c r="F41" s="118"/>
      <c r="G41" s="159"/>
      <c r="H41" s="690"/>
      <c r="I41" s="67" t="s">
        <v>507</v>
      </c>
      <c r="J41" s="73"/>
      <c r="K41" s="74"/>
      <c r="L41" s="160" t="s">
        <v>540</v>
      </c>
      <c r="N41" s="228">
        <v>41905</v>
      </c>
      <c r="O41" s="296"/>
      <c r="Q41" s="240"/>
    </row>
    <row r="42" spans="1:17" x14ac:dyDescent="0.2">
      <c r="A42" s="685" t="s">
        <v>248</v>
      </c>
      <c r="B42" s="200" t="s">
        <v>530</v>
      </c>
      <c r="C42" s="354"/>
      <c r="D42" s="182">
        <v>7353</v>
      </c>
      <c r="E42" s="117"/>
      <c r="F42" s="118"/>
      <c r="G42" s="159"/>
      <c r="H42" s="688">
        <f>SUM(C42:G48)</f>
        <v>49772.4</v>
      </c>
      <c r="I42" s="67" t="s">
        <v>476</v>
      </c>
      <c r="J42" s="73"/>
      <c r="K42" s="74"/>
      <c r="L42" s="160" t="s">
        <v>92</v>
      </c>
      <c r="N42" s="228" t="s">
        <v>93</v>
      </c>
      <c r="O42" s="296"/>
      <c r="Q42" s="240"/>
    </row>
    <row r="43" spans="1:17" x14ac:dyDescent="0.2">
      <c r="A43" s="686"/>
      <c r="B43" s="200" t="s">
        <v>531</v>
      </c>
      <c r="C43" s="354"/>
      <c r="D43" s="182">
        <v>10032</v>
      </c>
      <c r="E43" s="117"/>
      <c r="F43" s="118"/>
      <c r="G43" s="159"/>
      <c r="H43" s="689"/>
      <c r="I43" s="67" t="s">
        <v>476</v>
      </c>
      <c r="J43" s="73"/>
      <c r="K43" s="74"/>
      <c r="L43" s="160" t="s">
        <v>92</v>
      </c>
      <c r="N43" s="228" t="s">
        <v>93</v>
      </c>
      <c r="O43" s="296"/>
      <c r="Q43" s="240"/>
    </row>
    <row r="44" spans="1:17" x14ac:dyDescent="0.2">
      <c r="A44" s="686"/>
      <c r="B44" s="200" t="s">
        <v>532</v>
      </c>
      <c r="C44" s="354"/>
      <c r="D44" s="182">
        <v>7410</v>
      </c>
      <c r="E44" s="117"/>
      <c r="F44" s="118"/>
      <c r="G44" s="159"/>
      <c r="H44" s="689"/>
      <c r="I44" s="67" t="s">
        <v>476</v>
      </c>
      <c r="J44" s="73"/>
      <c r="K44" s="74"/>
      <c r="L44" s="160" t="s">
        <v>92</v>
      </c>
      <c r="N44" s="228" t="s">
        <v>93</v>
      </c>
      <c r="O44" s="296"/>
      <c r="Q44" s="240"/>
    </row>
    <row r="45" spans="1:17" x14ac:dyDescent="0.2">
      <c r="A45" s="686"/>
      <c r="B45" s="200" t="s">
        <v>533</v>
      </c>
      <c r="C45" s="354"/>
      <c r="D45" s="182">
        <v>8778</v>
      </c>
      <c r="E45" s="117"/>
      <c r="F45" s="118"/>
      <c r="G45" s="159"/>
      <c r="H45" s="689"/>
      <c r="I45" s="67" t="s">
        <v>476</v>
      </c>
      <c r="J45" s="73"/>
      <c r="K45" s="74"/>
      <c r="L45" s="160" t="s">
        <v>92</v>
      </c>
      <c r="N45" s="228" t="s">
        <v>93</v>
      </c>
      <c r="O45" s="296"/>
      <c r="Q45" s="240"/>
    </row>
    <row r="46" spans="1:17" x14ac:dyDescent="0.2">
      <c r="A46" s="686"/>
      <c r="B46" s="200" t="s">
        <v>534</v>
      </c>
      <c r="C46" s="354"/>
      <c r="D46" s="182">
        <v>855</v>
      </c>
      <c r="E46" s="117"/>
      <c r="F46" s="118"/>
      <c r="G46" s="159"/>
      <c r="H46" s="689"/>
      <c r="I46" s="67" t="s">
        <v>128</v>
      </c>
      <c r="J46" s="73"/>
      <c r="K46" s="74"/>
      <c r="L46" s="160" t="s">
        <v>92</v>
      </c>
      <c r="N46" s="228" t="s">
        <v>93</v>
      </c>
      <c r="O46" s="296"/>
      <c r="Q46" s="240"/>
    </row>
    <row r="47" spans="1:17" x14ac:dyDescent="0.2">
      <c r="A47" s="686"/>
      <c r="B47" s="200" t="s">
        <v>535</v>
      </c>
      <c r="C47" s="354"/>
      <c r="D47" s="182"/>
      <c r="E47" s="214">
        <v>296.39999999999998</v>
      </c>
      <c r="F47" s="118"/>
      <c r="G47" s="159"/>
      <c r="H47" s="689"/>
      <c r="I47" s="67" t="s">
        <v>399</v>
      </c>
      <c r="J47" s="73"/>
      <c r="K47" s="74"/>
      <c r="L47" s="160" t="s">
        <v>124</v>
      </c>
      <c r="N47" s="228">
        <v>41909</v>
      </c>
      <c r="O47" s="296"/>
      <c r="P47" s="227">
        <f>E47+E35+E34</f>
        <v>9188.4</v>
      </c>
      <c r="Q47" s="240"/>
    </row>
    <row r="48" spans="1:17" x14ac:dyDescent="0.2">
      <c r="A48" s="687"/>
      <c r="B48" s="200" t="s">
        <v>536</v>
      </c>
      <c r="C48" s="354"/>
      <c r="D48" s="182"/>
      <c r="E48" s="214">
        <v>15048</v>
      </c>
      <c r="F48" s="118"/>
      <c r="G48" s="159"/>
      <c r="H48" s="690"/>
      <c r="I48" s="67" t="s">
        <v>155</v>
      </c>
      <c r="J48" s="73"/>
      <c r="K48" s="74"/>
      <c r="L48" s="160" t="s">
        <v>124</v>
      </c>
      <c r="N48" s="228">
        <v>41949</v>
      </c>
      <c r="O48" s="296"/>
      <c r="Q48" s="240"/>
    </row>
    <row r="49" spans="1:17" x14ac:dyDescent="0.2">
      <c r="A49" s="685" t="s">
        <v>177</v>
      </c>
      <c r="B49" s="200" t="s">
        <v>537</v>
      </c>
      <c r="C49" s="354"/>
      <c r="D49" s="182"/>
      <c r="E49" s="214">
        <v>877.8</v>
      </c>
      <c r="F49" s="118"/>
      <c r="G49" s="159"/>
      <c r="H49" s="688">
        <f>SUM(C49:G51)</f>
        <v>10898.400000000001</v>
      </c>
      <c r="I49" s="67" t="s">
        <v>539</v>
      </c>
      <c r="J49" s="73"/>
      <c r="K49" s="74"/>
      <c r="L49" s="160" t="s">
        <v>322</v>
      </c>
      <c r="N49" s="228">
        <v>41907</v>
      </c>
      <c r="O49" s="296"/>
      <c r="Q49" s="240"/>
    </row>
    <row r="50" spans="1:17" x14ac:dyDescent="0.2">
      <c r="A50" s="686"/>
      <c r="B50" s="200" t="s">
        <v>538</v>
      </c>
      <c r="C50" s="354"/>
      <c r="D50" s="182"/>
      <c r="E50" s="214">
        <v>5643</v>
      </c>
      <c r="F50" s="118"/>
      <c r="G50" s="159"/>
      <c r="H50" s="689"/>
      <c r="I50" s="67" t="s">
        <v>488</v>
      </c>
      <c r="J50" s="73"/>
      <c r="K50" s="74"/>
      <c r="L50" s="160" t="s">
        <v>322</v>
      </c>
      <c r="N50" s="228">
        <v>41908</v>
      </c>
      <c r="O50" s="296"/>
      <c r="Q50" s="240"/>
    </row>
    <row r="51" spans="1:17" x14ac:dyDescent="0.2">
      <c r="A51" s="687"/>
      <c r="B51" s="200" t="s">
        <v>541</v>
      </c>
      <c r="C51" s="354"/>
      <c r="D51" s="182">
        <v>4377.6000000000004</v>
      </c>
      <c r="E51" s="117"/>
      <c r="F51" s="118"/>
      <c r="G51" s="159"/>
      <c r="H51" s="690"/>
      <c r="I51" s="67" t="s">
        <v>184</v>
      </c>
      <c r="J51" s="73"/>
      <c r="K51" s="74"/>
      <c r="L51" s="160" t="s">
        <v>92</v>
      </c>
      <c r="N51" s="228" t="s">
        <v>93</v>
      </c>
      <c r="O51" s="296"/>
      <c r="Q51" s="240"/>
    </row>
    <row r="52" spans="1:17" x14ac:dyDescent="0.2">
      <c r="A52" s="176" t="s">
        <v>179</v>
      </c>
      <c r="B52" s="200" t="s">
        <v>542</v>
      </c>
      <c r="C52" s="354"/>
      <c r="D52" s="182"/>
      <c r="E52" s="214">
        <v>3762</v>
      </c>
      <c r="F52" s="118"/>
      <c r="G52" s="159"/>
      <c r="H52" s="382">
        <f>SUM(C52:G52)</f>
        <v>3762</v>
      </c>
      <c r="I52" s="67" t="s">
        <v>488</v>
      </c>
      <c r="J52" s="73"/>
      <c r="K52" s="74"/>
      <c r="L52" s="160" t="s">
        <v>322</v>
      </c>
      <c r="N52" s="228">
        <v>41908</v>
      </c>
      <c r="O52" s="296"/>
      <c r="Q52" s="240"/>
    </row>
    <row r="53" spans="1:17" x14ac:dyDescent="0.2">
      <c r="A53" s="552" t="s">
        <v>252</v>
      </c>
      <c r="B53" s="200" t="s">
        <v>545</v>
      </c>
      <c r="C53" s="354"/>
      <c r="D53" s="182"/>
      <c r="E53" s="117"/>
      <c r="F53" s="118">
        <v>1692.9</v>
      </c>
      <c r="G53" s="159"/>
      <c r="H53" s="551">
        <f>SUM(C53:G53)</f>
        <v>1692.9</v>
      </c>
      <c r="I53" s="67" t="s">
        <v>547</v>
      </c>
      <c r="J53" s="73"/>
      <c r="K53" s="74"/>
      <c r="L53" s="160" t="s">
        <v>92</v>
      </c>
      <c r="N53" s="228" t="s">
        <v>93</v>
      </c>
      <c r="O53" s="296"/>
      <c r="Q53" s="240"/>
    </row>
    <row r="54" spans="1:17" x14ac:dyDescent="0.2">
      <c r="A54" s="686" t="s">
        <v>254</v>
      </c>
      <c r="B54" s="200" t="s">
        <v>550</v>
      </c>
      <c r="C54" s="354"/>
      <c r="D54" s="182"/>
      <c r="E54" s="354"/>
      <c r="F54" s="118">
        <v>46170</v>
      </c>
      <c r="G54" s="159"/>
      <c r="H54" s="688">
        <f>SUM(C54:G55)</f>
        <v>49806.6</v>
      </c>
      <c r="I54" s="67" t="s">
        <v>551</v>
      </c>
      <c r="J54" s="73"/>
      <c r="K54" s="74"/>
      <c r="L54" s="160" t="s">
        <v>92</v>
      </c>
      <c r="N54" s="228" t="s">
        <v>93</v>
      </c>
      <c r="O54" s="296"/>
      <c r="Q54" s="240"/>
    </row>
    <row r="55" spans="1:17" ht="13.5" thickBot="1" x14ac:dyDescent="0.25">
      <c r="A55" s="687"/>
      <c r="B55" s="200" t="s">
        <v>553</v>
      </c>
      <c r="C55" s="354"/>
      <c r="D55" s="182">
        <v>3636.6</v>
      </c>
      <c r="E55" s="117"/>
      <c r="F55" s="118"/>
      <c r="G55" s="159"/>
      <c r="H55" s="690"/>
      <c r="I55" s="67" t="s">
        <v>461</v>
      </c>
      <c r="J55" s="73"/>
      <c r="K55" s="74"/>
      <c r="L55" s="160" t="s">
        <v>92</v>
      </c>
      <c r="N55" s="228" t="s">
        <v>93</v>
      </c>
      <c r="O55" s="296"/>
      <c r="Q55" s="240"/>
    </row>
    <row r="56" spans="1:17" s="13" customFormat="1" ht="14.25" thickTop="1" thickBot="1" x14ac:dyDescent="0.25">
      <c r="A56" s="701"/>
      <c r="B56" s="701"/>
      <c r="C56" s="115">
        <f t="shared" ref="C56:H56" si="0">SUM(C5:C55)</f>
        <v>25148.400000000001</v>
      </c>
      <c r="D56" s="116">
        <f t="shared" si="0"/>
        <v>116091.6</v>
      </c>
      <c r="E56" s="224">
        <f t="shared" si="0"/>
        <v>197755.8</v>
      </c>
      <c r="F56" s="169">
        <f t="shared" si="0"/>
        <v>47862.9</v>
      </c>
      <c r="G56" s="126">
        <f t="shared" si="0"/>
        <v>0</v>
      </c>
      <c r="H56" s="702">
        <f t="shared" si="0"/>
        <v>386858.70000000007</v>
      </c>
      <c r="I56" s="703"/>
      <c r="J56" s="703"/>
      <c r="K56" s="703"/>
      <c r="L56" s="128">
        <f>SUM(C56:G56)</f>
        <v>386858.7</v>
      </c>
      <c r="M56" s="128"/>
      <c r="N56" s="162"/>
    </row>
    <row r="57" spans="1:17" s="13" customFormat="1" ht="15" customHeight="1" x14ac:dyDescent="0.2">
      <c r="A57" s="99"/>
      <c r="B57" s="146"/>
      <c r="C57" s="739">
        <f>SUM(C56:D56)</f>
        <v>141240</v>
      </c>
      <c r="D57" s="740"/>
      <c r="E57" s="705">
        <f>SUM(E56:F56)</f>
        <v>245618.69999999998</v>
      </c>
      <c r="F57" s="706"/>
      <c r="G57" s="127">
        <f>SUM(G56)</f>
        <v>0</v>
      </c>
      <c r="H57" s="702"/>
      <c r="I57" s="702"/>
      <c r="J57" s="702"/>
      <c r="K57" s="702"/>
      <c r="L57" s="128">
        <f>SUM(C57:G57)</f>
        <v>386858.69999999995</v>
      </c>
      <c r="M57" s="128"/>
      <c r="N57" s="162"/>
    </row>
    <row r="58" spans="1:17" s="13" customFormat="1" x14ac:dyDescent="0.2">
      <c r="A58" s="99"/>
      <c r="B58" s="146"/>
      <c r="C58" s="9"/>
      <c r="D58" s="9"/>
      <c r="E58" s="656">
        <f>COUNTA(E5:E55)</f>
        <v>27</v>
      </c>
      <c r="F58" s="9"/>
      <c r="G58" s="9"/>
      <c r="H58" s="9"/>
      <c r="I58" s="14"/>
      <c r="M58" s="8"/>
      <c r="N58" s="8"/>
      <c r="O58" s="162"/>
    </row>
    <row r="59" spans="1:17" x14ac:dyDescent="0.2">
      <c r="I59" s="731">
        <f>SUM(C56:F56,'AUGUST ''14'!C38:G38)-I60</f>
        <v>721836.6</v>
      </c>
      <c r="J59" s="752"/>
    </row>
    <row r="60" spans="1:17" ht="15" x14ac:dyDescent="0.2">
      <c r="A60" s="124" t="s">
        <v>17</v>
      </c>
      <c r="I60" s="731">
        <f>E48+D27+'AUGUST ''14'!D33</f>
        <v>95478</v>
      </c>
      <c r="J60" s="731"/>
    </row>
    <row r="61" spans="1:17" s="161" customFormat="1" ht="7.5" customHeight="1" x14ac:dyDescent="0.2">
      <c r="A61" s="4"/>
      <c r="B61" s="143"/>
      <c r="C61" s="1"/>
      <c r="D61" s="1"/>
      <c r="E61" s="1"/>
      <c r="F61" s="1"/>
      <c r="G61" s="1"/>
      <c r="H61" s="1"/>
      <c r="I61"/>
      <c r="J61"/>
      <c r="K61"/>
      <c r="L61"/>
      <c r="M61"/>
      <c r="N61"/>
      <c r="P61"/>
    </row>
    <row r="62" spans="1:17" s="161" customFormat="1" ht="17.25" customHeight="1" thickBot="1" x14ac:dyDescent="0.25">
      <c r="A62" s="218"/>
      <c r="B62" s="219" t="s">
        <v>83</v>
      </c>
      <c r="C62" s="196"/>
      <c r="D62" s="1"/>
      <c r="E62" s="1"/>
      <c r="F62" s="1"/>
      <c r="G62" s="1"/>
      <c r="H62" s="1"/>
      <c r="I62"/>
      <c r="J62"/>
      <c r="K62"/>
      <c r="L62"/>
      <c r="M62"/>
      <c r="N62"/>
      <c r="P62"/>
    </row>
    <row r="63" spans="1:17" s="161" customFormat="1" ht="13.5" thickBot="1" x14ac:dyDescent="0.25">
      <c r="A63" s="707"/>
      <c r="B63" s="708"/>
      <c r="C63" s="541" t="s">
        <v>42</v>
      </c>
      <c r="D63" s="192" t="s">
        <v>27</v>
      </c>
      <c r="E63" s="92" t="s">
        <v>102</v>
      </c>
      <c r="F63" s="92" t="s">
        <v>12</v>
      </c>
      <c r="G63" s="92" t="s">
        <v>61</v>
      </c>
      <c r="H63" s="157" t="s">
        <v>9</v>
      </c>
      <c r="I63" s="163"/>
      <c r="K63"/>
    </row>
    <row r="64" spans="1:17" s="161" customFormat="1" x14ac:dyDescent="0.2">
      <c r="A64" s="709" t="s">
        <v>460</v>
      </c>
      <c r="B64" s="710"/>
      <c r="C64" s="131">
        <v>2485.1999999999998</v>
      </c>
      <c r="D64" s="538"/>
      <c r="E64" s="536"/>
      <c r="F64" s="173"/>
      <c r="G64" s="173"/>
      <c r="H64" s="174"/>
      <c r="I64" s="164"/>
      <c r="K64"/>
    </row>
    <row r="65" spans="1:15" s="161" customFormat="1" x14ac:dyDescent="0.2">
      <c r="A65" s="682" t="s">
        <v>466</v>
      </c>
      <c r="B65" s="684"/>
      <c r="C65" s="133">
        <v>4970.3999999999996</v>
      </c>
      <c r="D65" s="137"/>
      <c r="E65" s="199"/>
      <c r="F65" s="168"/>
      <c r="G65" s="168"/>
      <c r="H65" s="120"/>
      <c r="I65" s="164"/>
      <c r="K65"/>
    </row>
    <row r="66" spans="1:15" s="161" customFormat="1" x14ac:dyDescent="0.2">
      <c r="A66" s="682" t="s">
        <v>469</v>
      </c>
      <c r="B66" s="684"/>
      <c r="C66" s="133"/>
      <c r="D66" s="137"/>
      <c r="E66" s="199"/>
      <c r="F66" s="168"/>
      <c r="G66" s="168"/>
      <c r="H66" s="120">
        <v>1596</v>
      </c>
      <c r="I66" s="164"/>
      <c r="K66"/>
    </row>
    <row r="67" spans="1:15" s="161" customFormat="1" x14ac:dyDescent="0.2">
      <c r="A67" s="682" t="s">
        <v>470</v>
      </c>
      <c r="B67" s="684"/>
      <c r="C67" s="133"/>
      <c r="D67" s="137"/>
      <c r="E67" s="199"/>
      <c r="F67" s="168"/>
      <c r="G67" s="168"/>
      <c r="H67" s="120">
        <v>3648</v>
      </c>
      <c r="I67" s="164"/>
      <c r="K67"/>
    </row>
    <row r="68" spans="1:15" s="161" customFormat="1" x14ac:dyDescent="0.2">
      <c r="A68" s="682" t="s">
        <v>471</v>
      </c>
      <c r="B68" s="684"/>
      <c r="C68" s="133"/>
      <c r="D68" s="137"/>
      <c r="E68" s="199"/>
      <c r="F68" s="168"/>
      <c r="G68" s="168"/>
      <c r="H68" s="120">
        <v>1824</v>
      </c>
      <c r="I68" s="164"/>
      <c r="K68"/>
    </row>
    <row r="69" spans="1:15" x14ac:dyDescent="0.2">
      <c r="A69" s="682" t="s">
        <v>474</v>
      </c>
      <c r="B69" s="684"/>
      <c r="C69" s="133"/>
      <c r="D69" s="137"/>
      <c r="E69" s="199"/>
      <c r="F69" s="193"/>
      <c r="G69" s="193">
        <v>3192</v>
      </c>
      <c r="H69" s="136"/>
      <c r="I69" s="164"/>
      <c r="J69" s="161"/>
      <c r="O69"/>
    </row>
    <row r="70" spans="1:15" x14ac:dyDescent="0.2">
      <c r="A70" s="682" t="s">
        <v>475</v>
      </c>
      <c r="B70" s="684"/>
      <c r="C70" s="412"/>
      <c r="D70" s="537"/>
      <c r="E70" s="369"/>
      <c r="F70" s="201"/>
      <c r="G70" s="201">
        <v>2485.1999999999998</v>
      </c>
      <c r="H70" s="355"/>
      <c r="I70" s="164"/>
      <c r="J70" s="161"/>
      <c r="O70"/>
    </row>
    <row r="71" spans="1:15" x14ac:dyDescent="0.2">
      <c r="A71" s="682" t="s">
        <v>486</v>
      </c>
      <c r="B71" s="684"/>
      <c r="C71" s="412"/>
      <c r="D71" s="230"/>
      <c r="E71" s="203"/>
      <c r="F71" s="205">
        <v>11730.6</v>
      </c>
      <c r="G71" s="205"/>
      <c r="H71" s="242"/>
      <c r="I71" s="164"/>
      <c r="J71" s="161"/>
      <c r="O71"/>
    </row>
    <row r="72" spans="1:15" x14ac:dyDescent="0.2">
      <c r="A72" s="682" t="s">
        <v>494</v>
      </c>
      <c r="B72" s="684"/>
      <c r="C72" s="412">
        <v>5700</v>
      </c>
      <c r="D72" s="230"/>
      <c r="E72" s="203"/>
      <c r="F72" s="193"/>
      <c r="G72" s="193"/>
      <c r="H72" s="136"/>
      <c r="I72" s="164"/>
      <c r="J72" s="161"/>
      <c r="O72"/>
    </row>
    <row r="73" spans="1:15" x14ac:dyDescent="0.2">
      <c r="A73" s="682" t="s">
        <v>496</v>
      </c>
      <c r="B73" s="684"/>
      <c r="C73" s="412"/>
      <c r="D73" s="137"/>
      <c r="E73" s="134">
        <v>34650</v>
      </c>
      <c r="F73" s="193"/>
      <c r="G73" s="193"/>
      <c r="H73" s="136"/>
      <c r="I73" s="164"/>
      <c r="J73" s="161"/>
      <c r="O73"/>
    </row>
    <row r="74" spans="1:15" x14ac:dyDescent="0.2">
      <c r="A74" s="682" t="s">
        <v>498</v>
      </c>
      <c r="B74" s="684"/>
      <c r="C74" s="412"/>
      <c r="D74" s="537">
        <v>1368</v>
      </c>
      <c r="E74" s="369"/>
      <c r="F74" s="205"/>
      <c r="G74" s="135"/>
      <c r="H74" s="242"/>
      <c r="I74" s="164"/>
      <c r="J74" s="161"/>
      <c r="O74"/>
    </row>
    <row r="75" spans="1:15" x14ac:dyDescent="0.2">
      <c r="A75" s="682" t="s">
        <v>530</v>
      </c>
      <c r="B75" s="684"/>
      <c r="C75" s="412"/>
      <c r="D75" s="230"/>
      <c r="E75" s="225"/>
      <c r="F75" s="204"/>
      <c r="G75" s="182">
        <v>7353</v>
      </c>
      <c r="H75" s="207"/>
      <c r="I75" s="164"/>
      <c r="J75" s="161"/>
      <c r="O75"/>
    </row>
    <row r="76" spans="1:15" x14ac:dyDescent="0.2">
      <c r="A76" s="682" t="s">
        <v>531</v>
      </c>
      <c r="B76" s="684"/>
      <c r="C76" s="412"/>
      <c r="D76" s="230"/>
      <c r="E76" s="225"/>
      <c r="F76" s="204"/>
      <c r="G76" s="182">
        <v>10032</v>
      </c>
      <c r="H76" s="207"/>
      <c r="I76" s="164"/>
      <c r="J76" s="161"/>
      <c r="O76"/>
    </row>
    <row r="77" spans="1:15" x14ac:dyDescent="0.2">
      <c r="A77" s="682" t="s">
        <v>532</v>
      </c>
      <c r="B77" s="684"/>
      <c r="C77" s="412"/>
      <c r="D77" s="230"/>
      <c r="E77" s="225"/>
      <c r="F77" s="204"/>
      <c r="G77" s="182">
        <v>7410</v>
      </c>
      <c r="H77" s="207"/>
      <c r="I77" s="164"/>
      <c r="J77" s="161"/>
      <c r="O77"/>
    </row>
    <row r="78" spans="1:15" x14ac:dyDescent="0.2">
      <c r="A78" s="682" t="s">
        <v>533</v>
      </c>
      <c r="B78" s="684"/>
      <c r="C78" s="412"/>
      <c r="D78" s="230"/>
      <c r="E78" s="225"/>
      <c r="F78" s="204"/>
      <c r="G78" s="182">
        <v>8778</v>
      </c>
      <c r="H78" s="207"/>
      <c r="I78" s="164"/>
      <c r="J78" s="161"/>
      <c r="O78"/>
    </row>
    <row r="79" spans="1:15" x14ac:dyDescent="0.2">
      <c r="A79" s="682" t="s">
        <v>533</v>
      </c>
      <c r="B79" s="684"/>
      <c r="C79" s="412"/>
      <c r="D79" s="230"/>
      <c r="E79" s="225"/>
      <c r="F79" s="204">
        <v>855</v>
      </c>
      <c r="G79" s="204"/>
      <c r="H79" s="207"/>
      <c r="I79" s="164"/>
      <c r="J79" s="161"/>
      <c r="O79"/>
    </row>
    <row r="80" spans="1:15" x14ac:dyDescent="0.2">
      <c r="A80" s="682" t="s">
        <v>541</v>
      </c>
      <c r="B80" s="683"/>
      <c r="C80" s="412"/>
      <c r="D80" s="230"/>
      <c r="E80" s="225"/>
      <c r="F80" s="204"/>
      <c r="G80" s="204"/>
      <c r="H80" s="207">
        <v>4377.6000000000004</v>
      </c>
      <c r="I80" s="164"/>
      <c r="J80" s="161"/>
      <c r="O80"/>
    </row>
    <row r="81" spans="1:15" ht="13.5" thickBot="1" x14ac:dyDescent="0.25">
      <c r="A81" s="696" t="s">
        <v>554</v>
      </c>
      <c r="B81" s="697"/>
      <c r="C81" s="154">
        <v>3636.6</v>
      </c>
      <c r="D81" s="167"/>
      <c r="E81" s="370"/>
      <c r="F81" s="194"/>
      <c r="G81" s="194"/>
      <c r="H81" s="158"/>
      <c r="I81" s="164"/>
      <c r="J81" s="161"/>
      <c r="O81"/>
    </row>
    <row r="82" spans="1:15" ht="13.5" thickBot="1" x14ac:dyDescent="0.25">
      <c r="C82" s="138">
        <f t="shared" ref="C82:H82" si="1">SUM(C64:C81)</f>
        <v>16792.199999999997</v>
      </c>
      <c r="D82" s="139">
        <f t="shared" si="1"/>
        <v>1368</v>
      </c>
      <c r="E82" s="139">
        <f t="shared" si="1"/>
        <v>34650</v>
      </c>
      <c r="F82" s="139">
        <f t="shared" si="1"/>
        <v>12585.6</v>
      </c>
      <c r="G82" s="139">
        <f t="shared" si="1"/>
        <v>39250.199999999997</v>
      </c>
      <c r="H82" s="140">
        <f t="shared" si="1"/>
        <v>11445.6</v>
      </c>
      <c r="I82" s="164"/>
      <c r="J82" s="698">
        <f>SUM(C82:I82)</f>
        <v>116091.6</v>
      </c>
      <c r="K82" s="699"/>
      <c r="O82"/>
    </row>
  </sheetData>
  <mergeCells count="56">
    <mergeCell ref="J82:K82"/>
    <mergeCell ref="A81:B81"/>
    <mergeCell ref="A64:B64"/>
    <mergeCell ref="A66:B66"/>
    <mergeCell ref="A67:B67"/>
    <mergeCell ref="A71:B71"/>
    <mergeCell ref="A69:B69"/>
    <mergeCell ref="A70:B70"/>
    <mergeCell ref="A65:B65"/>
    <mergeCell ref="A68:B68"/>
    <mergeCell ref="A74:B74"/>
    <mergeCell ref="A73:B73"/>
    <mergeCell ref="A75:B75"/>
    <mergeCell ref="A76:B76"/>
    <mergeCell ref="A77:B77"/>
    <mergeCell ref="A78:B78"/>
    <mergeCell ref="I4:K4"/>
    <mergeCell ref="A56:B56"/>
    <mergeCell ref="H56:K57"/>
    <mergeCell ref="C57:D57"/>
    <mergeCell ref="E57:F57"/>
    <mergeCell ref="A7:A10"/>
    <mergeCell ref="H7:H10"/>
    <mergeCell ref="G2:G4"/>
    <mergeCell ref="E3:F3"/>
    <mergeCell ref="H11:H14"/>
    <mergeCell ref="H15:H16"/>
    <mergeCell ref="C3:D3"/>
    <mergeCell ref="A11:A14"/>
    <mergeCell ref="A15:A16"/>
    <mergeCell ref="A17:A20"/>
    <mergeCell ref="A54:A55"/>
    <mergeCell ref="I59:J59"/>
    <mergeCell ref="A63:B63"/>
    <mergeCell ref="H29:H34"/>
    <mergeCell ref="A5:A6"/>
    <mergeCell ref="A24:A26"/>
    <mergeCell ref="H17:H20"/>
    <mergeCell ref="H21:H23"/>
    <mergeCell ref="H5:H6"/>
    <mergeCell ref="H24:H26"/>
    <mergeCell ref="A27:A28"/>
    <mergeCell ref="H27:H28"/>
    <mergeCell ref="A21:A23"/>
    <mergeCell ref="A29:A34"/>
    <mergeCell ref="I60:J60"/>
    <mergeCell ref="A79:B79"/>
    <mergeCell ref="A80:B80"/>
    <mergeCell ref="A36:A41"/>
    <mergeCell ref="H36:H41"/>
    <mergeCell ref="H49:H51"/>
    <mergeCell ref="H54:H55"/>
    <mergeCell ref="H42:H48"/>
    <mergeCell ref="A72:B72"/>
    <mergeCell ref="A49:A51"/>
    <mergeCell ref="A42:A48"/>
  </mergeCells>
  <printOptions horizontalCentered="1"/>
  <pageMargins left="0.15748031496062992" right="0.15748031496062992" top="0.35433070866141736" bottom="0.55118110236220474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41" baseType="lpstr">
      <vt:lpstr>2015</vt:lpstr>
      <vt:lpstr>PREMAC Accounts</vt:lpstr>
      <vt:lpstr>MARCH '14</vt:lpstr>
      <vt:lpstr>APRIL '14</vt:lpstr>
      <vt:lpstr>MAY '14</vt:lpstr>
      <vt:lpstr>JUNE '14</vt:lpstr>
      <vt:lpstr>JULY '14</vt:lpstr>
      <vt:lpstr>AUGUST '14</vt:lpstr>
      <vt:lpstr>SEPTEMBER '14</vt:lpstr>
      <vt:lpstr>OCTOBER '14</vt:lpstr>
      <vt:lpstr>NOVEMBER '14</vt:lpstr>
      <vt:lpstr>DECEMBER '14</vt:lpstr>
      <vt:lpstr>JANUARY '15</vt:lpstr>
      <vt:lpstr>FEBRUARY '15</vt:lpstr>
      <vt:lpstr>Monthly Accounts</vt:lpstr>
      <vt:lpstr>Monthly Cash</vt:lpstr>
      <vt:lpstr>'APRIL ''14'!Print_Area</vt:lpstr>
      <vt:lpstr>'AUGUST ''14'!Print_Area</vt:lpstr>
      <vt:lpstr>'DECEMBER ''14'!Print_Area</vt:lpstr>
      <vt:lpstr>'FEBRUARY ''15'!Print_Area</vt:lpstr>
      <vt:lpstr>'JANUARY ''15'!Print_Area</vt:lpstr>
      <vt:lpstr>'JULY ''14'!Print_Area</vt:lpstr>
      <vt:lpstr>'JUNE ''14'!Print_Area</vt:lpstr>
      <vt:lpstr>'MARCH ''14'!Print_Area</vt:lpstr>
      <vt:lpstr>'MAY ''14'!Print_Area</vt:lpstr>
      <vt:lpstr>'NOVEMBER ''14'!Print_Area</vt:lpstr>
      <vt:lpstr>'OCTOBER ''14'!Print_Area</vt:lpstr>
      <vt:lpstr>'PREMAC Accounts'!Print_Area</vt:lpstr>
      <vt:lpstr>'SEPTEMBER ''14'!Print_Area</vt:lpstr>
      <vt:lpstr>'APRIL ''14'!Print_Titles</vt:lpstr>
      <vt:lpstr>'AUGUST ''14'!Print_Titles</vt:lpstr>
      <vt:lpstr>'DECEMBER ''14'!Print_Titles</vt:lpstr>
      <vt:lpstr>'FEBRUARY ''15'!Print_Titles</vt:lpstr>
      <vt:lpstr>'JANUARY ''15'!Print_Titles</vt:lpstr>
      <vt:lpstr>'JULY ''14'!Print_Titles</vt:lpstr>
      <vt:lpstr>'JUNE ''14'!Print_Titles</vt:lpstr>
      <vt:lpstr>'MARCH ''14'!Print_Titles</vt:lpstr>
      <vt:lpstr>'MAY ''14'!Print_Titles</vt:lpstr>
      <vt:lpstr>'NOVEMBER ''14'!Print_Titles</vt:lpstr>
      <vt:lpstr>'OCTOBER ''14'!Print_Titles</vt:lpstr>
      <vt:lpstr>'SEPTEMBER ''14'!Print_Titles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2015-06-08T08:33:00Z</cp:lastPrinted>
  <dcterms:created xsi:type="dcterms:W3CDTF">2005-05-19T15:03:49Z</dcterms:created>
  <dcterms:modified xsi:type="dcterms:W3CDTF">2017-10-06T08:26:35Z</dcterms:modified>
</cp:coreProperties>
</file>