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80" yWindow="45" windowWidth="5955" windowHeight="3720" tabRatio="970" firstSheet="3" activeTab="14"/>
  </bookViews>
  <sheets>
    <sheet name="2014" sheetId="1" r:id="rId1"/>
    <sheet name="Monthly Accounts" sheetId="20" r:id="rId2"/>
    <sheet name="Monthly Cash" sheetId="21" r:id="rId3"/>
    <sheet name="PREMAC Accounts" sheetId="16" r:id="rId4"/>
    <sheet name="MARCH '13" sheetId="37" r:id="rId5"/>
    <sheet name="APRIL '13" sheetId="38" r:id="rId6"/>
    <sheet name="MAY '13" sheetId="39" r:id="rId7"/>
    <sheet name="JUNE '13" sheetId="28" r:id="rId8"/>
    <sheet name="JULY '13" sheetId="29" r:id="rId9"/>
    <sheet name="AUGUST '13" sheetId="30" r:id="rId10"/>
    <sheet name="SEPTEMBER '13" sheetId="31" r:id="rId11"/>
    <sheet name="OCTOBER '13" sheetId="32" r:id="rId12"/>
    <sheet name="NOVEMBER '13" sheetId="33" r:id="rId13"/>
    <sheet name="DECEMBER '13" sheetId="34" r:id="rId14"/>
    <sheet name="JANUARY '14" sheetId="35" r:id="rId15"/>
    <sheet name="FEBRUARY '14" sheetId="36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5">'APRIL ''13'!$A$1:$K$32</definedName>
    <definedName name="_xlnm.Print_Area" localSheetId="9">'AUGUST ''13'!$A$1:$L$50</definedName>
    <definedName name="_xlnm.Print_Area" localSheetId="13">'DECEMBER ''13'!$A$1:$K$30</definedName>
    <definedName name="_xlnm.Print_Area" localSheetId="15">'FEBRUARY ''14'!$A$1:$L$47</definedName>
    <definedName name="_xlnm.Print_Area" localSheetId="14">'JANUARY ''14'!$A$1:$K$27</definedName>
    <definedName name="_xlnm.Print_Area" localSheetId="8">'JULY ''13'!$A$1:$K$40</definedName>
    <definedName name="_xlnm.Print_Area" localSheetId="7">'JUNE ''13'!$A$1:$K$34</definedName>
    <definedName name="_xlnm.Print_Area" localSheetId="4">'MARCH ''13'!$A$1:$K$38</definedName>
    <definedName name="_xlnm.Print_Area" localSheetId="6">'MAY ''13'!$A$1:$K$31</definedName>
    <definedName name="_xlnm.Print_Area" localSheetId="12">'NOVEMBER ''13'!$A$1:$K$45</definedName>
    <definedName name="_xlnm.Print_Area" localSheetId="11">'OCTOBER ''13'!$A$1:$K$72</definedName>
    <definedName name="_xlnm.Print_Area" localSheetId="3">'PREMAC Accounts'!$A$1:$N$68</definedName>
    <definedName name="_xlnm.Print_Area" localSheetId="10">'SEPTEMBER ''13'!$A$1:$L$47</definedName>
    <definedName name="_xlnm.Print_Titles" localSheetId="5">'APRIL ''13'!$1:$4</definedName>
    <definedName name="_xlnm.Print_Titles" localSheetId="9">'AUGUST ''13'!$1:$4</definedName>
    <definedName name="_xlnm.Print_Titles" localSheetId="13">'DECEMBER ''13'!$1:$4</definedName>
    <definedName name="_xlnm.Print_Titles" localSheetId="15">'FEBRUARY ''14'!$1:$4</definedName>
    <definedName name="_xlnm.Print_Titles" localSheetId="14">'JANUARY ''14'!$1:$4</definedName>
    <definedName name="_xlnm.Print_Titles" localSheetId="8">'JULY ''13'!$1:$4</definedName>
    <definedName name="_xlnm.Print_Titles" localSheetId="7">'JUNE ''13'!$1:$4</definedName>
    <definedName name="_xlnm.Print_Titles" localSheetId="4">'MARCH ''13'!$1:$4</definedName>
    <definedName name="_xlnm.Print_Titles" localSheetId="6">'MAY ''13'!$1:$4</definedName>
    <definedName name="_xlnm.Print_Titles" localSheetId="12">'NOVEMBER ''13'!$1:$4</definedName>
    <definedName name="_xlnm.Print_Titles" localSheetId="11">'OCTOBER ''13'!$1:$4</definedName>
    <definedName name="_xlnm.Print_Titles" localSheetId="10">'SEPTEMBER ''13'!$1:$4</definedName>
  </definedNames>
  <calcPr calcId="145621"/>
</workbook>
</file>

<file path=xl/calcChain.xml><?xml version="1.0" encoding="utf-8"?>
<calcChain xmlns="http://schemas.openxmlformats.org/spreadsheetml/2006/main">
  <c r="L25" i="1" l="1"/>
  <c r="L24" i="1"/>
  <c r="L23" i="1" l="1"/>
  <c r="L22" i="1" l="1"/>
  <c r="L26" i="1" s="1"/>
  <c r="L21" i="1" l="1"/>
  <c r="Q8" i="36" l="1"/>
  <c r="Q35" i="29" l="1"/>
  <c r="Q30" i="29"/>
  <c r="Q21" i="36" l="1"/>
  <c r="Q25" i="36" l="1"/>
  <c r="Q46" i="36" l="1"/>
  <c r="I44" i="36" l="1"/>
  <c r="E64" i="36" l="1"/>
  <c r="F64" i="36"/>
  <c r="I42" i="36" l="1"/>
  <c r="I41" i="36" l="1"/>
  <c r="J64" i="36" l="1"/>
  <c r="M25" i="16" s="1"/>
  <c r="I39" i="36"/>
  <c r="Q11" i="36" l="1"/>
  <c r="I31" i="36" l="1"/>
  <c r="I28" i="35" l="1"/>
  <c r="H15" i="1"/>
  <c r="H14" i="1"/>
  <c r="G15" i="1"/>
  <c r="G14" i="1"/>
  <c r="F14" i="1"/>
  <c r="E15" i="1"/>
  <c r="E14" i="1"/>
  <c r="D15" i="1"/>
  <c r="D14" i="1"/>
  <c r="H45" i="36"/>
  <c r="G45" i="36"/>
  <c r="F45" i="36"/>
  <c r="E45" i="36"/>
  <c r="D45" i="36"/>
  <c r="I12" i="36"/>
  <c r="I5" i="36"/>
  <c r="H9" i="34"/>
  <c r="I19" i="36"/>
  <c r="H19" i="34"/>
  <c r="I22" i="36"/>
  <c r="I37" i="36" l="1"/>
  <c r="I26" i="36" l="1"/>
  <c r="I45" i="36" s="1"/>
  <c r="H20" i="35" l="1"/>
  <c r="G43" i="35" l="1"/>
  <c r="L24" i="16" s="1"/>
  <c r="H19" i="35" l="1"/>
  <c r="H17" i="35" l="1"/>
  <c r="H15" i="35" l="1"/>
  <c r="H5" i="35" l="1"/>
  <c r="H14" i="35" l="1"/>
  <c r="P11" i="34" l="1"/>
  <c r="P5" i="34"/>
  <c r="G45" i="34" l="1"/>
  <c r="H24" i="34"/>
  <c r="C45" i="34"/>
  <c r="E45" i="34" l="1"/>
  <c r="K21" i="16" s="1"/>
  <c r="H23" i="34"/>
  <c r="H20" i="34" l="1"/>
  <c r="H38" i="33" l="1"/>
  <c r="H21" i="33"/>
  <c r="G28" i="34"/>
  <c r="F28" i="34"/>
  <c r="E28" i="34"/>
  <c r="D28" i="34"/>
  <c r="C28" i="34"/>
  <c r="H5" i="34"/>
  <c r="H69" i="32"/>
  <c r="H67" i="32"/>
  <c r="H65" i="32"/>
  <c r="H64" i="32"/>
  <c r="H61" i="32"/>
  <c r="H59" i="32"/>
  <c r="H53" i="32"/>
  <c r="H52" i="32"/>
  <c r="H48" i="32"/>
  <c r="H41" i="32"/>
  <c r="H37" i="32"/>
  <c r="H35" i="32"/>
  <c r="H33" i="32"/>
  <c r="H31" i="32"/>
  <c r="H29" i="32"/>
  <c r="H28" i="32"/>
  <c r="H21" i="32"/>
  <c r="H5" i="32"/>
  <c r="H12" i="34"/>
  <c r="H15" i="34" l="1"/>
  <c r="H28" i="34" s="1"/>
  <c r="P34" i="33" l="1"/>
  <c r="H41" i="33" l="1"/>
  <c r="H34" i="33" l="1"/>
  <c r="H29" i="33" l="1"/>
  <c r="H28" i="33" l="1"/>
  <c r="H27" i="33" l="1"/>
  <c r="H24" i="33" l="1"/>
  <c r="H5" i="33"/>
  <c r="H22" i="33" l="1"/>
  <c r="H19" i="33" l="1"/>
  <c r="H18" i="33" l="1"/>
  <c r="H17" i="33" l="1"/>
  <c r="H10" i="33" l="1"/>
  <c r="H9" i="33" l="1"/>
  <c r="H6" i="33" l="1"/>
  <c r="Q66" i="32" l="1"/>
  <c r="Q63" i="32" l="1"/>
  <c r="C103" i="32" l="1"/>
  <c r="I4" i="16" s="1"/>
  <c r="I103" i="32" l="1"/>
  <c r="I24" i="16" s="1"/>
  <c r="G103" i="32"/>
  <c r="I17" i="16" s="1"/>
  <c r="I5" i="31" l="1"/>
  <c r="I39" i="30" l="1"/>
  <c r="I38" i="30"/>
  <c r="I35" i="30"/>
  <c r="I33" i="30"/>
  <c r="I29" i="30"/>
  <c r="I27" i="30"/>
  <c r="I44" i="31"/>
  <c r="I40" i="31"/>
  <c r="I38" i="31"/>
  <c r="I34" i="31"/>
  <c r="I31" i="31"/>
  <c r="I28" i="31"/>
  <c r="I22" i="31"/>
  <c r="I19" i="31"/>
  <c r="I17" i="31"/>
  <c r="I12" i="31"/>
  <c r="I8" i="31"/>
  <c r="G70" i="32"/>
  <c r="H12" i="1" s="1"/>
  <c r="F70" i="32"/>
  <c r="G12" i="1" s="1"/>
  <c r="E70" i="32"/>
  <c r="F12" i="1" s="1"/>
  <c r="D70" i="32"/>
  <c r="E12" i="1" s="1"/>
  <c r="C70" i="32"/>
  <c r="D12" i="1" s="1"/>
  <c r="I15" i="30"/>
  <c r="H70" i="32" l="1"/>
  <c r="H21" i="30" l="1"/>
  <c r="H44" i="31"/>
  <c r="H22" i="31"/>
  <c r="H23" i="31"/>
  <c r="H25" i="31"/>
  <c r="H35" i="31"/>
  <c r="H39" i="31"/>
  <c r="H14" i="31"/>
  <c r="H45" i="31" s="1"/>
  <c r="H15" i="31"/>
  <c r="H40" i="30" l="1"/>
  <c r="H48" i="30" l="1"/>
  <c r="G63" i="31" l="1"/>
  <c r="H24" i="16" s="1"/>
  <c r="I37" i="31" l="1"/>
  <c r="I11" i="31" l="1"/>
  <c r="I10" i="31" l="1"/>
  <c r="I46" i="30" l="1"/>
  <c r="I45" i="30" l="1"/>
  <c r="I71" i="30" l="1"/>
  <c r="G21" i="16" s="1"/>
  <c r="F71" i="30" l="1"/>
  <c r="G18" i="16" s="1"/>
  <c r="K71" i="30" l="1"/>
  <c r="G23" i="16" s="1"/>
  <c r="I26" i="30" l="1"/>
  <c r="I20" i="30" l="1"/>
  <c r="G71" i="30" l="1"/>
  <c r="G19" i="16" s="1"/>
  <c r="I17" i="30" l="1"/>
  <c r="I14" i="30" l="1"/>
  <c r="H9" i="1" l="1"/>
  <c r="G9" i="1"/>
  <c r="F9" i="1"/>
  <c r="H8" i="1"/>
  <c r="G8" i="1"/>
  <c r="F8" i="1"/>
  <c r="E9" i="1"/>
  <c r="E8" i="1"/>
  <c r="D9" i="1"/>
  <c r="D8" i="1"/>
  <c r="I5" i="30"/>
  <c r="G48" i="30"/>
  <c r="H10" i="1" s="1"/>
  <c r="F48" i="30"/>
  <c r="G10" i="1" s="1"/>
  <c r="E48" i="30"/>
  <c r="F10" i="1" s="1"/>
  <c r="D48" i="30"/>
  <c r="E10" i="1" s="1"/>
  <c r="C48" i="30"/>
  <c r="D10" i="1" s="1"/>
  <c r="I48" i="30"/>
  <c r="P29" i="28" l="1"/>
  <c r="H34" i="29" l="1"/>
  <c r="H33" i="29" l="1"/>
  <c r="H32" i="29" l="1"/>
  <c r="H31" i="29" l="1"/>
  <c r="H27" i="29" l="1"/>
  <c r="H26" i="29" l="1"/>
  <c r="H25" i="29" l="1"/>
  <c r="H22" i="29" l="1"/>
  <c r="H19" i="29" l="1"/>
  <c r="H18" i="29" l="1"/>
  <c r="P13" i="29" l="1"/>
  <c r="H16" i="29" l="1"/>
  <c r="H14" i="29" l="1"/>
  <c r="G38" i="29" l="1"/>
  <c r="F38" i="29"/>
  <c r="E38" i="29"/>
  <c r="C38" i="29"/>
  <c r="D38" i="29"/>
  <c r="H5" i="29"/>
  <c r="H38" i="29" s="1"/>
  <c r="H16" i="28" l="1"/>
  <c r="H28" i="28" l="1"/>
  <c r="H24" i="28" l="1"/>
  <c r="H20" i="28" l="1"/>
  <c r="E55" i="28" l="1"/>
  <c r="E18" i="16" s="1"/>
  <c r="H13" i="28" l="1"/>
  <c r="H12" i="28" l="1"/>
  <c r="H11" i="28" l="1"/>
  <c r="H10" i="28" l="1"/>
  <c r="H9" i="28" l="1"/>
  <c r="H8" i="28" l="1"/>
  <c r="H7" i="28" l="1"/>
  <c r="H55" i="28" l="1"/>
  <c r="E25" i="16" s="1"/>
  <c r="G55" i="28"/>
  <c r="E23" i="16" s="1"/>
  <c r="C55" i="28"/>
  <c r="D55" i="28"/>
  <c r="E11" i="16" s="1"/>
  <c r="F55" i="28"/>
  <c r="E22" i="16" s="1"/>
  <c r="H6" i="28"/>
  <c r="E10" i="16" l="1"/>
  <c r="I55" i="28"/>
  <c r="H7" i="1"/>
  <c r="G7" i="1"/>
  <c r="F7" i="1"/>
  <c r="E7" i="1"/>
  <c r="D7" i="1"/>
  <c r="H6" i="1"/>
  <c r="G6" i="1"/>
  <c r="F6" i="1"/>
  <c r="E6" i="1"/>
  <c r="D6" i="1"/>
  <c r="H5" i="28" l="1"/>
  <c r="H28" i="39" l="1"/>
  <c r="H27" i="39" l="1"/>
  <c r="H24" i="39" l="1"/>
  <c r="F52" i="39" l="1"/>
  <c r="D18" i="16" s="1"/>
  <c r="D52" i="39" l="1"/>
  <c r="D11" i="16" s="1"/>
  <c r="H23" i="39"/>
  <c r="H22" i="39" l="1"/>
  <c r="H21" i="39" l="1"/>
  <c r="H19" i="39"/>
  <c r="H14" i="39" l="1"/>
  <c r="H13" i="39" l="1"/>
  <c r="H12" i="39" l="1"/>
  <c r="H11" i="39" l="1"/>
  <c r="P32" i="38" l="1"/>
  <c r="P31" i="38"/>
  <c r="P30" i="38"/>
  <c r="H7" i="39"/>
  <c r="H5" i="39"/>
  <c r="H10" i="39" l="1"/>
  <c r="I52" i="39" l="1"/>
  <c r="D28" i="16" s="1"/>
  <c r="H52" i="39"/>
  <c r="I54" i="39" s="1"/>
  <c r="G52" i="39"/>
  <c r="D23" i="16" s="1"/>
  <c r="E52" i="39"/>
  <c r="D12" i="16" s="1"/>
  <c r="C52" i="39"/>
  <c r="D10" i="16" s="1"/>
  <c r="G29" i="39"/>
  <c r="G30" i="39" s="1"/>
  <c r="F29" i="39"/>
  <c r="E29" i="39"/>
  <c r="D29" i="39"/>
  <c r="C29" i="39"/>
  <c r="D24" i="16" l="1"/>
  <c r="J52" i="39"/>
  <c r="K53" i="39" s="1"/>
  <c r="C30" i="39"/>
  <c r="E30" i="39"/>
  <c r="H29" i="39"/>
  <c r="L29" i="39"/>
  <c r="L30" i="39" s="1"/>
  <c r="H25" i="38"/>
  <c r="P24" i="37" l="1"/>
  <c r="D30" i="38" l="1"/>
  <c r="H23" i="38"/>
  <c r="H19" i="38" l="1"/>
  <c r="G56" i="38" l="1"/>
  <c r="C24" i="16" l="1"/>
  <c r="H58" i="38"/>
  <c r="H59" i="38" s="1"/>
  <c r="H17" i="38"/>
  <c r="H15" i="38" l="1"/>
  <c r="H56" i="38" l="1"/>
  <c r="C26" i="16" s="1"/>
  <c r="H13" i="38" l="1"/>
  <c r="I56" i="38" l="1"/>
  <c r="C27" i="16" s="1"/>
  <c r="H11" i="38"/>
  <c r="H9" i="38" l="1"/>
  <c r="H8" i="38" l="1"/>
  <c r="J5" i="1" l="1"/>
  <c r="K5" i="1" s="1"/>
  <c r="H5" i="38" l="1"/>
  <c r="H30" i="38" s="1"/>
  <c r="J56" i="38"/>
  <c r="C28" i="16" s="1"/>
  <c r="F56" i="38"/>
  <c r="C23" i="16" s="1"/>
  <c r="E56" i="38"/>
  <c r="C17" i="16" s="1"/>
  <c r="D56" i="38"/>
  <c r="C11" i="16" s="1"/>
  <c r="C56" i="38"/>
  <c r="C4" i="16" s="1"/>
  <c r="G30" i="38"/>
  <c r="G31" i="38" s="1"/>
  <c r="F30" i="38"/>
  <c r="E30" i="38"/>
  <c r="C30" i="38"/>
  <c r="H5" i="1"/>
  <c r="G5" i="1"/>
  <c r="F5" i="1"/>
  <c r="E5" i="1"/>
  <c r="D5" i="1"/>
  <c r="C31" i="38" l="1"/>
  <c r="L30" i="38"/>
  <c r="E31" i="38"/>
  <c r="K56" i="38"/>
  <c r="H34" i="37"/>
  <c r="L31" i="38" l="1"/>
  <c r="H31" i="37"/>
  <c r="E62" i="37" l="1"/>
  <c r="B10" i="16" s="1"/>
  <c r="H27" i="37" l="1"/>
  <c r="H24" i="37" l="1"/>
  <c r="P6" i="37" l="1"/>
  <c r="H23" i="37" l="1"/>
  <c r="H21" i="37" l="1"/>
  <c r="H18" i="37" l="1"/>
  <c r="H13" i="37" l="1"/>
  <c r="H10" i="37" l="1"/>
  <c r="H8" i="37" l="1"/>
  <c r="H5" i="37" l="1"/>
  <c r="H36" i="37" l="1"/>
  <c r="I62" i="37"/>
  <c r="B23" i="16" s="1"/>
  <c r="H62" i="37"/>
  <c r="B18" i="16" s="1"/>
  <c r="G62" i="37"/>
  <c r="B17" i="16" s="1"/>
  <c r="F62" i="37"/>
  <c r="B11" i="16" s="1"/>
  <c r="D62" i="37"/>
  <c r="B6" i="16" s="1"/>
  <c r="C62" i="37"/>
  <c r="B4" i="16" s="1"/>
  <c r="G36" i="37"/>
  <c r="G37" i="37" s="1"/>
  <c r="F36" i="37"/>
  <c r="E36" i="37"/>
  <c r="D36" i="37"/>
  <c r="C36" i="37"/>
  <c r="J62" i="37" l="1"/>
  <c r="E37" i="37"/>
  <c r="C37" i="37"/>
  <c r="L36" i="37"/>
  <c r="G64" i="36"/>
  <c r="M19" i="16" s="1"/>
  <c r="N19" i="16" s="1"/>
  <c r="L37" i="37" l="1"/>
  <c r="D64" i="36"/>
  <c r="M10" i="16" s="1"/>
  <c r="H46" i="36" l="1"/>
  <c r="F46" i="36" l="1"/>
  <c r="D46" i="36"/>
  <c r="M45" i="36"/>
  <c r="M46" i="36" l="1"/>
  <c r="K64" i="36" l="1"/>
  <c r="M27" i="16" s="1"/>
  <c r="I64" i="36"/>
  <c r="M24" i="16" s="1"/>
  <c r="H64" i="36"/>
  <c r="M23" i="16" s="1"/>
  <c r="M18" i="16"/>
  <c r="M4" i="16"/>
  <c r="I16" i="1" l="1"/>
  <c r="L64" i="36"/>
  <c r="E43" i="35" l="1"/>
  <c r="L20" i="16" s="1"/>
  <c r="N20" i="16" s="1"/>
  <c r="C43" i="35"/>
  <c r="L6" i="16" s="1"/>
  <c r="H43" i="35" l="1"/>
  <c r="L27" i="16" s="1"/>
  <c r="F43" i="35"/>
  <c r="L21" i="16" s="1"/>
  <c r="D43" i="35"/>
  <c r="L8" i="16" s="1"/>
  <c r="G25" i="35"/>
  <c r="F25" i="35"/>
  <c r="E25" i="35"/>
  <c r="F15" i="1" s="1"/>
  <c r="D25" i="35"/>
  <c r="C25" i="35"/>
  <c r="H25" i="35"/>
  <c r="I27" i="35" s="1"/>
  <c r="J27" i="35" s="1"/>
  <c r="G26" i="35" l="1"/>
  <c r="I15" i="1"/>
  <c r="I43" i="35"/>
  <c r="C26" i="35"/>
  <c r="E26" i="35"/>
  <c r="L25" i="35"/>
  <c r="L26" i="35" l="1"/>
  <c r="K24" i="16" l="1"/>
  <c r="H45" i="34" l="1"/>
  <c r="K25" i="16" s="1"/>
  <c r="F45" i="34" l="1"/>
  <c r="K23" i="16" s="1"/>
  <c r="D45" i="34"/>
  <c r="K17" i="16" l="1"/>
  <c r="I45" i="34"/>
  <c r="G29" i="34"/>
  <c r="I14" i="1"/>
  <c r="J14" i="1" s="1"/>
  <c r="K14" i="1" s="1"/>
  <c r="C29" i="34"/>
  <c r="L28" i="34"/>
  <c r="E29" i="34"/>
  <c r="L29" i="34" l="1"/>
  <c r="D59" i="33" l="1"/>
  <c r="J11" i="16" s="1"/>
  <c r="F59" i="33" l="1"/>
  <c r="J23" i="16" s="1"/>
  <c r="E59" i="33" l="1"/>
  <c r="J18" i="16" s="1"/>
  <c r="G59" i="33" l="1"/>
  <c r="J27" i="16" s="1"/>
  <c r="N27" i="16" s="1"/>
  <c r="C59" i="33"/>
  <c r="J8" i="16" s="1"/>
  <c r="G43" i="33"/>
  <c r="H13" i="1" s="1"/>
  <c r="F43" i="33"/>
  <c r="G13" i="1" s="1"/>
  <c r="E43" i="33"/>
  <c r="F13" i="1" s="1"/>
  <c r="D43" i="33"/>
  <c r="E13" i="1" s="1"/>
  <c r="C43" i="33"/>
  <c r="D13" i="1" s="1"/>
  <c r="G44" i="33" l="1"/>
  <c r="I13" i="1"/>
  <c r="L43" i="33"/>
  <c r="E44" i="33"/>
  <c r="H43" i="33"/>
  <c r="C44" i="33"/>
  <c r="I59" i="33"/>
  <c r="L44" i="33" l="1"/>
  <c r="H103" i="32"/>
  <c r="I21" i="16" s="1"/>
  <c r="N21" i="16" s="1"/>
  <c r="J103" i="32"/>
  <c r="I23" i="16" s="1"/>
  <c r="E103" i="32" l="1"/>
  <c r="I9" i="16" s="1"/>
  <c r="K103" i="32" l="1"/>
  <c r="I25" i="16" s="1"/>
  <c r="F103" i="32"/>
  <c r="I11" i="16" s="1"/>
  <c r="D103" i="32"/>
  <c r="M103" i="32" l="1"/>
  <c r="I8" i="16"/>
  <c r="G71" i="32"/>
  <c r="I12" i="1"/>
  <c r="J12" i="1" s="1"/>
  <c r="K12" i="1" s="1"/>
  <c r="L70" i="32"/>
  <c r="E71" i="32"/>
  <c r="C71" i="32"/>
  <c r="L71" i="32" l="1"/>
  <c r="I45" i="31"/>
  <c r="I63" i="31"/>
  <c r="H25" i="16" s="1"/>
  <c r="E63" i="31" l="1"/>
  <c r="H11" i="16" s="1"/>
  <c r="F45" i="31" l="1"/>
  <c r="G11" i="1" s="1"/>
  <c r="F63" i="31"/>
  <c r="H23" i="16" s="1"/>
  <c r="D63" i="31"/>
  <c r="H9" i="16" s="1"/>
  <c r="C63" i="31"/>
  <c r="H8" i="16" s="1"/>
  <c r="G45" i="31"/>
  <c r="H11" i="1" s="1"/>
  <c r="E45" i="31"/>
  <c r="F11" i="1" s="1"/>
  <c r="D45" i="31"/>
  <c r="E11" i="1" s="1"/>
  <c r="C45" i="31"/>
  <c r="D11" i="1" s="1"/>
  <c r="M45" i="31" l="1"/>
  <c r="G46" i="31"/>
  <c r="I11" i="1"/>
  <c r="C46" i="31"/>
  <c r="K63" i="31"/>
  <c r="E46" i="31"/>
  <c r="M46" i="31" l="1"/>
  <c r="J71" i="30" l="1"/>
  <c r="G22" i="16" s="1"/>
  <c r="N22" i="16" s="1"/>
  <c r="L71" i="30" l="1"/>
  <c r="G25" i="16" s="1"/>
  <c r="N25" i="16" s="1"/>
  <c r="E71" i="30"/>
  <c r="G16" i="16" s="1"/>
  <c r="D71" i="30"/>
  <c r="G11" i="16" s="1"/>
  <c r="C71" i="30"/>
  <c r="G8" i="16" s="1"/>
  <c r="N24" i="16" l="1"/>
  <c r="G49" i="30"/>
  <c r="I10" i="1"/>
  <c r="J19" i="1" s="1"/>
  <c r="M48" i="30"/>
  <c r="E49" i="30"/>
  <c r="N71" i="30"/>
  <c r="C49" i="30"/>
  <c r="J10" i="1" l="1"/>
  <c r="M49" i="30"/>
  <c r="F59" i="29"/>
  <c r="F23" i="16" s="1"/>
  <c r="N23" i="16" s="1"/>
  <c r="K10" i="1" l="1"/>
  <c r="D59" i="29" l="1"/>
  <c r="F11" i="16" s="1"/>
  <c r="E59" i="29"/>
  <c r="F18" i="16" s="1"/>
  <c r="G59" i="29" l="1"/>
  <c r="F26" i="16" s="1"/>
  <c r="N26" i="16" s="1"/>
  <c r="F32" i="28" l="1"/>
  <c r="H59" i="29"/>
  <c r="F28" i="16" s="1"/>
  <c r="C59" i="29"/>
  <c r="F8" i="16" s="1"/>
  <c r="G39" i="29" l="1"/>
  <c r="I9" i="1"/>
  <c r="J59" i="29"/>
  <c r="E39" i="29"/>
  <c r="L38" i="29"/>
  <c r="C39" i="29"/>
  <c r="L39" i="29" l="1"/>
  <c r="H32" i="28"/>
  <c r="G32" i="28" l="1"/>
  <c r="E32" i="28"/>
  <c r="D32" i="28"/>
  <c r="C32" i="28"/>
  <c r="G33" i="28" l="1"/>
  <c r="E33" i="28"/>
  <c r="C33" i="28"/>
  <c r="I8" i="1" l="1"/>
  <c r="J8" i="1" s="1"/>
  <c r="K8" i="1" s="1"/>
  <c r="I7" i="1" l="1"/>
  <c r="I6" i="1"/>
  <c r="J6" i="1" l="1"/>
  <c r="K6" i="1" s="1"/>
  <c r="H18" i="1" l="1"/>
  <c r="F17" i="1" l="1"/>
  <c r="K29" i="16" l="1"/>
  <c r="N14" i="16" l="1"/>
  <c r="N7" i="16"/>
  <c r="N13" i="16"/>
  <c r="N15" i="16"/>
  <c r="N8" i="16" l="1"/>
  <c r="N9" i="16"/>
  <c r="C29" i="16"/>
  <c r="N6" i="16"/>
  <c r="F29" i="16"/>
  <c r="N5" i="16"/>
  <c r="M29" i="16"/>
  <c r="L29" i="16"/>
  <c r="N17" i="16"/>
  <c r="N10" i="16"/>
  <c r="N11" i="16"/>
  <c r="G17" i="1"/>
  <c r="J29" i="16"/>
  <c r="N4" i="16"/>
  <c r="N28" i="16"/>
  <c r="N16" i="16"/>
  <c r="H29" i="16"/>
  <c r="N18" i="16"/>
  <c r="D17" i="1"/>
  <c r="E29" i="16"/>
  <c r="N12" i="16"/>
  <c r="G29" i="16"/>
  <c r="E17" i="1" l="1"/>
  <c r="D18" i="1" s="1"/>
  <c r="I5" i="1"/>
  <c r="I17" i="1" s="1"/>
  <c r="F18" i="1"/>
  <c r="B29" i="16"/>
  <c r="D29" i="16"/>
  <c r="E32" i="16"/>
  <c r="I29" i="16"/>
  <c r="J18" i="1" l="1"/>
  <c r="N29" i="16"/>
</calcChain>
</file>

<file path=xl/sharedStrings.xml><?xml version="1.0" encoding="utf-8"?>
<sst xmlns="http://schemas.openxmlformats.org/spreadsheetml/2006/main" count="2103" uniqueCount="775">
  <si>
    <t>TOTAL</t>
  </si>
  <si>
    <t>MARCH</t>
  </si>
  <si>
    <t>APRIL</t>
  </si>
  <si>
    <t>JUNE</t>
  </si>
  <si>
    <t>JULY</t>
  </si>
  <si>
    <t>MAY</t>
  </si>
  <si>
    <t>DAY</t>
  </si>
  <si>
    <t>CASH</t>
  </si>
  <si>
    <t>ACCOUNT</t>
  </si>
  <si>
    <t>THE01</t>
  </si>
  <si>
    <t>GRH01</t>
  </si>
  <si>
    <t>COM01</t>
  </si>
  <si>
    <t>MEC01</t>
  </si>
  <si>
    <t>JAE01</t>
  </si>
  <si>
    <t>JOY01</t>
  </si>
  <si>
    <t>AMC01</t>
  </si>
  <si>
    <t>VRY01</t>
  </si>
  <si>
    <t>TOTALS FOR EACH ACCOUNT HOLDER</t>
  </si>
  <si>
    <t>INV</t>
  </si>
  <si>
    <t>CUSTOMER</t>
  </si>
  <si>
    <t>AUGUST</t>
  </si>
  <si>
    <t>SEPTEMBER</t>
  </si>
  <si>
    <t>OCTOBER</t>
  </si>
  <si>
    <t>NOVEMBER</t>
  </si>
  <si>
    <t>DECEMBER</t>
  </si>
  <si>
    <t>JANUARY</t>
  </si>
  <si>
    <t>FEBRUARY</t>
  </si>
  <si>
    <t>HYD01</t>
  </si>
  <si>
    <t>AMC Parts</t>
  </si>
  <si>
    <t>Commercial Shearing</t>
  </si>
  <si>
    <t>G &amp; R Hydraulics</t>
  </si>
  <si>
    <t>J.A. Engineering</t>
  </si>
  <si>
    <t>Joy Mining Machinery</t>
  </si>
  <si>
    <t>Mechyd Engineering Services</t>
  </si>
  <si>
    <t>Hydstar Engineering</t>
  </si>
  <si>
    <t>Vryheid Cranes</t>
  </si>
  <si>
    <t>YEAR</t>
  </si>
  <si>
    <t>CASH SALES</t>
  </si>
  <si>
    <t>ACCOUNT SALES</t>
  </si>
  <si>
    <t>TOTAL SALES</t>
  </si>
  <si>
    <t>Tshwane Hydraulics</t>
  </si>
  <si>
    <t xml:space="preserve"> </t>
  </si>
  <si>
    <t>EPE01</t>
  </si>
  <si>
    <t>Thembelihle Equipment</t>
  </si>
  <si>
    <t>DBZ01</t>
  </si>
  <si>
    <t>DBZ Diesel Parts</t>
  </si>
  <si>
    <t>Equipment Parts &amp; Engines</t>
  </si>
  <si>
    <t>TSH01</t>
  </si>
  <si>
    <t>BEL01</t>
  </si>
  <si>
    <t>POW01</t>
  </si>
  <si>
    <t>SUMMARY:</t>
  </si>
  <si>
    <t>TOTAL INVOICED SALES:</t>
  </si>
  <si>
    <t>AVERAGE  CASH SALES:</t>
  </si>
  <si>
    <t>TOTAL CASH SALES:</t>
  </si>
  <si>
    <t>TOTAL ACCOUNT SALES:</t>
  </si>
  <si>
    <t>AVERAGE ACCOUNT SALES:</t>
  </si>
  <si>
    <t>HIGHEST MONTH SALES:</t>
  </si>
  <si>
    <t>Bell Equipment</t>
  </si>
  <si>
    <t>ANG01</t>
  </si>
  <si>
    <t>AngloGold Ashanti</t>
  </si>
  <si>
    <t>AVERAGE MONTHLY SALES:</t>
  </si>
  <si>
    <t>SAN01</t>
  </si>
  <si>
    <t>Sandvik Mining &amp; Construction</t>
  </si>
  <si>
    <t>LOWEST MONTH SALES</t>
  </si>
  <si>
    <t>#1 :</t>
  </si>
  <si>
    <t>#2 :</t>
  </si>
  <si>
    <t>#3 :</t>
  </si>
  <si>
    <t>600SA Holdings</t>
  </si>
  <si>
    <t>5 Biggest Customers:</t>
  </si>
  <si>
    <t>#4 :</t>
  </si>
  <si>
    <t>#5 :</t>
  </si>
  <si>
    <t>Power Transmission Technology</t>
  </si>
  <si>
    <t>MAL01</t>
  </si>
  <si>
    <t>Malcom-Ezindaleni Hydraulics &amp; Eng.</t>
  </si>
  <si>
    <t>DOS01</t>
  </si>
  <si>
    <t>Dosco Hydraulics</t>
  </si>
  <si>
    <t>Highveld Mica</t>
  </si>
  <si>
    <t>HIG01</t>
  </si>
  <si>
    <t>AGRIGEL Dies</t>
  </si>
  <si>
    <t>AGR01</t>
  </si>
  <si>
    <t>HIG02</t>
  </si>
  <si>
    <t>Highveld Filters</t>
  </si>
  <si>
    <t>AGRIGEL</t>
  </si>
  <si>
    <t>PREMAC</t>
  </si>
  <si>
    <t>TOTAL INVOICED SALES FOR 2013 FINANCIAL YEAR</t>
  </si>
  <si>
    <t>MONTH</t>
  </si>
  <si>
    <t>CASH FARMERS</t>
  </si>
  <si>
    <t>FARMERS</t>
  </si>
  <si>
    <t>INFANTMED</t>
  </si>
  <si>
    <t>04</t>
  </si>
  <si>
    <t>BHS Sales</t>
  </si>
  <si>
    <t>VAT PURPOSES</t>
  </si>
  <si>
    <t>To pay</t>
  </si>
  <si>
    <t>VAT</t>
  </si>
  <si>
    <t>INFANT MED</t>
  </si>
  <si>
    <t>TOTAL INVOICES - FEBRUARY 2014</t>
  </si>
  <si>
    <t>TOTAL INVOICES - JANUARY 2014</t>
  </si>
  <si>
    <t>TOTAL INVOICES - DECEMBER 2013</t>
  </si>
  <si>
    <t>TOTAL INVOICES - NOVEMBER 2013</t>
  </si>
  <si>
    <t>TOTAL INVOICES - OCTOBER 2013</t>
  </si>
  <si>
    <t>TOTAL INVOICES - SEPTEMBER 2013</t>
  </si>
  <si>
    <t>TOTAL INVOICES - AUGUST 2013</t>
  </si>
  <si>
    <t>TOTAL INVOICES - JULY 2013</t>
  </si>
  <si>
    <t>TOTAL INVOICES - JUNE 2013</t>
  </si>
  <si>
    <t>TOTAL INVOICES - MAY 2013</t>
  </si>
  <si>
    <t>TOTAL INVOICES - APRIL 2013</t>
  </si>
  <si>
    <t>TOTAL INVOICES - MARCH 2013</t>
  </si>
  <si>
    <t>PI0522</t>
  </si>
  <si>
    <t>PI0521</t>
  </si>
  <si>
    <t>PI0523</t>
  </si>
  <si>
    <t>Countrywide Gearbox Repairs</t>
  </si>
  <si>
    <t>PI0524</t>
  </si>
  <si>
    <t>05</t>
  </si>
  <si>
    <t>Enright Tool &amp; Die Services</t>
  </si>
  <si>
    <t>AI0525</t>
  </si>
  <si>
    <t>JPL Odendaal / Bolandsplaas Onderneemings</t>
  </si>
  <si>
    <t>Paid by internet</t>
  </si>
  <si>
    <t>PI0526</t>
  </si>
  <si>
    <t>08</t>
  </si>
  <si>
    <t>Fertex Solutions</t>
  </si>
  <si>
    <t>AI0527</t>
  </si>
  <si>
    <t>PI0528</t>
  </si>
  <si>
    <t>Dosco Hydraulics - DOS01</t>
  </si>
  <si>
    <t>Account</t>
  </si>
  <si>
    <t>-</t>
  </si>
  <si>
    <t xml:space="preserve"> DOS01</t>
  </si>
  <si>
    <t>TOTALS FOR ACCOUNT HOLDERS FOR 2014</t>
  </si>
  <si>
    <t>PI0529</t>
  </si>
  <si>
    <t>PI0530</t>
  </si>
  <si>
    <t>PI0531</t>
  </si>
  <si>
    <t>11</t>
  </si>
  <si>
    <t>Zululand Hydraulics</t>
  </si>
  <si>
    <t>J.A. Engineering - JAE01</t>
  </si>
  <si>
    <t>Joy Mining Machinery - JOY01</t>
  </si>
  <si>
    <t>PI0532</t>
  </si>
  <si>
    <t>Sandvik M&amp;C Delmas - SAN01</t>
  </si>
  <si>
    <t>PI0533</t>
  </si>
  <si>
    <t>PI0534</t>
  </si>
  <si>
    <t>12</t>
  </si>
  <si>
    <t>Elgin Flameproofing</t>
  </si>
  <si>
    <t>Received p.o.p.</t>
  </si>
  <si>
    <t>PI0536</t>
  </si>
  <si>
    <t>PI0535</t>
  </si>
  <si>
    <t>PI0538</t>
  </si>
  <si>
    <t>14</t>
  </si>
  <si>
    <t>PI0539</t>
  </si>
  <si>
    <t>PI0540</t>
  </si>
  <si>
    <t>18</t>
  </si>
  <si>
    <t>AMC Parts - AMC01</t>
  </si>
  <si>
    <t>PI0541</t>
  </si>
  <si>
    <t>19</t>
  </si>
  <si>
    <t>PI0542</t>
  </si>
  <si>
    <t>PI0543</t>
  </si>
  <si>
    <t>PI0544</t>
  </si>
  <si>
    <t>20</t>
  </si>
  <si>
    <t>Sealtech Hydraulics</t>
  </si>
  <si>
    <t>PI0545</t>
  </si>
  <si>
    <t>PI0546</t>
  </si>
  <si>
    <t>PI0547</t>
  </si>
  <si>
    <t>DBZ Diesel Parts - DBZ01</t>
  </si>
  <si>
    <t>PI0548</t>
  </si>
  <si>
    <t>PI0549</t>
  </si>
  <si>
    <t>22</t>
  </si>
  <si>
    <t>600SA Holdings - 60001</t>
  </si>
  <si>
    <t>60001</t>
  </si>
  <si>
    <t>Terblanche Engineering</t>
  </si>
  <si>
    <t>PI0550</t>
  </si>
  <si>
    <t>PI0551</t>
  </si>
  <si>
    <t>PI0552</t>
  </si>
  <si>
    <t>26</t>
  </si>
  <si>
    <t>PI0553</t>
  </si>
  <si>
    <t>PI0554</t>
  </si>
  <si>
    <t>600SA Holdings - 600001</t>
  </si>
  <si>
    <t>PI0555</t>
  </si>
  <si>
    <t>PI0556</t>
  </si>
  <si>
    <t>09</t>
  </si>
  <si>
    <t>PI0557</t>
  </si>
  <si>
    <t>PI0558</t>
  </si>
  <si>
    <t>10</t>
  </si>
  <si>
    <t>Zululand Hydraulics - ZUL01</t>
  </si>
  <si>
    <t>ZUL01</t>
  </si>
  <si>
    <t>PI0559</t>
  </si>
  <si>
    <t>PI0560</t>
  </si>
  <si>
    <t>Vryheid Cranes - VRY01</t>
  </si>
  <si>
    <t>PI0561</t>
  </si>
  <si>
    <t>PI0562</t>
  </si>
  <si>
    <t>15</t>
  </si>
  <si>
    <t>Hennop Crane Hire</t>
  </si>
  <si>
    <t>Tshwane Hydraulics - TSH01</t>
  </si>
  <si>
    <t>PI0563</t>
  </si>
  <si>
    <t>PI0564</t>
  </si>
  <si>
    <t>Sandvik Delmas - SAN01</t>
  </si>
  <si>
    <t>PI0565</t>
  </si>
  <si>
    <t>23</t>
  </si>
  <si>
    <t>PI0566</t>
  </si>
  <si>
    <t>O.M. Trading</t>
  </si>
  <si>
    <t>PI0567</t>
  </si>
  <si>
    <t>PI0568</t>
  </si>
  <si>
    <t>PI0569</t>
  </si>
  <si>
    <t>PI0570</t>
  </si>
  <si>
    <t>S. Automac Services - SAS01</t>
  </si>
  <si>
    <t>24</t>
  </si>
  <si>
    <t>SAS01</t>
  </si>
  <si>
    <t>S. Automac Services</t>
  </si>
  <si>
    <t>PI0571</t>
  </si>
  <si>
    <t>Largostax</t>
  </si>
  <si>
    <t>PI0572</t>
  </si>
  <si>
    <t>PI0573</t>
  </si>
  <si>
    <t>II0574</t>
  </si>
  <si>
    <t>30</t>
  </si>
  <si>
    <t>Best for Baby</t>
  </si>
  <si>
    <t>PI0575</t>
  </si>
  <si>
    <t>PI0576</t>
  </si>
  <si>
    <t>PI0577</t>
  </si>
  <si>
    <t>PI0578</t>
  </si>
  <si>
    <t>PI0579</t>
  </si>
  <si>
    <t>Received p.o.p</t>
  </si>
  <si>
    <t>PI0580</t>
  </si>
  <si>
    <t>PI0581</t>
  </si>
  <si>
    <t>03</t>
  </si>
  <si>
    <t>PI0582</t>
  </si>
  <si>
    <t>PI0583</t>
  </si>
  <si>
    <t>Sandvik M &amp; C Delmas - SAN01</t>
  </si>
  <si>
    <t>AI0584</t>
  </si>
  <si>
    <t>07</t>
  </si>
  <si>
    <t>Purest Taste</t>
  </si>
  <si>
    <t>02</t>
  </si>
  <si>
    <t>PI0585</t>
  </si>
  <si>
    <t>AI0586</t>
  </si>
  <si>
    <t>Impondo / Herkulaas Smit</t>
  </si>
  <si>
    <t>PI0587</t>
  </si>
  <si>
    <t>13</t>
  </si>
  <si>
    <t>S.A. Tube &amp; Honing</t>
  </si>
  <si>
    <t>PI0588</t>
  </si>
  <si>
    <t>PI0590</t>
  </si>
  <si>
    <t>PI0589</t>
  </si>
  <si>
    <t>PI0591</t>
  </si>
  <si>
    <t>PI0592</t>
  </si>
  <si>
    <t>PI0595</t>
  </si>
  <si>
    <t>16</t>
  </si>
  <si>
    <t>AI0593</t>
  </si>
  <si>
    <t>AI0594</t>
  </si>
  <si>
    <t>NWK Bpk</t>
  </si>
  <si>
    <t>Syferbult Dairies / L Cumin</t>
  </si>
  <si>
    <t>Equipment Parts &amp; Engines - EPE01</t>
  </si>
  <si>
    <t>AI0596</t>
  </si>
  <si>
    <t>Omnia Fertilizer - Delmas</t>
  </si>
  <si>
    <t>PI0598</t>
  </si>
  <si>
    <t>21</t>
  </si>
  <si>
    <t>PI0600</t>
  </si>
  <si>
    <t>PI0601</t>
  </si>
  <si>
    <t>Contour Parts &amp; Engineering</t>
  </si>
  <si>
    <t>PI0602</t>
  </si>
  <si>
    <t>AI0603</t>
  </si>
  <si>
    <t>27</t>
  </si>
  <si>
    <t>29</t>
  </si>
  <si>
    <t>PI0604</t>
  </si>
  <si>
    <t>Hydrapower Hydraulics</t>
  </si>
  <si>
    <t>01</t>
  </si>
  <si>
    <t>PI0605</t>
  </si>
  <si>
    <t>PI0606</t>
  </si>
  <si>
    <t>Sandvik Logistics - SAN01</t>
  </si>
  <si>
    <t>PI0607</t>
  </si>
  <si>
    <t>II0608</t>
  </si>
  <si>
    <t>06</t>
  </si>
  <si>
    <t>Maggy vd Berg</t>
  </si>
  <si>
    <t>PI0609</t>
  </si>
  <si>
    <t>PI0610</t>
  </si>
  <si>
    <t>PI0611</t>
  </si>
  <si>
    <t>PI0612</t>
  </si>
  <si>
    <t>Dosco Hydraulics MP - DOS01</t>
  </si>
  <si>
    <t>PI0613</t>
  </si>
  <si>
    <t>PI0614</t>
  </si>
  <si>
    <t>PI0615</t>
  </si>
  <si>
    <t>PI0616</t>
  </si>
  <si>
    <t>Witbank Power Spares</t>
  </si>
  <si>
    <t>AI0617</t>
  </si>
  <si>
    <t>PI0618</t>
  </si>
  <si>
    <t>E + J Motor Spares</t>
  </si>
  <si>
    <t>PI0619</t>
  </si>
  <si>
    <t>Power Transmission Tech. - POW01</t>
  </si>
  <si>
    <t>PI0620</t>
  </si>
  <si>
    <t>AI0621</t>
  </si>
  <si>
    <t>Powerforce Hydraulics</t>
  </si>
  <si>
    <t>PI0622</t>
  </si>
  <si>
    <t>PI0623</t>
  </si>
  <si>
    <t>25</t>
  </si>
  <si>
    <t>PI0624</t>
  </si>
  <si>
    <t>Fluid Power Automation</t>
  </si>
  <si>
    <t>PI0625</t>
  </si>
  <si>
    <t>PI0626</t>
  </si>
  <si>
    <t>PI0627</t>
  </si>
  <si>
    <t>PI0628</t>
  </si>
  <si>
    <t>PI0629</t>
  </si>
  <si>
    <t>PI0630</t>
  </si>
  <si>
    <t>Thembelihle Equipment - THE01</t>
  </si>
  <si>
    <t>PI0631</t>
  </si>
  <si>
    <t>PI0632</t>
  </si>
  <si>
    <t>PI0633</t>
  </si>
  <si>
    <t>AI0634</t>
  </si>
  <si>
    <t>AI0635</t>
  </si>
  <si>
    <t>AI0636</t>
  </si>
  <si>
    <t>AI0637</t>
  </si>
  <si>
    <t>AI0638</t>
  </si>
  <si>
    <t>AI0639</t>
  </si>
  <si>
    <t>Jan Boshoff Boerdery</t>
  </si>
  <si>
    <t>Vierfontein Bdry / O Muller</t>
  </si>
  <si>
    <t>EG De Wet</t>
  </si>
  <si>
    <t>Dunn Bdry / N Van Rensburg</t>
  </si>
  <si>
    <t>HJP Boerdery</t>
  </si>
  <si>
    <t>Paid by cheque</t>
  </si>
  <si>
    <t>AI0640</t>
  </si>
  <si>
    <t>NB Van Wyk Boerdery</t>
  </si>
  <si>
    <t>Hghland Night Investment / J Barnard</t>
  </si>
  <si>
    <t>PI0641</t>
  </si>
  <si>
    <t>PI0643</t>
  </si>
  <si>
    <t>PI0642</t>
  </si>
  <si>
    <t xml:space="preserve">KK Industrial </t>
  </si>
  <si>
    <t>Hydraulic Pumps AUS</t>
  </si>
  <si>
    <t>PI0644</t>
  </si>
  <si>
    <t>Bell Equipment - BEL01</t>
  </si>
  <si>
    <t>pd 580 2013/07/05</t>
  </si>
  <si>
    <t>AI0645</t>
  </si>
  <si>
    <t>AI0646</t>
  </si>
  <si>
    <t>AI0647</t>
  </si>
  <si>
    <t>Goedbegin Boerdery / J Schalekamp</t>
  </si>
  <si>
    <t>PJ Bezuidenhout</t>
  </si>
  <si>
    <t>PI0648</t>
  </si>
  <si>
    <t>FLP Diesel</t>
  </si>
  <si>
    <t>PI0650</t>
  </si>
  <si>
    <t>PI0649</t>
  </si>
  <si>
    <t>PI0651</t>
  </si>
  <si>
    <t>PI0652</t>
  </si>
  <si>
    <t>smsed 16/07</t>
  </si>
  <si>
    <t>PI0653</t>
  </si>
  <si>
    <t>Rigid Hydraulics</t>
  </si>
  <si>
    <t>AI0654</t>
  </si>
  <si>
    <t>TG Botha</t>
  </si>
  <si>
    <t>Paid cash</t>
  </si>
  <si>
    <t>AI0655</t>
  </si>
  <si>
    <t>PI0656</t>
  </si>
  <si>
    <t>PI0657</t>
  </si>
  <si>
    <t>AI0658</t>
  </si>
  <si>
    <t>Springbokdraai Bdry / Jaco De La Rey</t>
  </si>
  <si>
    <t>PI0659</t>
  </si>
  <si>
    <t>PI0660</t>
  </si>
  <si>
    <t>AI0661</t>
  </si>
  <si>
    <t>AI0662</t>
  </si>
  <si>
    <t>AI0663</t>
  </si>
  <si>
    <t>AI0664</t>
  </si>
  <si>
    <t>AI0665</t>
  </si>
  <si>
    <t>AI0666</t>
  </si>
  <si>
    <t>PI0667</t>
  </si>
  <si>
    <t>H Van Wyk Boerdery</t>
  </si>
  <si>
    <t>DE Uys</t>
  </si>
  <si>
    <t>Peet Steynberg</t>
  </si>
  <si>
    <t>Gerhard Roos</t>
  </si>
  <si>
    <t>Frik Prinsloo</t>
  </si>
  <si>
    <t>Wickus Van Rensburg</t>
  </si>
  <si>
    <t>AI0668</t>
  </si>
  <si>
    <t>PI0669</t>
  </si>
  <si>
    <t>AI0670</t>
  </si>
  <si>
    <t>Paul Swart</t>
  </si>
  <si>
    <t>II0671</t>
  </si>
  <si>
    <t>PI0672</t>
  </si>
  <si>
    <t>Queck Baby</t>
  </si>
  <si>
    <t>PI0673</t>
  </si>
  <si>
    <t>PI0674</t>
  </si>
  <si>
    <t>PI0675</t>
  </si>
  <si>
    <t>S Automac Services - SAS01</t>
  </si>
  <si>
    <t>Hydstar Engineering - HYD01</t>
  </si>
  <si>
    <t>PI0676</t>
  </si>
  <si>
    <t>AI0677</t>
  </si>
  <si>
    <t>PI0678</t>
  </si>
  <si>
    <t>PI0679</t>
  </si>
  <si>
    <t>not sent yet</t>
  </si>
  <si>
    <t>paid R70,000 on 23/05</t>
  </si>
  <si>
    <t>PI0680</t>
  </si>
  <si>
    <t>PI0681</t>
  </si>
  <si>
    <t>AI0682</t>
  </si>
  <si>
    <t>Combined Sales</t>
  </si>
  <si>
    <t>PI0683</t>
  </si>
  <si>
    <t>PI0684</t>
  </si>
  <si>
    <t>AI0685</t>
  </si>
  <si>
    <t>Ian Krugel Boerdery</t>
  </si>
  <si>
    <t>AI0686</t>
  </si>
  <si>
    <t>AI0687</t>
  </si>
  <si>
    <t>Scheepers Boerdery / Lukas Scheepers</t>
  </si>
  <si>
    <t>Blitz Boerdery / Gawie Brits</t>
  </si>
  <si>
    <t>PI0688</t>
  </si>
  <si>
    <t>Malcolm-Ezindaleni Hydraulics - MAL01</t>
  </si>
  <si>
    <t>PI0689</t>
  </si>
  <si>
    <t>PI0690</t>
  </si>
  <si>
    <t>Malangeni Farming / Andries</t>
  </si>
  <si>
    <t>AI0691</t>
  </si>
  <si>
    <t>PI0692</t>
  </si>
  <si>
    <t>PI0693</t>
  </si>
  <si>
    <t>AI0694</t>
  </si>
  <si>
    <t>Phillip Cilliers</t>
  </si>
  <si>
    <t>AI0695</t>
  </si>
  <si>
    <t>PI0696</t>
  </si>
  <si>
    <t>PI0697</t>
  </si>
  <si>
    <t>PI0698</t>
  </si>
  <si>
    <t>PI0699</t>
  </si>
  <si>
    <t>PI0700</t>
  </si>
  <si>
    <t>PI0701</t>
  </si>
  <si>
    <t>PI0702</t>
  </si>
  <si>
    <t>PI0703</t>
  </si>
  <si>
    <t>PI0704</t>
  </si>
  <si>
    <t>PI0705</t>
  </si>
  <si>
    <t>AI0706</t>
  </si>
  <si>
    <t>AI0707</t>
  </si>
  <si>
    <t>Rensburg Trust</t>
  </si>
  <si>
    <t>Contour Parts and Engineering</t>
  </si>
  <si>
    <t>AI0708</t>
  </si>
  <si>
    <t>Omnia Fertilizer Delmas</t>
  </si>
  <si>
    <t>PI0709</t>
  </si>
  <si>
    <t>PI0710</t>
  </si>
  <si>
    <t>PI0711</t>
  </si>
  <si>
    <t>PI0712</t>
  </si>
  <si>
    <t>Nico Craawkamp / Kameeldrif Voere</t>
  </si>
  <si>
    <t>AI0713</t>
  </si>
  <si>
    <t>AI0714</t>
  </si>
  <si>
    <t>AI0715</t>
  </si>
  <si>
    <t>AI0716</t>
  </si>
  <si>
    <t>PI0717</t>
  </si>
  <si>
    <t>Mechyd Engineering Services - MEC01</t>
  </si>
  <si>
    <t>JH De Wet Boerdery</t>
  </si>
  <si>
    <t>Dre Schalekamp</t>
  </si>
  <si>
    <t>ZCS Boerdery / Cobus Malan</t>
  </si>
  <si>
    <t>AI0718</t>
  </si>
  <si>
    <t>AI0719</t>
  </si>
  <si>
    <t>CJ Grey Boerdery</t>
  </si>
  <si>
    <t>PI0720</t>
  </si>
  <si>
    <t>PI0721</t>
  </si>
  <si>
    <t>Paid by cash</t>
  </si>
  <si>
    <t>AI0722</t>
  </si>
  <si>
    <t>Sewefontein Boerdery</t>
  </si>
  <si>
    <t>PI0723</t>
  </si>
  <si>
    <t>EP Muller</t>
  </si>
  <si>
    <t>PI0724</t>
  </si>
  <si>
    <t>Izazi Mining Services</t>
  </si>
  <si>
    <t>PI0725</t>
  </si>
  <si>
    <t>PI0726</t>
  </si>
  <si>
    <t>Commercial Shearing - COM01</t>
  </si>
  <si>
    <t>PI0727</t>
  </si>
  <si>
    <t>AI0728</t>
  </si>
  <si>
    <t>Triomf Fertilizer</t>
  </si>
  <si>
    <t>pd R9k on 09/09/13</t>
  </si>
  <si>
    <t>PI0729</t>
  </si>
  <si>
    <t>AI0730</t>
  </si>
  <si>
    <t>104</t>
  </si>
  <si>
    <t>FA Venter</t>
  </si>
  <si>
    <t>PI0731</t>
  </si>
  <si>
    <t>PI0732</t>
  </si>
  <si>
    <t>AI0733</t>
  </si>
  <si>
    <t>BHS Enterprises</t>
  </si>
  <si>
    <t>BJP Mining Supplies</t>
  </si>
  <si>
    <t>GL Roos</t>
  </si>
  <si>
    <t>PI0734</t>
  </si>
  <si>
    <t>AI0736</t>
  </si>
  <si>
    <t>PI0735</t>
  </si>
  <si>
    <t>AI0738</t>
  </si>
  <si>
    <t>AI0737</t>
  </si>
  <si>
    <t>Crous Boerdery Trust</t>
  </si>
  <si>
    <t>VosBreedt Boerdery</t>
  </si>
  <si>
    <t>PI0739</t>
  </si>
  <si>
    <t>AI0740</t>
  </si>
  <si>
    <t>17</t>
  </si>
  <si>
    <t>AI0741</t>
  </si>
  <si>
    <t>AI0742</t>
  </si>
  <si>
    <t>AI0743</t>
  </si>
  <si>
    <t>PA Roux</t>
  </si>
  <si>
    <t>WE Le Roux</t>
  </si>
  <si>
    <t>AI0744</t>
  </si>
  <si>
    <t>Robyn Boerdery</t>
  </si>
  <si>
    <t>PI0745</t>
  </si>
  <si>
    <t>PI0746</t>
  </si>
  <si>
    <t>AI0747</t>
  </si>
  <si>
    <t>Omnia - Delmas</t>
  </si>
  <si>
    <t>AI0748</t>
  </si>
  <si>
    <t>Truter Boerdery Trust</t>
  </si>
  <si>
    <t>AI0749</t>
  </si>
  <si>
    <t>JPL Odendaal / Bolandsplaas ODNMS</t>
  </si>
  <si>
    <t>JN Buys Boerdery</t>
  </si>
  <si>
    <t>AI0751</t>
  </si>
  <si>
    <t>Fullimput 1305 cc</t>
  </si>
  <si>
    <t>PI0750</t>
  </si>
  <si>
    <t>Ian Du Plooy</t>
  </si>
  <si>
    <t>Goedbegin Boerdery</t>
  </si>
  <si>
    <t>AI0752</t>
  </si>
  <si>
    <t>AI0753</t>
  </si>
  <si>
    <t>AI0754</t>
  </si>
  <si>
    <t>AI0755</t>
  </si>
  <si>
    <t>PI0756</t>
  </si>
  <si>
    <t>PI0757</t>
  </si>
  <si>
    <t>PI0758</t>
  </si>
  <si>
    <t>AI0759</t>
  </si>
  <si>
    <t>Jacarieka Trust</t>
  </si>
  <si>
    <t>AI0760</t>
  </si>
  <si>
    <t>IJ (Gert) Kruger Boerdery</t>
  </si>
  <si>
    <t>AI0761</t>
  </si>
  <si>
    <t>AI0762</t>
  </si>
  <si>
    <t>AI0763</t>
  </si>
  <si>
    <t>HJP Boerdery / Kobus Pieterse</t>
  </si>
  <si>
    <t>Breedt Grobler Boerdery - Jaco</t>
  </si>
  <si>
    <t>FS + JC Boerdery</t>
  </si>
  <si>
    <t>AI0764</t>
  </si>
  <si>
    <t>AI0765</t>
  </si>
  <si>
    <t>NJ Bierman</t>
  </si>
  <si>
    <t>Disselboom Bdry / Dawid De Wet</t>
  </si>
  <si>
    <t>PI0766</t>
  </si>
  <si>
    <t>AI0767</t>
  </si>
  <si>
    <t>GD Oosthuizen</t>
  </si>
  <si>
    <t>Jaco Swanepoel</t>
  </si>
  <si>
    <t>AI0769</t>
  </si>
  <si>
    <t>JT Ferreira Boerdery</t>
  </si>
  <si>
    <t>AI0770</t>
  </si>
  <si>
    <t>AI0768</t>
  </si>
  <si>
    <t>Vosbreedt Boerdery</t>
  </si>
  <si>
    <t>Henry delivered + invoice sent via post</t>
  </si>
  <si>
    <t>AI0771</t>
  </si>
  <si>
    <t>PI0772</t>
  </si>
  <si>
    <t>AI0773</t>
  </si>
  <si>
    <t>AI0774</t>
  </si>
  <si>
    <t>PI0775</t>
  </si>
  <si>
    <t>AI0776</t>
  </si>
  <si>
    <t>PM Swart</t>
  </si>
  <si>
    <t>PI0777</t>
  </si>
  <si>
    <t>AI0778</t>
  </si>
  <si>
    <t>Blitz Boerdery</t>
  </si>
  <si>
    <t>PI0779</t>
  </si>
  <si>
    <t>PI0780</t>
  </si>
  <si>
    <t>PI0781</t>
  </si>
  <si>
    <t>PI0782</t>
  </si>
  <si>
    <t>AI0783</t>
  </si>
  <si>
    <t>Hubulk / Mike Hubble</t>
  </si>
  <si>
    <t>AI0784</t>
  </si>
  <si>
    <t>AI0786</t>
  </si>
  <si>
    <t>AI0785</t>
  </si>
  <si>
    <t>Andre Meyer</t>
  </si>
  <si>
    <t>Johan Van Dyk</t>
  </si>
  <si>
    <t>AI0787</t>
  </si>
  <si>
    <t>AI0788</t>
  </si>
  <si>
    <t>AI0789</t>
  </si>
  <si>
    <t>AI0790</t>
  </si>
  <si>
    <t>AI0791</t>
  </si>
  <si>
    <t>AI0792</t>
  </si>
  <si>
    <t>AI0793</t>
  </si>
  <si>
    <t>AI0794</t>
  </si>
  <si>
    <t>AI0795</t>
  </si>
  <si>
    <t>Frans Mostert</t>
  </si>
  <si>
    <t>JJ Grey</t>
  </si>
  <si>
    <t>Johan Botha</t>
  </si>
  <si>
    <t>DRM Carstens</t>
  </si>
  <si>
    <t>JS Koch</t>
  </si>
  <si>
    <t>Syferfontein Farming / Sarel Viviers</t>
  </si>
  <si>
    <t>VOID</t>
  </si>
  <si>
    <t>AI0796</t>
  </si>
  <si>
    <t>LDR Precision</t>
  </si>
  <si>
    <t>Grootbos Voerkrale / B Grobelaar</t>
  </si>
  <si>
    <t>Andre Swanepoel</t>
  </si>
  <si>
    <t>AI0797</t>
  </si>
  <si>
    <t>Tshwane Hydraulics CREDIT</t>
  </si>
  <si>
    <t>PI0798</t>
  </si>
  <si>
    <t>PI0799</t>
  </si>
  <si>
    <t>AI0800</t>
  </si>
  <si>
    <t>PI0801</t>
  </si>
  <si>
    <t>PI0802</t>
  </si>
  <si>
    <t>PI0803</t>
  </si>
  <si>
    <t>AI0804</t>
  </si>
  <si>
    <t>AI0805</t>
  </si>
  <si>
    <t>AI0806</t>
  </si>
  <si>
    <t>PI0807</t>
  </si>
  <si>
    <t>AI0808</t>
  </si>
  <si>
    <t>Omnia Delmas - OMN01</t>
  </si>
  <si>
    <t>AI0809</t>
  </si>
  <si>
    <t>AI0810</t>
  </si>
  <si>
    <t>Chivic Boerdery</t>
  </si>
  <si>
    <t>Nico M Van Rensburg</t>
  </si>
  <si>
    <t>Jacarieka Trust /Kobus Van Rooyen</t>
  </si>
  <si>
    <t>PI0811</t>
  </si>
  <si>
    <t>AI0812</t>
  </si>
  <si>
    <t>Allocated to AI0759</t>
  </si>
  <si>
    <t>PI0813</t>
  </si>
  <si>
    <t>JJ Planned Maint Services</t>
  </si>
  <si>
    <t>JBR Cameron</t>
  </si>
  <si>
    <t>PI0814</t>
  </si>
  <si>
    <t>AI0815</t>
  </si>
  <si>
    <t>AI0816</t>
  </si>
  <si>
    <t>CJ Smit</t>
  </si>
  <si>
    <t>PI0817</t>
  </si>
  <si>
    <t>AI0818</t>
  </si>
  <si>
    <t>AI0819</t>
  </si>
  <si>
    <t>AI0820</t>
  </si>
  <si>
    <t>28</t>
  </si>
  <si>
    <t>JJP Nortje</t>
  </si>
  <si>
    <t>AI0821</t>
  </si>
  <si>
    <t>PI0822</t>
  </si>
  <si>
    <t>600SA Holdings - 600</t>
  </si>
  <si>
    <t>600</t>
  </si>
  <si>
    <t>PI0823</t>
  </si>
  <si>
    <t>SA Tube &amp; Honing - WELKOM</t>
  </si>
  <si>
    <t>PI0824</t>
  </si>
  <si>
    <t>PI0825</t>
  </si>
  <si>
    <t>31</t>
  </si>
  <si>
    <t>PI0826</t>
  </si>
  <si>
    <t>AI0827</t>
  </si>
  <si>
    <t>AI0828</t>
  </si>
  <si>
    <t>Dave Naude</t>
  </si>
  <si>
    <t>Stiglingh Boerdery</t>
  </si>
  <si>
    <t>AI0829</t>
  </si>
  <si>
    <t>Omnia Delmas</t>
  </si>
  <si>
    <t>AI0830</t>
  </si>
  <si>
    <t>East Rand Milk Suppliers</t>
  </si>
  <si>
    <t>AI0831</t>
  </si>
  <si>
    <t>AI0832</t>
  </si>
  <si>
    <t>AI0833</t>
  </si>
  <si>
    <t>AI0834</t>
  </si>
  <si>
    <t>AI0835</t>
  </si>
  <si>
    <t>AI0836</t>
  </si>
  <si>
    <t>AI0837</t>
  </si>
  <si>
    <t>AI0838</t>
  </si>
  <si>
    <t>Thuso Graan</t>
  </si>
  <si>
    <t>Charles Malherbe</t>
  </si>
  <si>
    <t>Marius Groenewald</t>
  </si>
  <si>
    <t>John Robberts</t>
  </si>
  <si>
    <t>Oswald Botes</t>
  </si>
  <si>
    <t>EP Roux</t>
  </si>
  <si>
    <t>AI0839</t>
  </si>
  <si>
    <t>AI0840</t>
  </si>
  <si>
    <t>AI0841</t>
  </si>
  <si>
    <t>Alf Rudman</t>
  </si>
  <si>
    <t>AI0842</t>
  </si>
  <si>
    <t>Syferbult Dairies</t>
  </si>
  <si>
    <t>AI0843</t>
  </si>
  <si>
    <t>AI0844</t>
  </si>
  <si>
    <t>AI0845</t>
  </si>
  <si>
    <t>AI0846</t>
  </si>
  <si>
    <t>IJJ (Gert) Kruger</t>
  </si>
  <si>
    <t>PI0847</t>
  </si>
  <si>
    <t>Returned</t>
  </si>
  <si>
    <t>AI0849</t>
  </si>
  <si>
    <t>Holder Boerdery</t>
  </si>
  <si>
    <t>AI0848</t>
  </si>
  <si>
    <t>Present Perfect Investments</t>
  </si>
  <si>
    <t>AI0850</t>
  </si>
  <si>
    <t>AI0851</t>
  </si>
  <si>
    <t>AI0852</t>
  </si>
  <si>
    <t>AI0853</t>
  </si>
  <si>
    <t>Vecto Trade 360</t>
  </si>
  <si>
    <t>Leroc Boerdery</t>
  </si>
  <si>
    <t>AI0854</t>
  </si>
  <si>
    <t>PI0855</t>
  </si>
  <si>
    <t>JJ Planned Maintenance Services</t>
  </si>
  <si>
    <t>PI0856</t>
  </si>
  <si>
    <t>PI0857</t>
  </si>
  <si>
    <t>PI0858</t>
  </si>
  <si>
    <t>PI0859</t>
  </si>
  <si>
    <t>AI0860</t>
  </si>
  <si>
    <t>AI0861</t>
  </si>
  <si>
    <t>AI0862</t>
  </si>
  <si>
    <t>AI0863</t>
  </si>
  <si>
    <t>Vierfontein Boerdery</t>
  </si>
  <si>
    <t>Henry delivered + sent via post</t>
  </si>
  <si>
    <t>Sent via TineFreight + sent via post</t>
  </si>
  <si>
    <t>TP Pretorius</t>
  </si>
  <si>
    <t>PI0864</t>
  </si>
  <si>
    <t>PI0865</t>
  </si>
  <si>
    <t>PI0866</t>
  </si>
  <si>
    <t>PI0867</t>
  </si>
  <si>
    <t>PI0868</t>
  </si>
  <si>
    <t>Fullimput 1305</t>
  </si>
  <si>
    <t>SA Tube &amp; Honing OFS</t>
  </si>
  <si>
    <t>PI0869</t>
  </si>
  <si>
    <t>Joy Global - JOY01</t>
  </si>
  <si>
    <t>PI0870</t>
  </si>
  <si>
    <t>PI0871</t>
  </si>
  <si>
    <t>AI0872</t>
  </si>
  <si>
    <t>AI0873</t>
  </si>
  <si>
    <t>AI0874</t>
  </si>
  <si>
    <t>Sarina Boerdery</t>
  </si>
  <si>
    <t>PI0875</t>
  </si>
  <si>
    <t>Coalseam Hydraulics &amp; Mining</t>
  </si>
  <si>
    <t>AI0876</t>
  </si>
  <si>
    <t>AI0877</t>
  </si>
  <si>
    <t>Vosstoffel Boerdery</t>
  </si>
  <si>
    <t>AI0878</t>
  </si>
  <si>
    <t>C/O from October</t>
  </si>
  <si>
    <t>C/O from November</t>
  </si>
  <si>
    <t>AI0879</t>
  </si>
  <si>
    <t>AI0880</t>
  </si>
  <si>
    <t>Marthinus Van Rensburg</t>
  </si>
  <si>
    <t>PI0881</t>
  </si>
  <si>
    <t>PI0882</t>
  </si>
  <si>
    <t>PI0883</t>
  </si>
  <si>
    <t>AI0884</t>
  </si>
  <si>
    <t>PI0885</t>
  </si>
  <si>
    <t>PI0886</t>
  </si>
  <si>
    <t>PI0887</t>
  </si>
  <si>
    <t>PI0888</t>
  </si>
  <si>
    <t>PI0889</t>
  </si>
  <si>
    <t>Received pop</t>
  </si>
  <si>
    <t>PI0890</t>
  </si>
  <si>
    <t>PI0900</t>
  </si>
  <si>
    <t>PI0899</t>
  </si>
  <si>
    <t>PI0898</t>
  </si>
  <si>
    <t>PI0897</t>
  </si>
  <si>
    <t>Truter Boerdery</t>
  </si>
  <si>
    <t>AI0896</t>
  </si>
  <si>
    <t>AI0895</t>
  </si>
  <si>
    <t>AI0891</t>
  </si>
  <si>
    <t>AI0894</t>
  </si>
  <si>
    <t>DJ Van Sittert</t>
  </si>
  <si>
    <t>Rauwenhorst Boerdery</t>
  </si>
  <si>
    <t>AI0893</t>
  </si>
  <si>
    <t>AI0892</t>
  </si>
  <si>
    <t>BD Naude</t>
  </si>
  <si>
    <t>Paid by Senwes</t>
  </si>
  <si>
    <t>AI0901</t>
  </si>
  <si>
    <t>PI0902</t>
  </si>
  <si>
    <t>PI0903</t>
  </si>
  <si>
    <t>PI0904</t>
  </si>
  <si>
    <t>PI0905</t>
  </si>
  <si>
    <t>PI0906</t>
  </si>
  <si>
    <t>PI0907</t>
  </si>
  <si>
    <t>City Hydraulics</t>
  </si>
  <si>
    <t>PI0909</t>
  </si>
  <si>
    <t>PI0908</t>
  </si>
  <si>
    <t>PI0911</t>
  </si>
  <si>
    <t>Malcom-Ezindaleni Hydraulics - MAL01</t>
  </si>
  <si>
    <t>MAL02</t>
  </si>
  <si>
    <t>Maloma Colliery - MAL02</t>
  </si>
  <si>
    <t>PI0912</t>
  </si>
  <si>
    <t>PI0913</t>
  </si>
  <si>
    <t>AI0914</t>
  </si>
  <si>
    <t>WM Le Roux</t>
  </si>
  <si>
    <t>Credited to AI0741</t>
  </si>
  <si>
    <t>AI0915</t>
  </si>
  <si>
    <t>Credited against AI0914</t>
  </si>
  <si>
    <t>PI0916</t>
  </si>
  <si>
    <t>PI0917</t>
  </si>
  <si>
    <t>PI0918</t>
  </si>
  <si>
    <t>PI0919</t>
  </si>
  <si>
    <t>PI0920</t>
  </si>
  <si>
    <t>PI0921</t>
  </si>
  <si>
    <t>PI0922</t>
  </si>
  <si>
    <t>PI0923</t>
  </si>
  <si>
    <t>Sandvik Mining RSA - SAN01</t>
  </si>
  <si>
    <t>PI0924</t>
  </si>
  <si>
    <t>AI0925</t>
  </si>
  <si>
    <t>Credited to AI0892</t>
  </si>
  <si>
    <t>Credited against AI0925 - 1,482.00 O/S</t>
  </si>
  <si>
    <t>PI0926</t>
  </si>
  <si>
    <t>C/O January</t>
  </si>
  <si>
    <t>C/O/ Dec</t>
  </si>
  <si>
    <t>C/O  October</t>
  </si>
  <si>
    <t>C/O November</t>
  </si>
  <si>
    <t>AI0927</t>
  </si>
  <si>
    <t>Credited to AI0786</t>
  </si>
  <si>
    <t>Credited to AI0927</t>
  </si>
  <si>
    <r>
      <t>H</t>
    </r>
    <r>
      <rPr>
        <sz val="9"/>
        <rFont val="Calibri"/>
        <family val="2"/>
      </rPr>
      <t>ö</t>
    </r>
    <r>
      <rPr>
        <sz val="9"/>
        <rFont val="Arial"/>
        <family val="2"/>
      </rPr>
      <t>rmann Alkmaar B.V.</t>
    </r>
  </si>
  <si>
    <t>PI0928</t>
  </si>
  <si>
    <t>PI0929</t>
  </si>
  <si>
    <t>II0930</t>
  </si>
  <si>
    <t>PI0931</t>
  </si>
  <si>
    <t>Ferobrake Witbank</t>
  </si>
  <si>
    <t>Elaine Erasmus / Blissful Babies</t>
  </si>
  <si>
    <t>PI0932</t>
  </si>
  <si>
    <t>PI0933</t>
  </si>
  <si>
    <t>JJ Planned Maintenance Services - JJP01</t>
  </si>
  <si>
    <t>JJP01</t>
  </si>
  <si>
    <t>pd 10k 04/09</t>
  </si>
  <si>
    <t>Paid by NWK</t>
  </si>
  <si>
    <t>pd R4k on 12/03/2014 + 4k on 2014/09/05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</si>
</sst>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R&quot;\ #,##0.00;&quot;R&quot;\ \-#,##0.00"/>
    <numFmt numFmtId="44" formatCode="_ &quot;R&quot;\ * #,##0.00_ ;_ &quot;R&quot;\ * \-#,##0.00_ ;_ &quot;R&quot;\ * &quot;-&quot;??_ ;_ @_ 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&quot;R&quot;\ #,##0.00"/>
    <numFmt numFmtId="167" formatCode="&quot;R&quot;#,##0.00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u val="singleAccounting"/>
      <sz val="10"/>
      <name val="Calibri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i/>
      <sz val="9"/>
      <name val="Arial"/>
      <family val="2"/>
    </font>
    <font>
      <b/>
      <i/>
      <u/>
      <sz val="11"/>
      <name val="Arial"/>
      <family val="2"/>
    </font>
    <font>
      <i/>
      <sz val="8.5"/>
      <name val="Arial"/>
      <family val="2"/>
    </font>
    <font>
      <sz val="8.5"/>
      <color rgb="FF00B050"/>
      <name val="Arial"/>
      <family val="2"/>
    </font>
    <font>
      <i/>
      <sz val="10"/>
      <color theme="8" tint="-0.249977111117893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rgb="FF0070C0"/>
      <name val="Arial"/>
      <family val="2"/>
    </font>
    <font>
      <sz val="8.5"/>
      <color rgb="FFFF0000"/>
      <name val="Arial"/>
      <family val="2"/>
    </font>
    <font>
      <sz val="8"/>
      <color rgb="FFFF0000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29" fillId="0" borderId="0" applyFont="0" applyFill="0" applyBorder="0" applyAlignment="0" applyProtection="0"/>
  </cellStyleXfs>
  <cellXfs count="693">
    <xf numFmtId="0" fontId="0" fillId="0" borderId="0" xfId="0"/>
    <xf numFmtId="44" fontId="1" fillId="0" borderId="0" xfId="1"/>
    <xf numFmtId="49" fontId="2" fillId="0" borderId="0" xfId="0" applyNumberFormat="1" applyFont="1" applyAlignment="1">
      <alignment horizontal="center"/>
    </xf>
    <xf numFmtId="44" fontId="1" fillId="0" borderId="0" xfId="1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4" fillId="0" borderId="1" xfId="1" applyFont="1" applyBorder="1"/>
    <xf numFmtId="44" fontId="4" fillId="0" borderId="0" xfId="0" applyNumberFormat="1" applyFont="1"/>
    <xf numFmtId="44" fontId="5" fillId="0" borderId="0" xfId="1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0" xfId="0" applyFont="1"/>
    <xf numFmtId="44" fontId="5" fillId="0" borderId="0" xfId="0" applyNumberFormat="1" applyFont="1" applyBorder="1"/>
    <xf numFmtId="17" fontId="5" fillId="0" borderId="0" xfId="0" applyNumberFormat="1" applyFont="1" applyAlignment="1">
      <alignment horizontal="center" vertical="center"/>
    </xf>
    <xf numFmtId="17" fontId="5" fillId="0" borderId="5" xfId="0" applyNumberFormat="1" applyFont="1" applyBorder="1" applyAlignment="1">
      <alignment horizontal="center" vertical="center"/>
    </xf>
    <xf numFmtId="17" fontId="5" fillId="0" borderId="26" xfId="0" applyNumberFormat="1" applyFont="1" applyBorder="1" applyAlignment="1">
      <alignment horizontal="center" vertical="center"/>
    </xf>
    <xf numFmtId="17" fontId="5" fillId="0" borderId="27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4" fontId="6" fillId="0" borderId="13" xfId="1" applyFont="1" applyBorder="1" applyAlignment="1">
      <alignment vertical="center"/>
    </xf>
    <xf numFmtId="44" fontId="6" fillId="0" borderId="9" xfId="1" applyFont="1" applyBorder="1" applyAlignment="1">
      <alignment vertical="center"/>
    </xf>
    <xf numFmtId="44" fontId="6" fillId="0" borderId="29" xfId="1" applyFont="1" applyBorder="1" applyAlignment="1">
      <alignment vertical="center"/>
    </xf>
    <xf numFmtId="44" fontId="6" fillId="0" borderId="30" xfId="1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44" fontId="6" fillId="0" borderId="11" xfId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6" fillId="0" borderId="32" xfId="1" applyFont="1" applyBorder="1" applyAlignment="1">
      <alignment vertical="center"/>
    </xf>
    <xf numFmtId="44" fontId="6" fillId="0" borderId="33" xfId="1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44" fontId="6" fillId="0" borderId="35" xfId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44" fontId="6" fillId="0" borderId="36" xfId="1" applyFont="1" applyBorder="1" applyAlignment="1">
      <alignment vertical="center"/>
    </xf>
    <xf numFmtId="44" fontId="6" fillId="0" borderId="37" xfId="1" applyFont="1" applyBorder="1" applyAlignment="1">
      <alignment vertical="center"/>
    </xf>
    <xf numFmtId="44" fontId="6" fillId="0" borderId="38" xfId="1" applyFont="1" applyBorder="1" applyAlignment="1">
      <alignment vertical="center"/>
    </xf>
    <xf numFmtId="44" fontId="6" fillId="0" borderId="39" xfId="1" applyFont="1" applyBorder="1" applyAlignment="1">
      <alignment vertical="center"/>
    </xf>
    <xf numFmtId="44" fontId="6" fillId="0" borderId="39" xfId="1" applyFont="1" applyBorder="1" applyAlignment="1">
      <alignment horizontal="center" vertical="center"/>
    </xf>
    <xf numFmtId="44" fontId="6" fillId="0" borderId="0" xfId="1" applyFont="1" applyBorder="1" applyAlignment="1">
      <alignment vertical="center"/>
    </xf>
    <xf numFmtId="44" fontId="6" fillId="0" borderId="0" xfId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4" fontId="0" fillId="0" borderId="0" xfId="0" applyNumberFormat="1" applyAlignment="1">
      <alignment horizontal="center" vertical="center"/>
    </xf>
    <xf numFmtId="44" fontId="2" fillId="0" borderId="0" xfId="1" applyFont="1" applyFill="1" applyBorder="1" applyAlignment="1">
      <alignment horizontal="right" vertical="center"/>
    </xf>
    <xf numFmtId="44" fontId="2" fillId="0" borderId="0" xfId="1" applyFont="1" applyBorder="1" applyAlignment="1">
      <alignment vertical="center"/>
    </xf>
    <xf numFmtId="44" fontId="6" fillId="0" borderId="45" xfId="1" applyFont="1" applyBorder="1" applyAlignment="1">
      <alignment vertical="center"/>
    </xf>
    <xf numFmtId="44" fontId="9" fillId="0" borderId="27" xfId="1" applyFont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4" fontId="0" fillId="0" borderId="0" xfId="0" applyNumberForma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44" fontId="9" fillId="0" borderId="0" xfId="1" applyFont="1" applyBorder="1" applyAlignment="1">
      <alignment horizontal="center" vertical="center"/>
    </xf>
    <xf numFmtId="0" fontId="4" fillId="0" borderId="47" xfId="0" applyFont="1" applyBorder="1" applyAlignment="1"/>
    <xf numFmtId="0" fontId="4" fillId="0" borderId="7" xfId="0" applyFont="1" applyBorder="1" applyAlignment="1"/>
    <xf numFmtId="0" fontId="10" fillId="0" borderId="0" xfId="0" applyFont="1" applyAlignment="1">
      <alignment vertical="center"/>
    </xf>
    <xf numFmtId="44" fontId="10" fillId="0" borderId="0" xfId="1" applyFont="1" applyBorder="1" applyAlignment="1">
      <alignment vertical="center"/>
    </xf>
    <xf numFmtId="44" fontId="10" fillId="0" borderId="0" xfId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0" fontId="10" fillId="0" borderId="0" xfId="1" applyNumberFormat="1" applyFont="1" applyBorder="1" applyAlignment="1">
      <alignment horizontal="left" vertical="center"/>
    </xf>
    <xf numFmtId="0" fontId="10" fillId="0" borderId="0" xfId="0" applyNumberFormat="1" applyFont="1" applyAlignment="1">
      <alignment horizontal="left" vertical="center"/>
    </xf>
    <xf numFmtId="44" fontId="10" fillId="0" borderId="0" xfId="1" applyFont="1" applyAlignment="1">
      <alignment horizontal="left" vertical="center"/>
    </xf>
    <xf numFmtId="17" fontId="5" fillId="0" borderId="4" xfId="0" applyNumberFormat="1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44" fontId="6" fillId="0" borderId="23" xfId="1" applyFont="1" applyBorder="1" applyAlignment="1">
      <alignment vertical="center"/>
    </xf>
    <xf numFmtId="44" fontId="6" fillId="0" borderId="3" xfId="1" applyFont="1" applyBorder="1" applyAlignment="1">
      <alignment vertical="center"/>
    </xf>
    <xf numFmtId="44" fontId="6" fillId="0" borderId="57" xfId="1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44" fontId="2" fillId="0" borderId="25" xfId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0" fontId="13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left"/>
    </xf>
    <xf numFmtId="0" fontId="0" fillId="0" borderId="32" xfId="0" applyBorder="1" applyAlignment="1">
      <alignment horizontal="center" vertical="center"/>
    </xf>
    <xf numFmtId="44" fontId="0" fillId="0" borderId="11" xfId="1" applyFont="1" applyBorder="1" applyAlignment="1">
      <alignment horizontal="right" vertical="center"/>
    </xf>
    <xf numFmtId="44" fontId="0" fillId="0" borderId="10" xfId="1" applyFont="1" applyBorder="1" applyAlignment="1">
      <alignment horizontal="right" vertical="center"/>
    </xf>
    <xf numFmtId="44" fontId="0" fillId="0" borderId="23" xfId="1" applyFont="1" applyBorder="1" applyAlignment="1">
      <alignment horizontal="right" vertical="center"/>
    </xf>
    <xf numFmtId="44" fontId="0" fillId="0" borderId="42" xfId="1" applyFont="1" applyBorder="1" applyAlignment="1">
      <alignment horizontal="right" vertical="center"/>
    </xf>
    <xf numFmtId="44" fontId="0" fillId="0" borderId="40" xfId="1" applyFont="1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0" fillId="0" borderId="57" xfId="0" applyNumberFormat="1" applyBorder="1" applyAlignment="1">
      <alignment horizontal="center" vertical="center"/>
    </xf>
    <xf numFmtId="44" fontId="2" fillId="0" borderId="21" xfId="1" applyFont="1" applyFill="1" applyBorder="1" applyAlignment="1">
      <alignment horizontal="right" vertical="center"/>
    </xf>
    <xf numFmtId="44" fontId="2" fillId="0" borderId="17" xfId="1" applyFont="1" applyFill="1" applyBorder="1" applyAlignment="1">
      <alignment horizontal="right" vertical="center"/>
    </xf>
    <xf numFmtId="44" fontId="0" fillId="0" borderId="35" xfId="1" applyFont="1" applyBorder="1" applyAlignment="1">
      <alignment horizontal="right" vertical="center"/>
    </xf>
    <xf numFmtId="44" fontId="0" fillId="0" borderId="22" xfId="1" applyFont="1" applyBorder="1" applyAlignment="1">
      <alignment horizontal="right" vertical="center"/>
    </xf>
    <xf numFmtId="44" fontId="9" fillId="0" borderId="38" xfId="1" applyFont="1" applyBorder="1" applyAlignment="1">
      <alignment horizontal="center" vertical="center"/>
    </xf>
    <xf numFmtId="44" fontId="9" fillId="0" borderId="44" xfId="1" applyFont="1" applyBorder="1" applyAlignment="1">
      <alignment horizontal="center" vertical="center"/>
    </xf>
    <xf numFmtId="44" fontId="18" fillId="0" borderId="66" xfId="1" applyFont="1" applyBorder="1" applyAlignment="1">
      <alignment vertical="center"/>
    </xf>
    <xf numFmtId="44" fontId="18" fillId="0" borderId="67" xfId="1" applyFont="1" applyBorder="1" applyAlignment="1">
      <alignment vertical="center"/>
    </xf>
    <xf numFmtId="44" fontId="17" fillId="0" borderId="23" xfId="1" applyFont="1" applyBorder="1" applyAlignment="1">
      <alignment vertical="center"/>
    </xf>
    <xf numFmtId="44" fontId="17" fillId="0" borderId="42" xfId="1" applyFont="1" applyBorder="1" applyAlignment="1">
      <alignment vertical="center"/>
    </xf>
    <xf numFmtId="44" fontId="17" fillId="0" borderId="11" xfId="1" applyFont="1" applyBorder="1" applyAlignment="1">
      <alignment vertical="center"/>
    </xf>
    <xf numFmtId="44" fontId="17" fillId="0" borderId="10" xfId="1" applyFont="1" applyBorder="1" applyAlignment="1">
      <alignment vertical="center"/>
    </xf>
    <xf numFmtId="0" fontId="19" fillId="0" borderId="0" xfId="0" applyFont="1"/>
    <xf numFmtId="44" fontId="17" fillId="0" borderId="1" xfId="1" applyFont="1" applyBorder="1" applyAlignment="1">
      <alignment vertical="center"/>
    </xf>
    <xf numFmtId="44" fontId="17" fillId="0" borderId="9" xfId="1" applyFont="1" applyBorder="1" applyAlignment="1">
      <alignment vertical="center"/>
    </xf>
    <xf numFmtId="49" fontId="15" fillId="0" borderId="0" xfId="0" applyNumberFormat="1" applyFont="1" applyAlignment="1">
      <alignment horizontal="left" vertical="center"/>
    </xf>
    <xf numFmtId="44" fontId="17" fillId="0" borderId="31" xfId="1" applyFont="1" applyBorder="1" applyAlignment="1">
      <alignment vertical="center"/>
    </xf>
    <xf numFmtId="44" fontId="18" fillId="0" borderId="70" xfId="1" applyFont="1" applyBorder="1" applyAlignment="1">
      <alignment vertical="center"/>
    </xf>
    <xf numFmtId="166" fontId="2" fillId="0" borderId="9" xfId="1" applyNumberFormat="1" applyFont="1" applyBorder="1" applyAlignment="1">
      <alignment horizontal="center"/>
    </xf>
    <xf numFmtId="166" fontId="6" fillId="0" borderId="0" xfId="0" applyNumberFormat="1" applyFont="1"/>
    <xf numFmtId="44" fontId="17" fillId="0" borderId="7" xfId="1" applyFont="1" applyBorder="1" applyAlignment="1">
      <alignment vertical="center"/>
    </xf>
    <xf numFmtId="44" fontId="17" fillId="0" borderId="49" xfId="1" applyFont="1" applyBorder="1" applyAlignment="1">
      <alignment vertical="center"/>
    </xf>
    <xf numFmtId="44" fontId="17" fillId="0" borderId="13" xfId="1" applyFont="1" applyBorder="1" applyAlignment="1">
      <alignment horizontal="center"/>
    </xf>
    <xf numFmtId="44" fontId="17" fillId="0" borderId="69" xfId="1" applyFont="1" applyBorder="1" applyAlignment="1">
      <alignment horizontal="center"/>
    </xf>
    <xf numFmtId="44" fontId="17" fillId="0" borderId="14" xfId="1" applyFont="1" applyBorder="1"/>
    <xf numFmtId="44" fontId="17" fillId="0" borderId="11" xfId="1" applyFont="1" applyBorder="1" applyAlignment="1">
      <alignment horizontal="center"/>
    </xf>
    <xf numFmtId="44" fontId="17" fillId="0" borderId="7" xfId="1" applyFont="1" applyBorder="1" applyAlignment="1">
      <alignment horizontal="center"/>
    </xf>
    <xf numFmtId="44" fontId="17" fillId="0" borderId="1" xfId="1" applyFont="1" applyBorder="1"/>
    <xf numFmtId="44" fontId="17" fillId="0" borderId="10" xfId="1" applyFont="1" applyBorder="1"/>
    <xf numFmtId="44" fontId="17" fillId="0" borderId="1" xfId="1" applyFont="1" applyBorder="1" applyAlignment="1">
      <alignment horizontal="center"/>
    </xf>
    <xf numFmtId="44" fontId="17" fillId="0" borderId="21" xfId="1" applyFont="1" applyBorder="1"/>
    <xf numFmtId="44" fontId="17" fillId="0" borderId="43" xfId="1" applyFont="1" applyBorder="1"/>
    <xf numFmtId="44" fontId="17" fillId="0" borderId="44" xfId="1" applyFont="1" applyBorder="1"/>
    <xf numFmtId="49" fontId="9" fillId="0" borderId="4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4" fillId="0" borderId="0" xfId="0" applyFont="1"/>
    <xf numFmtId="0" fontId="4" fillId="0" borderId="32" xfId="0" applyFont="1" applyBorder="1" applyAlignment="1">
      <alignment vertical="center"/>
    </xf>
    <xf numFmtId="0" fontId="21" fillId="0" borderId="0" xfId="0" applyFont="1" applyAlignment="1">
      <alignment vertical="top"/>
    </xf>
    <xf numFmtId="44" fontId="2" fillId="0" borderId="64" xfId="1" applyFont="1" applyBorder="1" applyAlignment="1">
      <alignment vertical="center"/>
    </xf>
    <xf numFmtId="44" fontId="0" fillId="0" borderId="59" xfId="1" applyFont="1" applyBorder="1" applyAlignment="1">
      <alignment horizontal="right" vertical="center"/>
    </xf>
    <xf numFmtId="44" fontId="0" fillId="0" borderId="31" xfId="1" applyFont="1" applyBorder="1" applyAlignment="1">
      <alignment horizontal="right" vertical="center"/>
    </xf>
    <xf numFmtId="44" fontId="0" fillId="0" borderId="72" xfId="1" applyFont="1" applyBorder="1" applyAlignment="1">
      <alignment horizontal="right" vertical="center"/>
    </xf>
    <xf numFmtId="166" fontId="20" fillId="0" borderId="73" xfId="1" applyNumberFormat="1" applyFont="1" applyFill="1" applyBorder="1" applyAlignment="1">
      <alignment horizontal="center" vertical="center"/>
    </xf>
    <xf numFmtId="44" fontId="2" fillId="0" borderId="27" xfId="1" applyFont="1" applyFill="1" applyBorder="1" applyAlignment="1">
      <alignment horizontal="right" vertical="center"/>
    </xf>
    <xf numFmtId="44" fontId="17" fillId="0" borderId="16" xfId="1" applyFont="1" applyBorder="1" applyAlignment="1">
      <alignment horizontal="center"/>
    </xf>
    <xf numFmtId="44" fontId="17" fillId="0" borderId="74" xfId="1" applyFont="1" applyBorder="1" applyAlignment="1">
      <alignment horizontal="center"/>
    </xf>
    <xf numFmtId="44" fontId="17" fillId="0" borderId="75" xfId="1" applyFont="1" applyBorder="1"/>
    <xf numFmtId="44" fontId="2" fillId="0" borderId="20" xfId="1" applyFont="1" applyBorder="1" applyAlignment="1">
      <alignment horizontal="center"/>
    </xf>
    <xf numFmtId="44" fontId="17" fillId="0" borderId="76" xfId="1" applyFont="1" applyBorder="1"/>
    <xf numFmtId="44" fontId="17" fillId="0" borderId="59" xfId="1" applyFont="1" applyBorder="1" applyAlignment="1">
      <alignment vertical="center"/>
    </xf>
    <xf numFmtId="0" fontId="1" fillId="0" borderId="0" xfId="0" applyFont="1"/>
    <xf numFmtId="16" fontId="0" fillId="0" borderId="0" xfId="0" applyNumberFormat="1" applyAlignment="1">
      <alignment horizontal="center"/>
    </xf>
    <xf numFmtId="16" fontId="8" fillId="0" borderId="0" xfId="0" applyNumberFormat="1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17" fillId="0" borderId="0" xfId="1" applyFont="1" applyBorder="1"/>
    <xf numFmtId="166" fontId="0" fillId="0" borderId="0" xfId="0" applyNumberFormat="1" applyAlignment="1">
      <alignment horizontal="center" vertical="center"/>
    </xf>
    <xf numFmtId="44" fontId="17" fillId="0" borderId="9" xfId="1" applyFont="1" applyBorder="1" applyAlignment="1">
      <alignment horizontal="center"/>
    </xf>
    <xf numFmtId="44" fontId="17" fillId="0" borderId="75" xfId="1" applyFont="1" applyBorder="1" applyAlignment="1">
      <alignment horizontal="center"/>
    </xf>
    <xf numFmtId="44" fontId="17" fillId="0" borderId="32" xfId="1" applyFont="1" applyBorder="1" applyAlignment="1">
      <alignment vertical="center"/>
    </xf>
    <xf numFmtId="44" fontId="18" fillId="0" borderId="45" xfId="1" applyFont="1" applyBorder="1" applyAlignment="1">
      <alignment vertical="center"/>
    </xf>
    <xf numFmtId="44" fontId="17" fillId="0" borderId="48" xfId="1" applyFont="1" applyBorder="1" applyAlignment="1">
      <alignment vertical="center"/>
    </xf>
    <xf numFmtId="44" fontId="18" fillId="0" borderId="78" xfId="1" applyFont="1" applyBorder="1" applyAlignment="1">
      <alignment vertical="center"/>
    </xf>
    <xf numFmtId="0" fontId="5" fillId="0" borderId="44" xfId="0" applyFont="1" applyBorder="1" applyAlignment="1">
      <alignment horizontal="center"/>
    </xf>
    <xf numFmtId="44" fontId="17" fillId="0" borderId="29" xfId="1" applyFont="1" applyBorder="1" applyAlignment="1">
      <alignment vertical="center"/>
    </xf>
    <xf numFmtId="44" fontId="17" fillId="0" borderId="14" xfId="1" applyFont="1" applyBorder="1" applyAlignment="1">
      <alignment vertical="center"/>
    </xf>
    <xf numFmtId="49" fontId="2" fillId="0" borderId="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vertical="center"/>
    </xf>
    <xf numFmtId="44" fontId="24" fillId="0" borderId="32" xfId="1" applyFont="1" applyBorder="1" applyAlignment="1">
      <alignment vertical="center"/>
    </xf>
    <xf numFmtId="16" fontId="1" fillId="0" borderId="0" xfId="0" applyNumberFormat="1" applyFont="1" applyAlignment="1">
      <alignment horizontal="center"/>
    </xf>
    <xf numFmtId="49" fontId="2" fillId="0" borderId="63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7" fillId="0" borderId="23" xfId="0" applyNumberFormat="1" applyFont="1" applyBorder="1" applyAlignment="1"/>
    <xf numFmtId="44" fontId="17" fillId="0" borderId="57" xfId="1" applyFont="1" applyBorder="1" applyAlignment="1">
      <alignment vertical="center"/>
    </xf>
    <xf numFmtId="44" fontId="17" fillId="0" borderId="61" xfId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4" fontId="17" fillId="0" borderId="11" xfId="0" applyNumberFormat="1" applyFont="1" applyBorder="1" applyAlignment="1"/>
    <xf numFmtId="49" fontId="2" fillId="0" borderId="19" xfId="0" applyNumberFormat="1" applyFont="1" applyBorder="1" applyAlignment="1">
      <alignment horizontal="center"/>
    </xf>
    <xf numFmtId="44" fontId="17" fillId="0" borderId="80" xfId="1" applyFont="1" applyBorder="1"/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25" fillId="0" borderId="11" xfId="1" applyFont="1" applyBorder="1" applyAlignment="1">
      <alignment vertical="center"/>
    </xf>
    <xf numFmtId="44" fontId="18" fillId="0" borderId="11" xfId="1" applyFont="1" applyBorder="1" applyAlignment="1">
      <alignment vertical="center"/>
    </xf>
    <xf numFmtId="44" fontId="25" fillId="0" borderId="10" xfId="1" applyFont="1" applyBorder="1" applyAlignment="1">
      <alignment vertical="center"/>
    </xf>
    <xf numFmtId="44" fontId="2" fillId="0" borderId="5" xfId="1" applyFont="1" applyBorder="1" applyAlignment="1">
      <alignment horizontal="center"/>
    </xf>
    <xf numFmtId="44" fontId="17" fillId="0" borderId="32" xfId="1" applyFont="1" applyBorder="1"/>
    <xf numFmtId="44" fontId="17" fillId="0" borderId="81" xfId="1" applyFont="1" applyBorder="1"/>
    <xf numFmtId="0" fontId="26" fillId="0" borderId="82" xfId="0" applyFont="1" applyBorder="1" applyAlignment="1">
      <alignment vertical="center"/>
    </xf>
    <xf numFmtId="44" fontId="1" fillId="0" borderId="0" xfId="1" applyFont="1"/>
    <xf numFmtId="0" fontId="21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44" fontId="17" fillId="0" borderId="2" xfId="1" applyFont="1" applyBorder="1" applyAlignment="1">
      <alignment horizontal="center"/>
    </xf>
    <xf numFmtId="44" fontId="17" fillId="0" borderId="47" xfId="1" applyFont="1" applyBorder="1" applyAlignment="1">
      <alignment horizontal="center"/>
    </xf>
    <xf numFmtId="44" fontId="17" fillId="0" borderId="3" xfId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4" fillId="0" borderId="57" xfId="0" applyFont="1" applyBorder="1" applyAlignment="1">
      <alignment horizontal="left"/>
    </xf>
    <xf numFmtId="44" fontId="17" fillId="0" borderId="57" xfId="1" applyFont="1" applyBorder="1"/>
    <xf numFmtId="44" fontId="17" fillId="0" borderId="15" xfId="1" applyFont="1" applyBorder="1" applyAlignment="1">
      <alignment horizontal="center"/>
    </xf>
    <xf numFmtId="44" fontId="17" fillId="0" borderId="18" xfId="1" applyFont="1" applyBorder="1" applyAlignment="1">
      <alignment horizontal="center"/>
    </xf>
    <xf numFmtId="44" fontId="17" fillId="0" borderId="79" xfId="1" applyFont="1" applyBorder="1"/>
    <xf numFmtId="44" fontId="17" fillId="0" borderId="83" xfId="1" applyFont="1" applyBorder="1"/>
    <xf numFmtId="44" fontId="17" fillId="0" borderId="83" xfId="1" applyFont="1" applyBorder="1" applyAlignment="1">
      <alignment vertical="center"/>
    </xf>
    <xf numFmtId="44" fontId="17" fillId="0" borderId="84" xfId="1" applyFont="1" applyBorder="1"/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" fillId="0" borderId="0" xfId="1" applyBorder="1" applyAlignment="1">
      <alignment horizontal="center"/>
    </xf>
    <xf numFmtId="44" fontId="1" fillId="0" borderId="0" xfId="1" applyBorder="1"/>
    <xf numFmtId="44" fontId="9" fillId="0" borderId="41" xfId="1" applyFont="1" applyBorder="1" applyAlignment="1">
      <alignment horizontal="center" vertical="center"/>
    </xf>
    <xf numFmtId="0" fontId="0" fillId="0" borderId="0" xfId="0" applyBorder="1"/>
    <xf numFmtId="44" fontId="25" fillId="0" borderId="23" xfId="1" applyFont="1" applyBorder="1" applyAlignment="1">
      <alignment vertical="center"/>
    </xf>
    <xf numFmtId="166" fontId="0" fillId="0" borderId="0" xfId="0" applyNumberFormat="1"/>
    <xf numFmtId="0" fontId="2" fillId="0" borderId="0" xfId="0" applyFont="1"/>
    <xf numFmtId="44" fontId="17" fillId="0" borderId="85" xfId="1" applyFont="1" applyBorder="1" applyAlignment="1">
      <alignment vertical="center"/>
    </xf>
    <xf numFmtId="0" fontId="19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vertical="top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7" fillId="0" borderId="84" xfId="1" applyFont="1" applyBorder="1" applyAlignment="1">
      <alignment vertical="center"/>
    </xf>
    <xf numFmtId="44" fontId="18" fillId="0" borderId="7" xfId="1" applyFont="1" applyBorder="1" applyAlignment="1">
      <alignment vertical="center"/>
    </xf>
    <xf numFmtId="44" fontId="18" fillId="0" borderId="86" xfId="1" applyFont="1" applyBorder="1" applyAlignment="1">
      <alignment vertical="center"/>
    </xf>
    <xf numFmtId="44" fontId="17" fillId="0" borderId="56" xfId="1" applyFont="1" applyBorder="1" applyAlignment="1">
      <alignment horizontal="center"/>
    </xf>
    <xf numFmtId="44" fontId="25" fillId="0" borderId="7" xfId="1" applyFont="1" applyBorder="1" applyAlignment="1">
      <alignment vertical="center"/>
    </xf>
    <xf numFmtId="44" fontId="0" fillId="0" borderId="0" xfId="0" applyNumberFormat="1"/>
    <xf numFmtId="16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 indent="1"/>
    </xf>
    <xf numFmtId="44" fontId="17" fillId="0" borderId="12" xfId="1" applyFont="1" applyBorder="1" applyAlignment="1">
      <alignment horizontal="center"/>
    </xf>
    <xf numFmtId="0" fontId="5" fillId="0" borderId="32" xfId="0" applyFont="1" applyBorder="1" applyAlignment="1">
      <alignment vertical="center"/>
    </xf>
    <xf numFmtId="44" fontId="17" fillId="0" borderId="7" xfId="1" applyFont="1" applyBorder="1" applyAlignment="1">
      <alignment horizontal="center" vertical="center"/>
    </xf>
    <xf numFmtId="16" fontId="0" fillId="0" borderId="0" xfId="0" applyNumberFormat="1" applyBorder="1" applyAlignment="1">
      <alignment horizontal="center"/>
    </xf>
    <xf numFmtId="44" fontId="18" fillId="0" borderId="11" xfId="1" applyFont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7" fontId="0" fillId="0" borderId="0" xfId="0" applyNumberFormat="1"/>
    <xf numFmtId="0" fontId="26" fillId="0" borderId="8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44" fontId="17" fillId="0" borderId="23" xfId="1" applyFont="1" applyBorder="1" applyAlignment="1">
      <alignment horizontal="center"/>
    </xf>
    <xf numFmtId="164" fontId="0" fillId="0" borderId="0" xfId="0" applyNumberFormat="1" applyAlignment="1">
      <alignment vertical="center"/>
    </xf>
    <xf numFmtId="0" fontId="28" fillId="0" borderId="0" xfId="0" applyFont="1"/>
    <xf numFmtId="164" fontId="28" fillId="0" borderId="0" xfId="0" applyNumberFormat="1" applyFont="1"/>
    <xf numFmtId="0" fontId="1" fillId="0" borderId="0" xfId="0" quotePrefix="1" applyFont="1"/>
    <xf numFmtId="44" fontId="17" fillId="0" borderId="79" xfId="1" applyFont="1" applyBorder="1" applyAlignment="1">
      <alignment vertical="center"/>
    </xf>
    <xf numFmtId="44" fontId="17" fillId="0" borderId="85" xfId="1" applyFont="1" applyBorder="1"/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Border="1"/>
    <xf numFmtId="164" fontId="0" fillId="0" borderId="0" xfId="0" applyNumberFormat="1" applyBorder="1"/>
    <xf numFmtId="44" fontId="17" fillId="0" borderId="88" xfId="1" applyFont="1" applyBorder="1"/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7" fillId="0" borderId="65" xfId="0" applyNumberFormat="1" applyFont="1" applyBorder="1" applyAlignment="1"/>
    <xf numFmtId="0" fontId="2" fillId="0" borderId="0" xfId="0" quotePrefix="1" applyFont="1"/>
    <xf numFmtId="44" fontId="2" fillId="0" borderId="19" xfId="1" applyFont="1" applyBorder="1" applyAlignment="1">
      <alignment horizontal="center"/>
    </xf>
    <xf numFmtId="44" fontId="17" fillId="0" borderId="17" xfId="1" applyFont="1" applyBorder="1"/>
    <xf numFmtId="44" fontId="17" fillId="0" borderId="12" xfId="1" applyFont="1" applyBorder="1" applyAlignment="1">
      <alignment vertical="center"/>
    </xf>
    <xf numFmtId="44" fontId="17" fillId="0" borderId="55" xfId="1" applyFont="1" applyBorder="1"/>
    <xf numFmtId="49" fontId="0" fillId="0" borderId="0" xfId="0" applyNumberFormat="1" applyAlignment="1">
      <alignment horizontal="center"/>
    </xf>
    <xf numFmtId="44" fontId="18" fillId="0" borderId="11" xfId="1" applyFont="1" applyFill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8" fillId="0" borderId="7" xfId="1" applyFont="1" applyFill="1" applyBorder="1" applyAlignment="1">
      <alignment vertical="center"/>
    </xf>
    <xf numFmtId="44" fontId="17" fillId="0" borderId="32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44" fontId="1" fillId="0" borderId="0" xfId="1" applyFill="1" applyAlignment="1">
      <alignment horizontal="center"/>
    </xf>
    <xf numFmtId="44" fontId="1" fillId="0" borderId="0" xfId="1" applyFill="1"/>
    <xf numFmtId="44" fontId="1" fillId="0" borderId="0" xfId="1" applyFill="1" applyBorder="1" applyAlignment="1">
      <alignment horizontal="center"/>
    </xf>
    <xf numFmtId="44" fontId="1" fillId="0" borderId="0" xfId="1" applyFill="1" applyBorder="1"/>
    <xf numFmtId="44" fontId="9" fillId="0" borderId="38" xfId="1" applyFont="1" applyFill="1" applyBorder="1" applyAlignment="1">
      <alignment horizontal="center" vertical="center"/>
    </xf>
    <xf numFmtId="44" fontId="9" fillId="0" borderId="41" xfId="1" applyFont="1" applyFill="1" applyBorder="1" applyAlignment="1">
      <alignment horizontal="center" vertical="center"/>
    </xf>
    <xf numFmtId="44" fontId="9" fillId="0" borderId="44" xfId="1" applyFont="1" applyFill="1" applyBorder="1" applyAlignment="1">
      <alignment horizontal="center" vertical="center"/>
    </xf>
    <xf numFmtId="44" fontId="25" fillId="0" borderId="11" xfId="1" applyFont="1" applyFill="1" applyBorder="1" applyAlignment="1">
      <alignment vertical="center"/>
    </xf>
    <xf numFmtId="44" fontId="18" fillId="0" borderId="70" xfId="1" applyFont="1" applyFill="1" applyBorder="1" applyAlignment="1">
      <alignment vertical="center"/>
    </xf>
    <xf numFmtId="44" fontId="5" fillId="0" borderId="0" xfId="1" applyFont="1" applyFill="1" applyBorder="1"/>
    <xf numFmtId="44" fontId="1" fillId="0" borderId="0" xfId="1" applyFont="1" applyFill="1"/>
    <xf numFmtId="49" fontId="2" fillId="0" borderId="24" xfId="0" applyNumberFormat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44" fontId="17" fillId="0" borderId="13" xfId="1" applyFont="1" applyFill="1" applyBorder="1" applyAlignment="1">
      <alignment horizontal="center"/>
    </xf>
    <xf numFmtId="44" fontId="17" fillId="0" borderId="9" xfId="1" applyFont="1" applyFill="1" applyBorder="1" applyAlignment="1">
      <alignment horizontal="center"/>
    </xf>
    <xf numFmtId="44" fontId="17" fillId="0" borderId="9" xfId="1" applyFont="1" applyFill="1" applyBorder="1" applyAlignment="1">
      <alignment vertical="center"/>
    </xf>
    <xf numFmtId="44" fontId="17" fillId="0" borderId="11" xfId="1" applyFont="1" applyFill="1" applyBorder="1" applyAlignment="1">
      <alignment horizontal="center"/>
    </xf>
    <xf numFmtId="44" fontId="17" fillId="0" borderId="1" xfId="1" applyFont="1" applyFill="1" applyBorder="1" applyAlignment="1">
      <alignment horizontal="center"/>
    </xf>
    <xf numFmtId="44" fontId="17" fillId="0" borderId="1" xfId="1" applyFont="1" applyFill="1" applyBorder="1" applyAlignment="1">
      <alignment vertical="center"/>
    </xf>
    <xf numFmtId="44" fontId="17" fillId="0" borderId="15" xfId="1" applyFont="1" applyFill="1" applyBorder="1" applyAlignment="1">
      <alignment horizontal="center"/>
    </xf>
    <xf numFmtId="44" fontId="17" fillId="0" borderId="12" xfId="1" applyFont="1" applyFill="1" applyBorder="1" applyAlignment="1">
      <alignment horizontal="center"/>
    </xf>
    <xf numFmtId="44" fontId="17" fillId="0" borderId="12" xfId="1" applyFont="1" applyFill="1" applyBorder="1" applyAlignment="1">
      <alignment vertical="center"/>
    </xf>
    <xf numFmtId="44" fontId="17" fillId="0" borderId="16" xfId="1" applyFont="1" applyFill="1" applyBorder="1" applyAlignment="1">
      <alignment horizontal="center"/>
    </xf>
    <xf numFmtId="44" fontId="17" fillId="0" borderId="75" xfId="1" applyFont="1" applyFill="1" applyBorder="1" applyAlignment="1">
      <alignment horizontal="center"/>
    </xf>
    <xf numFmtId="44" fontId="17" fillId="0" borderId="75" xfId="1" applyFont="1" applyFill="1" applyBorder="1"/>
    <xf numFmtId="44" fontId="17" fillId="0" borderId="21" xfId="1" applyFont="1" applyFill="1" applyBorder="1"/>
    <xf numFmtId="44" fontId="17" fillId="0" borderId="80" xfId="1" applyFont="1" applyFill="1" applyBorder="1"/>
    <xf numFmtId="0" fontId="1" fillId="0" borderId="0" xfId="0" applyFont="1" applyFill="1" applyBorder="1"/>
    <xf numFmtId="49" fontId="2" fillId="0" borderId="68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41" xfId="0" applyFont="1" applyBorder="1" applyAlignment="1">
      <alignment horizontal="center"/>
    </xf>
    <xf numFmtId="44" fontId="9" fillId="0" borderId="0" xfId="1" applyFont="1" applyFill="1" applyBorder="1" applyAlignment="1">
      <alignment horizontal="center" wrapText="1"/>
    </xf>
    <xf numFmtId="44" fontId="17" fillId="0" borderId="48" xfId="1" applyFont="1" applyFill="1" applyBorder="1"/>
    <xf numFmtId="44" fontId="17" fillId="0" borderId="55" xfId="1" applyFont="1" applyFill="1" applyBorder="1"/>
    <xf numFmtId="0" fontId="4" fillId="0" borderId="10" xfId="0" applyFont="1" applyBorder="1" applyAlignment="1">
      <alignment horizontal="center"/>
    </xf>
    <xf numFmtId="0" fontId="5" fillId="0" borderId="41" xfId="0" applyFont="1" applyBorder="1" applyAlignment="1"/>
    <xf numFmtId="44" fontId="8" fillId="0" borderId="0" xfId="0" applyNumberFormat="1" applyFont="1" applyBorder="1"/>
    <xf numFmtId="165" fontId="27" fillId="0" borderId="0" xfId="2" applyFont="1" applyBorder="1" applyAlignment="1">
      <alignment horizontal="center"/>
    </xf>
    <xf numFmtId="0" fontId="8" fillId="0" borderId="0" xfId="0" applyFont="1" applyBorder="1"/>
    <xf numFmtId="0" fontId="0" fillId="0" borderId="0" xfId="0" applyAlignment="1">
      <alignment horizontal="left" indent="1"/>
    </xf>
    <xf numFmtId="0" fontId="13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16" fontId="0" fillId="0" borderId="0" xfId="0" applyNumberFormat="1" applyAlignment="1">
      <alignment horizontal="left" indent="1"/>
    </xf>
    <xf numFmtId="44" fontId="8" fillId="0" borderId="0" xfId="0" applyNumberFormat="1" applyFont="1"/>
    <xf numFmtId="49" fontId="4" fillId="0" borderId="1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vertical="center"/>
    </xf>
    <xf numFmtId="44" fontId="17" fillId="0" borderId="15" xfId="0" applyNumberFormat="1" applyFont="1" applyBorder="1" applyAlignment="1"/>
    <xf numFmtId="49" fontId="4" fillId="0" borderId="23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49" fontId="4" fillId="0" borderId="46" xfId="0" applyNumberFormat="1" applyFont="1" applyBorder="1" applyAlignment="1">
      <alignment vertical="center"/>
    </xf>
    <xf numFmtId="44" fontId="17" fillId="0" borderId="11" xfId="0" applyNumberFormat="1" applyFont="1" applyBorder="1" applyAlignment="1">
      <alignment horizontal="center"/>
    </xf>
    <xf numFmtId="164" fontId="28" fillId="0" borderId="0" xfId="0" applyNumberFormat="1" applyFont="1" applyBorder="1"/>
    <xf numFmtId="49" fontId="4" fillId="0" borderId="3" xfId="0" applyNumberFormat="1" applyFont="1" applyBorder="1" applyAlignment="1">
      <alignment horizontal="center" vertical="center"/>
    </xf>
    <xf numFmtId="44" fontId="17" fillId="0" borderId="23" xfId="0" applyNumberFormat="1" applyFont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44" fontId="17" fillId="0" borderId="2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7" fillId="0" borderId="42" xfId="1" applyFont="1" applyFill="1" applyBorder="1" applyAlignment="1">
      <alignment vertical="center"/>
    </xf>
    <xf numFmtId="44" fontId="17" fillId="0" borderId="40" xfId="1" applyFont="1" applyFill="1" applyBorder="1" applyAlignment="1">
      <alignment vertical="center"/>
    </xf>
    <xf numFmtId="44" fontId="17" fillId="0" borderId="57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44" fontId="17" fillId="0" borderId="49" xfId="1" applyFont="1" applyFill="1" applyBorder="1" applyAlignment="1">
      <alignment vertical="center"/>
    </xf>
    <xf numFmtId="44" fontId="17" fillId="0" borderId="88" xfId="1" applyFont="1" applyBorder="1" applyAlignment="1">
      <alignment vertical="center"/>
    </xf>
    <xf numFmtId="44" fontId="30" fillId="0" borderId="0" xfId="0" applyNumberFormat="1" applyFont="1" applyAlignment="1">
      <alignment vertical="center"/>
    </xf>
    <xf numFmtId="165" fontId="30" fillId="0" borderId="0" xfId="2" applyFont="1" applyAlignment="1">
      <alignment vertical="center"/>
    </xf>
    <xf numFmtId="0" fontId="9" fillId="0" borderId="72" xfId="0" applyFont="1" applyBorder="1" applyAlignment="1">
      <alignment horizontal="center" vertical="center"/>
    </xf>
    <xf numFmtId="44" fontId="6" fillId="0" borderId="15" xfId="1" applyFont="1" applyBorder="1" applyAlignment="1">
      <alignment vertical="center"/>
    </xf>
    <xf numFmtId="44" fontId="6" fillId="0" borderId="12" xfId="1" applyFont="1" applyBorder="1" applyAlignment="1">
      <alignment vertical="center"/>
    </xf>
    <xf numFmtId="44" fontId="6" fillId="0" borderId="79" xfId="1" applyFont="1" applyBorder="1" applyAlignment="1">
      <alignment vertical="center"/>
    </xf>
    <xf numFmtId="44" fontId="25" fillId="0" borderId="23" xfId="1" applyFont="1" applyFill="1" applyBorder="1" applyAlignment="1">
      <alignment vertical="center"/>
    </xf>
    <xf numFmtId="44" fontId="25" fillId="0" borderId="7" xfId="1" applyFont="1" applyFill="1" applyBorder="1" applyAlignment="1">
      <alignment vertical="center"/>
    </xf>
    <xf numFmtId="44" fontId="17" fillId="0" borderId="56" xfId="1" applyFont="1" applyBorder="1" applyAlignment="1">
      <alignment vertical="center"/>
    </xf>
    <xf numFmtId="164" fontId="8" fillId="0" borderId="0" xfId="0" applyNumberFormat="1" applyFont="1"/>
    <xf numFmtId="44" fontId="17" fillId="0" borderId="18" xfId="1" applyFont="1" applyBorder="1" applyAlignment="1">
      <alignment vertical="center"/>
    </xf>
    <xf numFmtId="44" fontId="17" fillId="0" borderId="18" xfId="1" applyFont="1" applyFill="1" applyBorder="1" applyAlignment="1">
      <alignment vertical="center"/>
    </xf>
    <xf numFmtId="16" fontId="1" fillId="0" borderId="3" xfId="0" applyNumberFormat="1" applyFont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44" fontId="17" fillId="0" borderId="54" xfId="1" applyFont="1" applyBorder="1"/>
    <xf numFmtId="44" fontId="17" fillId="0" borderId="75" xfId="1" applyFont="1" applyFill="1" applyBorder="1" applyAlignment="1">
      <alignment vertical="center"/>
    </xf>
    <xf numFmtId="164" fontId="6" fillId="0" borderId="0" xfId="0" applyNumberFormat="1" applyFont="1"/>
    <xf numFmtId="44" fontId="2" fillId="0" borderId="0" xfId="1" applyFont="1"/>
    <xf numFmtId="49" fontId="4" fillId="0" borderId="3" xfId="0" applyNumberFormat="1" applyFont="1" applyBorder="1" applyAlignment="1">
      <alignment horizontal="center" vertical="center"/>
    </xf>
    <xf numFmtId="44" fontId="17" fillId="0" borderId="23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44" fontId="17" fillId="0" borderId="51" xfId="1" applyFont="1" applyBorder="1" applyAlignment="1">
      <alignment vertical="center"/>
    </xf>
    <xf numFmtId="44" fontId="17" fillId="0" borderId="47" xfId="1" applyFont="1" applyBorder="1" applyAlignment="1">
      <alignment vertical="center"/>
    </xf>
    <xf numFmtId="44" fontId="17" fillId="0" borderId="23" xfId="0" applyNumberFormat="1" applyFont="1" applyBorder="1" applyAlignment="1">
      <alignment horizontal="center"/>
    </xf>
    <xf numFmtId="44" fontId="25" fillId="0" borderId="60" xfId="1" applyFont="1" applyFill="1" applyBorder="1" applyAlignment="1">
      <alignment vertical="center"/>
    </xf>
    <xf numFmtId="44" fontId="17" fillId="0" borderId="48" xfId="1" applyFont="1" applyFill="1" applyBorder="1" applyAlignment="1">
      <alignment vertical="center"/>
    </xf>
    <xf numFmtId="44" fontId="17" fillId="0" borderId="3" xfId="1" applyFont="1" applyFill="1" applyBorder="1" applyAlignment="1">
      <alignment vertical="center"/>
    </xf>
    <xf numFmtId="44" fontId="2" fillId="0" borderId="1" xfId="1" applyFont="1" applyBorder="1"/>
    <xf numFmtId="167" fontId="0" fillId="0" borderId="0" xfId="0" applyNumberFormat="1" applyBorder="1"/>
    <xf numFmtId="44" fontId="17" fillId="0" borderId="23" xfId="0" applyNumberFormat="1" applyFont="1" applyBorder="1" applyAlignment="1">
      <alignment horizontal="center"/>
    </xf>
    <xf numFmtId="44" fontId="17" fillId="0" borderId="23" xfId="0" applyNumberFormat="1" applyFont="1" applyBorder="1" applyAlignment="1">
      <alignment horizontal="center"/>
    </xf>
    <xf numFmtId="44" fontId="17" fillId="0" borderId="23" xfId="0" applyNumberFormat="1" applyFont="1" applyBorder="1" applyAlignment="1">
      <alignment horizontal="center"/>
    </xf>
    <xf numFmtId="44" fontId="17" fillId="0" borderId="23" xfId="0" applyNumberFormat="1" applyFont="1" applyBorder="1" applyAlignment="1">
      <alignment horizontal="center"/>
    </xf>
    <xf numFmtId="44" fontId="17" fillId="0" borderId="2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4" fontId="2" fillId="0" borderId="25" xfId="1" applyFont="1" applyFill="1" applyBorder="1" applyAlignment="1">
      <alignment horizontal="center"/>
    </xf>
    <xf numFmtId="44" fontId="17" fillId="0" borderId="23" xfId="0" applyNumberFormat="1" applyFont="1" applyBorder="1" applyAlignment="1">
      <alignment horizontal="center"/>
    </xf>
    <xf numFmtId="44" fontId="17" fillId="0" borderId="23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2" fillId="0" borderId="24" xfId="1" applyFont="1" applyFill="1" applyBorder="1" applyAlignment="1">
      <alignment horizontal="center"/>
    </xf>
    <xf numFmtId="44" fontId="17" fillId="0" borderId="13" xfId="1" applyFont="1" applyFill="1" applyBorder="1" applyAlignment="1">
      <alignment vertical="center"/>
    </xf>
    <xf numFmtId="44" fontId="17" fillId="0" borderId="15" xfId="1" applyFont="1" applyFill="1" applyBorder="1" applyAlignment="1">
      <alignment vertical="center"/>
    </xf>
    <xf numFmtId="44" fontId="17" fillId="0" borderId="16" xfId="1" applyFont="1" applyFill="1" applyBorder="1"/>
    <xf numFmtId="49" fontId="1" fillId="0" borderId="50" xfId="0" applyNumberFormat="1" applyFont="1" applyBorder="1" applyAlignment="1">
      <alignment horizontal="center"/>
    </xf>
    <xf numFmtId="44" fontId="25" fillId="0" borderId="48" xfId="1" applyFont="1" applyBorder="1" applyAlignment="1">
      <alignment vertical="center"/>
    </xf>
    <xf numFmtId="16" fontId="0" fillId="0" borderId="1" xfId="0" applyNumberForma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4" fontId="2" fillId="0" borderId="63" xfId="1" applyFont="1" applyBorder="1" applyAlignment="1">
      <alignment horizontal="center"/>
    </xf>
    <xf numFmtId="44" fontId="17" fillId="0" borderId="15" xfId="0" applyNumberFormat="1" applyFont="1" applyBorder="1" applyAlignment="1">
      <alignment horizontal="center"/>
    </xf>
    <xf numFmtId="49" fontId="1" fillId="0" borderId="49" xfId="0" applyNumberFormat="1" applyFont="1" applyBorder="1" applyAlignment="1">
      <alignment horizontal="center"/>
    </xf>
    <xf numFmtId="49" fontId="1" fillId="0" borderId="53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4" fontId="18" fillId="0" borderId="23" xfId="1" applyFont="1" applyBorder="1" applyAlignment="1">
      <alignment vertical="center"/>
    </xf>
    <xf numFmtId="16" fontId="0" fillId="0" borderId="3" xfId="0" applyNumberFormat="1" applyBorder="1" applyAlignment="1">
      <alignment horizontal="center"/>
    </xf>
    <xf numFmtId="44" fontId="17" fillId="0" borderId="42" xfId="1" applyFont="1" applyBorder="1"/>
    <xf numFmtId="44" fontId="17" fillId="0" borderId="89" xfId="0" applyNumberFormat="1" applyFont="1" applyBorder="1" applyAlignment="1"/>
    <xf numFmtId="44" fontId="17" fillId="0" borderId="13" xfId="1" applyFont="1" applyBorder="1" applyAlignment="1">
      <alignment vertical="center"/>
    </xf>
    <xf numFmtId="44" fontId="17" fillId="0" borderId="52" xfId="1" applyFont="1" applyBorder="1" applyAlignment="1">
      <alignment vertical="center"/>
    </xf>
    <xf numFmtId="44" fontId="18" fillId="0" borderId="90" xfId="1" applyFont="1" applyBorder="1" applyAlignment="1">
      <alignment vertical="center"/>
    </xf>
    <xf numFmtId="44" fontId="13" fillId="0" borderId="0" xfId="0" applyNumberFormat="1" applyFont="1"/>
    <xf numFmtId="49" fontId="4" fillId="0" borderId="3" xfId="0" applyNumberFormat="1" applyFont="1" applyBorder="1" applyAlignment="1">
      <alignment horizontal="center" vertical="center"/>
    </xf>
    <xf numFmtId="44" fontId="25" fillId="0" borderId="31" xfId="1" applyFont="1" applyBorder="1" applyAlignment="1">
      <alignment vertical="center"/>
    </xf>
    <xf numFmtId="16" fontId="13" fillId="0" borderId="0" xfId="0" applyNumberFormat="1" applyFont="1" applyAlignment="1">
      <alignment horizontal="center"/>
    </xf>
    <xf numFmtId="49" fontId="4" fillId="0" borderId="46" xfId="0" applyNumberFormat="1" applyFont="1" applyBorder="1" applyAlignment="1">
      <alignment horizontal="center" vertical="center"/>
    </xf>
    <xf numFmtId="44" fontId="17" fillId="0" borderId="40" xfId="0" applyNumberFormat="1" applyFont="1" applyBorder="1" applyAlignment="1">
      <alignment horizontal="center"/>
    </xf>
    <xf numFmtId="49" fontId="4" fillId="0" borderId="46" xfId="0" applyNumberFormat="1" applyFont="1" applyBorder="1" applyAlignment="1">
      <alignment horizontal="center" vertical="center"/>
    </xf>
    <xf numFmtId="44" fontId="17" fillId="0" borderId="40" xfId="0" applyNumberFormat="1" applyFont="1" applyBorder="1" applyAlignment="1">
      <alignment horizontal="center"/>
    </xf>
    <xf numFmtId="44" fontId="17" fillId="0" borderId="40" xfId="0" applyNumberFormat="1" applyFont="1" applyBorder="1" applyAlignment="1">
      <alignment horizontal="center"/>
    </xf>
    <xf numFmtId="44" fontId="17" fillId="0" borderId="50" xfId="1" applyFont="1" applyBorder="1" applyAlignment="1">
      <alignment vertical="center"/>
    </xf>
    <xf numFmtId="44" fontId="17" fillId="0" borderId="11" xfId="1" applyFont="1" applyBorder="1"/>
    <xf numFmtId="44" fontId="17" fillId="0" borderId="15" xfId="1" applyFont="1" applyBorder="1"/>
    <xf numFmtId="44" fontId="17" fillId="0" borderId="16" xfId="1" applyFont="1" applyBorder="1"/>
    <xf numFmtId="44" fontId="17" fillId="0" borderId="4" xfId="1" applyFont="1" applyBorder="1"/>
    <xf numFmtId="44" fontId="17" fillId="0" borderId="91" xfId="1" applyFont="1" applyBorder="1"/>
    <xf numFmtId="44" fontId="17" fillId="0" borderId="64" xfId="1" applyFont="1" applyBorder="1"/>
    <xf numFmtId="44" fontId="17" fillId="0" borderId="57" xfId="1" applyFont="1" applyBorder="1" applyAlignment="1">
      <alignment horizontal="center"/>
    </xf>
    <xf numFmtId="44" fontId="17" fillId="0" borderId="32" xfId="1" applyFont="1" applyBorder="1" applyAlignment="1">
      <alignment horizontal="center"/>
    </xf>
    <xf numFmtId="44" fontId="17" fillId="0" borderId="0" xfId="1" applyFont="1" applyBorder="1" applyAlignment="1">
      <alignment horizontal="center"/>
    </xf>
    <xf numFmtId="44" fontId="17" fillId="0" borderId="54" xfId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4" fontId="17" fillId="0" borderId="40" xfId="1" applyFont="1" applyBorder="1" applyAlignment="1">
      <alignment horizontal="center"/>
    </xf>
    <xf numFmtId="44" fontId="17" fillId="0" borderId="79" xfId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4" fontId="9" fillId="0" borderId="0" xfId="1" applyFont="1" applyBorder="1" applyAlignment="1">
      <alignment horizontal="center" wrapText="1"/>
    </xf>
    <xf numFmtId="44" fontId="17" fillId="0" borderId="0" xfId="1" applyFont="1" applyBorder="1" applyAlignment="1">
      <alignment vertical="center"/>
    </xf>
    <xf numFmtId="44" fontId="18" fillId="0" borderId="0" xfId="1" applyFont="1" applyBorder="1" applyAlignment="1">
      <alignment vertical="center"/>
    </xf>
    <xf numFmtId="166" fontId="2" fillId="0" borderId="0" xfId="1" applyNumberFormat="1" applyFont="1" applyBorder="1" applyAlignment="1">
      <alignment horizontal="center"/>
    </xf>
    <xf numFmtId="44" fontId="17" fillId="0" borderId="28" xfId="1" applyFont="1" applyBorder="1" applyAlignment="1">
      <alignment vertical="center"/>
    </xf>
    <xf numFmtId="44" fontId="17" fillId="0" borderId="41" xfId="1" applyFont="1" applyBorder="1"/>
    <xf numFmtId="44" fontId="31" fillId="0" borderId="0" xfId="1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44" fontId="17" fillId="0" borderId="72" xfId="0" applyNumberFormat="1" applyFont="1" applyBorder="1" applyAlignment="1">
      <alignment horizontal="center"/>
    </xf>
    <xf numFmtId="44" fontId="17" fillId="0" borderId="59" xfId="0" applyNumberFormat="1" applyFont="1" applyBorder="1" applyAlignment="1">
      <alignment horizontal="center"/>
    </xf>
    <xf numFmtId="44" fontId="17" fillId="0" borderId="34" xfId="0" applyNumberFormat="1" applyFont="1" applyBorder="1" applyAlignment="1">
      <alignment horizontal="center"/>
    </xf>
    <xf numFmtId="44" fontId="17" fillId="0" borderId="59" xfId="0" applyNumberFormat="1" applyFont="1" applyBorder="1" applyAlignment="1">
      <alignment horizontal="center" wrapText="1"/>
    </xf>
    <xf numFmtId="0" fontId="4" fillId="0" borderId="56" xfId="0" applyFont="1" applyBorder="1" applyAlignment="1">
      <alignment vertical="center"/>
    </xf>
    <xf numFmtId="44" fontId="25" fillId="0" borderId="59" xfId="1" applyFont="1" applyBorder="1" applyAlignment="1">
      <alignment vertical="center"/>
    </xf>
    <xf numFmtId="166" fontId="32" fillId="0" borderId="0" xfId="1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4" fontId="17" fillId="0" borderId="72" xfId="0" applyNumberFormat="1" applyFont="1" applyBorder="1" applyAlignment="1">
      <alignment horizontal="center"/>
    </xf>
    <xf numFmtId="44" fontId="17" fillId="0" borderId="31" xfId="0" applyNumberFormat="1" applyFont="1" applyBorder="1" applyAlignment="1"/>
    <xf numFmtId="49" fontId="2" fillId="0" borderId="1" xfId="0" applyNumberFormat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4" fontId="2" fillId="0" borderId="57" xfId="1" applyFont="1" applyBorder="1" applyAlignment="1">
      <alignment horizontal="center"/>
    </xf>
    <xf numFmtId="44" fontId="2" fillId="0" borderId="42" xfId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4" fontId="17" fillId="0" borderId="15" xfId="1" applyFont="1" applyBorder="1" applyAlignment="1">
      <alignment horizontal="center"/>
    </xf>
    <xf numFmtId="49" fontId="2" fillId="0" borderId="69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93" xfId="0" applyNumberFormat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4" fontId="17" fillId="0" borderId="23" xfId="0" applyNumberFormat="1" applyFont="1" applyBorder="1" applyAlignment="1">
      <alignment horizontal="center"/>
    </xf>
    <xf numFmtId="44" fontId="17" fillId="0" borderId="2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4" fontId="17" fillId="0" borderId="15" xfId="1" applyFont="1" applyBorder="1" applyAlignment="1">
      <alignment horizontal="center"/>
    </xf>
    <xf numFmtId="0" fontId="13" fillId="0" borderId="0" xfId="0" applyFont="1" applyBorder="1" applyAlignment="1">
      <alignment horizontal="left" indent="1"/>
    </xf>
    <xf numFmtId="44" fontId="17" fillId="0" borderId="15" xfId="0" applyNumberFormat="1" applyFont="1" applyBorder="1" applyAlignment="1">
      <alignment horizontal="center"/>
    </xf>
    <xf numFmtId="44" fontId="17" fillId="0" borderId="23" xfId="0" applyNumberFormat="1" applyFont="1" applyBorder="1" applyAlignment="1">
      <alignment horizontal="center"/>
    </xf>
    <xf numFmtId="44" fontId="17" fillId="0" borderId="65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textRotation="90"/>
    </xf>
    <xf numFmtId="44" fontId="17" fillId="0" borderId="59" xfId="0" applyNumberFormat="1" applyFont="1" applyBorder="1" applyAlignment="1"/>
    <xf numFmtId="0" fontId="4" fillId="0" borderId="79" xfId="0" applyFont="1" applyBorder="1" applyAlignment="1">
      <alignment horizontal="center"/>
    </xf>
    <xf numFmtId="44" fontId="17" fillId="0" borderId="15" xfId="1" applyFont="1" applyBorder="1" applyAlignment="1">
      <alignment vertical="center"/>
    </xf>
    <xf numFmtId="44" fontId="18" fillId="0" borderId="18" xfId="1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44" fontId="18" fillId="0" borderId="13" xfId="1" applyFont="1" applyBorder="1" applyAlignment="1">
      <alignment vertical="center"/>
    </xf>
    <xf numFmtId="0" fontId="4" fillId="0" borderId="81" xfId="0" applyFont="1" applyBorder="1" applyAlignment="1">
      <alignment horizontal="center"/>
    </xf>
    <xf numFmtId="44" fontId="18" fillId="0" borderId="16" xfId="1" applyFont="1" applyBorder="1" applyAlignment="1">
      <alignment vertical="center"/>
    </xf>
    <xf numFmtId="44" fontId="17" fillId="0" borderId="76" xfId="1" applyFont="1" applyBorder="1" applyAlignment="1">
      <alignment vertical="center"/>
    </xf>
    <xf numFmtId="44" fontId="18" fillId="0" borderId="74" xfId="1" applyFont="1" applyBorder="1" applyAlignment="1">
      <alignment vertical="center"/>
    </xf>
    <xf numFmtId="44" fontId="17" fillId="0" borderId="81" xfId="1" applyFont="1" applyBorder="1" applyAlignment="1">
      <alignment vertical="center"/>
    </xf>
    <xf numFmtId="44" fontId="17" fillId="0" borderId="53" xfId="1" applyFont="1" applyBorder="1" applyAlignment="1">
      <alignment vertical="center"/>
    </xf>
    <xf numFmtId="49" fontId="9" fillId="0" borderId="75" xfId="0" applyNumberFormat="1" applyFont="1" applyBorder="1" applyAlignment="1">
      <alignment horizontal="center" vertical="center" textRotation="90"/>
    </xf>
    <xf numFmtId="44" fontId="17" fillId="0" borderId="74" xfId="1" applyFont="1" applyBorder="1" applyAlignment="1">
      <alignment vertical="center"/>
    </xf>
    <xf numFmtId="44" fontId="17" fillId="0" borderId="34" xfId="1" applyFont="1" applyBorder="1" applyAlignment="1">
      <alignment vertical="center"/>
    </xf>
    <xf numFmtId="44" fontId="4" fillId="0" borderId="92" xfId="0" applyNumberFormat="1" applyFont="1" applyBorder="1" applyAlignment="1">
      <alignment horizontal="left" vertical="center"/>
    </xf>
    <xf numFmtId="44" fontId="25" fillId="0" borderId="40" xfId="1" applyFont="1" applyFill="1" applyBorder="1" applyAlignment="1">
      <alignment vertical="center"/>
    </xf>
    <xf numFmtId="44" fontId="2" fillId="0" borderId="68" xfId="1" applyFont="1" applyFill="1" applyBorder="1" applyAlignment="1">
      <alignment horizontal="center"/>
    </xf>
    <xf numFmtId="44" fontId="17" fillId="0" borderId="43" xfId="1" applyFont="1" applyFill="1" applyBorder="1"/>
    <xf numFmtId="49" fontId="0" fillId="0" borderId="13" xfId="0" applyNumberFormat="1" applyBorder="1" applyAlignment="1">
      <alignment horizontal="center"/>
    </xf>
    <xf numFmtId="44" fontId="2" fillId="0" borderId="9" xfId="1" applyFont="1" applyFill="1" applyBorder="1" applyAlignment="1">
      <alignment horizontal="center"/>
    </xf>
    <xf numFmtId="44" fontId="25" fillId="0" borderId="69" xfId="1" applyFont="1" applyBorder="1" applyAlignment="1">
      <alignment vertical="center"/>
    </xf>
    <xf numFmtId="44" fontId="25" fillId="0" borderId="16" xfId="1" applyFont="1" applyBorder="1" applyAlignment="1">
      <alignment vertical="center"/>
    </xf>
    <xf numFmtId="0" fontId="4" fillId="0" borderId="42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44" fontId="2" fillId="0" borderId="58" xfId="1" applyFont="1" applyFill="1" applyBorder="1" applyAlignment="1">
      <alignment horizontal="center"/>
    </xf>
    <xf numFmtId="44" fontId="17" fillId="0" borderId="52" xfId="1" applyFont="1" applyFill="1" applyBorder="1"/>
    <xf numFmtId="44" fontId="17" fillId="0" borderId="44" xfId="1" applyFont="1" applyFill="1" applyBorder="1"/>
    <xf numFmtId="44" fontId="17" fillId="0" borderId="9" xfId="1" applyFont="1" applyFill="1" applyBorder="1"/>
    <xf numFmtId="44" fontId="17" fillId="0" borderId="1" xfId="1" applyFont="1" applyFill="1" applyBorder="1"/>
    <xf numFmtId="0" fontId="5" fillId="0" borderId="41" xfId="0" applyFont="1" applyBorder="1" applyAlignment="1">
      <alignment horizontal="center"/>
    </xf>
    <xf numFmtId="44" fontId="17" fillId="0" borderId="59" xfId="0" applyNumberFormat="1" applyFont="1" applyBorder="1" applyAlignment="1">
      <alignment horizontal="center"/>
    </xf>
    <xf numFmtId="49" fontId="4" fillId="0" borderId="32" xfId="0" applyNumberFormat="1" applyFont="1" applyBorder="1" applyAlignment="1">
      <alignment horizontal="center" vertical="center"/>
    </xf>
    <xf numFmtId="49" fontId="9" fillId="0" borderId="41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4" fontId="17" fillId="0" borderId="44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33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7" xfId="0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34" fillId="0" borderId="0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textRotation="90"/>
    </xf>
    <xf numFmtId="49" fontId="6" fillId="0" borderId="18" xfId="0" applyNumberFormat="1" applyFont="1" applyBorder="1" applyAlignment="1">
      <alignment horizontal="center"/>
    </xf>
    <xf numFmtId="44" fontId="17" fillId="0" borderId="84" xfId="1" applyFont="1" applyFill="1" applyBorder="1" applyAlignment="1">
      <alignment vertical="center"/>
    </xf>
    <xf numFmtId="44" fontId="18" fillId="0" borderId="18" xfId="1" applyFont="1" applyFill="1" applyBorder="1" applyAlignment="1">
      <alignment vertical="center"/>
    </xf>
    <xf numFmtId="44" fontId="17" fillId="0" borderId="79" xfId="1" applyFont="1" applyFill="1" applyBorder="1" applyAlignment="1">
      <alignment vertical="center"/>
    </xf>
    <xf numFmtId="44" fontId="17" fillId="0" borderId="72" xfId="1" applyFont="1" applyBorder="1" applyAlignment="1">
      <alignment vertical="center"/>
    </xf>
    <xf numFmtId="49" fontId="6" fillId="0" borderId="9" xfId="0" applyNumberFormat="1" applyFont="1" applyBorder="1" applyAlignment="1">
      <alignment horizontal="center" vertical="center" textRotation="90"/>
    </xf>
    <xf numFmtId="49" fontId="6" fillId="0" borderId="75" xfId="0" applyNumberFormat="1" applyFont="1" applyBorder="1" applyAlignment="1">
      <alignment horizontal="center" vertical="center" textRotation="90"/>
    </xf>
    <xf numFmtId="49" fontId="6" fillId="0" borderId="40" xfId="0" applyNumberFormat="1" applyFont="1" applyBorder="1" applyAlignment="1">
      <alignment horizontal="center"/>
    </xf>
    <xf numFmtId="44" fontId="17" fillId="0" borderId="23" xfId="1" applyFont="1" applyFill="1" applyBorder="1" applyAlignment="1">
      <alignment vertical="center"/>
    </xf>
    <xf numFmtId="49" fontId="6" fillId="0" borderId="75" xfId="0" applyNumberFormat="1" applyFont="1" applyBorder="1" applyAlignment="1">
      <alignment horizontal="center" vertical="center"/>
    </xf>
    <xf numFmtId="44" fontId="17" fillId="0" borderId="40" xfId="1" applyFont="1" applyBorder="1" applyAlignment="1">
      <alignment vertical="center"/>
    </xf>
    <xf numFmtId="44" fontId="17" fillId="0" borderId="60" xfId="1" applyFont="1" applyBorder="1" applyAlignment="1">
      <alignment vertical="center"/>
    </xf>
    <xf numFmtId="44" fontId="25" fillId="0" borderId="74" xfId="1" applyFont="1" applyBorder="1" applyAlignment="1">
      <alignment vertical="center"/>
    </xf>
    <xf numFmtId="167" fontId="8" fillId="0" borderId="0" xfId="0" applyNumberFormat="1" applyFont="1"/>
    <xf numFmtId="164" fontId="4" fillId="0" borderId="0" xfId="0" applyNumberFormat="1" applyFont="1"/>
    <xf numFmtId="167" fontId="6" fillId="0" borderId="0" xfId="0" applyNumberFormat="1" applyFont="1"/>
    <xf numFmtId="44" fontId="17" fillId="0" borderId="69" xfId="1" applyFont="1" applyBorder="1" applyAlignment="1">
      <alignment vertical="center"/>
    </xf>
    <xf numFmtId="44" fontId="17" fillId="0" borderId="61" xfId="0" applyNumberFormat="1" applyFont="1" applyBorder="1" applyAlignment="1">
      <alignment horizontal="center"/>
    </xf>
    <xf numFmtId="44" fontId="17" fillId="0" borderId="52" xfId="1" applyFont="1" applyBorder="1"/>
    <xf numFmtId="44" fontId="17" fillId="0" borderId="48" xfId="1" applyFont="1" applyBorder="1"/>
    <xf numFmtId="44" fontId="17" fillId="0" borderId="15" xfId="1" applyFont="1" applyBorder="1" applyAlignment="1">
      <alignment horizontal="center"/>
    </xf>
    <xf numFmtId="44" fontId="25" fillId="0" borderId="13" xfId="1" applyFont="1" applyBorder="1" applyAlignment="1">
      <alignment vertical="center"/>
    </xf>
    <xf numFmtId="44" fontId="17" fillId="0" borderId="75" xfId="1" applyFont="1" applyBorder="1" applyAlignment="1">
      <alignment vertical="center"/>
    </xf>
    <xf numFmtId="16" fontId="0" fillId="0" borderId="46" xfId="0" applyNumberFormat="1" applyBorder="1" applyAlignment="1">
      <alignment horizontal="center"/>
    </xf>
    <xf numFmtId="16" fontId="0" fillId="0" borderId="47" xfId="0" applyNumberFormat="1" applyBorder="1" applyAlignment="1">
      <alignment horizontal="center"/>
    </xf>
    <xf numFmtId="44" fontId="0" fillId="0" borderId="0" xfId="1" applyFont="1" applyAlignment="1">
      <alignment vertical="center"/>
    </xf>
    <xf numFmtId="44" fontId="0" fillId="0" borderId="1" xfId="0" applyNumberFormat="1" applyBorder="1" applyAlignment="1">
      <alignment vertical="center"/>
    </xf>
    <xf numFmtId="166" fontId="20" fillId="0" borderId="62" xfId="1" applyNumberFormat="1" applyFont="1" applyFill="1" applyBorder="1" applyAlignment="1">
      <alignment horizontal="center" vertical="center"/>
    </xf>
    <xf numFmtId="166" fontId="20" fillId="0" borderId="64" xfId="1" applyNumberFormat="1" applyFont="1" applyFill="1" applyBorder="1" applyAlignment="1">
      <alignment horizontal="center" vertical="center"/>
    </xf>
    <xf numFmtId="44" fontId="26" fillId="0" borderId="79" xfId="0" applyNumberFormat="1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44" fontId="26" fillId="0" borderId="57" xfId="0" applyNumberFormat="1" applyFont="1" applyBorder="1" applyAlignment="1">
      <alignment horizontal="center" vertical="center"/>
    </xf>
    <xf numFmtId="166" fontId="26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wrapText="1"/>
    </xf>
    <xf numFmtId="0" fontId="14" fillId="0" borderId="73" xfId="0" applyFont="1" applyBorder="1" applyAlignment="1">
      <alignment horizontal="center" wrapText="1"/>
    </xf>
    <xf numFmtId="44" fontId="10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4" fontId="10" fillId="0" borderId="0" xfId="1" applyNumberFormat="1" applyFont="1" applyBorder="1" applyAlignment="1">
      <alignment horizontal="left" vertical="center"/>
    </xf>
    <xf numFmtId="7" fontId="10" fillId="0" borderId="0" xfId="1" applyNumberFormat="1" applyFont="1" applyBorder="1" applyAlignment="1">
      <alignment horizontal="left" vertical="center"/>
    </xf>
    <xf numFmtId="44" fontId="12" fillId="0" borderId="0" xfId="1" applyFont="1" applyBorder="1" applyAlignment="1">
      <alignment horizontal="center" vertical="center"/>
    </xf>
    <xf numFmtId="44" fontId="17" fillId="0" borderId="15" xfId="0" applyNumberFormat="1" applyFont="1" applyBorder="1" applyAlignment="1">
      <alignment horizontal="center"/>
    </xf>
    <xf numFmtId="44" fontId="17" fillId="0" borderId="23" xfId="0" applyNumberFormat="1" applyFont="1" applyBorder="1" applyAlignment="1">
      <alignment horizontal="center"/>
    </xf>
    <xf numFmtId="49" fontId="1" fillId="0" borderId="49" xfId="0" applyNumberFormat="1" applyFont="1" applyBorder="1" applyAlignment="1">
      <alignment horizontal="center"/>
    </xf>
    <xf numFmtId="49" fontId="1" fillId="0" borderId="48" xfId="0" applyNumberFormat="1" applyFont="1" applyBorder="1" applyAlignment="1">
      <alignment horizontal="center"/>
    </xf>
    <xf numFmtId="44" fontId="17" fillId="0" borderId="65" xfId="0" applyNumberFormat="1" applyFont="1" applyBorder="1" applyAlignment="1">
      <alignment horizontal="center"/>
    </xf>
    <xf numFmtId="166" fontId="22" fillId="0" borderId="0" xfId="0" applyNumberFormat="1" applyFont="1" applyBorder="1" applyAlignment="1">
      <alignment horizontal="center"/>
    </xf>
    <xf numFmtId="166" fontId="22" fillId="0" borderId="0" xfId="0" applyNumberFormat="1" applyFont="1" applyAlignment="1">
      <alignment horizontal="center"/>
    </xf>
    <xf numFmtId="49" fontId="0" fillId="0" borderId="47" xfId="0" applyNumberFormat="1" applyBorder="1" applyAlignment="1">
      <alignment horizontal="center"/>
    </xf>
    <xf numFmtId="49" fontId="1" fillId="0" borderId="53" xfId="0" applyNumberFormat="1" applyFont="1" applyBorder="1" applyAlignment="1">
      <alignment horizontal="center"/>
    </xf>
    <xf numFmtId="49" fontId="1" fillId="0" borderId="54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49" fontId="2" fillId="0" borderId="56" xfId="0" applyNumberFormat="1" applyFont="1" applyBorder="1" applyAlignment="1">
      <alignment horizontal="center"/>
    </xf>
    <xf numFmtId="166" fontId="23" fillId="0" borderId="56" xfId="0" applyNumberFormat="1" applyFont="1" applyBorder="1" applyAlignment="1">
      <alignment horizontal="left" vertical="center" indent="1"/>
    </xf>
    <xf numFmtId="166" fontId="23" fillId="0" borderId="0" xfId="0" applyNumberFormat="1" applyFont="1" applyBorder="1" applyAlignment="1">
      <alignment horizontal="left" vertical="center" indent="1"/>
    </xf>
    <xf numFmtId="166" fontId="2" fillId="0" borderId="57" xfId="1" applyNumberFormat="1" applyFont="1" applyFill="1" applyBorder="1" applyAlignment="1">
      <alignment horizontal="center"/>
    </xf>
    <xf numFmtId="166" fontId="2" fillId="0" borderId="40" xfId="1" applyNumberFormat="1" applyFont="1" applyFill="1" applyBorder="1" applyAlignment="1">
      <alignment horizontal="center"/>
    </xf>
    <xf numFmtId="166" fontId="2" fillId="0" borderId="29" xfId="1" applyNumberFormat="1" applyFont="1" applyFill="1" applyBorder="1" applyAlignment="1">
      <alignment horizontal="center"/>
    </xf>
    <xf numFmtId="166" fontId="2" fillId="0" borderId="69" xfId="1" applyNumberFormat="1" applyFont="1" applyFill="1" applyBorder="1" applyAlignment="1">
      <alignment horizont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4" fontId="17" fillId="0" borderId="24" xfId="0" applyNumberFormat="1" applyFont="1" applyBorder="1" applyAlignment="1">
      <alignment horizontal="center"/>
    </xf>
    <xf numFmtId="44" fontId="9" fillId="0" borderId="0" xfId="1" applyFont="1" applyBorder="1" applyAlignment="1">
      <alignment horizontal="center" wrapText="1"/>
    </xf>
    <xf numFmtId="44" fontId="9" fillId="0" borderId="41" xfId="1" applyFont="1" applyBorder="1" applyAlignment="1">
      <alignment horizontal="center" wrapText="1"/>
    </xf>
    <xf numFmtId="44" fontId="14" fillId="0" borderId="63" xfId="1" applyFont="1" applyFill="1" applyBorder="1" applyAlignment="1">
      <alignment horizontal="center"/>
    </xf>
    <xf numFmtId="44" fontId="14" fillId="0" borderId="58" xfId="1" applyFont="1" applyFill="1" applyBorder="1" applyAlignment="1">
      <alignment horizontal="center"/>
    </xf>
    <xf numFmtId="49" fontId="0" fillId="0" borderId="7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1" fillId="0" borderId="47" xfId="0" applyNumberFormat="1" applyFon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49" fontId="1" fillId="0" borderId="65" xfId="0" applyNumberFormat="1" applyFont="1" applyBorder="1" applyAlignment="1">
      <alignment horizontal="center"/>
    </xf>
    <xf numFmtId="49" fontId="0" fillId="0" borderId="83" xfId="0" applyNumberFormat="1" applyBorder="1" applyAlignment="1">
      <alignment horizontal="center"/>
    </xf>
    <xf numFmtId="166" fontId="2" fillId="0" borderId="57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166" fontId="2" fillId="0" borderId="29" xfId="1" applyNumberFormat="1" applyFont="1" applyBorder="1" applyAlignment="1">
      <alignment horizontal="center"/>
    </xf>
    <xf numFmtId="166" fontId="2" fillId="0" borderId="69" xfId="1" applyNumberFormat="1" applyFont="1" applyBorder="1" applyAlignment="1">
      <alignment horizontal="center"/>
    </xf>
    <xf numFmtId="44" fontId="14" fillId="0" borderId="63" xfId="1" applyFont="1" applyBorder="1" applyAlignment="1">
      <alignment horizontal="center"/>
    </xf>
    <xf numFmtId="44" fontId="14" fillId="0" borderId="58" xfId="1" applyFont="1" applyBorder="1" applyAlignment="1">
      <alignment horizontal="center"/>
    </xf>
    <xf numFmtId="44" fontId="17" fillId="0" borderId="68" xfId="0" applyNumberFormat="1" applyFont="1" applyBorder="1" applyAlignment="1">
      <alignment horizontal="center"/>
    </xf>
    <xf numFmtId="44" fontId="17" fillId="0" borderId="89" xfId="0" applyNumberFormat="1" applyFont="1" applyBorder="1" applyAlignment="1">
      <alignment horizontal="center"/>
    </xf>
    <xf numFmtId="44" fontId="17" fillId="0" borderId="40" xfId="0" applyNumberFormat="1" applyFont="1" applyBorder="1" applyAlignment="1">
      <alignment horizontal="center"/>
    </xf>
    <xf numFmtId="49" fontId="4" fillId="0" borderId="68" xfId="0" applyNumberFormat="1" applyFont="1" applyBorder="1" applyAlignment="1">
      <alignment horizontal="center" vertical="center"/>
    </xf>
    <xf numFmtId="49" fontId="4" fillId="0" borderId="89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67" fontId="27" fillId="0" borderId="0" xfId="1" applyNumberFormat="1" applyFont="1" applyAlignment="1">
      <alignment horizontal="center"/>
    </xf>
    <xf numFmtId="44" fontId="17" fillId="0" borderId="72" xfId="0" applyNumberFormat="1" applyFont="1" applyBorder="1" applyAlignment="1">
      <alignment horizontal="center" wrapText="1"/>
    </xf>
    <xf numFmtId="44" fontId="17" fillId="0" borderId="73" xfId="0" applyNumberFormat="1" applyFont="1" applyBorder="1" applyAlignment="1">
      <alignment horizontal="center" wrapText="1"/>
    </xf>
    <xf numFmtId="49" fontId="1" fillId="0" borderId="23" xfId="0" applyNumberFormat="1" applyFont="1" applyBorder="1" applyAlignment="1">
      <alignment horizontal="center"/>
    </xf>
    <xf numFmtId="49" fontId="0" fillId="0" borderId="57" xfId="0" applyNumberFormat="1" applyBorder="1" applyAlignment="1">
      <alignment horizontal="center"/>
    </xf>
    <xf numFmtId="44" fontId="17" fillId="0" borderId="92" xfId="0" applyNumberFormat="1" applyFont="1" applyBorder="1" applyAlignment="1">
      <alignment horizontal="center"/>
    </xf>
    <xf numFmtId="44" fontId="17" fillId="0" borderId="59" xfId="0" applyNumberFormat="1" applyFont="1" applyBorder="1" applyAlignment="1">
      <alignment horizontal="center"/>
    </xf>
    <xf numFmtId="44" fontId="17" fillId="0" borderId="92" xfId="0" applyNumberFormat="1" applyFont="1" applyBorder="1" applyAlignment="1">
      <alignment horizontal="center" wrapText="1"/>
    </xf>
    <xf numFmtId="44" fontId="17" fillId="0" borderId="59" xfId="0" applyNumberFormat="1" applyFont="1" applyBorder="1" applyAlignment="1">
      <alignment horizontal="center" wrapText="1"/>
    </xf>
    <xf numFmtId="44" fontId="17" fillId="0" borderId="72" xfId="0" applyNumberFormat="1" applyFont="1" applyBorder="1" applyAlignment="1">
      <alignment horizontal="center"/>
    </xf>
    <xf numFmtId="44" fontId="17" fillId="0" borderId="71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44" fontId="17" fillId="0" borderId="15" xfId="1" applyFont="1" applyBorder="1" applyAlignment="1">
      <alignment horizontal="center"/>
    </xf>
    <xf numFmtId="44" fontId="17" fillId="0" borderId="23" xfId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9" fontId="1" fillId="0" borderId="60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4" fontId="17" fillId="0" borderId="73" xfId="0" applyNumberFormat="1" applyFont="1" applyBorder="1" applyAlignment="1">
      <alignment horizontal="center"/>
    </xf>
    <xf numFmtId="49" fontId="4" fillId="0" borderId="79" xfId="0" applyNumberFormat="1" applyFont="1" applyBorder="1" applyAlignment="1">
      <alignment horizontal="center" vertical="center"/>
    </xf>
    <xf numFmtId="49" fontId="4" fillId="0" borderId="83" xfId="0" applyNumberFormat="1" applyFont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0" fillId="0" borderId="50" xfId="0" applyNumberFormat="1" applyBorder="1" applyAlignment="1">
      <alignment horizontal="center"/>
    </xf>
    <xf numFmtId="49" fontId="0" fillId="0" borderId="52" xfId="0" applyNumberFormat="1" applyBorder="1" applyAlignment="1">
      <alignment horizontal="center"/>
    </xf>
    <xf numFmtId="0" fontId="9" fillId="0" borderId="65" xfId="0" applyFont="1" applyBorder="1" applyAlignment="1">
      <alignment horizontal="center" vertical="center" textRotation="90"/>
    </xf>
    <xf numFmtId="0" fontId="9" fillId="0" borderId="21" xfId="0" applyFont="1" applyBorder="1" applyAlignment="1">
      <alignment horizontal="center" vertical="center" textRotation="90"/>
    </xf>
    <xf numFmtId="49" fontId="9" fillId="0" borderId="24" xfId="0" applyNumberFormat="1" applyFont="1" applyBorder="1" applyAlignment="1">
      <alignment horizontal="center" vertical="center" textRotation="90"/>
    </xf>
    <xf numFmtId="49" fontId="9" fillId="0" borderId="65" xfId="0" applyNumberFormat="1" applyFont="1" applyBorder="1" applyAlignment="1">
      <alignment horizontal="center" vertical="center" textRotation="90"/>
    </xf>
    <xf numFmtId="49" fontId="9" fillId="0" borderId="21" xfId="0" applyNumberFormat="1" applyFont="1" applyBorder="1" applyAlignment="1">
      <alignment horizontal="center" vertical="center" textRotation="90"/>
    </xf>
    <xf numFmtId="44" fontId="6" fillId="0" borderId="71" xfId="0" applyNumberFormat="1" applyFont="1" applyBorder="1" applyAlignment="1">
      <alignment horizontal="center"/>
    </xf>
    <xf numFmtId="0" fontId="6" fillId="0" borderId="92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0" fillId="0" borderId="76" xfId="0" applyNumberFormat="1" applyBorder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65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/>
    </xf>
    <xf numFmtId="44" fontId="17" fillId="0" borderId="94" xfId="0" applyNumberFormat="1" applyFont="1" applyBorder="1" applyAlignment="1">
      <alignment horizontal="center"/>
    </xf>
    <xf numFmtId="44" fontId="17" fillId="0" borderId="61" xfId="0" applyNumberFormat="1" applyFont="1" applyBorder="1" applyAlignment="1">
      <alignment horizontal="center"/>
    </xf>
    <xf numFmtId="44" fontId="17" fillId="0" borderId="58" xfId="0" applyNumberFormat="1" applyFont="1" applyBorder="1" applyAlignment="1">
      <alignment horizontal="center"/>
    </xf>
    <xf numFmtId="44" fontId="17" fillId="0" borderId="44" xfId="0" applyNumberFormat="1" applyFont="1" applyBorder="1" applyAlignment="1">
      <alignment horizontal="center"/>
    </xf>
    <xf numFmtId="44" fontId="5" fillId="0" borderId="94" xfId="0" applyNumberFormat="1" applyFont="1" applyBorder="1" applyAlignment="1">
      <alignment horizontal="center"/>
    </xf>
    <xf numFmtId="0" fontId="5" fillId="0" borderId="9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44" fontId="18" fillId="0" borderId="58" xfId="0" applyNumberFormat="1" applyFont="1" applyBorder="1" applyAlignment="1">
      <alignment horizontal="center"/>
    </xf>
    <xf numFmtId="44" fontId="18" fillId="0" borderId="94" xfId="0" applyNumberFormat="1" applyFont="1" applyBorder="1" applyAlignment="1">
      <alignment horizontal="center"/>
    </xf>
    <xf numFmtId="44" fontId="18" fillId="0" borderId="44" xfId="0" applyNumberFormat="1" applyFont="1" applyBorder="1" applyAlignment="1">
      <alignment horizontal="center"/>
    </xf>
    <xf numFmtId="166" fontId="23" fillId="0" borderId="83" xfId="0" applyNumberFormat="1" applyFont="1" applyBorder="1" applyAlignment="1">
      <alignment horizontal="left" vertical="center" indent="1"/>
    </xf>
    <xf numFmtId="44" fontId="17" fillId="0" borderId="88" xfId="0" applyNumberFormat="1" applyFont="1" applyBorder="1" applyAlignment="1">
      <alignment horizont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 textRotation="90"/>
    </xf>
    <xf numFmtId="49" fontId="6" fillId="0" borderId="1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9" fillId="0" borderId="46" xfId="0" applyNumberFormat="1" applyFont="1" applyBorder="1" applyAlignment="1">
      <alignment horizontal="center" textRotation="9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externalLink" Target="externalLinks/externalLink2.xml"/><Relationship Id="rId3" Type="http://schemas.openxmlformats.org/officeDocument/2006/relationships/chartsheet" Target="chartsheets/sheet2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4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23" Type="http://schemas.openxmlformats.org/officeDocument/2006/relationships/styles" Target="styles.xml"/><Relationship Id="rId10" Type="http://schemas.openxmlformats.org/officeDocument/2006/relationships/worksheet" Target="worksheets/sheet8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72322887349927E-2"/>
          <c:y val="1.6445027704870226E-2"/>
          <c:w val="0.8967637479050059"/>
          <c:h val="0.84515309330953425"/>
        </c:manualLayout>
      </c:layout>
      <c:lineChart>
        <c:grouping val="standard"/>
        <c:varyColors val="0"/>
        <c:ser>
          <c:idx val="0"/>
          <c:order val="0"/>
          <c:tx>
            <c:v>PREMAC Cash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'2014'!$C$5:$C$16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'2014'!$D$5:$D$16</c:f>
              <c:numCache>
                <c:formatCode>_("R"* #,##0.00_);_("R"* \(#,##0.00\);_("R"* "-"??_);_(@_)</c:formatCode>
                <c:ptCount val="12"/>
                <c:pt idx="0">
                  <c:v>57621.299999999996</c:v>
                </c:pt>
                <c:pt idx="1">
                  <c:v>36172.199999999997</c:v>
                </c:pt>
                <c:pt idx="2">
                  <c:v>55495.200000000004</c:v>
                </c:pt>
                <c:pt idx="3">
                  <c:v>40122.299999999996</c:v>
                </c:pt>
                <c:pt idx="4">
                  <c:v>25755.199999999997</c:v>
                </c:pt>
                <c:pt idx="5">
                  <c:v>216873.60000000001</c:v>
                </c:pt>
                <c:pt idx="6">
                  <c:v>78534.600000000006</c:v>
                </c:pt>
                <c:pt idx="7">
                  <c:v>52952.999999999993</c:v>
                </c:pt>
                <c:pt idx="8">
                  <c:v>20793.599999999999</c:v>
                </c:pt>
                <c:pt idx="9">
                  <c:v>9382.2000000000007</c:v>
                </c:pt>
                <c:pt idx="10">
                  <c:v>19066.5</c:v>
                </c:pt>
              </c:numCache>
            </c:numRef>
          </c:val>
          <c:smooth val="1"/>
        </c:ser>
        <c:ser>
          <c:idx val="1"/>
          <c:order val="1"/>
          <c:tx>
            <c:v>PREMAC Accounts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'2014'!$C$5:$C$16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'2014'!$E$5:$E$16</c:f>
              <c:numCache>
                <c:formatCode>_("R"* #,##0.00_);_("R"* \(#,##0.00\);_("R"* "-"??_);_(@_)</c:formatCode>
                <c:ptCount val="12"/>
                <c:pt idx="0">
                  <c:v>114241.67999999998</c:v>
                </c:pt>
                <c:pt idx="1">
                  <c:v>288327.99</c:v>
                </c:pt>
                <c:pt idx="2">
                  <c:v>140162.97</c:v>
                </c:pt>
                <c:pt idx="3">
                  <c:v>92408.400000000009</c:v>
                </c:pt>
                <c:pt idx="4">
                  <c:v>85591.200000000012</c:v>
                </c:pt>
                <c:pt idx="5">
                  <c:v>110374.8</c:v>
                </c:pt>
                <c:pt idx="6">
                  <c:v>123093.37000000001</c:v>
                </c:pt>
                <c:pt idx="7">
                  <c:v>415156.57</c:v>
                </c:pt>
                <c:pt idx="8">
                  <c:v>35910</c:v>
                </c:pt>
                <c:pt idx="9">
                  <c:v>280649</c:v>
                </c:pt>
                <c:pt idx="10">
                  <c:v>103884.3</c:v>
                </c:pt>
              </c:numCache>
            </c:numRef>
          </c:val>
          <c:smooth val="1"/>
        </c:ser>
        <c:ser>
          <c:idx val="2"/>
          <c:order val="2"/>
          <c:tx>
            <c:v>AGRIGEL Cash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'2014'!$C$5:$C$16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'2014'!$F$5:$F$16</c:f>
              <c:numCache>
                <c:formatCode>_("R"* #,##0.00_);_("R"* \(#,##0.00\);_("R"* "-"??_);_(@_)</c:formatCode>
                <c:ptCount val="12"/>
                <c:pt idx="0">
                  <c:v>37962</c:v>
                </c:pt>
                <c:pt idx="1">
                  <c:v>0</c:v>
                </c:pt>
                <c:pt idx="2">
                  <c:v>36656.699999999997</c:v>
                </c:pt>
                <c:pt idx="3">
                  <c:v>42100.2</c:v>
                </c:pt>
                <c:pt idx="4">
                  <c:v>131713</c:v>
                </c:pt>
                <c:pt idx="5">
                  <c:v>129873.35999999999</c:v>
                </c:pt>
                <c:pt idx="6">
                  <c:v>262202.74</c:v>
                </c:pt>
                <c:pt idx="7">
                  <c:v>218595.19999999998</c:v>
                </c:pt>
                <c:pt idx="8">
                  <c:v>150004.62</c:v>
                </c:pt>
                <c:pt idx="9">
                  <c:v>82935</c:v>
                </c:pt>
                <c:pt idx="10">
                  <c:v>21888</c:v>
                </c:pt>
              </c:numCache>
            </c:numRef>
          </c:val>
          <c:smooth val="1"/>
        </c:ser>
        <c:ser>
          <c:idx val="3"/>
          <c:order val="3"/>
          <c:tx>
            <c:v>AGRIGEL Accounts</c:v>
          </c:tx>
          <c:cat>
            <c:strRef>
              <c:f>'2014'!$C$5:$C$16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'2014'!$G$5:$G$16</c:f>
              <c:numCache>
                <c:formatCode>_("R"* #,##0.00_);_("R"* \(#,##0.00\);_("R"*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46534.8</c:v>
                </c:pt>
                <c:pt idx="3">
                  <c:v>0</c:v>
                </c:pt>
                <c:pt idx="4">
                  <c:v>0</c:v>
                </c:pt>
                <c:pt idx="5">
                  <c:v>81225</c:v>
                </c:pt>
                <c:pt idx="6">
                  <c:v>20064</c:v>
                </c:pt>
                <c:pt idx="7">
                  <c:v>67476.600000000006</c:v>
                </c:pt>
                <c:pt idx="8">
                  <c:v>67647.600000000006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InfantMed</c:v>
          </c:tx>
          <c:cat>
            <c:strRef>
              <c:f>'2014'!$C$5:$C$16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'2014'!$H$5:$H$16</c:f>
              <c:numCache>
                <c:formatCode>_("R"* #,##0.00_);_("R"* \(#,##0.00\);_("R"* "-"??_);_(@_)</c:formatCode>
                <c:ptCount val="12"/>
                <c:pt idx="0">
                  <c:v>0</c:v>
                </c:pt>
                <c:pt idx="1">
                  <c:v>1950</c:v>
                </c:pt>
                <c:pt idx="2">
                  <c:v>0</c:v>
                </c:pt>
                <c:pt idx="3">
                  <c:v>230</c:v>
                </c:pt>
                <c:pt idx="4">
                  <c:v>0</c:v>
                </c:pt>
                <c:pt idx="5">
                  <c:v>570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 Sales</c:v>
          </c:tx>
          <c:cat>
            <c:strRef>
              <c:f>'2014'!$C$5:$C$16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'2014'!$I$5:$I$16</c:f>
              <c:numCache>
                <c:formatCode>_("R"* #,##0.00_);_("R"* \(#,##0.00\);_("R"* "-"??_);_(@_)</c:formatCode>
                <c:ptCount val="12"/>
                <c:pt idx="0">
                  <c:v>209824.97999999998</c:v>
                </c:pt>
                <c:pt idx="1">
                  <c:v>326450.19</c:v>
                </c:pt>
                <c:pt idx="2">
                  <c:v>278849.67</c:v>
                </c:pt>
                <c:pt idx="3">
                  <c:v>174860.90000000002</c:v>
                </c:pt>
                <c:pt idx="4">
                  <c:v>243059.40000000002</c:v>
                </c:pt>
                <c:pt idx="5">
                  <c:v>538916.76</c:v>
                </c:pt>
                <c:pt idx="6">
                  <c:v>483894.71</c:v>
                </c:pt>
                <c:pt idx="7">
                  <c:v>754181.37</c:v>
                </c:pt>
                <c:pt idx="8">
                  <c:v>274355.82</c:v>
                </c:pt>
                <c:pt idx="9">
                  <c:v>372966.2</c:v>
                </c:pt>
                <c:pt idx="10">
                  <c:v>144838.79999999999</c:v>
                </c:pt>
                <c:pt idx="11">
                  <c:v>0</c:v>
                </c:pt>
              </c:numCache>
            </c:numRef>
          </c:val>
          <c:smooth val="1"/>
        </c:ser>
        <c:ser>
          <c:idx val="6"/>
          <c:order val="6"/>
          <c:cat>
            <c:strRef>
              <c:f>'2014'!$C$5:$C$16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'2014'!$J$8:$J$9</c:f>
              <c:numCache>
                <c:formatCode>General</c:formatCode>
                <c:ptCount val="2"/>
                <c:pt idx="0" formatCode="_(&quot;R&quot;* #,##0.00_);_(&quot;R&quot;* \(#,##0.00\);_(&quot;R&quot;* &quot;-&quot;??_);_(@_)">
                  <c:v>417920.30000000005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12288"/>
        <c:axId val="110013824"/>
      </c:lineChart>
      <c:catAx>
        <c:axId val="11001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13824"/>
        <c:crosses val="autoZero"/>
        <c:auto val="1"/>
        <c:lblAlgn val="ctr"/>
        <c:lblOffset val="100"/>
        <c:noMultiLvlLbl val="0"/>
      </c:catAx>
      <c:valAx>
        <c:axId val="110013824"/>
        <c:scaling>
          <c:orientation val="minMax"/>
          <c:max val="6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&quot;* #,##0.00_);_(&quot;R&quot;* \(#,##0.00\);_(&quot;R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12288"/>
        <c:crosses val="autoZero"/>
        <c:crossBetween val="between"/>
        <c:majorUnit val="1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027627570650055"/>
          <c:y val="0.95207527299828265"/>
          <c:w val="0.76972372429349945"/>
          <c:h val="2.93553549708725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Monthly Account Sales</a:t>
            </a:r>
          </a:p>
        </c:rich>
      </c:tx>
      <c:layout>
        <c:manualLayout>
          <c:xMode val="edge"/>
          <c:yMode val="edge"/>
          <c:x val="0.40288568257491675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42730299667037"/>
          <c:y val="5.3833605220228384E-2"/>
          <c:w val="0.88457269700332963"/>
          <c:h val="0.90048939641109293"/>
        </c:manualLayout>
      </c:layout>
      <c:barChart>
        <c:barDir val="col"/>
        <c:grouping val="clustered"/>
        <c:varyColors val="0"/>
        <c:ser>
          <c:idx val="0"/>
          <c:order val="0"/>
          <c:tx>
            <c:v>March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10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Accounts'!$B$29</c:f>
              <c:numCache>
                <c:formatCode>_("R"* #,##0.00_);_("R"* \(#,##0.00\);_("R"* "-"??_);_(@_)</c:formatCode>
                <c:ptCount val="1"/>
                <c:pt idx="0">
                  <c:v>114241.68</c:v>
                </c:pt>
              </c:numCache>
            </c:numRef>
          </c:val>
        </c:ser>
        <c:ser>
          <c:idx val="1"/>
          <c:order val="1"/>
          <c:tx>
            <c:v>April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4700" mc:Ignorable="a14" a14:legacySpreadsheetColorIndex="52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9900" mc:Ignorable="a14" a14:legacySpreadsheetColorIndex="52"/>
                </a:gs>
                <a:gs pos="100000">
                  <a:srgbClr xmlns:mc="http://schemas.openxmlformats.org/markup-compatibility/2006" xmlns:a14="http://schemas.microsoft.com/office/drawing/2010/main" val="764700" mc:Ignorable="a14" a14:legacySpreadsheetColorIndex="52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Accounts'!$C$29</c:f>
              <c:numCache>
                <c:formatCode>_("R"* #,##0.00_);_("R"* \(#,##0.00\);_("R"* "-"??_);_(@_)</c:formatCode>
                <c:ptCount val="1"/>
                <c:pt idx="0">
                  <c:v>288327.99000000005</c:v>
                </c:pt>
              </c:numCache>
            </c:numRef>
          </c:val>
        </c:ser>
        <c:ser>
          <c:idx val="2"/>
          <c:order val="2"/>
          <c:tx>
            <c:v>May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472F" mc:Ignorable="a14" a14:legacySpreadsheetColorIndex="57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18472F" mc:Ignorable="a14" a14:legacySpreadsheetColorIndex="57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Accounts'!$D$29</c:f>
              <c:numCache>
                <c:formatCode>_("R"* #,##0.00_);_("R"* \(#,##0.00\);_("R"* "-"??_);_(@_)</c:formatCode>
                <c:ptCount val="1"/>
                <c:pt idx="0">
                  <c:v>140162.97</c:v>
                </c:pt>
              </c:numCache>
            </c:numRef>
          </c:val>
        </c:ser>
        <c:ser>
          <c:idx val="3"/>
          <c:order val="3"/>
          <c:tx>
            <c:v>June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0000" mc:Ignorable="a14" a14:legacySpreadsheetColorIndex="1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0000" mc:Ignorable="a14" a14:legacySpreadsheetColorIndex="10"/>
                </a:gs>
                <a:gs pos="100000">
                  <a:srgbClr xmlns:mc="http://schemas.openxmlformats.org/markup-compatibility/2006" xmlns:a14="http://schemas.microsoft.com/office/drawing/2010/main" val="760000" mc:Ignorable="a14" a14:legacySpreadsheetColorIndex="1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Accounts'!$E$29</c:f>
              <c:numCache>
                <c:formatCode>_("R"* #,##0.00_);_("R"* \(#,##0.00\);_("R"* "-"??_);_(@_)</c:formatCode>
                <c:ptCount val="1"/>
                <c:pt idx="0">
                  <c:v>92408.400000000009</c:v>
                </c:pt>
              </c:numCache>
            </c:numRef>
          </c:val>
        </c:ser>
        <c:ser>
          <c:idx val="4"/>
          <c:order val="4"/>
          <c:tx>
            <c:v>July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00" mc:Ignorable="a14" a14:legacySpreadsheetColorIndex="34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00" mc:Ignorable="a14" a14:legacySpreadsheetColorIndex="34"/>
                </a:gs>
                <a:gs pos="100000">
                  <a:srgbClr xmlns:mc="http://schemas.openxmlformats.org/markup-compatibility/2006" xmlns:a14="http://schemas.microsoft.com/office/drawing/2010/main" val="767600" mc:Ignorable="a14" a14:legacySpreadsheetColorIndex="34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Accounts'!$F$29</c:f>
              <c:numCache>
                <c:formatCode>_("R"* #,##0.00_);_("R"* \(#,##0.00\);_("R"* "-"??_);_(@_)</c:formatCode>
                <c:ptCount val="1"/>
                <c:pt idx="0">
                  <c:v>85591.2</c:v>
                </c:pt>
              </c:numCache>
            </c:numRef>
          </c:val>
        </c:ser>
        <c:ser>
          <c:idx val="5"/>
          <c:order val="5"/>
          <c:tx>
            <c:v>August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76" mc:Ignorable="a14" a14:legacySpreadsheetColorIndex="1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FF" mc:Ignorable="a14" a14:legacySpreadsheetColorIndex="15"/>
                </a:gs>
                <a:gs pos="100000">
                  <a:srgbClr xmlns:mc="http://schemas.openxmlformats.org/markup-compatibility/2006" xmlns:a14="http://schemas.microsoft.com/office/drawing/2010/main" val="007676" mc:Ignorable="a14" a14:legacySpreadsheetColorIndex="1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Accounts'!$G$29</c:f>
              <c:numCache>
                <c:formatCode>_("R"* #,##0.00_);_("R"* \(#,##0.00\);_("R"* "-"??_);_(@_)</c:formatCode>
                <c:ptCount val="1"/>
                <c:pt idx="0">
                  <c:v>110374.79999999999</c:v>
                </c:pt>
              </c:numCache>
            </c:numRef>
          </c:val>
        </c:ser>
        <c:ser>
          <c:idx val="6"/>
          <c:order val="6"/>
          <c:tx>
            <c:v>September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B003B" mc:Ignorable="a14" a14:legacySpreadsheetColorIndex="2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800080" mc:Ignorable="a14" a14:legacySpreadsheetColorIndex="20"/>
                </a:gs>
                <a:gs pos="100000">
                  <a:srgbClr xmlns:mc="http://schemas.openxmlformats.org/markup-compatibility/2006" xmlns:a14="http://schemas.microsoft.com/office/drawing/2010/main" val="3B003B" mc:Ignorable="a14" a14:legacySpreadsheetColorIndex="2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Accounts'!$H$29</c:f>
              <c:numCache>
                <c:formatCode>_("R"* #,##0.00_);_("R"* \(#,##0.00\);_("R"* "-"??_);_(@_)</c:formatCode>
                <c:ptCount val="1"/>
                <c:pt idx="0">
                  <c:v>131126.68</c:v>
                </c:pt>
              </c:numCache>
            </c:numRef>
          </c:val>
        </c:ser>
        <c:ser>
          <c:idx val="7"/>
          <c:order val="7"/>
          <c:tx>
            <c:v>October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475E" mc:Ignorable="a14" a14:legacySpreadsheetColorIndex="4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76475E" mc:Ignorable="a14" a14:legacySpreadsheetColorIndex="4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Accounts'!$I$29</c:f>
              <c:numCache>
                <c:formatCode>_("R"* #,##0.00_);_("R"* \(#,##0.00\);_("R"* "-"??_);_(@_)</c:formatCode>
                <c:ptCount val="1"/>
                <c:pt idx="0">
                  <c:v>415156.56999999995</c:v>
                </c:pt>
              </c:numCache>
            </c:numRef>
          </c:val>
        </c:ser>
        <c:ser>
          <c:idx val="8"/>
          <c:order val="8"/>
          <c:tx>
            <c:v>November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00" mc:Ignorable="a14" a14:legacySpreadsheetColorIndex="11"/>
                </a:gs>
                <a:gs pos="10000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Accounts'!$J$29</c:f>
              <c:numCache>
                <c:formatCode>_("R"* #,##0.00_);_("R"* \(#,##0.00\);_("R"* "-"??_);_(@_)</c:formatCode>
                <c:ptCount val="1"/>
                <c:pt idx="0">
                  <c:v>35910</c:v>
                </c:pt>
              </c:numCache>
            </c:numRef>
          </c:val>
        </c:ser>
        <c:ser>
          <c:idx val="9"/>
          <c:order val="9"/>
          <c:tx>
            <c:v>December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Accounts'!$K$29</c:f>
              <c:numCache>
                <c:formatCode>_("R"* #,##0.00_);_("R"* \(#,##0.00\);_("R"* "-"??_);_(@_)</c:formatCode>
                <c:ptCount val="1"/>
                <c:pt idx="0">
                  <c:v>278027</c:v>
                </c:pt>
              </c:numCache>
            </c:numRef>
          </c:val>
        </c:ser>
        <c:ser>
          <c:idx val="10"/>
          <c:order val="10"/>
          <c:tx>
            <c:v>January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5E47" mc:Ignorable="a14" a14:legacySpreadsheetColorIndex="47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765E47" mc:Ignorable="a14" a14:legacySpreadsheetColorIndex="47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Accounts'!$L$29</c:f>
              <c:numCache>
                <c:formatCode>_("R"* #,##0.00_);_("R"* \(#,##0.00\);_("R"* "-"??_);_(@_)</c:formatCode>
                <c:ptCount val="1"/>
                <c:pt idx="0">
                  <c:v>103884.3</c:v>
                </c:pt>
              </c:numCache>
            </c:numRef>
          </c:val>
        </c:ser>
        <c:ser>
          <c:idx val="11"/>
          <c:order val="11"/>
          <c:tx>
            <c:v>February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0076" mc:Ignorable="a14" a14:legacySpreadsheetColorIndex="33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00FF" mc:Ignorable="a14" a14:legacySpreadsheetColorIndex="33"/>
                </a:gs>
                <a:gs pos="100000">
                  <a:srgbClr xmlns:mc="http://schemas.openxmlformats.org/markup-compatibility/2006" xmlns:a14="http://schemas.microsoft.com/office/drawing/2010/main" val="760076" mc:Ignorable="a14" a14:legacySpreadsheetColorIndex="33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'2014'!$G$16</c:f>
              <c:numCache>
                <c:formatCode>_("R"* #,##0.00_);_("R"* \(#,##0.00\);_("R"* "-"??_);_(@_)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109373312"/>
        <c:axId val="109374848"/>
      </c:barChart>
      <c:catAx>
        <c:axId val="109373312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crossAx val="109374848"/>
        <c:crosses val="autoZero"/>
        <c:auto val="1"/>
        <c:lblAlgn val="ctr"/>
        <c:lblOffset val="100"/>
        <c:noMultiLvlLbl val="0"/>
      </c:catAx>
      <c:valAx>
        <c:axId val="10937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&quot;* #,##0.00_);_(&quot;R&quot;* \(#,##0.00\);_(&quot;R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73312"/>
        <c:crosses val="autoZero"/>
        <c:crossBetween val="between"/>
        <c:majorUnit val="25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26193118756938"/>
          <c:y val="0.95921696574225124"/>
          <c:w val="0.78579356270810208"/>
          <c:h val="3.91517128874387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Monthly Cash Sales</a:t>
            </a:r>
          </a:p>
        </c:rich>
      </c:tx>
      <c:layout>
        <c:manualLayout>
          <c:xMode val="edge"/>
          <c:yMode val="edge"/>
          <c:x val="0.42088934850051707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54912099276112"/>
          <c:y val="5.4237288135593219E-2"/>
          <c:w val="0.89245087900723885"/>
          <c:h val="0.89661016949152539"/>
        </c:manualLayout>
      </c:layout>
      <c:barChart>
        <c:barDir val="col"/>
        <c:grouping val="clustered"/>
        <c:varyColors val="0"/>
        <c:ser>
          <c:idx val="0"/>
          <c:order val="0"/>
          <c:tx>
            <c:v>March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474776" mc:Ignorable="a14" a14:legacySpreadsheetColorIndex="24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474776" mc:Ignorable="a14" a14:legacySpreadsheetColorIndex="24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'2014'!$D$5</c:f>
              <c:numCache>
                <c:formatCode>_("R"* #,##0.00_);_("R"* \(#,##0.00\);_("R"* "-"??_);_(@_)</c:formatCode>
                <c:ptCount val="1"/>
                <c:pt idx="0">
                  <c:v>57621.299999999996</c:v>
                </c:pt>
              </c:numCache>
            </c:numRef>
          </c:val>
        </c:ser>
        <c:ser>
          <c:idx val="1"/>
          <c:order val="1"/>
          <c:tx>
            <c:v>April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2F00" mc:Ignorable="a14" a14:legacySpreadsheetColorIndex="53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6600" mc:Ignorable="a14" a14:legacySpreadsheetColorIndex="53"/>
                </a:gs>
                <a:gs pos="100000">
                  <a:srgbClr xmlns:mc="http://schemas.openxmlformats.org/markup-compatibility/2006" xmlns:a14="http://schemas.microsoft.com/office/drawing/2010/main" val="762F00" mc:Ignorable="a14" a14:legacySpreadsheetColorIndex="53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4700" mc:Ignorable="a14" a14:legacySpreadsheetColorIndex="52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FF9900" mc:Ignorable="a14" a14:legacySpreadsheetColorIndex="52"/>
                  </a:gs>
                  <a:gs pos="100000">
                    <a:srgbClr xmlns:mc="http://schemas.openxmlformats.org/markup-compatibility/2006" xmlns:a14="http://schemas.microsoft.com/office/drawing/2010/main" val="764700" mc:Ignorable="a14" a14:legacySpreadsheetColorIndex="52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'2014'!$D$6</c:f>
              <c:numCache>
                <c:formatCode>_("R"* #,##0.00_);_("R"* \(#,##0.00\);_("R"* "-"??_);_(@_)</c:formatCode>
                <c:ptCount val="1"/>
                <c:pt idx="0">
                  <c:v>36172.199999999997</c:v>
                </c:pt>
              </c:numCache>
            </c:numRef>
          </c:val>
        </c:ser>
        <c:ser>
          <c:idx val="2"/>
          <c:order val="2"/>
          <c:tx>
            <c:v>May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3B00" mc:Ignorable="a14" a14:legacySpreadsheetColorIndex="17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8000" mc:Ignorable="a14" a14:legacySpreadsheetColorIndex="17"/>
                </a:gs>
                <a:gs pos="100000">
                  <a:srgbClr xmlns:mc="http://schemas.openxmlformats.org/markup-compatibility/2006" xmlns:a14="http://schemas.microsoft.com/office/drawing/2010/main" val="003B00" mc:Ignorable="a14" a14:legacySpreadsheetColorIndex="17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'2014'!$D$7</c:f>
              <c:numCache>
                <c:formatCode>_("R"* #,##0.00_);_("R"* \(#,##0.00\);_("R"* "-"??_);_(@_)</c:formatCode>
                <c:ptCount val="1"/>
                <c:pt idx="0">
                  <c:v>55495.200000000004</c:v>
                </c:pt>
              </c:numCache>
            </c:numRef>
          </c:val>
        </c:ser>
        <c:ser>
          <c:idx val="3"/>
          <c:order val="3"/>
          <c:tx>
            <c:v>June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0000" mc:Ignorable="a14" a14:legacySpreadsheetColorIndex="1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0000" mc:Ignorable="a14" a14:legacySpreadsheetColorIndex="10"/>
                </a:gs>
                <a:gs pos="100000">
                  <a:srgbClr xmlns:mc="http://schemas.openxmlformats.org/markup-compatibility/2006" xmlns:a14="http://schemas.microsoft.com/office/drawing/2010/main" val="760000" mc:Ignorable="a14" a14:legacySpreadsheetColorIndex="1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'2014'!$D$8</c:f>
              <c:numCache>
                <c:formatCode>_("R"* #,##0.00_);_("R"* \(#,##0.00\);_("R"* "-"??_);_(@_)</c:formatCode>
                <c:ptCount val="1"/>
                <c:pt idx="0">
                  <c:v>40122.299999999996</c:v>
                </c:pt>
              </c:numCache>
            </c:numRef>
          </c:val>
        </c:ser>
        <c:ser>
          <c:idx val="4"/>
          <c:order val="4"/>
          <c:tx>
            <c:v>July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00" mc:Ignorable="a14" a14:legacySpreadsheetColorIndex="34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00" mc:Ignorable="a14" a14:legacySpreadsheetColorIndex="34"/>
                </a:gs>
                <a:gs pos="100000">
                  <a:srgbClr xmlns:mc="http://schemas.openxmlformats.org/markup-compatibility/2006" xmlns:a14="http://schemas.microsoft.com/office/drawing/2010/main" val="767600" mc:Ignorable="a14" a14:legacySpreadsheetColorIndex="34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'2014'!$D$9</c:f>
              <c:numCache>
                <c:formatCode>_("R"* #,##0.00_);_("R"* \(#,##0.00\);_("R"* "-"??_);_(@_)</c:formatCode>
                <c:ptCount val="1"/>
                <c:pt idx="0">
                  <c:v>25755.199999999997</c:v>
                </c:pt>
              </c:numCache>
            </c:numRef>
          </c:val>
        </c:ser>
        <c:ser>
          <c:idx val="5"/>
          <c:order val="5"/>
          <c:tx>
            <c:v>August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76" mc:Ignorable="a14" a14:legacySpreadsheetColorIndex="3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FF" mc:Ignorable="a14" a14:legacySpreadsheetColorIndex="35"/>
                </a:gs>
                <a:gs pos="100000">
                  <a:srgbClr xmlns:mc="http://schemas.openxmlformats.org/markup-compatibility/2006" xmlns:a14="http://schemas.microsoft.com/office/drawing/2010/main" val="007676" mc:Ignorable="a14" a14:legacySpreadsheetColorIndex="3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'2014'!$D$10</c:f>
              <c:numCache>
                <c:formatCode>_("R"* #,##0.00_);_("R"* \(#,##0.00\);_("R"* "-"??_);_(@_)</c:formatCode>
                <c:ptCount val="1"/>
                <c:pt idx="0">
                  <c:v>216873.60000000001</c:v>
                </c:pt>
              </c:numCache>
            </c:numRef>
          </c:val>
        </c:ser>
        <c:ser>
          <c:idx val="6"/>
          <c:order val="6"/>
          <c:tx>
            <c:v>September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B003B" mc:Ignorable="a14" a14:legacySpreadsheetColorIndex="36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800080" mc:Ignorable="a14" a14:legacySpreadsheetColorIndex="36"/>
                </a:gs>
                <a:gs pos="100000">
                  <a:srgbClr xmlns:mc="http://schemas.openxmlformats.org/markup-compatibility/2006" xmlns:a14="http://schemas.microsoft.com/office/drawing/2010/main" val="3B003B" mc:Ignorable="a14" a14:legacySpreadsheetColorIndex="3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'2014'!$D$11</c:f>
              <c:numCache>
                <c:formatCode>_("R"* #,##0.00_);_("R"* \(#,##0.00\);_("R"* "-"??_);_(@_)</c:formatCode>
                <c:ptCount val="1"/>
                <c:pt idx="0">
                  <c:v>78534.600000000006</c:v>
                </c:pt>
              </c:numCache>
            </c:numRef>
          </c:val>
        </c:ser>
        <c:ser>
          <c:idx val="7"/>
          <c:order val="7"/>
          <c:tx>
            <c:v>October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475E" mc:Ignorable="a14" a14:legacySpreadsheetColorIndex="4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76475E" mc:Ignorable="a14" a14:legacySpreadsheetColorIndex="4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'2014'!$D$12</c:f>
              <c:numCache>
                <c:formatCode>_("R"* #,##0.00_);_("R"* \(#,##0.00\);_("R"* "-"??_);_(@_)</c:formatCode>
                <c:ptCount val="1"/>
                <c:pt idx="0">
                  <c:v>52952.999999999993</c:v>
                </c:pt>
              </c:numCache>
            </c:numRef>
          </c:val>
        </c:ser>
        <c:ser>
          <c:idx val="8"/>
          <c:order val="8"/>
          <c:tx>
            <c:v>November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00" mc:Ignorable="a14" a14:legacySpreadsheetColorIndex="11"/>
                </a:gs>
                <a:gs pos="10000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'2014'!$D$13</c:f>
              <c:numCache>
                <c:formatCode>_("R"* #,##0.00_);_("R"* \(#,##0.00\);_("R"* "-"??_);_(@_)</c:formatCode>
                <c:ptCount val="1"/>
                <c:pt idx="0">
                  <c:v>20793.599999999999</c:v>
                </c:pt>
              </c:numCache>
            </c:numRef>
          </c:val>
        </c:ser>
        <c:ser>
          <c:idx val="9"/>
          <c:order val="9"/>
          <c:tx>
            <c:v>December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'2014'!$D$14</c:f>
              <c:numCache>
                <c:formatCode>_("R"* #,##0.00_);_("R"* \(#,##0.00\);_("R"* "-"??_);_(@_)</c:formatCode>
                <c:ptCount val="1"/>
                <c:pt idx="0">
                  <c:v>9382.2000000000007</c:v>
                </c:pt>
              </c:numCache>
            </c:numRef>
          </c:val>
        </c:ser>
        <c:ser>
          <c:idx val="10"/>
          <c:order val="10"/>
          <c:tx>
            <c:v>January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5E47" mc:Ignorable="a14" a14:legacySpreadsheetColorIndex="47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765E47" mc:Ignorable="a14" a14:legacySpreadsheetColorIndex="47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'2014'!$D$15</c:f>
              <c:numCache>
                <c:formatCode>_("R"* #,##0.00_);_("R"* \(#,##0.00\);_("R"* "-"??_);_(@_)</c:formatCode>
                <c:ptCount val="1"/>
                <c:pt idx="0">
                  <c:v>19066.5</c:v>
                </c:pt>
              </c:numCache>
            </c:numRef>
          </c:val>
        </c:ser>
        <c:ser>
          <c:idx val="11"/>
          <c:order val="11"/>
          <c:tx>
            <c:v>February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0076" mc:Ignorable="a14" a14:legacySpreadsheetColorIndex="33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00FF" mc:Ignorable="a14" a14:legacySpreadsheetColorIndex="33"/>
                </a:gs>
                <a:gs pos="100000">
                  <a:srgbClr xmlns:mc="http://schemas.openxmlformats.org/markup-compatibility/2006" xmlns:a14="http://schemas.microsoft.com/office/drawing/2010/main" val="760076" mc:Ignorable="a14" a14:legacySpreadsheetColorIndex="33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'2014'!$D$16</c:f>
              <c:numCache>
                <c:formatCode>_("R"* #,##0.00_);_("R"* \(#,##0.00\);_("R"* "-"??_);_(@_)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110086016"/>
        <c:axId val="110087552"/>
      </c:barChart>
      <c:catAx>
        <c:axId val="110086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10087552"/>
        <c:crosses val="autoZero"/>
        <c:auto val="1"/>
        <c:lblAlgn val="ctr"/>
        <c:lblOffset val="100"/>
        <c:noMultiLvlLbl val="0"/>
      </c:catAx>
      <c:valAx>
        <c:axId val="110087552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&quot;* #,##0.00_);_(&quot;R&quot;* \(#,##0.00\);_(&quot;R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86016"/>
        <c:crosses val="autoZero"/>
        <c:crossBetween val="between"/>
        <c:majorUnit val="25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510858324715615"/>
          <c:y val="0.95932203389830506"/>
          <c:w val="0.73216132368148912"/>
          <c:h val="4.0677966101694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09155995947691E-2"/>
          <c:y val="0.15567282321899736"/>
          <c:w val="0.77712665609439158"/>
          <c:h val="0.699208443271767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5E47" mc:Ignorable="a14" a14:legacySpreadsheetColorIndex="47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FF" mc:Ignorable="a14" a14:legacySpreadsheetColorIndex="14"/>
                  </a:gs>
                  <a:gs pos="100000">
                    <a:srgbClr xmlns:mc="http://schemas.openxmlformats.org/markup-compatibility/2006" xmlns:a14="http://schemas.microsoft.com/office/drawing/2010/main" val="760076" mc:Ignorable="a14" a14:legacySpreadsheetColorIndex="14">
                      <a:gamma/>
                      <a:shade val="46275"/>
                      <a:invGamma/>
                    </a:srgbClr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CC" mc:Ignorable="a14" a14:legacySpreadsheetColorIndex="26"/>
                  </a:gs>
                  <a:gs pos="100000">
                    <a:srgbClr xmlns:mc="http://schemas.openxmlformats.org/markup-compatibility/2006" xmlns:a14="http://schemas.microsoft.com/office/drawing/2010/main" val="76765E" mc:Ignorable="a14" a14:legacySpreadsheetColorIndex="26">
                      <a:gamma/>
                      <a:shade val="46275"/>
                      <a:invGamma/>
                    </a:srgbClr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FFFF" mc:Ignorable="a14" a14:legacySpreadsheetColorIndex="27"/>
                  </a:gs>
                  <a:gs pos="100000">
                    <a:srgbClr xmlns:mc="http://schemas.openxmlformats.org/markup-compatibility/2006" xmlns:a14="http://schemas.microsoft.com/office/drawing/2010/main" val="5E7676" mc:Ignorable="a14" a14:legacySpreadsheetColorIndex="27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660066" mc:Ignorable="a14" a14:legacySpreadsheetColorIndex="28"/>
                  </a:gs>
                  <a:gs pos="100000">
                    <a:srgbClr xmlns:mc="http://schemas.openxmlformats.org/markup-compatibility/2006" xmlns:a14="http://schemas.microsoft.com/office/drawing/2010/main" val="2F002F" mc:Ignorable="a14" a14:legacySpreadsheetColorIndex="28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6600" mc:Ignorable="a14" a14:legacySpreadsheetColorIndex="53"/>
                  </a:gs>
                  <a:gs pos="100000">
                    <a:srgbClr xmlns:mc="http://schemas.openxmlformats.org/markup-compatibility/2006" xmlns:a14="http://schemas.microsoft.com/office/drawing/2010/main" val="762F00" mc:Ignorable="a14" a14:legacySpreadsheetColorIndex="53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66CC" mc:Ignorable="a14" a14:legacySpreadsheetColorIndex="30"/>
                  </a:gs>
                  <a:gs pos="100000">
                    <a:srgbClr xmlns:mc="http://schemas.openxmlformats.org/markup-compatibility/2006" xmlns:a14="http://schemas.microsoft.com/office/drawing/2010/main" val="002F5E" mc:Ignorable="a14" a14:legacySpreadsheetColorIndex="30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  <a:gs pos="10000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  <a:gs pos="10000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99CC" mc:Ignorable="a14" a14:legacySpreadsheetColorIndex="45"/>
                  </a:gs>
                  <a:gs pos="100000">
                    <a:srgbClr xmlns:mc="http://schemas.openxmlformats.org/markup-compatibility/2006" xmlns:a14="http://schemas.microsoft.com/office/drawing/2010/main" val="76475E" mc:Ignorable="a14" a14:legacySpreadsheetColorIndex="45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34"/>
                  </a:gs>
                  <a:gs pos="100000">
                    <a:srgbClr xmlns:mc="http://schemas.openxmlformats.org/markup-compatibility/2006" xmlns:a14="http://schemas.microsoft.com/office/drawing/2010/main" val="767600" mc:Ignorable="a14" a14:legacySpreadsheetColorIndex="34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35"/>
                  </a:gs>
                  <a:gs pos="100000">
                    <a:srgbClr xmlns:mc="http://schemas.openxmlformats.org/markup-compatibility/2006" xmlns:a14="http://schemas.microsoft.com/office/drawing/2010/main" val="007676" mc:Ignorable="a14" a14:legacySpreadsheetColorIndex="35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99FF" mc:Ignorable="a14" a14:legacySpreadsheetColorIndex="46"/>
                  </a:gs>
                  <a:gs pos="100000">
                    <a:srgbClr xmlns:mc="http://schemas.openxmlformats.org/markup-compatibility/2006" xmlns:a14="http://schemas.microsoft.com/office/drawing/2010/main" val="5E4776" mc:Ignorable="a14" a14:legacySpreadsheetColorIndex="46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3B00" mc:Ignorable="a14" a14:legacySpreadsheetColorIndex="17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8000" mc:Ignorable="a14" a14:legacySpreadsheetColorIndex="17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0076" mc:Ignorable="a14" a14:legacySpreadsheetColorIndex="39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00FF" mc:Ignorable="a14" a14:legacySpreadsheetColorIndex="39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34"/>
                  </a:gs>
                  <a:gs pos="100000">
                    <a:srgbClr xmlns:mc="http://schemas.openxmlformats.org/markup-compatibility/2006" xmlns:a14="http://schemas.microsoft.com/office/drawing/2010/main" val="767600" mc:Ignorable="a14" a14:legacySpreadsheetColorIndex="34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7600" mc:Ignorable="a14" a14:legacySpreadsheetColorIndex="11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5E765E" mc:Ignorable="a14" a14:legacySpreadsheetColorIndex="42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CCFFCC" mc:Ignorable="a14" a14:legacySpreadsheetColorIndex="42"/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7600" mc:Ignorable="a14" a14:legacySpreadsheetColorIndex="11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-3.0223637891868098E-2"/>
                  <c:y val="-1.35162985893254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57866051159301E-2"/>
                  <c:y val="2.25130367938836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6361088091682516E-2"/>
                  <c:y val="3.2498840019667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5.3290282123192791E-2"/>
                  <c:y val="4.90823343651965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-3.2196900064682357E-2"/>
                  <c:y val="4.69097431422655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-5.9630989738132141E-2"/>
                  <c:y val="1.47491326117217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4"/>
              <c:layout>
                <c:manualLayout>
                  <c:x val="-6.5888346484482815E-2"/>
                  <c:y val="-6.297966052396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8"/>
              <c:layout>
                <c:manualLayout>
                  <c:x val="-1.1877212444889261E-2"/>
                  <c:y val="-5.87979141129786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'PREMAC Accounts'!$A$4:$A$28</c:f>
              <c:strCache>
                <c:ptCount val="24"/>
                <c:pt idx="0">
                  <c:v>600</c:v>
                </c:pt>
                <c:pt idx="1">
                  <c:v>AMC01</c:v>
                </c:pt>
                <c:pt idx="2">
                  <c:v>ANG01</c:v>
                </c:pt>
                <c:pt idx="3">
                  <c:v>BEL01</c:v>
                </c:pt>
                <c:pt idx="4">
                  <c:v>COM01</c:v>
                </c:pt>
                <c:pt idx="5">
                  <c:v>DBZ01</c:v>
                </c:pt>
                <c:pt idx="6">
                  <c:v>DOS01</c:v>
                </c:pt>
                <c:pt idx="7">
                  <c:v>EPE01</c:v>
                </c:pt>
                <c:pt idx="8">
                  <c:v>GRH01</c:v>
                </c:pt>
                <c:pt idx="9">
                  <c:v>HIG01</c:v>
                </c:pt>
                <c:pt idx="10">
                  <c:v>HIG02</c:v>
                </c:pt>
                <c:pt idx="11">
                  <c:v>HYD01</c:v>
                </c:pt>
                <c:pt idx="12">
                  <c:v>JAE01</c:v>
                </c:pt>
                <c:pt idx="13">
                  <c:v>JOY01</c:v>
                </c:pt>
                <c:pt idx="14">
                  <c:v>MAL01</c:v>
                </c:pt>
                <c:pt idx="15">
                  <c:v>MAL02</c:v>
                </c:pt>
                <c:pt idx="16">
                  <c:v>MEC01</c:v>
                </c:pt>
                <c:pt idx="17">
                  <c:v>POW01</c:v>
                </c:pt>
                <c:pt idx="18">
                  <c:v>SAN01</c:v>
                </c:pt>
                <c:pt idx="19">
                  <c:v>SAS01</c:v>
                </c:pt>
                <c:pt idx="20">
                  <c:v>THE01</c:v>
                </c:pt>
                <c:pt idx="21">
                  <c:v>TSH01</c:v>
                </c:pt>
                <c:pt idx="22">
                  <c:v>VRY01</c:v>
                </c:pt>
                <c:pt idx="23">
                  <c:v>ZUL01</c:v>
                </c:pt>
              </c:strCache>
            </c:strRef>
          </c:cat>
          <c:val>
            <c:numRef>
              <c:f>'PREMAC Accounts'!$N$4:$N$28</c:f>
              <c:numCache>
                <c:formatCode>_("R"* #,##0.00_);_("R"* \(#,##0.00\);_("R"* "-"??_);_(@_)</c:formatCode>
                <c:ptCount val="24"/>
                <c:pt idx="0">
                  <c:v>0</c:v>
                </c:pt>
                <c:pt idx="1">
                  <c:v>14717.400000000001</c:v>
                </c:pt>
                <c:pt idx="2">
                  <c:v>0</c:v>
                </c:pt>
                <c:pt idx="3">
                  <c:v>46683</c:v>
                </c:pt>
                <c:pt idx="4">
                  <c:v>27842.68</c:v>
                </c:pt>
                <c:pt idx="5">
                  <c:v>28386</c:v>
                </c:pt>
                <c:pt idx="6">
                  <c:v>103170.00000000001</c:v>
                </c:pt>
                <c:pt idx="7">
                  <c:v>9918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8527.2000000000007</c:v>
                </c:pt>
                <c:pt idx="12">
                  <c:v>30837</c:v>
                </c:pt>
                <c:pt idx="13">
                  <c:v>124260</c:v>
                </c:pt>
                <c:pt idx="14">
                  <c:v>16324.8</c:v>
                </c:pt>
                <c:pt idx="15">
                  <c:v>57720</c:v>
                </c:pt>
                <c:pt idx="16">
                  <c:v>36537</c:v>
                </c:pt>
                <c:pt idx="17">
                  <c:v>9598.7999999999993</c:v>
                </c:pt>
                <c:pt idx="18">
                  <c:v>387668.4</c:v>
                </c:pt>
                <c:pt idx="19">
                  <c:v>829882.8</c:v>
                </c:pt>
                <c:pt idx="20">
                  <c:v>92853</c:v>
                </c:pt>
                <c:pt idx="21">
                  <c:v>3990</c:v>
                </c:pt>
                <c:pt idx="22">
                  <c:v>15732</c:v>
                </c:pt>
                <c:pt idx="23">
                  <c:v>41781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workbookViewId="0"/>
  </sheetViews>
  <pageMargins left="0.75" right="0.75" top="1" bottom="1" header="0.5" footer="0.5"/>
  <pageSetup orientation="landscape" verticalDpi="2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workbookViewId="0"/>
  </sheetViews>
  <pageMargins left="0.75" right="0.75" top="1" bottom="1" header="0.5" footer="0.5"/>
  <pageSetup paperSize="9" orientation="landscape" verticalDpi="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190499</xdr:rowOff>
    </xdr:from>
    <xdr:to>
      <xdr:col>8</xdr:col>
      <xdr:colOff>1228725</xdr:colOff>
      <xdr:row>61</xdr:row>
      <xdr:rowOff>161924</xdr:rowOff>
    </xdr:to>
    <xdr:graphicFrame macro="">
      <xdr:nvGraphicFramePr>
        <xdr:cNvPr id="10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59</xdr:row>
      <xdr:rowOff>123825</xdr:rowOff>
    </xdr:from>
    <xdr:to>
      <xdr:col>2</xdr:col>
      <xdr:colOff>866775</xdr:colOff>
      <xdr:row>61</xdr:row>
      <xdr:rowOff>0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523875" y="9305925"/>
          <a:ext cx="13144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en-Z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Target</a:t>
          </a:r>
        </a:p>
      </xdr:txBody>
    </xdr:sp>
    <xdr:clientData/>
  </xdr:twoCellAnchor>
  <xdr:twoCellAnchor>
    <xdr:from>
      <xdr:col>1</xdr:col>
      <xdr:colOff>276225</xdr:colOff>
      <xdr:row>60</xdr:row>
      <xdr:rowOff>66675</xdr:rowOff>
    </xdr:from>
    <xdr:to>
      <xdr:col>1</xdr:col>
      <xdr:colOff>600075</xdr:colOff>
      <xdr:row>60</xdr:row>
      <xdr:rowOff>66675</xdr:rowOff>
    </xdr:to>
    <xdr:sp macro="" textlink="">
      <xdr:nvSpPr>
        <xdr:cNvPr id="1099" name="Line 5"/>
        <xdr:cNvSpPr>
          <a:spLocks noChangeShapeType="1"/>
        </xdr:cNvSpPr>
      </xdr:nvSpPr>
      <xdr:spPr bwMode="auto">
        <a:xfrm>
          <a:off x="628650" y="9439275"/>
          <a:ext cx="3238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38</xdr:row>
      <xdr:rowOff>9525</xdr:rowOff>
    </xdr:from>
    <xdr:to>
      <xdr:col>8</xdr:col>
      <xdr:colOff>1085850</xdr:colOff>
      <xdr:row>38</xdr:row>
      <xdr:rowOff>9525</xdr:rowOff>
    </xdr:to>
    <xdr:sp macro="" textlink="">
      <xdr:nvSpPr>
        <xdr:cNvPr id="1100" name="Line 7"/>
        <xdr:cNvSpPr>
          <a:spLocks noChangeShapeType="1"/>
        </xdr:cNvSpPr>
      </xdr:nvSpPr>
      <xdr:spPr bwMode="auto">
        <a:xfrm>
          <a:off x="771525" y="7096125"/>
          <a:ext cx="85725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572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37</xdr:row>
      <xdr:rowOff>9525</xdr:rowOff>
    </xdr:from>
    <xdr:to>
      <xdr:col>9</xdr:col>
      <xdr:colOff>390525</xdr:colOff>
      <xdr:row>68</xdr:row>
      <xdr:rowOff>0</xdr:rowOff>
    </xdr:to>
    <xdr:graphicFrame macro="">
      <xdr:nvGraphicFramePr>
        <xdr:cNvPr id="9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Sales%20-%202012%20-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GRIGEL%20Monthly%20Sales%20-%20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%20-%20AGRIGEL%20Documents/Monthly%20Sales%20-%2020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%20-%20AGRIGEL%20Documents/Monthly%20Sales%20-%20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Sales%20-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Monthly Accounts"/>
      <sheetName val="Monthly Cash"/>
      <sheetName val="PREMAC Accounts"/>
      <sheetName val="MARCH '12"/>
      <sheetName val="APRIL '12"/>
      <sheetName val="MAY '12"/>
      <sheetName val="JUNE '12"/>
      <sheetName val="JULY '12"/>
      <sheetName val="AUGUST '12"/>
      <sheetName val="SEPTEMBER '12"/>
      <sheetName val="OCTOBER '12"/>
      <sheetName val="NOVEMBER '12"/>
      <sheetName val="DECEMBER '12"/>
      <sheetName val="JANUARY '13"/>
      <sheetName val="FEBRUARY '13"/>
    </sheetNames>
    <sheetDataSet>
      <sheetData sheetId="0">
        <row r="16">
          <cell r="I16">
            <v>294356.45999999996</v>
          </cell>
        </row>
        <row r="17">
          <cell r="F17">
            <v>1349684.54</v>
          </cell>
          <cell r="G17">
            <v>348785.28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>
        <row r="42">
          <cell r="O42">
            <v>705.60000000000036</v>
          </cell>
        </row>
      </sheetData>
      <sheetData sheetId="9"/>
      <sheetData sheetId="10">
        <row r="50">
          <cell r="E50">
            <v>2211.6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Accounts"/>
      <sheetName val="Farmers"/>
      <sheetName val="March '11"/>
      <sheetName val="April '11"/>
      <sheetName val="May '11"/>
      <sheetName val="June '11"/>
      <sheetName val="July '11"/>
      <sheetName val="August '11"/>
      <sheetName val="September '11"/>
      <sheetName val="October '11"/>
      <sheetName val="November '11"/>
      <sheetName val="December '11"/>
      <sheetName val="January '12"/>
      <sheetName val="February '12"/>
    </sheetNames>
    <sheetDataSet>
      <sheetData sheetId="0">
        <row r="16">
          <cell r="C16">
            <v>419850.6</v>
          </cell>
          <cell r="D16">
            <v>1205243.68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Accounts"/>
      <sheetName val="Farmers"/>
      <sheetName val="March '10"/>
      <sheetName val="April '10"/>
      <sheetName val="May '09"/>
      <sheetName val="June '10"/>
      <sheetName val="July '10"/>
      <sheetName val="August '10"/>
      <sheetName val="September '10"/>
      <sheetName val="October '10"/>
      <sheetName val="November '10"/>
      <sheetName val="December '10"/>
      <sheetName val="January '11"/>
      <sheetName val="February '11"/>
    </sheetNames>
    <sheetDataSet>
      <sheetData sheetId="0">
        <row r="16">
          <cell r="C16">
            <v>438831.6</v>
          </cell>
          <cell r="D16">
            <v>882654.48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Accounts"/>
      <sheetName val="Farmers"/>
      <sheetName val="March '09"/>
      <sheetName val="April '09"/>
      <sheetName val="May '09"/>
      <sheetName val="June '09"/>
      <sheetName val="July '09"/>
      <sheetName val="August '09"/>
      <sheetName val="September '09"/>
      <sheetName val="October '09"/>
      <sheetName val="November '09"/>
      <sheetName val="December '09"/>
      <sheetName val="January '10"/>
      <sheetName val="February '10"/>
    </sheetNames>
    <sheetDataSet>
      <sheetData sheetId="0">
        <row r="16">
          <cell r="C16">
            <v>412555.56</v>
          </cell>
          <cell r="D16">
            <v>972319.58000000007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Monthly Accounts"/>
      <sheetName val="Monthly Cash"/>
      <sheetName val="PREMAC Accounts"/>
      <sheetName val="MARCH '14"/>
      <sheetName val="APRIL '14"/>
      <sheetName val="MAY '14"/>
      <sheetName val="JUNE '14"/>
      <sheetName val="JULY '14"/>
      <sheetName val="AUGUST '14"/>
      <sheetName val="SEPTEMBER '14"/>
      <sheetName val="OCTOBER '14"/>
      <sheetName val="NOVEMBER '14"/>
      <sheetName val="DECEMBER '14"/>
      <sheetName val="JANUARY '15"/>
      <sheetName val="FEBRUARY '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E5">
            <v>12312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72"/>
  <sheetViews>
    <sheetView topLeftCell="C1" zoomScaleNormal="100" workbookViewId="0">
      <selection activeCell="L26" sqref="L26"/>
    </sheetView>
  </sheetViews>
  <sheetFormatPr defaultColWidth="8.85546875" defaultRowHeight="12.75" x14ac:dyDescent="0.2"/>
  <cols>
    <col min="1" max="1" width="5.28515625" style="5" customWidth="1"/>
    <col min="2" max="2" width="9.28515625" style="6" customWidth="1"/>
    <col min="3" max="3" width="15.7109375" style="6" customWidth="1"/>
    <col min="4" max="9" width="18.7109375" style="6" customWidth="1"/>
    <col min="10" max="10" width="15.7109375" style="6" customWidth="1"/>
    <col min="11" max="11" width="12.28515625" style="6" customWidth="1"/>
    <col min="12" max="12" width="22.42578125" style="6" customWidth="1"/>
    <col min="13" max="13" width="11.85546875" style="6" bestFit="1" customWidth="1"/>
    <col min="14" max="16384" width="8.85546875" style="6"/>
  </cols>
  <sheetData>
    <row r="1" spans="1:13" ht="15" x14ac:dyDescent="0.2">
      <c r="A1" s="564" t="s">
        <v>84</v>
      </c>
      <c r="B1" s="565"/>
      <c r="C1" s="565"/>
      <c r="D1" s="565"/>
      <c r="E1" s="565"/>
      <c r="F1" s="565"/>
      <c r="G1" s="565"/>
      <c r="H1" s="565"/>
      <c r="I1" s="565"/>
    </row>
    <row r="2" spans="1:13" ht="6.95" customHeight="1" thickBot="1" x14ac:dyDescent="0.25"/>
    <row r="3" spans="1:13" ht="12.75" customHeight="1" thickBot="1" x14ac:dyDescent="0.25">
      <c r="A3" s="96"/>
      <c r="D3" s="567" t="s">
        <v>83</v>
      </c>
      <c r="E3" s="568"/>
      <c r="F3" s="567" t="s">
        <v>82</v>
      </c>
      <c r="G3" s="568"/>
      <c r="H3" s="569" t="s">
        <v>88</v>
      </c>
    </row>
    <row r="4" spans="1:13" ht="13.5" thickBot="1" x14ac:dyDescent="0.25">
      <c r="A4" s="54"/>
      <c r="B4" s="40" t="s">
        <v>36</v>
      </c>
      <c r="C4" s="12" t="s">
        <v>85</v>
      </c>
      <c r="D4" s="40" t="s">
        <v>37</v>
      </c>
      <c r="E4" s="12" t="s">
        <v>38</v>
      </c>
      <c r="F4" s="40" t="s">
        <v>86</v>
      </c>
      <c r="G4" s="12" t="s">
        <v>38</v>
      </c>
      <c r="H4" s="570"/>
      <c r="I4" s="107" t="s">
        <v>39</v>
      </c>
      <c r="J4" s="200" t="s">
        <v>91</v>
      </c>
      <c r="K4" s="246" t="s">
        <v>93</v>
      </c>
    </row>
    <row r="5" spans="1:13" ht="15" customHeight="1" x14ac:dyDescent="0.2">
      <c r="A5" s="10">
        <v>1</v>
      </c>
      <c r="B5" s="98">
        <v>2013</v>
      </c>
      <c r="C5" s="108" t="s">
        <v>1</v>
      </c>
      <c r="D5" s="104">
        <f>'MARCH ''13'!C36</f>
        <v>57621.299999999996</v>
      </c>
      <c r="E5" s="105">
        <f>'MARCH ''13'!D36</f>
        <v>114241.67999999998</v>
      </c>
      <c r="F5" s="104">
        <f>'MARCH ''13'!E36</f>
        <v>37962</v>
      </c>
      <c r="G5" s="105">
        <f>'MARCH ''13'!F36</f>
        <v>0</v>
      </c>
      <c r="H5" s="152">
        <f>'MARCH ''13'!G36</f>
        <v>0</v>
      </c>
      <c r="I5" s="106">
        <f t="shared" ref="I5:I7" si="0">SUM(D5:H5)</f>
        <v>209824.97999999998</v>
      </c>
      <c r="J5" s="346">
        <f>I5+'[1]2013'!$I$16</f>
        <v>504181.43999999994</v>
      </c>
      <c r="K5" s="347">
        <f>J5/1.14*14%</f>
        <v>61917.01894736843</v>
      </c>
      <c r="L5" s="41"/>
    </row>
    <row r="6" spans="1:13" ht="15" customHeight="1" x14ac:dyDescent="0.2">
      <c r="A6" s="10">
        <v>2</v>
      </c>
      <c r="B6" s="98">
        <v>2013</v>
      </c>
      <c r="C6" s="101" t="s">
        <v>2</v>
      </c>
      <c r="D6" s="102">
        <f>'APRIL ''13'!C30</f>
        <v>36172.199999999997</v>
      </c>
      <c r="E6" s="103">
        <f>'APRIL ''13'!D30</f>
        <v>288327.99</v>
      </c>
      <c r="F6" s="102">
        <f>'APRIL ''13'!E30</f>
        <v>0</v>
      </c>
      <c r="G6" s="103">
        <f>'APRIL ''13'!F30</f>
        <v>0</v>
      </c>
      <c r="H6" s="153">
        <f>'APRIL ''13'!G30</f>
        <v>1950</v>
      </c>
      <c r="I6" s="106">
        <f t="shared" si="0"/>
        <v>326450.19</v>
      </c>
      <c r="J6" s="560">
        <f>SUM(I6:I7)</f>
        <v>605299.86</v>
      </c>
      <c r="K6" s="563">
        <f>J6/1.14*14%</f>
        <v>74335.070526315802</v>
      </c>
      <c r="L6" s="41"/>
      <c r="M6" s="42"/>
    </row>
    <row r="7" spans="1:13" ht="15" customHeight="1" x14ac:dyDescent="0.2">
      <c r="A7" s="10">
        <v>3</v>
      </c>
      <c r="B7" s="98">
        <v>2013</v>
      </c>
      <c r="C7" s="101" t="s">
        <v>5</v>
      </c>
      <c r="D7" s="102">
        <f>'MAY ''13'!C29</f>
        <v>55495.200000000004</v>
      </c>
      <c r="E7" s="103">
        <f>'MAY ''13'!D29</f>
        <v>140162.97</v>
      </c>
      <c r="F7" s="102">
        <f>'MAY ''13'!E29</f>
        <v>36656.699999999997</v>
      </c>
      <c r="G7" s="103">
        <f>'MAY ''13'!F29</f>
        <v>46534.8</v>
      </c>
      <c r="H7" s="153">
        <f>'MAY ''13'!G29</f>
        <v>0</v>
      </c>
      <c r="I7" s="106">
        <f t="shared" si="0"/>
        <v>278849.67</v>
      </c>
      <c r="J7" s="562"/>
      <c r="K7" s="563"/>
      <c r="L7" s="41"/>
      <c r="M7" s="48"/>
    </row>
    <row r="8" spans="1:13" ht="15" customHeight="1" x14ac:dyDescent="0.2">
      <c r="A8" s="10">
        <v>4</v>
      </c>
      <c r="B8" s="98">
        <v>2013</v>
      </c>
      <c r="C8" s="101" t="s">
        <v>3</v>
      </c>
      <c r="D8" s="102">
        <f>'JUNE ''13'!C32</f>
        <v>40122.299999999996</v>
      </c>
      <c r="E8" s="103">
        <f>'JUNE ''13'!D32</f>
        <v>92408.400000000009</v>
      </c>
      <c r="F8" s="102">
        <f>'JUNE ''13'!E32</f>
        <v>42100.2</v>
      </c>
      <c r="G8" s="103">
        <f>'JUNE ''13'!F32</f>
        <v>0</v>
      </c>
      <c r="H8" s="153">
        <f>'JUNE ''13'!G32</f>
        <v>230</v>
      </c>
      <c r="I8" s="106">
        <f t="shared" ref="I8:I13" si="1">SUM(D8:H8)</f>
        <v>174860.90000000002</v>
      </c>
      <c r="J8" s="560">
        <f>SUM(I8:I9)</f>
        <v>417920.30000000005</v>
      </c>
      <c r="K8" s="563">
        <f>J8/1.14*14%</f>
        <v>51323.545614035109</v>
      </c>
      <c r="L8" s="41"/>
      <c r="M8" s="250"/>
    </row>
    <row r="9" spans="1:13" ht="15" customHeight="1" x14ac:dyDescent="0.2">
      <c r="A9" s="10">
        <v>5</v>
      </c>
      <c r="B9" s="98">
        <v>2013</v>
      </c>
      <c r="C9" s="101" t="s">
        <v>4</v>
      </c>
      <c r="D9" s="102">
        <f>'JULY ''13'!C38</f>
        <v>25755.199999999997</v>
      </c>
      <c r="E9" s="103">
        <f>'JULY ''13'!D38</f>
        <v>85591.200000000012</v>
      </c>
      <c r="F9" s="102">
        <f>'JULY ''13'!E38</f>
        <v>131713</v>
      </c>
      <c r="G9" s="103">
        <f>'JULY ''13'!F38</f>
        <v>0</v>
      </c>
      <c r="H9" s="153">
        <f>'JULY ''13'!G38</f>
        <v>0</v>
      </c>
      <c r="I9" s="106">
        <f t="shared" si="1"/>
        <v>243059.40000000002</v>
      </c>
      <c r="J9" s="561"/>
      <c r="K9" s="563"/>
      <c r="L9" s="41"/>
    </row>
    <row r="10" spans="1:13" ht="15" customHeight="1" x14ac:dyDescent="0.2">
      <c r="A10" s="10">
        <v>6</v>
      </c>
      <c r="B10" s="98">
        <v>2013</v>
      </c>
      <c r="C10" s="101" t="s">
        <v>20</v>
      </c>
      <c r="D10" s="102">
        <f>'AUGUST ''13'!C48</f>
        <v>216873.60000000001</v>
      </c>
      <c r="E10" s="103">
        <f>'AUGUST ''13'!D48</f>
        <v>110374.8</v>
      </c>
      <c r="F10" s="102">
        <f>'AUGUST ''13'!E48</f>
        <v>129873.35999999999</v>
      </c>
      <c r="G10" s="103">
        <f>'AUGUST ''13'!F48</f>
        <v>81225</v>
      </c>
      <c r="H10" s="153">
        <f>'AUGUST ''13'!G48</f>
        <v>570</v>
      </c>
      <c r="I10" s="106">
        <f t="shared" si="1"/>
        <v>538916.76</v>
      </c>
      <c r="J10" s="560">
        <f>SUM(I10:I11)</f>
        <v>1022811.47</v>
      </c>
      <c r="K10" s="563">
        <f>J10/1.14*14%</f>
        <v>125608.4261403509</v>
      </c>
      <c r="L10" s="41"/>
      <c r="M10" s="247"/>
    </row>
    <row r="11" spans="1:13" ht="15" customHeight="1" x14ac:dyDescent="0.2">
      <c r="A11" s="10">
        <v>7</v>
      </c>
      <c r="B11" s="98">
        <v>2013</v>
      </c>
      <c r="C11" s="101" t="s">
        <v>21</v>
      </c>
      <c r="D11" s="102">
        <f>'SEPTEMBER ''13'!C45</f>
        <v>78534.600000000006</v>
      </c>
      <c r="E11" s="103">
        <f>'SEPTEMBER ''13'!D45</f>
        <v>123093.37000000001</v>
      </c>
      <c r="F11" s="102">
        <f>'SEPTEMBER ''13'!E45</f>
        <v>262202.74</v>
      </c>
      <c r="G11" s="103">
        <f>'SEPTEMBER ''13'!F45</f>
        <v>20064</v>
      </c>
      <c r="H11" s="153">
        <f>'SEPTEMBER ''13'!G45</f>
        <v>0</v>
      </c>
      <c r="I11" s="106">
        <f t="shared" si="1"/>
        <v>483894.71</v>
      </c>
      <c r="J11" s="561"/>
      <c r="K11" s="563"/>
      <c r="L11" s="41"/>
      <c r="M11" s="248"/>
    </row>
    <row r="12" spans="1:13" ht="15" customHeight="1" x14ac:dyDescent="0.2">
      <c r="A12" s="10">
        <v>8</v>
      </c>
      <c r="B12" s="98">
        <v>2013</v>
      </c>
      <c r="C12" s="101" t="s">
        <v>22</v>
      </c>
      <c r="D12" s="102">
        <f>'OCTOBER ''13'!C70</f>
        <v>52952.999999999993</v>
      </c>
      <c r="E12" s="103">
        <f>'OCTOBER ''13'!D70</f>
        <v>415156.57</v>
      </c>
      <c r="F12" s="102">
        <f>'OCTOBER ''13'!E70</f>
        <v>218595.19999999998</v>
      </c>
      <c r="G12" s="103">
        <f>'OCTOBER ''13'!F70</f>
        <v>67476.600000000006</v>
      </c>
      <c r="H12" s="153">
        <f>'OCTOBER ''13'!G70</f>
        <v>0</v>
      </c>
      <c r="I12" s="106">
        <f t="shared" si="1"/>
        <v>754181.37</v>
      </c>
      <c r="J12" s="560">
        <f>SUM(I12:I13)</f>
        <v>1028537.19</v>
      </c>
      <c r="K12" s="563">
        <f>J12/1.14*14%</f>
        <v>126311.58473684212</v>
      </c>
      <c r="L12" s="41"/>
    </row>
    <row r="13" spans="1:13" ht="15" customHeight="1" x14ac:dyDescent="0.2">
      <c r="A13" s="10">
        <v>9</v>
      </c>
      <c r="B13" s="98">
        <v>2013</v>
      </c>
      <c r="C13" s="101" t="s">
        <v>23</v>
      </c>
      <c r="D13" s="102">
        <f>'NOVEMBER ''13'!C43</f>
        <v>20793.599999999999</v>
      </c>
      <c r="E13" s="103">
        <f>'NOVEMBER ''13'!D43</f>
        <v>35910</v>
      </c>
      <c r="F13" s="102">
        <f>'NOVEMBER ''13'!E43</f>
        <v>150004.62</v>
      </c>
      <c r="G13" s="103">
        <f>'NOVEMBER ''13'!F43</f>
        <v>67647.600000000006</v>
      </c>
      <c r="H13" s="153">
        <f>'NOVEMBER ''13'!G43</f>
        <v>0</v>
      </c>
      <c r="I13" s="106">
        <f t="shared" si="1"/>
        <v>274355.82</v>
      </c>
      <c r="J13" s="561"/>
      <c r="K13" s="563"/>
      <c r="L13" s="41"/>
    </row>
    <row r="14" spans="1:13" ht="15" customHeight="1" x14ac:dyDescent="0.2">
      <c r="A14" s="10">
        <v>10</v>
      </c>
      <c r="B14" s="98">
        <v>2013</v>
      </c>
      <c r="C14" s="101" t="s">
        <v>24</v>
      </c>
      <c r="D14" s="102">
        <f>'DECEMBER ''13'!C28</f>
        <v>9382.2000000000007</v>
      </c>
      <c r="E14" s="103">
        <f>'DECEMBER ''13'!D28</f>
        <v>280649</v>
      </c>
      <c r="F14" s="102">
        <f>'DECEMBER ''13'!E28</f>
        <v>82935</v>
      </c>
      <c r="G14" s="103">
        <f>'DECEMBER ''13'!F28</f>
        <v>0</v>
      </c>
      <c r="H14" s="153">
        <f>'DECEMBER ''13'!G28</f>
        <v>0</v>
      </c>
      <c r="I14" s="106">
        <f>SUM(D14:H14)</f>
        <v>372966.2</v>
      </c>
      <c r="J14" s="560">
        <f>SUM(I14:I15)</f>
        <v>517805</v>
      </c>
      <c r="K14" s="563">
        <f>J14/1.14*14%</f>
        <v>63590.087719298259</v>
      </c>
      <c r="L14" s="41"/>
    </row>
    <row r="15" spans="1:13" ht="15" customHeight="1" x14ac:dyDescent="0.2">
      <c r="A15" s="10">
        <v>11</v>
      </c>
      <c r="B15" s="10">
        <v>2014</v>
      </c>
      <c r="C15" s="101" t="s">
        <v>25</v>
      </c>
      <c r="D15" s="102">
        <f>'JANUARY ''14'!C25</f>
        <v>19066.5</v>
      </c>
      <c r="E15" s="103">
        <f>'JANUARY ''14'!D25</f>
        <v>103884.3</v>
      </c>
      <c r="F15" s="102">
        <f>'JANUARY ''14'!E25</f>
        <v>21888</v>
      </c>
      <c r="G15" s="103">
        <f>'JANUARY ''14'!F25</f>
        <v>0</v>
      </c>
      <c r="H15" s="153">
        <f>'JANUARY ''14'!G25</f>
        <v>0</v>
      </c>
      <c r="I15" s="106">
        <f>SUM(D15:H15)</f>
        <v>144838.79999999999</v>
      </c>
      <c r="J15" s="561"/>
      <c r="K15" s="563"/>
      <c r="L15" s="41"/>
    </row>
    <row r="16" spans="1:13" ht="15" customHeight="1" thickBot="1" x14ac:dyDescent="0.25">
      <c r="A16" s="10">
        <v>12</v>
      </c>
      <c r="B16" s="10">
        <v>2014</v>
      </c>
      <c r="C16" s="101" t="s">
        <v>26</v>
      </c>
      <c r="D16" s="111"/>
      <c r="E16" s="112"/>
      <c r="F16" s="111"/>
      <c r="G16" s="112"/>
      <c r="H16" s="154"/>
      <c r="I16" s="106">
        <f>SUM(D16:H16)</f>
        <v>0</v>
      </c>
      <c r="L16" s="41"/>
    </row>
    <row r="17" spans="1:12" ht="15" customHeight="1" thickTop="1" thickBot="1" x14ac:dyDescent="0.25">
      <c r="B17" s="566"/>
      <c r="C17" s="566"/>
      <c r="D17" s="109">
        <f>SUM(D5:D16)</f>
        <v>612769.69999999995</v>
      </c>
      <c r="E17" s="110">
        <f>SUM(E5:E16)</f>
        <v>1789800.28</v>
      </c>
      <c r="F17" s="109">
        <f>SUM(F5:F16)</f>
        <v>1113930.8199999998</v>
      </c>
      <c r="G17" s="110">
        <f>SUM(G5:G16)</f>
        <v>282948</v>
      </c>
      <c r="H17" s="156"/>
      <c r="I17" s="151">
        <f>SUM(I5:I16)</f>
        <v>3802198.8</v>
      </c>
      <c r="J17" s="43"/>
      <c r="L17" s="41"/>
    </row>
    <row r="18" spans="1:12" ht="15" customHeight="1" thickBot="1" x14ac:dyDescent="0.25">
      <c r="A18" s="96"/>
      <c r="B18" s="11"/>
      <c r="C18" s="11"/>
      <c r="D18" s="558">
        <f>SUM(D17:E17)</f>
        <v>2402569.98</v>
      </c>
      <c r="E18" s="559"/>
      <c r="F18" s="558">
        <f>SUM(F17:G17)</f>
        <v>1396878.8199999998</v>
      </c>
      <c r="G18" s="559"/>
      <c r="H18" s="155">
        <f>SUM(H5:H17)</f>
        <v>2750</v>
      </c>
      <c r="I18" s="45"/>
      <c r="J18" s="168">
        <f>SUM(D18:H18)</f>
        <v>3802198.8</v>
      </c>
      <c r="L18" s="41"/>
    </row>
    <row r="19" spans="1:12" ht="15" customHeight="1" x14ac:dyDescent="0.2">
      <c r="A19" s="96"/>
      <c r="B19" s="11"/>
      <c r="C19" s="11"/>
      <c r="D19" s="44"/>
      <c r="E19" s="44"/>
      <c r="F19" s="44"/>
      <c r="G19" s="44"/>
      <c r="H19" s="44"/>
      <c r="I19" s="45"/>
      <c r="J19" s="97">
        <f>AVERAGE(I5:I10)</f>
        <v>295326.98333333334</v>
      </c>
      <c r="L19" s="41"/>
    </row>
    <row r="20" spans="1:12" ht="15" customHeight="1" x14ac:dyDescent="0.2"/>
    <row r="21" spans="1:12" ht="15" customHeight="1" x14ac:dyDescent="0.2">
      <c r="K21" s="6">
        <v>2014</v>
      </c>
      <c r="L21" s="556">
        <f>SUM(F17:G17)</f>
        <v>1396878.8199999998</v>
      </c>
    </row>
    <row r="22" spans="1:12" ht="15" customHeight="1" x14ac:dyDescent="0.2">
      <c r="K22" s="6">
        <v>2013</v>
      </c>
      <c r="L22" s="556">
        <f>SUM('[1]2013'!$F$17:$G$17)</f>
        <v>1698469.82</v>
      </c>
    </row>
    <row r="23" spans="1:12" ht="15" customHeight="1" x14ac:dyDescent="0.2">
      <c r="K23" s="6">
        <v>2012</v>
      </c>
      <c r="L23" s="556">
        <f>SUM('[2]2011'!$C$16:$D$16)</f>
        <v>1625094.2799999998</v>
      </c>
    </row>
    <row r="24" spans="1:12" ht="15" customHeight="1" x14ac:dyDescent="0.2">
      <c r="A24" s="96"/>
      <c r="K24" s="6">
        <v>2011</v>
      </c>
      <c r="L24" s="556">
        <f>SUM('[3]2010'!$C$16:$D$16)</f>
        <v>1321486.08</v>
      </c>
    </row>
    <row r="25" spans="1:12" ht="15" customHeight="1" x14ac:dyDescent="0.2">
      <c r="A25" s="96"/>
      <c r="K25" s="6">
        <v>2010</v>
      </c>
      <c r="L25" s="556">
        <f>SUM('[4]2009'!$C$16:$D$16)</f>
        <v>1384875.1400000001</v>
      </c>
    </row>
    <row r="26" spans="1:12" ht="15" customHeight="1" x14ac:dyDescent="0.2">
      <c r="L26" s="557">
        <f>AVERAGE(L21:L25)</f>
        <v>1485360.8280000002</v>
      </c>
    </row>
    <row r="27" spans="1:12" ht="15" customHeight="1" x14ac:dyDescent="0.2">
      <c r="L27" s="6" t="s">
        <v>41</v>
      </c>
    </row>
    <row r="28" spans="1:12" ht="15" customHeight="1" x14ac:dyDescent="0.2"/>
    <row r="29" spans="1:12" ht="15" customHeight="1" x14ac:dyDescent="0.2"/>
    <row r="30" spans="1:12" ht="15" customHeight="1" x14ac:dyDescent="0.2"/>
    <row r="31" spans="1:12" ht="15" customHeight="1" x14ac:dyDescent="0.2"/>
    <row r="32" spans="1:12" ht="15" customHeight="1" x14ac:dyDescent="0.2"/>
    <row r="33" spans="1:1" ht="15" customHeight="1" x14ac:dyDescent="0.2"/>
    <row r="34" spans="1:1" ht="15" customHeight="1" x14ac:dyDescent="0.2"/>
    <row r="35" spans="1:1" ht="15" customHeight="1" x14ac:dyDescent="0.2">
      <c r="A35" s="96"/>
    </row>
    <row r="36" spans="1:1" ht="15" customHeight="1" x14ac:dyDescent="0.2">
      <c r="A36" s="96"/>
    </row>
    <row r="37" spans="1:1" ht="15" customHeight="1" x14ac:dyDescent="0.2">
      <c r="A37" s="96"/>
    </row>
    <row r="38" spans="1:1" ht="15" customHeight="1" x14ac:dyDescent="0.2">
      <c r="A38" s="96"/>
    </row>
    <row r="39" spans="1:1" ht="15" customHeight="1" x14ac:dyDescent="0.2">
      <c r="A39" s="96"/>
    </row>
    <row r="40" spans="1:1" ht="15" customHeight="1" x14ac:dyDescent="0.2">
      <c r="A40" s="96"/>
    </row>
    <row r="41" spans="1:1" ht="15" customHeight="1" x14ac:dyDescent="0.2">
      <c r="A41" s="96"/>
    </row>
    <row r="42" spans="1:1" ht="15" customHeight="1" x14ac:dyDescent="0.2">
      <c r="A42" s="96"/>
    </row>
    <row r="43" spans="1:1" ht="15" customHeight="1" x14ac:dyDescent="0.2">
      <c r="A43" s="96"/>
    </row>
    <row r="44" spans="1:1" ht="15" customHeight="1" x14ac:dyDescent="0.2">
      <c r="A44" s="96"/>
    </row>
    <row r="45" spans="1:1" ht="15" customHeight="1" x14ac:dyDescent="0.2">
      <c r="A45" s="96"/>
    </row>
    <row r="46" spans="1:1" ht="15" customHeight="1" x14ac:dyDescent="0.2">
      <c r="A46" s="96"/>
    </row>
    <row r="47" spans="1:1" ht="15" customHeight="1" x14ac:dyDescent="0.2"/>
    <row r="48" spans="1:1" ht="15" customHeight="1" x14ac:dyDescent="0.2"/>
    <row r="49" spans="1:6" ht="15" customHeight="1" x14ac:dyDescent="0.2"/>
    <row r="50" spans="1:6" ht="15" customHeight="1" x14ac:dyDescent="0.2"/>
    <row r="51" spans="1:6" ht="15" customHeight="1" x14ac:dyDescent="0.2"/>
    <row r="52" spans="1:6" ht="15" customHeight="1" x14ac:dyDescent="0.2"/>
    <row r="53" spans="1:6" ht="15" customHeight="1" x14ac:dyDescent="0.2"/>
    <row r="54" spans="1:6" ht="15" customHeight="1" x14ac:dyDescent="0.2"/>
    <row r="55" spans="1:6" ht="15" customHeight="1" x14ac:dyDescent="0.2"/>
    <row r="56" spans="1:6" ht="15" customHeight="1" x14ac:dyDescent="0.2"/>
    <row r="57" spans="1:6" ht="15" customHeight="1" x14ac:dyDescent="0.2"/>
    <row r="58" spans="1:6" ht="15" customHeight="1" x14ac:dyDescent="0.2"/>
    <row r="59" spans="1:6" ht="15" customHeight="1" x14ac:dyDescent="0.2"/>
    <row r="60" spans="1:6" ht="15" customHeight="1" x14ac:dyDescent="0.2"/>
    <row r="61" spans="1:6" ht="15" customHeight="1" x14ac:dyDescent="0.2"/>
    <row r="62" spans="1:6" ht="15" customHeight="1" x14ac:dyDescent="0.2"/>
    <row r="63" spans="1:6" x14ac:dyDescent="0.2">
      <c r="A63" s="52" t="s">
        <v>50</v>
      </c>
    </row>
    <row r="64" spans="1:6" x14ac:dyDescent="0.2">
      <c r="B64" s="53" t="s">
        <v>51</v>
      </c>
      <c r="D64" s="48"/>
      <c r="E64" s="48"/>
      <c r="F64" s="48"/>
    </row>
    <row r="65" spans="1:9" x14ac:dyDescent="0.2">
      <c r="B65" s="53" t="s">
        <v>60</v>
      </c>
      <c r="D65" s="57"/>
      <c r="E65" s="57"/>
      <c r="F65" s="57"/>
    </row>
    <row r="66" spans="1:9" x14ac:dyDescent="0.2">
      <c r="B66" s="53" t="s">
        <v>53</v>
      </c>
      <c r="D66" s="48"/>
      <c r="E66" s="48"/>
      <c r="F66" s="48"/>
    </row>
    <row r="67" spans="1:9" x14ac:dyDescent="0.2">
      <c r="B67" s="53" t="s">
        <v>54</v>
      </c>
      <c r="D67" s="57"/>
      <c r="E67" s="57"/>
      <c r="F67" s="57"/>
    </row>
    <row r="68" spans="1:9" x14ac:dyDescent="0.2">
      <c r="B68" s="53" t="s">
        <v>52</v>
      </c>
      <c r="D68" s="48"/>
      <c r="E68" s="48"/>
      <c r="F68" s="48"/>
    </row>
    <row r="69" spans="1:9" x14ac:dyDescent="0.2">
      <c r="A69" s="54"/>
      <c r="B69" s="55" t="s">
        <v>55</v>
      </c>
      <c r="C69" s="56"/>
      <c r="D69" s="48"/>
      <c r="E69" s="48"/>
      <c r="F69" s="48"/>
      <c r="G69" s="56"/>
      <c r="H69" s="56"/>
      <c r="I69" s="56"/>
    </row>
    <row r="70" spans="1:9" x14ac:dyDescent="0.2">
      <c r="A70" s="54"/>
      <c r="B70" s="55" t="s">
        <v>56</v>
      </c>
      <c r="C70" s="56"/>
      <c r="D70" s="48"/>
      <c r="E70" s="48"/>
      <c r="F70" s="48"/>
      <c r="G70" s="95"/>
      <c r="H70" s="95"/>
      <c r="I70" s="56"/>
    </row>
    <row r="71" spans="1:9" x14ac:dyDescent="0.2">
      <c r="A71" s="54"/>
      <c r="B71" s="55" t="s">
        <v>63</v>
      </c>
      <c r="C71" s="56"/>
      <c r="D71" s="48"/>
      <c r="E71" s="48"/>
      <c r="F71" s="48"/>
      <c r="G71" s="95"/>
      <c r="H71" s="95"/>
      <c r="I71" s="56"/>
    </row>
    <row r="72" spans="1:9" ht="6.95" customHeight="1" thickBot="1" x14ac:dyDescent="0.25">
      <c r="A72" s="39"/>
      <c r="B72" s="58"/>
      <c r="C72" s="59"/>
      <c r="D72" s="59"/>
      <c r="E72" s="59"/>
      <c r="F72" s="59"/>
      <c r="G72" s="59"/>
      <c r="H72" s="59"/>
      <c r="I72" s="59"/>
    </row>
  </sheetData>
  <mergeCells count="17">
    <mergeCell ref="K6:K7"/>
    <mergeCell ref="K8:K9"/>
    <mergeCell ref="K10:K11"/>
    <mergeCell ref="A1:I1"/>
    <mergeCell ref="B17:C17"/>
    <mergeCell ref="D3:E3"/>
    <mergeCell ref="F3:G3"/>
    <mergeCell ref="H3:H4"/>
    <mergeCell ref="K12:K13"/>
    <mergeCell ref="J14:J15"/>
    <mergeCell ref="K14:K15"/>
    <mergeCell ref="D18:E18"/>
    <mergeCell ref="F18:G18"/>
    <mergeCell ref="J10:J11"/>
    <mergeCell ref="J8:J9"/>
    <mergeCell ref="J6:J7"/>
    <mergeCell ref="J12:J13"/>
  </mergeCells>
  <phoneticPr fontId="0" type="noConversion"/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R103"/>
  <sheetViews>
    <sheetView zoomScaleNormal="100" workbookViewId="0">
      <pane ySplit="4" topLeftCell="A5" activePane="bottomLeft" state="frozenSplit"/>
      <selection pane="bottomLeft" activeCell="I22" sqref="I22"/>
    </sheetView>
  </sheetViews>
  <sheetFormatPr defaultRowHeight="12.75" x14ac:dyDescent="0.2"/>
  <cols>
    <col min="1" max="1" width="2.42578125" style="244" customWidth="1"/>
    <col min="2" max="2" width="6.42578125" style="144" customWidth="1"/>
    <col min="3" max="4" width="10.7109375" style="1" customWidth="1"/>
    <col min="5" max="5" width="11.28515625" style="1" customWidth="1"/>
    <col min="6" max="6" width="10.42578125" style="1" customWidth="1"/>
    <col min="7" max="7" width="10" style="1" customWidth="1"/>
    <col min="8" max="8" width="11" customWidth="1"/>
    <col min="9" max="9" width="10.7109375" customWidth="1"/>
    <col min="10" max="10" width="10" customWidth="1"/>
    <col min="11" max="11" width="9.28515625" customWidth="1"/>
    <col min="12" max="13" width="10.7109375" customWidth="1"/>
    <col min="14" max="14" width="10.7109375" style="164" customWidth="1"/>
    <col min="15" max="16" width="10.7109375" customWidth="1"/>
    <col min="17" max="17" width="13.28515625" customWidth="1"/>
    <col min="18" max="18" width="13.7109375" customWidth="1"/>
    <col min="19" max="19" width="13.140625" customWidth="1"/>
  </cols>
  <sheetData>
    <row r="1" spans="1:17" ht="15" x14ac:dyDescent="0.25">
      <c r="A1" s="100" t="s">
        <v>99</v>
      </c>
      <c r="C1" s="3"/>
    </row>
    <row r="2" spans="1:17" ht="9.75" customHeight="1" thickBot="1" x14ac:dyDescent="0.25">
      <c r="A2" s="2"/>
      <c r="C2" s="218"/>
      <c r="D2" s="219"/>
      <c r="E2" s="219"/>
      <c r="F2" s="219"/>
      <c r="G2" s="599" t="s">
        <v>88</v>
      </c>
      <c r="H2" s="221"/>
    </row>
    <row r="3" spans="1:17" ht="17.25" customHeight="1" x14ac:dyDescent="0.2">
      <c r="A3" s="2"/>
      <c r="C3" s="619" t="s">
        <v>83</v>
      </c>
      <c r="D3" s="620"/>
      <c r="E3" s="619" t="s">
        <v>82</v>
      </c>
      <c r="F3" s="620"/>
      <c r="G3" s="599"/>
      <c r="H3" s="221"/>
    </row>
    <row r="4" spans="1:17" ht="13.5" thickBot="1" x14ac:dyDescent="0.25">
      <c r="A4" s="142" t="s">
        <v>6</v>
      </c>
      <c r="B4" s="175" t="s">
        <v>18</v>
      </c>
      <c r="C4" s="113" t="s">
        <v>7</v>
      </c>
      <c r="D4" s="220" t="s">
        <v>8</v>
      </c>
      <c r="E4" s="113" t="s">
        <v>87</v>
      </c>
      <c r="F4" s="114" t="s">
        <v>8</v>
      </c>
      <c r="G4" s="600"/>
      <c r="H4" s="243" t="s">
        <v>0</v>
      </c>
      <c r="I4" s="588" t="s">
        <v>19</v>
      </c>
      <c r="J4" s="588"/>
      <c r="K4" s="588"/>
    </row>
    <row r="5" spans="1:17" x14ac:dyDescent="0.2">
      <c r="A5" s="596" t="s">
        <v>258</v>
      </c>
      <c r="B5" s="208" t="s">
        <v>367</v>
      </c>
      <c r="C5" s="119"/>
      <c r="D5" s="171">
        <v>7478.4</v>
      </c>
      <c r="E5" s="194"/>
      <c r="F5" s="120"/>
      <c r="G5" s="125"/>
      <c r="H5" s="598">
        <f>SUM(C5:G20)</f>
        <v>370665.79</v>
      </c>
      <c r="I5" s="67" t="s">
        <v>369</v>
      </c>
      <c r="J5" s="73"/>
      <c r="K5" s="74"/>
      <c r="L5" s="163" t="s">
        <v>123</v>
      </c>
      <c r="N5" s="181" t="s">
        <v>124</v>
      </c>
      <c r="Q5" s="252"/>
    </row>
    <row r="6" spans="1:17" x14ac:dyDescent="0.2">
      <c r="A6" s="597"/>
      <c r="B6" s="208" t="s">
        <v>371</v>
      </c>
      <c r="C6" s="194"/>
      <c r="D6" s="171">
        <v>6555</v>
      </c>
      <c r="E6" s="119"/>
      <c r="F6" s="120"/>
      <c r="G6" s="125"/>
      <c r="H6" s="580"/>
      <c r="I6" s="67" t="s">
        <v>369</v>
      </c>
      <c r="J6" s="73"/>
      <c r="K6" s="74"/>
      <c r="L6" s="163" t="s">
        <v>123</v>
      </c>
      <c r="N6" s="236" t="s">
        <v>124</v>
      </c>
      <c r="Q6" s="252"/>
    </row>
    <row r="7" spans="1:17" x14ac:dyDescent="0.2">
      <c r="A7" s="597"/>
      <c r="B7" s="208" t="s">
        <v>373</v>
      </c>
      <c r="C7" s="242"/>
      <c r="D7" s="171">
        <v>6555</v>
      </c>
      <c r="E7" s="119"/>
      <c r="F7" s="120"/>
      <c r="G7" s="125"/>
      <c r="H7" s="580"/>
      <c r="I7" s="67" t="s">
        <v>369</v>
      </c>
      <c r="J7" s="73"/>
      <c r="K7" s="74"/>
      <c r="L7" s="163" t="s">
        <v>123</v>
      </c>
      <c r="N7" s="236" t="s">
        <v>124</v>
      </c>
    </row>
    <row r="8" spans="1:17" x14ac:dyDescent="0.2">
      <c r="A8" s="597"/>
      <c r="B8" s="208" t="s">
        <v>392</v>
      </c>
      <c r="C8" s="119"/>
      <c r="D8" s="171">
        <v>10103.25</v>
      </c>
      <c r="E8" s="119"/>
      <c r="F8" s="120"/>
      <c r="G8" s="162"/>
      <c r="H8" s="580"/>
      <c r="I8" s="67" t="s">
        <v>369</v>
      </c>
      <c r="J8" s="73"/>
      <c r="K8" s="74"/>
      <c r="L8" s="163" t="s">
        <v>123</v>
      </c>
      <c r="N8" s="236" t="s">
        <v>124</v>
      </c>
      <c r="Q8" s="252"/>
    </row>
    <row r="9" spans="1:17" x14ac:dyDescent="0.2">
      <c r="A9" s="597"/>
      <c r="B9" s="208" t="s">
        <v>395</v>
      </c>
      <c r="C9" s="119"/>
      <c r="D9" s="171">
        <v>11825.6</v>
      </c>
      <c r="E9" s="119"/>
      <c r="F9" s="120"/>
      <c r="G9" s="125"/>
      <c r="H9" s="580"/>
      <c r="I9" s="67" t="s">
        <v>369</v>
      </c>
      <c r="J9" s="73"/>
      <c r="K9" s="74"/>
      <c r="L9" s="163" t="s">
        <v>123</v>
      </c>
      <c r="N9" s="236" t="s">
        <v>124</v>
      </c>
      <c r="Q9" s="252"/>
    </row>
    <row r="10" spans="1:17" x14ac:dyDescent="0.2">
      <c r="A10" s="597"/>
      <c r="B10" s="208" t="s">
        <v>405</v>
      </c>
      <c r="C10" s="119"/>
      <c r="D10" s="171">
        <v>68749.58</v>
      </c>
      <c r="E10" s="119"/>
      <c r="F10" s="120"/>
      <c r="G10" s="125"/>
      <c r="H10" s="580"/>
      <c r="I10" s="67" t="s">
        <v>369</v>
      </c>
      <c r="J10" s="73"/>
      <c r="K10" s="74"/>
      <c r="L10" s="163" t="s">
        <v>123</v>
      </c>
      <c r="N10" s="236" t="s">
        <v>124</v>
      </c>
      <c r="Q10" s="252"/>
    </row>
    <row r="11" spans="1:17" x14ac:dyDescent="0.2">
      <c r="A11" s="597"/>
      <c r="B11" s="208" t="s">
        <v>406</v>
      </c>
      <c r="C11" s="119"/>
      <c r="D11" s="171">
        <v>68749.58</v>
      </c>
      <c r="E11" s="119"/>
      <c r="F11" s="120"/>
      <c r="G11" s="125"/>
      <c r="H11" s="580"/>
      <c r="I11" s="67" t="s">
        <v>369</v>
      </c>
      <c r="J11" s="73"/>
      <c r="K11" s="74"/>
      <c r="L11" s="163" t="s">
        <v>123</v>
      </c>
      <c r="N11" s="236" t="s">
        <v>124</v>
      </c>
      <c r="Q11" s="252"/>
    </row>
    <row r="12" spans="1:17" x14ac:dyDescent="0.2">
      <c r="A12" s="597"/>
      <c r="B12" s="208" t="s">
        <v>407</v>
      </c>
      <c r="C12" s="119"/>
      <c r="D12" s="171">
        <v>57060.78</v>
      </c>
      <c r="E12" s="119"/>
      <c r="F12" s="120"/>
      <c r="G12" s="125"/>
      <c r="H12" s="580"/>
      <c r="I12" s="67" t="s">
        <v>369</v>
      </c>
      <c r="J12" s="73"/>
      <c r="K12" s="74"/>
      <c r="L12" s="163" t="s">
        <v>123</v>
      </c>
      <c r="N12" s="236" t="s">
        <v>124</v>
      </c>
      <c r="Q12" s="252"/>
    </row>
    <row r="13" spans="1:17" x14ac:dyDescent="0.2">
      <c r="A13" s="597"/>
      <c r="B13" s="208" t="s">
        <v>408</v>
      </c>
      <c r="C13" s="119"/>
      <c r="D13" s="171">
        <v>57060.78</v>
      </c>
      <c r="E13" s="119"/>
      <c r="F13" s="120"/>
      <c r="G13" s="125"/>
      <c r="H13" s="580"/>
      <c r="I13" s="67" t="s">
        <v>369</v>
      </c>
      <c r="J13" s="73"/>
      <c r="K13" s="74"/>
      <c r="L13" s="163" t="s">
        <v>123</v>
      </c>
      <c r="N13" s="236" t="s">
        <v>124</v>
      </c>
      <c r="Q13" s="252"/>
    </row>
    <row r="14" spans="1:17" x14ac:dyDescent="0.2">
      <c r="A14" s="597"/>
      <c r="B14" s="208" t="s">
        <v>433</v>
      </c>
      <c r="C14" s="119"/>
      <c r="D14" s="171">
        <v>15808</v>
      </c>
      <c r="E14" s="119"/>
      <c r="F14" s="120"/>
      <c r="G14" s="125"/>
      <c r="H14" s="580"/>
      <c r="I14" s="67" t="s">
        <v>369</v>
      </c>
      <c r="J14" s="73"/>
      <c r="K14" s="74"/>
      <c r="L14" s="163" t="s">
        <v>123</v>
      </c>
      <c r="N14" s="236" t="s">
        <v>124</v>
      </c>
      <c r="Q14" s="252"/>
    </row>
    <row r="15" spans="1:17" x14ac:dyDescent="0.2">
      <c r="A15" s="597"/>
      <c r="B15" s="208" t="s">
        <v>399</v>
      </c>
      <c r="C15" s="119"/>
      <c r="D15" s="171"/>
      <c r="E15" s="194">
        <v>1744.2</v>
      </c>
      <c r="F15" s="120"/>
      <c r="G15" s="125"/>
      <c r="H15" s="580"/>
      <c r="I15" s="67" t="s">
        <v>356</v>
      </c>
      <c r="J15" s="73"/>
      <c r="K15" s="74"/>
      <c r="L15" s="163" t="s">
        <v>216</v>
      </c>
      <c r="N15" s="241">
        <v>41578</v>
      </c>
      <c r="Q15" s="252"/>
    </row>
    <row r="16" spans="1:17" x14ac:dyDescent="0.2">
      <c r="A16" s="597"/>
      <c r="B16" s="208" t="s">
        <v>400</v>
      </c>
      <c r="C16" s="194">
        <v>16621.2</v>
      </c>
      <c r="D16" s="171"/>
      <c r="E16" s="119"/>
      <c r="F16" s="120"/>
      <c r="G16" s="125"/>
      <c r="H16" s="580"/>
      <c r="I16" s="67" t="s">
        <v>195</v>
      </c>
      <c r="J16" s="73"/>
      <c r="K16" s="74"/>
      <c r="L16" s="163" t="s">
        <v>116</v>
      </c>
      <c r="N16" s="241">
        <v>41548</v>
      </c>
      <c r="Q16" s="252"/>
    </row>
    <row r="17" spans="1:17" x14ac:dyDescent="0.2">
      <c r="A17" s="597"/>
      <c r="B17" s="208" t="s">
        <v>411</v>
      </c>
      <c r="C17" s="119"/>
      <c r="D17" s="171"/>
      <c r="E17" s="194">
        <v>18163.62</v>
      </c>
      <c r="F17" s="120"/>
      <c r="G17" s="125"/>
      <c r="H17" s="580"/>
      <c r="I17" s="67" t="s">
        <v>412</v>
      </c>
      <c r="J17" s="73"/>
      <c r="K17" s="74"/>
      <c r="L17" s="163" t="s">
        <v>116</v>
      </c>
      <c r="N17" s="241">
        <v>41548</v>
      </c>
      <c r="Q17" s="252"/>
    </row>
    <row r="18" spans="1:17" x14ac:dyDescent="0.2">
      <c r="A18" s="597"/>
      <c r="B18" s="208" t="s">
        <v>430</v>
      </c>
      <c r="C18" s="119"/>
      <c r="D18" s="171"/>
      <c r="E18" s="194">
        <v>12790.8</v>
      </c>
      <c r="F18" s="120"/>
      <c r="G18" s="125"/>
      <c r="H18" s="580"/>
      <c r="I18" s="67" t="s">
        <v>119</v>
      </c>
      <c r="J18" s="73"/>
      <c r="K18" s="74"/>
      <c r="L18" s="163" t="s">
        <v>116</v>
      </c>
      <c r="N18" s="241">
        <v>41558</v>
      </c>
      <c r="Q18" s="252"/>
    </row>
    <row r="19" spans="1:17" x14ac:dyDescent="0.2">
      <c r="A19" s="597"/>
      <c r="B19" s="208" t="s">
        <v>499</v>
      </c>
      <c r="C19" s="195"/>
      <c r="D19" s="171"/>
      <c r="E19" s="194">
        <v>3192</v>
      </c>
      <c r="F19" s="120"/>
      <c r="G19" s="173"/>
      <c r="H19" s="580"/>
      <c r="I19" s="67" t="s">
        <v>500</v>
      </c>
      <c r="J19" s="73"/>
      <c r="K19" s="74"/>
      <c r="L19" s="163" t="s">
        <v>338</v>
      </c>
      <c r="N19" s="236">
        <v>41548</v>
      </c>
      <c r="O19" s="316"/>
      <c r="Q19" s="252"/>
    </row>
    <row r="20" spans="1:17" x14ac:dyDescent="0.2">
      <c r="A20" s="587"/>
      <c r="B20" s="146" t="s">
        <v>501</v>
      </c>
      <c r="C20" s="195"/>
      <c r="D20" s="120"/>
      <c r="E20" s="234">
        <v>8208</v>
      </c>
      <c r="F20" s="171"/>
      <c r="G20" s="125"/>
      <c r="H20" s="577"/>
      <c r="I20" s="67" t="s">
        <v>506</v>
      </c>
      <c r="J20" s="73"/>
      <c r="K20" s="74"/>
      <c r="L20" s="163" t="s">
        <v>116</v>
      </c>
      <c r="N20" s="241">
        <v>41551</v>
      </c>
      <c r="O20" s="316"/>
    </row>
    <row r="21" spans="1:17" x14ac:dyDescent="0.2">
      <c r="A21" s="597" t="s">
        <v>226</v>
      </c>
      <c r="B21" s="146" t="s">
        <v>503</v>
      </c>
      <c r="C21" s="195"/>
      <c r="D21" s="120"/>
      <c r="E21" s="234">
        <v>3420</v>
      </c>
      <c r="F21" s="171"/>
      <c r="G21" s="125"/>
      <c r="H21" s="580">
        <f>SUM(C21:G27)</f>
        <v>26792.28</v>
      </c>
      <c r="I21" s="149" t="s">
        <v>504</v>
      </c>
      <c r="J21" s="73"/>
      <c r="K21" s="74"/>
      <c r="L21" s="163" t="s">
        <v>116</v>
      </c>
      <c r="N21" s="241">
        <v>41558</v>
      </c>
      <c r="O21" s="316"/>
    </row>
    <row r="22" spans="1:17" x14ac:dyDescent="0.2">
      <c r="A22" s="597"/>
      <c r="B22" s="146" t="s">
        <v>507</v>
      </c>
      <c r="C22" s="195"/>
      <c r="D22" s="120"/>
      <c r="E22" s="234">
        <v>8059.8</v>
      </c>
      <c r="F22" s="171"/>
      <c r="G22" s="125"/>
      <c r="H22" s="580"/>
      <c r="I22" s="149" t="s">
        <v>509</v>
      </c>
      <c r="J22" s="73"/>
      <c r="K22" s="74"/>
      <c r="L22" s="163" t="s">
        <v>116</v>
      </c>
      <c r="N22" s="241">
        <v>41554</v>
      </c>
    </row>
    <row r="23" spans="1:17" x14ac:dyDescent="0.2">
      <c r="A23" s="597"/>
      <c r="B23" s="146" t="s">
        <v>508</v>
      </c>
      <c r="C23" s="195"/>
      <c r="D23" s="120"/>
      <c r="E23" s="234">
        <v>3249</v>
      </c>
      <c r="F23" s="171"/>
      <c r="G23" s="125"/>
      <c r="H23" s="580"/>
      <c r="I23" s="149" t="s">
        <v>510</v>
      </c>
      <c r="J23" s="73"/>
      <c r="K23" s="74"/>
      <c r="L23" s="163" t="s">
        <v>216</v>
      </c>
      <c r="N23" s="241">
        <v>41562</v>
      </c>
      <c r="O23" s="316"/>
    </row>
    <row r="24" spans="1:17" x14ac:dyDescent="0.2">
      <c r="A24" s="597"/>
      <c r="B24" s="146" t="s">
        <v>511</v>
      </c>
      <c r="C24" s="195"/>
      <c r="D24" s="120">
        <v>4457.3999999999996</v>
      </c>
      <c r="E24" s="231"/>
      <c r="F24" s="171"/>
      <c r="G24" s="125"/>
      <c r="H24" s="580"/>
      <c r="I24" s="149" t="s">
        <v>270</v>
      </c>
      <c r="J24" s="73"/>
      <c r="K24" s="74"/>
      <c r="L24" s="163" t="s">
        <v>123</v>
      </c>
      <c r="N24" s="236" t="s">
        <v>124</v>
      </c>
    </row>
    <row r="25" spans="1:17" x14ac:dyDescent="0.2">
      <c r="A25" s="597"/>
      <c r="B25" s="146" t="s">
        <v>512</v>
      </c>
      <c r="C25" s="195"/>
      <c r="D25" s="120"/>
      <c r="E25" s="234">
        <v>4104</v>
      </c>
      <c r="F25" s="171"/>
      <c r="G25" s="125"/>
      <c r="H25" s="580"/>
      <c r="I25" s="149" t="s">
        <v>513</v>
      </c>
      <c r="J25" s="73"/>
      <c r="K25" s="74"/>
      <c r="L25" s="163" t="s">
        <v>310</v>
      </c>
      <c r="N25" s="236">
        <v>41548</v>
      </c>
    </row>
    <row r="26" spans="1:17" x14ac:dyDescent="0.2">
      <c r="A26" s="597"/>
      <c r="B26" s="146" t="s">
        <v>518</v>
      </c>
      <c r="C26" s="195"/>
      <c r="D26" s="120"/>
      <c r="E26" s="234">
        <v>2736</v>
      </c>
      <c r="F26" s="171"/>
      <c r="G26" s="125"/>
      <c r="H26" s="580"/>
      <c r="I26" s="149" t="s">
        <v>514</v>
      </c>
      <c r="J26" s="73"/>
      <c r="K26" s="74"/>
      <c r="L26" s="163" t="s">
        <v>310</v>
      </c>
      <c r="N26" s="241">
        <v>41569</v>
      </c>
    </row>
    <row r="27" spans="1:17" x14ac:dyDescent="0.2">
      <c r="A27" s="587"/>
      <c r="B27" s="146" t="s">
        <v>521</v>
      </c>
      <c r="C27" s="195"/>
      <c r="D27" s="120"/>
      <c r="E27" s="234">
        <v>766.08</v>
      </c>
      <c r="F27" s="171"/>
      <c r="G27" s="125"/>
      <c r="H27" s="577"/>
      <c r="I27" s="149" t="s">
        <v>519</v>
      </c>
      <c r="J27" s="73"/>
      <c r="K27" s="74"/>
      <c r="L27" s="163" t="s">
        <v>116</v>
      </c>
      <c r="N27" s="241">
        <v>41572</v>
      </c>
      <c r="O27" s="316" t="s">
        <v>520</v>
      </c>
    </row>
    <row r="28" spans="1:17" x14ac:dyDescent="0.2">
      <c r="A28" s="188" t="s">
        <v>219</v>
      </c>
      <c r="B28" s="146" t="s">
        <v>522</v>
      </c>
      <c r="C28" s="195"/>
      <c r="D28" s="120">
        <v>3123.6</v>
      </c>
      <c r="E28" s="129"/>
      <c r="F28" s="171"/>
      <c r="G28" s="125"/>
      <c r="H28" s="263">
        <f>SUM(C28:G28)</f>
        <v>3123.6</v>
      </c>
      <c r="I28" s="149" t="s">
        <v>135</v>
      </c>
      <c r="J28" s="73"/>
      <c r="K28" s="74"/>
      <c r="L28" s="163" t="s">
        <v>123</v>
      </c>
      <c r="N28" s="236" t="s">
        <v>124</v>
      </c>
    </row>
    <row r="29" spans="1:17" x14ac:dyDescent="0.2">
      <c r="A29" s="586" t="s">
        <v>224</v>
      </c>
      <c r="B29" s="146" t="s">
        <v>523</v>
      </c>
      <c r="C29" s="195"/>
      <c r="D29" s="120"/>
      <c r="E29" s="129"/>
      <c r="F29" s="171">
        <v>62928</v>
      </c>
      <c r="G29" s="125"/>
      <c r="H29" s="576">
        <f>SUM(C29:G30)</f>
        <v>98410.5</v>
      </c>
      <c r="I29" s="149" t="s">
        <v>242</v>
      </c>
      <c r="J29" s="73"/>
      <c r="K29" s="74"/>
      <c r="L29" s="163" t="s">
        <v>123</v>
      </c>
      <c r="N29" s="236" t="s">
        <v>124</v>
      </c>
    </row>
    <row r="30" spans="1:17" x14ac:dyDescent="0.2">
      <c r="A30" s="597"/>
      <c r="B30" s="146" t="s">
        <v>524</v>
      </c>
      <c r="C30" s="195"/>
      <c r="D30" s="120"/>
      <c r="E30" s="234">
        <v>35482.5</v>
      </c>
      <c r="F30" s="171"/>
      <c r="G30" s="125"/>
      <c r="H30" s="580"/>
      <c r="I30" s="149" t="s">
        <v>225</v>
      </c>
      <c r="J30" s="73"/>
      <c r="K30" s="74"/>
      <c r="L30" s="163" t="s">
        <v>116</v>
      </c>
      <c r="N30" s="241">
        <v>41555</v>
      </c>
    </row>
    <row r="31" spans="1:17" x14ac:dyDescent="0.2">
      <c r="A31" s="586" t="s">
        <v>118</v>
      </c>
      <c r="B31" s="208" t="s">
        <v>351</v>
      </c>
      <c r="C31" s="117"/>
      <c r="D31" s="186"/>
      <c r="E31" s="222">
        <v>3021</v>
      </c>
      <c r="F31" s="118"/>
      <c r="G31" s="162"/>
      <c r="H31" s="643">
        <f>SUM(C31:G32)</f>
        <v>7068</v>
      </c>
      <c r="I31" s="67" t="s">
        <v>358</v>
      </c>
      <c r="J31" s="73"/>
      <c r="K31" s="74"/>
      <c r="L31" s="163" t="s">
        <v>310</v>
      </c>
      <c r="N31" s="241">
        <v>41558</v>
      </c>
      <c r="O31" s="316"/>
    </row>
    <row r="32" spans="1:17" x14ac:dyDescent="0.2">
      <c r="A32" s="587"/>
      <c r="B32" s="146" t="s">
        <v>528</v>
      </c>
      <c r="C32" s="194">
        <v>4047</v>
      </c>
      <c r="D32" s="120"/>
      <c r="E32" s="129"/>
      <c r="F32" s="171"/>
      <c r="G32" s="125"/>
      <c r="H32" s="644"/>
      <c r="I32" s="149" t="s">
        <v>456</v>
      </c>
      <c r="J32" s="73"/>
      <c r="K32" s="74"/>
      <c r="L32" s="163" t="s">
        <v>116</v>
      </c>
      <c r="N32" s="241">
        <v>41555</v>
      </c>
    </row>
    <row r="33" spans="1:15" x14ac:dyDescent="0.2">
      <c r="A33" s="586" t="s">
        <v>175</v>
      </c>
      <c r="B33" s="146" t="s">
        <v>529</v>
      </c>
      <c r="C33" s="195"/>
      <c r="D33" s="120"/>
      <c r="E33" s="234">
        <v>228</v>
      </c>
      <c r="F33" s="171"/>
      <c r="G33" s="125"/>
      <c r="H33" s="576">
        <f>SUM(C33:G34)</f>
        <v>2713.2</v>
      </c>
      <c r="I33" s="149" t="s">
        <v>530</v>
      </c>
      <c r="J33" s="73"/>
      <c r="K33" s="74"/>
      <c r="L33" s="163" t="s">
        <v>116</v>
      </c>
      <c r="N33" s="241">
        <v>41557</v>
      </c>
    </row>
    <row r="34" spans="1:15" x14ac:dyDescent="0.2">
      <c r="A34" s="587"/>
      <c r="B34" s="146" t="s">
        <v>531</v>
      </c>
      <c r="C34" s="194"/>
      <c r="D34" s="120">
        <v>2485.1999999999998</v>
      </c>
      <c r="E34" s="129"/>
      <c r="F34" s="171"/>
      <c r="G34" s="125"/>
      <c r="H34" s="577"/>
      <c r="I34" s="149" t="s">
        <v>426</v>
      </c>
      <c r="J34" s="73"/>
      <c r="K34" s="74"/>
      <c r="L34" s="163" t="s">
        <v>123</v>
      </c>
      <c r="N34" s="236" t="s">
        <v>124</v>
      </c>
    </row>
    <row r="35" spans="1:15" x14ac:dyDescent="0.2">
      <c r="A35" s="586" t="s">
        <v>178</v>
      </c>
      <c r="B35" s="146" t="s">
        <v>532</v>
      </c>
      <c r="C35" s="195"/>
      <c r="D35" s="120">
        <v>7182</v>
      </c>
      <c r="E35" s="129"/>
      <c r="F35" s="171"/>
      <c r="G35" s="125"/>
      <c r="H35" s="576">
        <f>SUM(C35:G36)</f>
        <v>8493</v>
      </c>
      <c r="I35" s="149" t="s">
        <v>295</v>
      </c>
      <c r="J35" s="73"/>
      <c r="K35" s="74"/>
      <c r="L35" s="163" t="s">
        <v>123</v>
      </c>
      <c r="N35" s="236" t="s">
        <v>124</v>
      </c>
      <c r="O35" s="163"/>
    </row>
    <row r="36" spans="1:15" x14ac:dyDescent="0.2">
      <c r="A36" s="587"/>
      <c r="B36" s="146" t="s">
        <v>533</v>
      </c>
      <c r="C36" s="195"/>
      <c r="D36" s="120">
        <v>1311</v>
      </c>
      <c r="E36" s="129"/>
      <c r="F36" s="171"/>
      <c r="G36" s="125"/>
      <c r="H36" s="577"/>
      <c r="I36" s="149" t="s">
        <v>295</v>
      </c>
      <c r="J36" s="73"/>
      <c r="K36" s="74"/>
      <c r="L36" s="163" t="s">
        <v>123</v>
      </c>
      <c r="N36" s="236" t="s">
        <v>124</v>
      </c>
    </row>
    <row r="37" spans="1:15" x14ac:dyDescent="0.2">
      <c r="A37" s="586" t="s">
        <v>130</v>
      </c>
      <c r="B37" s="146" t="s">
        <v>534</v>
      </c>
      <c r="C37" s="195"/>
      <c r="D37" s="120">
        <v>17282.400000000001</v>
      </c>
      <c r="E37" s="129"/>
      <c r="F37" s="171"/>
      <c r="G37" s="125"/>
      <c r="H37" s="576">
        <f>SUM(C37:G40)</f>
        <v>41564.400000000001</v>
      </c>
      <c r="I37" s="149" t="s">
        <v>135</v>
      </c>
      <c r="J37" s="73"/>
      <c r="K37" s="74"/>
      <c r="L37" s="163" t="s">
        <v>123</v>
      </c>
      <c r="N37" s="236" t="s">
        <v>124</v>
      </c>
    </row>
    <row r="38" spans="1:15" x14ac:dyDescent="0.2">
      <c r="A38" s="597"/>
      <c r="B38" s="146" t="s">
        <v>535</v>
      </c>
      <c r="C38" s="195"/>
      <c r="D38" s="120"/>
      <c r="E38" s="234">
        <v>3420</v>
      </c>
      <c r="F38" s="171"/>
      <c r="G38" s="125"/>
      <c r="H38" s="580"/>
      <c r="I38" s="149" t="s">
        <v>536</v>
      </c>
      <c r="J38" s="73"/>
      <c r="K38" s="74"/>
      <c r="L38" s="163" t="s">
        <v>216</v>
      </c>
      <c r="N38" s="241">
        <v>41580</v>
      </c>
    </row>
    <row r="39" spans="1:15" x14ac:dyDescent="0.2">
      <c r="A39" s="597"/>
      <c r="B39" s="146" t="s">
        <v>537</v>
      </c>
      <c r="C39" s="195"/>
      <c r="D39" s="120"/>
      <c r="E39" s="234">
        <v>18810</v>
      </c>
      <c r="F39" s="171"/>
      <c r="G39" s="125"/>
      <c r="H39" s="580"/>
      <c r="I39" s="149" t="s">
        <v>380</v>
      </c>
      <c r="J39" s="73"/>
      <c r="K39" s="74"/>
      <c r="L39" s="163" t="s">
        <v>216</v>
      </c>
      <c r="N39" s="241">
        <v>41558</v>
      </c>
    </row>
    <row r="40" spans="1:15" x14ac:dyDescent="0.2">
      <c r="A40" s="587"/>
      <c r="B40" s="146" t="s">
        <v>539</v>
      </c>
      <c r="C40" s="195"/>
      <c r="D40" s="120"/>
      <c r="E40" s="234">
        <v>2052</v>
      </c>
      <c r="F40" s="171"/>
      <c r="G40" s="125"/>
      <c r="H40" s="577"/>
      <c r="I40" s="149" t="s">
        <v>540</v>
      </c>
      <c r="J40" s="73"/>
      <c r="K40" s="74"/>
      <c r="L40" s="163" t="s">
        <v>310</v>
      </c>
      <c r="N40" s="241">
        <v>41562</v>
      </c>
    </row>
    <row r="41" spans="1:15" x14ac:dyDescent="0.2">
      <c r="A41" s="597" t="s">
        <v>144</v>
      </c>
      <c r="B41" s="146" t="s">
        <v>544</v>
      </c>
      <c r="C41" s="195"/>
      <c r="D41" s="120"/>
      <c r="E41" s="234">
        <v>10824.3</v>
      </c>
      <c r="F41" s="171"/>
      <c r="G41" s="125"/>
      <c r="H41" s="580">
        <f>SUM(C41:G47)</f>
        <v>55329.9</v>
      </c>
      <c r="I41" s="149" t="s">
        <v>553</v>
      </c>
      <c r="J41" s="73"/>
      <c r="K41" s="74"/>
      <c r="L41" s="163" t="s">
        <v>116</v>
      </c>
      <c r="N41" s="241">
        <v>41608</v>
      </c>
    </row>
    <row r="42" spans="1:15" x14ac:dyDescent="0.2">
      <c r="A42" s="597"/>
      <c r="B42" s="146" t="s">
        <v>546</v>
      </c>
      <c r="C42" s="195"/>
      <c r="D42" s="120"/>
      <c r="E42" s="234">
        <v>11445.6</v>
      </c>
      <c r="F42" s="171"/>
      <c r="G42" s="125"/>
      <c r="H42" s="580"/>
      <c r="I42" s="149" t="s">
        <v>560</v>
      </c>
      <c r="J42" s="73"/>
      <c r="K42" s="74"/>
      <c r="L42" s="163" t="s">
        <v>116</v>
      </c>
      <c r="N42" s="241">
        <v>41562</v>
      </c>
    </row>
    <row r="43" spans="1:15" x14ac:dyDescent="0.2">
      <c r="A43" s="597"/>
      <c r="B43" s="146" t="s">
        <v>547</v>
      </c>
      <c r="C43" s="195"/>
      <c r="D43" s="120"/>
      <c r="E43" s="234">
        <v>1140</v>
      </c>
      <c r="F43" s="171"/>
      <c r="G43" s="125"/>
      <c r="H43" s="580"/>
      <c r="I43" s="149" t="s">
        <v>579</v>
      </c>
      <c r="J43" s="73"/>
      <c r="K43" s="74"/>
      <c r="L43" s="163" t="s">
        <v>216</v>
      </c>
      <c r="N43" s="241">
        <v>41569</v>
      </c>
    </row>
    <row r="44" spans="1:15" x14ac:dyDescent="0.2">
      <c r="A44" s="597"/>
      <c r="B44" s="146" t="s">
        <v>548</v>
      </c>
      <c r="C44" s="119"/>
      <c r="D44" s="120"/>
      <c r="E44" s="234">
        <v>4788</v>
      </c>
      <c r="F44" s="171"/>
      <c r="G44" s="125"/>
      <c r="H44" s="580"/>
      <c r="I44" s="149" t="s">
        <v>555</v>
      </c>
      <c r="J44" s="73"/>
      <c r="K44" s="74"/>
      <c r="L44" s="163" t="s">
        <v>216</v>
      </c>
      <c r="N44" s="241">
        <v>41576</v>
      </c>
    </row>
    <row r="45" spans="1:15" x14ac:dyDescent="0.2">
      <c r="A45" s="597"/>
      <c r="B45" s="146" t="s">
        <v>549</v>
      </c>
      <c r="C45" s="119"/>
      <c r="D45" s="120"/>
      <c r="E45" s="234">
        <v>19893</v>
      </c>
      <c r="F45" s="171"/>
      <c r="G45" s="125"/>
      <c r="H45" s="580"/>
      <c r="I45" s="149" t="s">
        <v>556</v>
      </c>
      <c r="J45" s="73"/>
      <c r="K45" s="74"/>
      <c r="L45" s="163" t="s">
        <v>116</v>
      </c>
      <c r="N45" s="241">
        <v>41573</v>
      </c>
    </row>
    <row r="46" spans="1:15" x14ac:dyDescent="0.2">
      <c r="A46" s="597"/>
      <c r="B46" s="146" t="s">
        <v>558</v>
      </c>
      <c r="C46" s="195"/>
      <c r="D46" s="120"/>
      <c r="E46" s="234">
        <v>2964</v>
      </c>
      <c r="F46" s="171"/>
      <c r="G46" s="125"/>
      <c r="H46" s="580"/>
      <c r="I46" s="149" t="s">
        <v>559</v>
      </c>
      <c r="J46" s="73"/>
      <c r="K46" s="74"/>
      <c r="L46" s="163" t="s">
        <v>116</v>
      </c>
      <c r="N46" s="236">
        <v>41561</v>
      </c>
      <c r="O46" s="316"/>
    </row>
    <row r="47" spans="1:15" x14ac:dyDescent="0.2">
      <c r="A47" s="587"/>
      <c r="B47" s="146" t="s">
        <v>562</v>
      </c>
      <c r="C47" s="195"/>
      <c r="D47" s="120"/>
      <c r="E47" s="129"/>
      <c r="F47" s="171">
        <v>4275</v>
      </c>
      <c r="G47" s="125"/>
      <c r="H47" s="577"/>
      <c r="I47" s="149" t="s">
        <v>242</v>
      </c>
      <c r="J47" s="73"/>
      <c r="K47" s="74"/>
      <c r="L47" s="163" t="s">
        <v>123</v>
      </c>
      <c r="N47" s="236" t="s">
        <v>124</v>
      </c>
    </row>
    <row r="48" spans="1:15" x14ac:dyDescent="0.2">
      <c r="A48" s="586" t="s">
        <v>239</v>
      </c>
      <c r="B48" s="146" t="s">
        <v>564</v>
      </c>
      <c r="C48" s="194">
        <v>11400</v>
      </c>
      <c r="D48" s="120"/>
      <c r="E48" s="129"/>
      <c r="F48" s="171"/>
      <c r="G48" s="125"/>
      <c r="H48" s="576">
        <f>SUM(C48:G51)</f>
        <v>38543.4</v>
      </c>
      <c r="I48" s="149" t="s">
        <v>251</v>
      </c>
      <c r="J48" s="73"/>
      <c r="K48" s="74"/>
      <c r="L48" s="163" t="s">
        <v>116</v>
      </c>
      <c r="N48" s="241">
        <v>41569</v>
      </c>
      <c r="O48" s="316"/>
    </row>
    <row r="49" spans="1:17" x14ac:dyDescent="0.2">
      <c r="A49" s="597"/>
      <c r="B49" s="146" t="s">
        <v>565</v>
      </c>
      <c r="C49" s="195"/>
      <c r="D49" s="120">
        <v>11742</v>
      </c>
      <c r="E49" s="129"/>
      <c r="F49" s="171"/>
      <c r="G49" s="125"/>
      <c r="H49" s="580"/>
      <c r="I49" s="149" t="s">
        <v>132</v>
      </c>
      <c r="J49" s="73"/>
      <c r="K49" s="74"/>
      <c r="L49" s="163" t="s">
        <v>123</v>
      </c>
      <c r="N49" s="236" t="s">
        <v>124</v>
      </c>
      <c r="O49" s="316"/>
    </row>
    <row r="50" spans="1:17" x14ac:dyDescent="0.2">
      <c r="A50" s="597"/>
      <c r="B50" s="146" t="s">
        <v>567</v>
      </c>
      <c r="C50" s="194">
        <v>5871</v>
      </c>
      <c r="D50" s="120"/>
      <c r="E50" s="231"/>
      <c r="F50" s="171"/>
      <c r="G50" s="125"/>
      <c r="H50" s="580"/>
      <c r="I50" s="149" t="s">
        <v>110</v>
      </c>
      <c r="J50" s="73"/>
      <c r="K50" s="74"/>
      <c r="L50" s="163" t="s">
        <v>216</v>
      </c>
      <c r="N50" s="241">
        <v>41597</v>
      </c>
      <c r="O50" s="316"/>
    </row>
    <row r="51" spans="1:17" x14ac:dyDescent="0.2">
      <c r="A51" s="587"/>
      <c r="B51" s="146" t="s">
        <v>568</v>
      </c>
      <c r="C51" s="195"/>
      <c r="D51" s="120">
        <v>9530.4</v>
      </c>
      <c r="E51" s="231"/>
      <c r="F51" s="171"/>
      <c r="G51" s="125"/>
      <c r="H51" s="577"/>
      <c r="I51" s="149" t="s">
        <v>444</v>
      </c>
      <c r="J51" s="73"/>
      <c r="K51" s="74"/>
      <c r="L51" s="163" t="s">
        <v>123</v>
      </c>
      <c r="N51" s="236" t="s">
        <v>124</v>
      </c>
      <c r="O51" s="316"/>
    </row>
    <row r="52" spans="1:17" x14ac:dyDescent="0.2">
      <c r="A52" s="481" t="s">
        <v>147</v>
      </c>
      <c r="B52" s="146" t="s">
        <v>569</v>
      </c>
      <c r="C52" s="195"/>
      <c r="D52" s="120">
        <v>6384</v>
      </c>
      <c r="E52" s="231"/>
      <c r="F52" s="171"/>
      <c r="G52" s="125"/>
      <c r="H52" s="478">
        <f>SUM(C52:G52)</f>
        <v>6384</v>
      </c>
      <c r="I52" s="149" t="s">
        <v>135</v>
      </c>
      <c r="J52" s="73"/>
      <c r="K52" s="74"/>
      <c r="L52" s="163" t="s">
        <v>123</v>
      </c>
      <c r="N52" s="236" t="s">
        <v>124</v>
      </c>
      <c r="O52" s="316"/>
    </row>
    <row r="53" spans="1:17" x14ac:dyDescent="0.2">
      <c r="A53" s="586" t="s">
        <v>248</v>
      </c>
      <c r="B53" s="146" t="s">
        <v>571</v>
      </c>
      <c r="C53" s="195"/>
      <c r="D53" s="120"/>
      <c r="E53" s="234">
        <v>216.6</v>
      </c>
      <c r="F53" s="171"/>
      <c r="G53" s="125"/>
      <c r="H53" s="576">
        <f>SUM(C53:G58)</f>
        <v>19300.399999999998</v>
      </c>
      <c r="I53" s="149" t="s">
        <v>530</v>
      </c>
      <c r="J53" s="73"/>
      <c r="K53" s="74"/>
      <c r="L53" s="163" t="s">
        <v>338</v>
      </c>
      <c r="N53" s="241">
        <v>41568</v>
      </c>
    </row>
    <row r="54" spans="1:17" x14ac:dyDescent="0.2">
      <c r="A54" s="597"/>
      <c r="B54" s="146" t="s">
        <v>572</v>
      </c>
      <c r="C54" s="195"/>
      <c r="D54" s="120"/>
      <c r="E54" s="234">
        <v>9405</v>
      </c>
      <c r="F54" s="171"/>
      <c r="G54" s="125"/>
      <c r="H54" s="580"/>
      <c r="I54" s="149" t="s">
        <v>225</v>
      </c>
      <c r="J54" s="73"/>
      <c r="K54" s="74"/>
      <c r="L54" s="163" t="s">
        <v>216</v>
      </c>
      <c r="N54" s="241">
        <v>41569</v>
      </c>
    </row>
    <row r="55" spans="1:17" x14ac:dyDescent="0.2">
      <c r="A55" s="597"/>
      <c r="B55" s="146" t="s">
        <v>573</v>
      </c>
      <c r="C55" s="194">
        <v>7387.2</v>
      </c>
      <c r="D55" s="120"/>
      <c r="E55" s="129"/>
      <c r="F55" s="171"/>
      <c r="G55" s="125"/>
      <c r="H55" s="580"/>
      <c r="I55" s="149" t="s">
        <v>283</v>
      </c>
      <c r="J55" s="73"/>
      <c r="K55" s="74"/>
      <c r="L55" s="163" t="s">
        <v>216</v>
      </c>
      <c r="N55" s="241">
        <v>41603</v>
      </c>
    </row>
    <row r="56" spans="1:17" x14ac:dyDescent="0.2">
      <c r="A56" s="597"/>
      <c r="B56" s="146" t="s">
        <v>574</v>
      </c>
      <c r="C56" s="195"/>
      <c r="D56" s="120"/>
      <c r="E56" s="129"/>
      <c r="F56" s="171">
        <v>273.60000000000002</v>
      </c>
      <c r="G56" s="125"/>
      <c r="H56" s="580"/>
      <c r="I56" s="149" t="s">
        <v>575</v>
      </c>
      <c r="J56" s="73"/>
      <c r="K56" s="74"/>
      <c r="L56" s="163" t="s">
        <v>123</v>
      </c>
      <c r="N56" s="236" t="s">
        <v>124</v>
      </c>
    </row>
    <row r="57" spans="1:17" x14ac:dyDescent="0.2">
      <c r="A57" s="597"/>
      <c r="B57" s="146" t="s">
        <v>576</v>
      </c>
      <c r="C57" s="195"/>
      <c r="D57" s="120"/>
      <c r="E57" s="234">
        <v>1368</v>
      </c>
      <c r="F57" s="171"/>
      <c r="G57" s="125"/>
      <c r="H57" s="580"/>
      <c r="I57" s="149" t="s">
        <v>305</v>
      </c>
      <c r="J57" s="73"/>
      <c r="K57" s="74"/>
      <c r="L57" s="163" t="s">
        <v>216</v>
      </c>
      <c r="N57" s="241">
        <v>41568</v>
      </c>
    </row>
    <row r="58" spans="1:17" x14ac:dyDescent="0.2">
      <c r="A58" s="587"/>
      <c r="B58" s="146" t="s">
        <v>577</v>
      </c>
      <c r="C58" s="195"/>
      <c r="D58" s="120"/>
      <c r="E58" s="234">
        <v>650</v>
      </c>
      <c r="F58" s="171"/>
      <c r="G58" s="125"/>
      <c r="H58" s="577"/>
      <c r="I58" s="149" t="s">
        <v>578</v>
      </c>
      <c r="J58" s="73"/>
      <c r="K58" s="74"/>
      <c r="L58" s="163" t="s">
        <v>310</v>
      </c>
      <c r="N58" s="236">
        <v>41575</v>
      </c>
    </row>
    <row r="59" spans="1:17" x14ac:dyDescent="0.2">
      <c r="A59" s="586" t="s">
        <v>193</v>
      </c>
      <c r="B59" s="146" t="s">
        <v>581</v>
      </c>
      <c r="C59" s="195"/>
      <c r="D59" s="120">
        <v>7045.2</v>
      </c>
      <c r="E59" s="129"/>
      <c r="F59" s="171"/>
      <c r="G59" s="125"/>
      <c r="H59" s="576">
        <f>SUM(C59:G60)</f>
        <v>6646.2</v>
      </c>
      <c r="I59" s="149" t="s">
        <v>426</v>
      </c>
      <c r="J59" s="73"/>
      <c r="K59" s="74"/>
      <c r="L59" s="163" t="s">
        <v>123</v>
      </c>
      <c r="N59" s="236" t="s">
        <v>124</v>
      </c>
    </row>
    <row r="60" spans="1:17" x14ac:dyDescent="0.2">
      <c r="A60" s="587"/>
      <c r="B60" s="146" t="s">
        <v>582</v>
      </c>
      <c r="C60" s="195"/>
      <c r="D60" s="120"/>
      <c r="E60" s="234">
        <v>-399</v>
      </c>
      <c r="F60" s="171"/>
      <c r="G60" s="125"/>
      <c r="H60" s="577"/>
      <c r="I60" s="149" t="s">
        <v>580</v>
      </c>
      <c r="J60" s="73"/>
      <c r="K60" s="74"/>
      <c r="L60" s="163" t="s">
        <v>583</v>
      </c>
      <c r="N60" s="236" t="s">
        <v>124</v>
      </c>
    </row>
    <row r="61" spans="1:17" x14ac:dyDescent="0.2">
      <c r="A61" s="586" t="s">
        <v>201</v>
      </c>
      <c r="B61" s="146" t="s">
        <v>584</v>
      </c>
      <c r="C61" s="194">
        <v>3522.6</v>
      </c>
      <c r="D61" s="120"/>
      <c r="E61" s="129"/>
      <c r="F61" s="171"/>
      <c r="G61" s="125"/>
      <c r="H61" s="576">
        <f>SUM(C61:G63)</f>
        <v>22577.7</v>
      </c>
      <c r="I61" s="149" t="s">
        <v>585</v>
      </c>
      <c r="J61" s="73"/>
      <c r="K61" s="74"/>
      <c r="L61" s="163" t="s">
        <v>216</v>
      </c>
      <c r="N61" s="241">
        <v>41571</v>
      </c>
      <c r="O61" s="316"/>
    </row>
    <row r="62" spans="1:17" x14ac:dyDescent="0.2">
      <c r="A62" s="597"/>
      <c r="B62" s="146" t="s">
        <v>587</v>
      </c>
      <c r="C62" s="195"/>
      <c r="D62" s="120">
        <v>2485.1999999999998</v>
      </c>
      <c r="E62" s="129"/>
      <c r="F62" s="171"/>
      <c r="G62" s="125"/>
      <c r="H62" s="580"/>
      <c r="I62" s="149" t="s">
        <v>426</v>
      </c>
      <c r="J62" s="73"/>
      <c r="K62" s="74"/>
      <c r="L62" s="163" t="s">
        <v>123</v>
      </c>
      <c r="N62" s="236" t="s">
        <v>124</v>
      </c>
    </row>
    <row r="63" spans="1:17" x14ac:dyDescent="0.2">
      <c r="A63" s="587"/>
      <c r="B63" s="146" t="s">
        <v>589</v>
      </c>
      <c r="C63" s="195"/>
      <c r="D63" s="120"/>
      <c r="E63" s="234">
        <v>16569.900000000001</v>
      </c>
      <c r="F63" s="171"/>
      <c r="G63" s="125"/>
      <c r="H63" s="577"/>
      <c r="I63" s="149" t="s">
        <v>590</v>
      </c>
      <c r="J63" s="73"/>
      <c r="K63" s="74"/>
      <c r="L63" s="163" t="s">
        <v>310</v>
      </c>
      <c r="N63" s="241">
        <v>41575</v>
      </c>
      <c r="Q63" s="235">
        <f>E58+E63+E65</f>
        <v>25450.7</v>
      </c>
    </row>
    <row r="64" spans="1:17" x14ac:dyDescent="0.2">
      <c r="A64" s="481" t="s">
        <v>286</v>
      </c>
      <c r="B64" s="146" t="s">
        <v>591</v>
      </c>
      <c r="C64" s="195"/>
      <c r="D64" s="120">
        <v>2223</v>
      </c>
      <c r="E64" s="129"/>
      <c r="F64" s="171"/>
      <c r="G64" s="125"/>
      <c r="H64" s="478">
        <f>SUM(C64:G64)</f>
        <v>2223</v>
      </c>
      <c r="I64" s="149" t="s">
        <v>320</v>
      </c>
      <c r="J64" s="73"/>
      <c r="K64" s="74"/>
      <c r="L64" s="163" t="s">
        <v>123</v>
      </c>
      <c r="N64" s="236" t="s">
        <v>124</v>
      </c>
    </row>
    <row r="65" spans="1:18" x14ac:dyDescent="0.2">
      <c r="A65" s="597" t="s">
        <v>595</v>
      </c>
      <c r="B65" s="146" t="s">
        <v>594</v>
      </c>
      <c r="C65" s="195"/>
      <c r="D65" s="120"/>
      <c r="E65" s="234">
        <v>8230.7999999999993</v>
      </c>
      <c r="F65" s="171"/>
      <c r="G65" s="125"/>
      <c r="H65" s="580">
        <f>SUM(C65:G66)</f>
        <v>10282.799999999999</v>
      </c>
      <c r="I65" s="149" t="s">
        <v>596</v>
      </c>
      <c r="J65" s="73"/>
      <c r="K65" s="74"/>
      <c r="L65" s="163" t="s">
        <v>310</v>
      </c>
      <c r="N65" s="236">
        <v>41575</v>
      </c>
    </row>
    <row r="66" spans="1:18" x14ac:dyDescent="0.2">
      <c r="A66" s="587"/>
      <c r="B66" s="146" t="s">
        <v>597</v>
      </c>
      <c r="C66" s="195"/>
      <c r="D66" s="120"/>
      <c r="E66" s="234">
        <v>2052</v>
      </c>
      <c r="F66" s="171"/>
      <c r="G66" s="125"/>
      <c r="H66" s="577"/>
      <c r="I66" s="149" t="s">
        <v>536</v>
      </c>
      <c r="J66" s="73"/>
      <c r="K66" s="74"/>
      <c r="L66" s="163" t="s">
        <v>216</v>
      </c>
      <c r="N66" s="241">
        <v>41580</v>
      </c>
      <c r="O66" s="316"/>
      <c r="Q66" s="235">
        <f>E66+E38</f>
        <v>5472</v>
      </c>
    </row>
    <row r="67" spans="1:18" x14ac:dyDescent="0.2">
      <c r="A67" s="586" t="s">
        <v>209</v>
      </c>
      <c r="B67" s="146" t="s">
        <v>598</v>
      </c>
      <c r="C67" s="195"/>
      <c r="D67" s="120">
        <v>18228.599999999999</v>
      </c>
      <c r="E67" s="129"/>
      <c r="F67" s="171"/>
      <c r="G67" s="125"/>
      <c r="H67" s="576">
        <f>SUM(C67:G68)</f>
        <v>22332.6</v>
      </c>
      <c r="I67" s="149" t="s">
        <v>599</v>
      </c>
      <c r="J67" s="73"/>
      <c r="K67" s="74"/>
      <c r="L67" s="163" t="s">
        <v>123</v>
      </c>
      <c r="N67" s="236" t="s">
        <v>124</v>
      </c>
    </row>
    <row r="68" spans="1:18" x14ac:dyDescent="0.2">
      <c r="A68" s="587"/>
      <c r="B68" s="146" t="s">
        <v>603</v>
      </c>
      <c r="C68" s="194">
        <v>4104</v>
      </c>
      <c r="D68" s="120"/>
      <c r="E68" s="231"/>
      <c r="F68" s="171"/>
      <c r="G68" s="125"/>
      <c r="H68" s="577"/>
      <c r="I68" s="149" t="s">
        <v>456</v>
      </c>
      <c r="J68" s="73"/>
      <c r="K68" s="74"/>
      <c r="L68" s="163" t="s">
        <v>116</v>
      </c>
      <c r="N68" s="241">
        <v>41578</v>
      </c>
    </row>
    <row r="69" spans="1:18" ht="13.5" thickBot="1" x14ac:dyDescent="0.25">
      <c r="A69" s="321" t="s">
        <v>605</v>
      </c>
      <c r="B69" s="146" t="s">
        <v>604</v>
      </c>
      <c r="C69" s="195"/>
      <c r="D69" s="120">
        <v>11730.6</v>
      </c>
      <c r="E69" s="129"/>
      <c r="F69" s="171"/>
      <c r="G69" s="125"/>
      <c r="H69" s="473">
        <f>SUM(C69:G69)</f>
        <v>11730.6</v>
      </c>
      <c r="I69" s="149" t="s">
        <v>426</v>
      </c>
      <c r="J69" s="73"/>
      <c r="K69" s="74"/>
      <c r="L69" s="163" t="s">
        <v>123</v>
      </c>
      <c r="N69" s="236" t="s">
        <v>124</v>
      </c>
      <c r="R69" s="235"/>
    </row>
    <row r="70" spans="1:18" s="13" customFormat="1" ht="14.25" thickTop="1" thickBot="1" x14ac:dyDescent="0.25">
      <c r="A70" s="589"/>
      <c r="B70" s="589"/>
      <c r="C70" s="115">
        <f t="shared" ref="C70:H70" si="0">SUM(C5:C69)</f>
        <v>52952.999999999993</v>
      </c>
      <c r="D70" s="115">
        <f t="shared" si="0"/>
        <v>415156.57</v>
      </c>
      <c r="E70" s="115">
        <f t="shared" si="0"/>
        <v>218595.19999999998</v>
      </c>
      <c r="F70" s="115">
        <f t="shared" si="0"/>
        <v>67476.600000000006</v>
      </c>
      <c r="G70" s="115">
        <f t="shared" si="0"/>
        <v>0</v>
      </c>
      <c r="H70" s="590">
        <f t="shared" si="0"/>
        <v>754181.36999999988</v>
      </c>
      <c r="I70" s="590"/>
      <c r="J70" s="590"/>
      <c r="K70" s="590"/>
      <c r="L70" s="128">
        <f>SUM(C70:G70)</f>
        <v>754181.37</v>
      </c>
      <c r="M70" s="128"/>
      <c r="N70" s="165"/>
    </row>
    <row r="71" spans="1:18" s="13" customFormat="1" ht="15" customHeight="1" x14ac:dyDescent="0.2">
      <c r="A71" s="99"/>
      <c r="B71" s="147"/>
      <c r="C71" s="615">
        <f>SUM(C70:D70)</f>
        <v>468109.57</v>
      </c>
      <c r="D71" s="616"/>
      <c r="E71" s="617">
        <f>SUM(E70:F70)</f>
        <v>286071.8</v>
      </c>
      <c r="F71" s="618"/>
      <c r="G71" s="127">
        <f>SUM(G70)</f>
        <v>0</v>
      </c>
      <c r="H71" s="591"/>
      <c r="I71" s="591"/>
      <c r="J71" s="591"/>
      <c r="K71" s="591"/>
      <c r="L71" s="128">
        <f>SUM(C71:G71)</f>
        <v>754181.37</v>
      </c>
      <c r="M71" s="128"/>
      <c r="N71" s="165"/>
    </row>
    <row r="72" spans="1:18" s="13" customFormat="1" x14ac:dyDescent="0.2">
      <c r="A72" s="99"/>
      <c r="B72" s="147"/>
      <c r="C72" s="9"/>
      <c r="D72" s="9"/>
      <c r="E72" s="9"/>
      <c r="F72" s="9"/>
      <c r="G72" s="9"/>
      <c r="H72" s="642"/>
      <c r="I72" s="642"/>
      <c r="L72" s="8"/>
      <c r="M72" s="8"/>
      <c r="N72" s="165"/>
    </row>
    <row r="73" spans="1:18" x14ac:dyDescent="0.2">
      <c r="I73" s="245"/>
    </row>
    <row r="74" spans="1:18" ht="15" x14ac:dyDescent="0.2">
      <c r="A74" s="124" t="s">
        <v>17</v>
      </c>
    </row>
    <row r="75" spans="1:18" s="164" customFormat="1" ht="7.5" customHeight="1" x14ac:dyDescent="0.2">
      <c r="A75" s="4"/>
      <c r="B75" s="144"/>
      <c r="C75" s="1"/>
      <c r="D75" s="1"/>
      <c r="E75" s="1"/>
      <c r="F75" s="1"/>
      <c r="G75" s="1"/>
      <c r="H75"/>
      <c r="I75"/>
      <c r="J75"/>
      <c r="K75"/>
      <c r="L75"/>
      <c r="M75"/>
      <c r="O75"/>
    </row>
    <row r="76" spans="1:18" s="164" customFormat="1" ht="17.25" customHeight="1" thickBot="1" x14ac:dyDescent="0.25">
      <c r="A76" s="226"/>
      <c r="B76" s="227" t="s">
        <v>83</v>
      </c>
      <c r="C76" s="201"/>
      <c r="D76" s="1"/>
      <c r="E76" s="1"/>
      <c r="F76" s="1"/>
      <c r="G76" s="1"/>
      <c r="H76"/>
      <c r="I76"/>
      <c r="J76"/>
      <c r="K76"/>
      <c r="L76"/>
      <c r="M76"/>
      <c r="O76"/>
    </row>
    <row r="77" spans="1:18" s="164" customFormat="1" ht="13.5" thickBot="1" x14ac:dyDescent="0.25">
      <c r="A77" s="603"/>
      <c r="B77" s="604"/>
      <c r="C77" s="178" t="s">
        <v>600</v>
      </c>
      <c r="D77" s="466" t="s">
        <v>48</v>
      </c>
      <c r="E77" s="207" t="s">
        <v>11</v>
      </c>
      <c r="F77" s="467" t="s">
        <v>74</v>
      </c>
      <c r="G77" s="467" t="s">
        <v>13</v>
      </c>
      <c r="H77" s="467" t="s">
        <v>12</v>
      </c>
      <c r="I77" s="467" t="s">
        <v>202</v>
      </c>
      <c r="J77" s="467" t="s">
        <v>61</v>
      </c>
      <c r="K77" s="369" t="s">
        <v>9</v>
      </c>
      <c r="L77" s="166"/>
      <c r="N77"/>
    </row>
    <row r="78" spans="1:18" s="164" customFormat="1" x14ac:dyDescent="0.2">
      <c r="A78" s="645" t="s">
        <v>367</v>
      </c>
      <c r="B78" s="646"/>
      <c r="C78" s="468"/>
      <c r="D78" s="463"/>
      <c r="E78" s="454"/>
      <c r="F78" s="455"/>
      <c r="G78" s="455"/>
      <c r="H78" s="455"/>
      <c r="I78" s="176">
        <v>7478.4</v>
      </c>
      <c r="J78" s="455"/>
      <c r="K78" s="456"/>
      <c r="L78" s="166"/>
      <c r="N78"/>
    </row>
    <row r="79" spans="1:18" s="164" customFormat="1" x14ac:dyDescent="0.2">
      <c r="A79" s="640" t="s">
        <v>371</v>
      </c>
      <c r="B79" s="641"/>
      <c r="C79" s="469"/>
      <c r="D79" s="464"/>
      <c r="E79" s="452"/>
      <c r="F79" s="453"/>
      <c r="G79" s="453"/>
      <c r="H79" s="453"/>
      <c r="I79" s="171">
        <v>6555</v>
      </c>
      <c r="J79" s="453"/>
      <c r="K79" s="457"/>
      <c r="L79" s="166"/>
      <c r="N79"/>
    </row>
    <row r="80" spans="1:18" s="164" customFormat="1" x14ac:dyDescent="0.2">
      <c r="A80" s="640" t="s">
        <v>373</v>
      </c>
      <c r="B80" s="641"/>
      <c r="C80" s="469"/>
      <c r="D80" s="464"/>
      <c r="E80" s="452"/>
      <c r="F80" s="453"/>
      <c r="G80" s="453"/>
      <c r="H80" s="453"/>
      <c r="I80" s="171">
        <v>6555</v>
      </c>
      <c r="J80" s="453"/>
      <c r="K80" s="457"/>
      <c r="L80" s="166"/>
      <c r="N80"/>
    </row>
    <row r="81" spans="1:14" s="164" customFormat="1" x14ac:dyDescent="0.2">
      <c r="A81" s="640" t="s">
        <v>392</v>
      </c>
      <c r="B81" s="641"/>
      <c r="C81" s="469"/>
      <c r="D81" s="464"/>
      <c r="E81" s="452"/>
      <c r="F81" s="453"/>
      <c r="G81" s="453"/>
      <c r="H81" s="453"/>
      <c r="I81" s="171">
        <v>10103.25</v>
      </c>
      <c r="J81" s="453"/>
      <c r="K81" s="457"/>
      <c r="L81" s="166"/>
      <c r="N81"/>
    </row>
    <row r="82" spans="1:14" s="164" customFormat="1" x14ac:dyDescent="0.2">
      <c r="A82" s="640" t="s">
        <v>395</v>
      </c>
      <c r="B82" s="641"/>
      <c r="C82" s="469"/>
      <c r="D82" s="464"/>
      <c r="E82" s="452"/>
      <c r="F82" s="453"/>
      <c r="G82" s="453"/>
      <c r="H82" s="453"/>
      <c r="I82" s="171">
        <v>11825.6</v>
      </c>
      <c r="J82" s="453"/>
      <c r="K82" s="457"/>
      <c r="L82" s="166"/>
      <c r="N82"/>
    </row>
    <row r="83" spans="1:14" s="164" customFormat="1" x14ac:dyDescent="0.2">
      <c r="A83" s="640" t="s">
        <v>405</v>
      </c>
      <c r="B83" s="641"/>
      <c r="C83" s="469"/>
      <c r="D83" s="464"/>
      <c r="E83" s="452"/>
      <c r="F83" s="453"/>
      <c r="G83" s="453"/>
      <c r="H83" s="453"/>
      <c r="I83" s="171">
        <v>68749.58</v>
      </c>
      <c r="J83" s="453"/>
      <c r="K83" s="457"/>
      <c r="L83" s="166"/>
      <c r="N83"/>
    </row>
    <row r="84" spans="1:14" s="164" customFormat="1" x14ac:dyDescent="0.2">
      <c r="A84" s="640" t="s">
        <v>406</v>
      </c>
      <c r="B84" s="641"/>
      <c r="C84" s="469"/>
      <c r="D84" s="465"/>
      <c r="E84" s="458"/>
      <c r="F84" s="459"/>
      <c r="G84" s="459"/>
      <c r="H84" s="459"/>
      <c r="I84" s="171">
        <v>68749.58</v>
      </c>
      <c r="J84" s="459"/>
      <c r="K84" s="460"/>
      <c r="L84" s="166"/>
      <c r="N84"/>
    </row>
    <row r="85" spans="1:14" s="164" customFormat="1" x14ac:dyDescent="0.2">
      <c r="A85" s="640" t="s">
        <v>407</v>
      </c>
      <c r="B85" s="641"/>
      <c r="C85" s="469"/>
      <c r="D85" s="465"/>
      <c r="E85" s="458"/>
      <c r="F85" s="459"/>
      <c r="G85" s="459"/>
      <c r="H85" s="459"/>
      <c r="I85" s="171">
        <v>57060.78</v>
      </c>
      <c r="J85" s="459"/>
      <c r="K85" s="460"/>
      <c r="L85" s="166"/>
      <c r="N85"/>
    </row>
    <row r="86" spans="1:14" s="164" customFormat="1" x14ac:dyDescent="0.2">
      <c r="A86" s="640" t="s">
        <v>408</v>
      </c>
      <c r="B86" s="641"/>
      <c r="C86" s="469"/>
      <c r="D86" s="465"/>
      <c r="E86" s="458"/>
      <c r="F86" s="459"/>
      <c r="G86" s="459"/>
      <c r="H86" s="459"/>
      <c r="I86" s="171">
        <v>57060.78</v>
      </c>
      <c r="J86" s="459"/>
      <c r="K86" s="460"/>
      <c r="L86" s="166"/>
      <c r="N86"/>
    </row>
    <row r="87" spans="1:14" s="164" customFormat="1" x14ac:dyDescent="0.2">
      <c r="A87" s="640" t="s">
        <v>433</v>
      </c>
      <c r="B87" s="641"/>
      <c r="C87" s="469"/>
      <c r="D87" s="465"/>
      <c r="E87" s="458"/>
      <c r="F87" s="459"/>
      <c r="G87" s="459"/>
      <c r="H87" s="459"/>
      <c r="I87" s="171">
        <v>15808</v>
      </c>
      <c r="J87" s="459"/>
      <c r="K87" s="460"/>
      <c r="L87" s="166"/>
      <c r="N87"/>
    </row>
    <row r="88" spans="1:14" s="164" customFormat="1" x14ac:dyDescent="0.2">
      <c r="A88" s="647" t="s">
        <v>511</v>
      </c>
      <c r="B88" s="648"/>
      <c r="C88" s="461"/>
      <c r="D88" s="430"/>
      <c r="E88" s="206"/>
      <c r="F88" s="186">
        <v>4457.3999999999996</v>
      </c>
      <c r="G88" s="186"/>
      <c r="H88" s="186"/>
      <c r="I88" s="171"/>
      <c r="J88" s="186"/>
      <c r="K88" s="118"/>
      <c r="L88" s="167"/>
      <c r="N88"/>
    </row>
    <row r="89" spans="1:14" s="164" customFormat="1" x14ac:dyDescent="0.2">
      <c r="A89" s="578" t="s">
        <v>522</v>
      </c>
      <c r="B89" s="583"/>
      <c r="C89" s="470"/>
      <c r="D89" s="135"/>
      <c r="E89" s="138"/>
      <c r="F89" s="171"/>
      <c r="G89" s="171"/>
      <c r="H89" s="171"/>
      <c r="I89" s="171"/>
      <c r="J89" s="171">
        <v>3123.6</v>
      </c>
      <c r="K89" s="120"/>
      <c r="L89" s="167"/>
      <c r="N89"/>
    </row>
    <row r="90" spans="1:14" s="164" customFormat="1" x14ac:dyDescent="0.2">
      <c r="A90" s="578" t="s">
        <v>531</v>
      </c>
      <c r="B90" s="583"/>
      <c r="C90" s="470"/>
      <c r="D90" s="135"/>
      <c r="E90" s="138"/>
      <c r="F90" s="171"/>
      <c r="G90" s="171"/>
      <c r="H90" s="171">
        <v>2485.1999999999998</v>
      </c>
      <c r="I90" s="171"/>
      <c r="J90" s="171"/>
      <c r="K90" s="120"/>
      <c r="L90" s="167"/>
      <c r="N90"/>
    </row>
    <row r="91" spans="1:14" s="164" customFormat="1" x14ac:dyDescent="0.2">
      <c r="A91" s="578" t="s">
        <v>532</v>
      </c>
      <c r="B91" s="583"/>
      <c r="C91" s="470"/>
      <c r="D91" s="135"/>
      <c r="E91" s="138"/>
      <c r="F91" s="171"/>
      <c r="G91" s="171"/>
      <c r="H91" s="171"/>
      <c r="I91" s="171"/>
      <c r="J91" s="171"/>
      <c r="K91" s="120">
        <v>7182</v>
      </c>
      <c r="L91" s="167"/>
      <c r="N91"/>
    </row>
    <row r="92" spans="1:14" x14ac:dyDescent="0.2">
      <c r="A92" s="578" t="s">
        <v>533</v>
      </c>
      <c r="B92" s="583"/>
      <c r="C92" s="470"/>
      <c r="D92" s="211"/>
      <c r="E92" s="211"/>
      <c r="F92" s="198"/>
      <c r="G92" s="198"/>
      <c r="H92" s="198"/>
      <c r="I92" s="198"/>
      <c r="J92" s="198"/>
      <c r="K92" s="137">
        <v>1311</v>
      </c>
      <c r="L92" s="167"/>
      <c r="M92" s="164"/>
      <c r="N92"/>
    </row>
    <row r="93" spans="1:14" x14ac:dyDescent="0.2">
      <c r="A93" s="578" t="s">
        <v>534</v>
      </c>
      <c r="B93" s="583"/>
      <c r="C93" s="470"/>
      <c r="D93" s="211"/>
      <c r="E93" s="211"/>
      <c r="F93" s="136"/>
      <c r="G93" s="198"/>
      <c r="H93" s="198"/>
      <c r="I93" s="198"/>
      <c r="J93" s="198">
        <v>17282.400000000001</v>
      </c>
      <c r="K93" s="137"/>
      <c r="L93" s="167"/>
      <c r="M93" s="164"/>
      <c r="N93"/>
    </row>
    <row r="94" spans="1:14" x14ac:dyDescent="0.2">
      <c r="A94" s="578" t="s">
        <v>565</v>
      </c>
      <c r="B94" s="583"/>
      <c r="C94" s="470"/>
      <c r="D94" s="211"/>
      <c r="E94" s="211"/>
      <c r="F94" s="136"/>
      <c r="G94" s="198">
        <v>11742</v>
      </c>
      <c r="H94" s="198"/>
      <c r="I94" s="198"/>
      <c r="J94" s="198"/>
      <c r="K94" s="137"/>
      <c r="L94" s="167"/>
      <c r="M94" s="164"/>
      <c r="N94"/>
    </row>
    <row r="95" spans="1:14" x14ac:dyDescent="0.2">
      <c r="A95" s="578" t="s">
        <v>568</v>
      </c>
      <c r="B95" s="583"/>
      <c r="C95" s="470"/>
      <c r="D95" s="211"/>
      <c r="E95" s="211">
        <v>9530.4</v>
      </c>
      <c r="F95" s="136"/>
      <c r="G95" s="198"/>
      <c r="H95" s="198"/>
      <c r="I95" s="198"/>
      <c r="J95" s="198"/>
      <c r="K95" s="137"/>
      <c r="L95" s="167"/>
      <c r="M95" s="164"/>
      <c r="N95"/>
    </row>
    <row r="96" spans="1:14" x14ac:dyDescent="0.2">
      <c r="A96" s="578" t="s">
        <v>569</v>
      </c>
      <c r="B96" s="583"/>
      <c r="C96" s="470"/>
      <c r="D96" s="211"/>
      <c r="E96" s="211"/>
      <c r="F96" s="212"/>
      <c r="G96" s="212"/>
      <c r="H96" s="212"/>
      <c r="I96" s="212"/>
      <c r="J96" s="212">
        <v>6384</v>
      </c>
      <c r="K96" s="215"/>
      <c r="L96" s="167"/>
      <c r="M96" s="164"/>
      <c r="N96"/>
    </row>
    <row r="97" spans="1:14" x14ac:dyDescent="0.2">
      <c r="A97" s="578" t="s">
        <v>581</v>
      </c>
      <c r="B97" s="583"/>
      <c r="C97" s="470"/>
      <c r="D97" s="211"/>
      <c r="E97" s="211"/>
      <c r="F97" s="212"/>
      <c r="G97" s="212"/>
      <c r="H97" s="212">
        <v>7045.2</v>
      </c>
      <c r="I97" s="212"/>
      <c r="J97" s="212"/>
      <c r="K97" s="215"/>
      <c r="L97" s="167"/>
      <c r="M97" s="164"/>
      <c r="N97"/>
    </row>
    <row r="98" spans="1:14" x14ac:dyDescent="0.2">
      <c r="A98" s="578" t="s">
        <v>587</v>
      </c>
      <c r="B98" s="583"/>
      <c r="C98" s="470"/>
      <c r="D98" s="211"/>
      <c r="E98" s="211"/>
      <c r="F98" s="212"/>
      <c r="G98" s="212"/>
      <c r="H98" s="212">
        <v>2485.1999999999998</v>
      </c>
      <c r="I98" s="212"/>
      <c r="J98" s="212"/>
      <c r="K98" s="215"/>
      <c r="L98" s="167"/>
      <c r="M98" s="164"/>
      <c r="N98"/>
    </row>
    <row r="99" spans="1:14" x14ac:dyDescent="0.2">
      <c r="A99" s="578" t="s">
        <v>591</v>
      </c>
      <c r="B99" s="583"/>
      <c r="C99" s="472"/>
      <c r="D99" s="211">
        <v>2223</v>
      </c>
      <c r="E99" s="211"/>
      <c r="F99" s="212"/>
      <c r="G99" s="212"/>
      <c r="H99" s="212"/>
      <c r="I99" s="212"/>
      <c r="J99" s="212"/>
      <c r="K99" s="215"/>
      <c r="L99" s="167"/>
      <c r="M99" s="164"/>
      <c r="N99"/>
    </row>
    <row r="100" spans="1:14" x14ac:dyDescent="0.2">
      <c r="A100" s="578" t="s">
        <v>598</v>
      </c>
      <c r="B100" s="583"/>
      <c r="C100" s="462">
        <v>18228.599999999999</v>
      </c>
      <c r="D100" s="211"/>
      <c r="E100" s="211"/>
      <c r="F100" s="212"/>
      <c r="G100" s="212"/>
      <c r="H100" s="212"/>
      <c r="I100" s="212"/>
      <c r="J100" s="212"/>
      <c r="K100" s="215"/>
      <c r="L100" s="167"/>
      <c r="M100" s="164"/>
      <c r="N100"/>
    </row>
    <row r="101" spans="1:14" x14ac:dyDescent="0.2">
      <c r="A101" s="578" t="s">
        <v>604</v>
      </c>
      <c r="B101" s="583"/>
      <c r="C101" s="470"/>
      <c r="D101" s="211"/>
      <c r="E101" s="211"/>
      <c r="F101" s="212"/>
      <c r="G101" s="212"/>
      <c r="H101" s="212">
        <v>11730.6</v>
      </c>
      <c r="I101" s="212"/>
      <c r="J101" s="212"/>
      <c r="K101" s="215"/>
      <c r="L101" s="167"/>
      <c r="M101" s="164"/>
      <c r="N101"/>
    </row>
    <row r="102" spans="1:14" ht="13.5" thickBot="1" x14ac:dyDescent="0.25">
      <c r="A102" s="584"/>
      <c r="B102" s="585"/>
      <c r="C102" s="471"/>
      <c r="D102" s="158"/>
      <c r="E102" s="158"/>
      <c r="F102" s="199"/>
      <c r="G102" s="199"/>
      <c r="H102" s="199"/>
      <c r="I102" s="199"/>
      <c r="J102" s="199"/>
      <c r="K102" s="161"/>
      <c r="L102" s="167"/>
      <c r="M102" s="164"/>
      <c r="N102"/>
    </row>
    <row r="103" spans="1:14" ht="13.5" thickBot="1" x14ac:dyDescent="0.25">
      <c r="C103" s="421">
        <f t="shared" ref="C103:H103" si="1">SUM(C88:C102)</f>
        <v>18228.599999999999</v>
      </c>
      <c r="D103" s="422">
        <f t="shared" si="1"/>
        <v>2223</v>
      </c>
      <c r="E103" s="422">
        <f t="shared" si="1"/>
        <v>9530.4</v>
      </c>
      <c r="F103" s="422">
        <f t="shared" si="1"/>
        <v>4457.3999999999996</v>
      </c>
      <c r="G103" s="422">
        <f t="shared" si="1"/>
        <v>11742</v>
      </c>
      <c r="H103" s="422">
        <f t="shared" si="1"/>
        <v>23746.199999999997</v>
      </c>
      <c r="I103" s="422">
        <f>SUM(I78:I102)</f>
        <v>309945.96999999997</v>
      </c>
      <c r="J103" s="422">
        <f>SUM(J88:J102)</f>
        <v>26790</v>
      </c>
      <c r="K103" s="423">
        <f>SUM(K88:K102)</f>
        <v>8493</v>
      </c>
      <c r="L103" s="167"/>
      <c r="M103" s="581">
        <f>SUM(C103:L103)</f>
        <v>415156.56999999995</v>
      </c>
      <c r="N103" s="582"/>
    </row>
  </sheetData>
  <mergeCells count="64">
    <mergeCell ref="M103:N103"/>
    <mergeCell ref="A94:B94"/>
    <mergeCell ref="A102:B102"/>
    <mergeCell ref="A96:B96"/>
    <mergeCell ref="A95:B95"/>
    <mergeCell ref="A101:B101"/>
    <mergeCell ref="A98:B98"/>
    <mergeCell ref="A97:B97"/>
    <mergeCell ref="A100:B100"/>
    <mergeCell ref="A99:B99"/>
    <mergeCell ref="A93:B93"/>
    <mergeCell ref="A91:B91"/>
    <mergeCell ref="A48:A51"/>
    <mergeCell ref="A81:B81"/>
    <mergeCell ref="A82:B82"/>
    <mergeCell ref="A83:B83"/>
    <mergeCell ref="A86:B86"/>
    <mergeCell ref="A87:B87"/>
    <mergeCell ref="A90:B90"/>
    <mergeCell ref="A92:B92"/>
    <mergeCell ref="A80:B80"/>
    <mergeCell ref="A78:B78"/>
    <mergeCell ref="A88:B88"/>
    <mergeCell ref="A89:B89"/>
    <mergeCell ref="A85:B85"/>
    <mergeCell ref="A59:A60"/>
    <mergeCell ref="I4:K4"/>
    <mergeCell ref="A70:B70"/>
    <mergeCell ref="H70:K71"/>
    <mergeCell ref="C71:D71"/>
    <mergeCell ref="E71:F71"/>
    <mergeCell ref="G2:G4"/>
    <mergeCell ref="H31:H32"/>
    <mergeCell ref="H33:H34"/>
    <mergeCell ref="H5:H20"/>
    <mergeCell ref="C3:D3"/>
    <mergeCell ref="E3:F3"/>
    <mergeCell ref="A31:A32"/>
    <mergeCell ref="A33:A34"/>
    <mergeCell ref="A5:A20"/>
    <mergeCell ref="H21:H27"/>
    <mergeCell ref="A21:A27"/>
    <mergeCell ref="A84:B84"/>
    <mergeCell ref="A79:B79"/>
    <mergeCell ref="H48:H51"/>
    <mergeCell ref="H72:I72"/>
    <mergeCell ref="A77:B77"/>
    <mergeCell ref="A53:A58"/>
    <mergeCell ref="H53:H58"/>
    <mergeCell ref="H59:H60"/>
    <mergeCell ref="A61:A63"/>
    <mergeCell ref="H61:H63"/>
    <mergeCell ref="A67:A68"/>
    <mergeCell ref="H67:H68"/>
    <mergeCell ref="A41:A47"/>
    <mergeCell ref="H41:H47"/>
    <mergeCell ref="H65:H66"/>
    <mergeCell ref="A65:A66"/>
    <mergeCell ref="H29:H30"/>
    <mergeCell ref="A29:A30"/>
    <mergeCell ref="A35:A36"/>
    <mergeCell ref="H35:H36"/>
    <mergeCell ref="A37:A40"/>
    <mergeCell ref="H37:H40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R60"/>
  <sheetViews>
    <sheetView zoomScaleNormal="100" workbookViewId="0">
      <pane ySplit="4" topLeftCell="A5" activePane="bottomLeft" state="frozenSplit"/>
      <selection pane="bottomLeft" activeCell="I6" sqref="I6"/>
    </sheetView>
  </sheetViews>
  <sheetFormatPr defaultRowHeight="12.75" x14ac:dyDescent="0.2"/>
  <cols>
    <col min="1" max="1" width="2.42578125" style="257" customWidth="1"/>
    <col min="2" max="2" width="6.42578125" style="144" customWidth="1"/>
    <col min="3" max="4" width="10.7109375" style="1" customWidth="1"/>
    <col min="5" max="5" width="11.28515625" style="1" customWidth="1"/>
    <col min="6" max="6" width="10" style="1" customWidth="1"/>
    <col min="7" max="7" width="9.5703125" style="1" customWidth="1"/>
    <col min="8" max="8" width="11" customWidth="1"/>
    <col min="9" max="10" width="10.42578125" customWidth="1"/>
    <col min="11" max="11" width="10" customWidth="1"/>
    <col min="12" max="13" width="10.7109375" customWidth="1"/>
    <col min="14" max="14" width="10.7109375" style="164" customWidth="1"/>
    <col min="15" max="15" width="10.7109375" customWidth="1"/>
    <col min="16" max="16" width="14.140625" customWidth="1"/>
    <col min="17" max="17" width="13.28515625" customWidth="1"/>
    <col min="18" max="18" width="13.7109375" customWidth="1"/>
    <col min="19" max="19" width="13.140625" customWidth="1"/>
  </cols>
  <sheetData>
    <row r="1" spans="1:18" ht="15" x14ac:dyDescent="0.25">
      <c r="A1" s="100" t="s">
        <v>98</v>
      </c>
      <c r="C1" s="3"/>
    </row>
    <row r="2" spans="1:18" ht="9.75" customHeight="1" thickBot="1" x14ac:dyDescent="0.25">
      <c r="A2" s="2"/>
      <c r="C2" s="218"/>
      <c r="D2" s="219"/>
      <c r="E2" s="219"/>
      <c r="F2" s="219"/>
      <c r="G2" s="599" t="s">
        <v>88</v>
      </c>
      <c r="H2" s="221"/>
    </row>
    <row r="3" spans="1:18" ht="17.25" customHeight="1" x14ac:dyDescent="0.2">
      <c r="A3" s="2"/>
      <c r="C3" s="619" t="s">
        <v>83</v>
      </c>
      <c r="D3" s="620"/>
      <c r="E3" s="619" t="s">
        <v>82</v>
      </c>
      <c r="F3" s="620"/>
      <c r="G3" s="599"/>
      <c r="H3" s="221"/>
    </row>
    <row r="4" spans="1:18" ht="13.5" thickBot="1" x14ac:dyDescent="0.25">
      <c r="A4" s="142" t="s">
        <v>6</v>
      </c>
      <c r="B4" s="175" t="s">
        <v>18</v>
      </c>
      <c r="C4" s="113" t="s">
        <v>7</v>
      </c>
      <c r="D4" s="220" t="s">
        <v>8</v>
      </c>
      <c r="E4" s="113" t="s">
        <v>87</v>
      </c>
      <c r="F4" s="114" t="s">
        <v>8</v>
      </c>
      <c r="G4" s="600"/>
      <c r="H4" s="256" t="s">
        <v>0</v>
      </c>
      <c r="I4" s="588" t="s">
        <v>19</v>
      </c>
      <c r="J4" s="588"/>
      <c r="K4" s="588"/>
    </row>
    <row r="5" spans="1:18" x14ac:dyDescent="0.2">
      <c r="A5" s="483" t="s">
        <v>258</v>
      </c>
      <c r="B5" s="146" t="s">
        <v>525</v>
      </c>
      <c r="C5" s="194">
        <v>0</v>
      </c>
      <c r="D5" s="120"/>
      <c r="E5" s="129"/>
      <c r="F5" s="171"/>
      <c r="G5" s="125"/>
      <c r="H5" s="480">
        <f>SUM(C5:G5)</f>
        <v>0</v>
      </c>
      <c r="I5" s="149" t="s">
        <v>328</v>
      </c>
      <c r="J5" s="73"/>
      <c r="K5" s="74"/>
      <c r="L5" s="163" t="s">
        <v>557</v>
      </c>
      <c r="N5" s="236" t="s">
        <v>124</v>
      </c>
      <c r="O5" s="477"/>
    </row>
    <row r="6" spans="1:18" x14ac:dyDescent="0.2">
      <c r="A6" s="586" t="s">
        <v>112</v>
      </c>
      <c r="B6" s="146" t="s">
        <v>607</v>
      </c>
      <c r="C6" s="195"/>
      <c r="D6" s="120"/>
      <c r="E6" s="234">
        <v>10146</v>
      </c>
      <c r="F6" s="171"/>
      <c r="G6" s="130"/>
      <c r="H6" s="576">
        <f>SUM(C6:G8)</f>
        <v>81966</v>
      </c>
      <c r="I6" s="149" t="s">
        <v>609</v>
      </c>
      <c r="J6" s="73"/>
      <c r="K6" s="74"/>
      <c r="L6" s="163" t="s">
        <v>116</v>
      </c>
      <c r="N6" s="241">
        <v>41584</v>
      </c>
      <c r="O6" s="221"/>
      <c r="P6" s="221"/>
      <c r="Q6" s="221"/>
      <c r="R6" s="221"/>
    </row>
    <row r="7" spans="1:18" x14ac:dyDescent="0.2">
      <c r="A7" s="597"/>
      <c r="B7" s="146" t="s">
        <v>608</v>
      </c>
      <c r="C7" s="119"/>
      <c r="D7" s="120"/>
      <c r="E7" s="234">
        <v>54720</v>
      </c>
      <c r="F7" s="171"/>
      <c r="G7" s="130"/>
      <c r="H7" s="580"/>
      <c r="I7" s="149" t="s">
        <v>610</v>
      </c>
      <c r="J7" s="73"/>
      <c r="K7" s="74"/>
      <c r="L7" s="163" t="s">
        <v>310</v>
      </c>
      <c r="N7" s="241">
        <v>41584</v>
      </c>
      <c r="O7" s="221"/>
      <c r="P7" s="221"/>
      <c r="Q7" s="221"/>
      <c r="R7" s="221"/>
    </row>
    <row r="8" spans="1:18" x14ac:dyDescent="0.2">
      <c r="A8" s="587"/>
      <c r="B8" s="146" t="s">
        <v>611</v>
      </c>
      <c r="C8" s="119"/>
      <c r="D8" s="120"/>
      <c r="E8" s="129"/>
      <c r="F8" s="171">
        <v>17100</v>
      </c>
      <c r="G8" s="130"/>
      <c r="H8" s="577"/>
      <c r="I8" s="149" t="s">
        <v>612</v>
      </c>
      <c r="J8" s="73"/>
      <c r="K8" s="74"/>
      <c r="L8" s="163" t="s">
        <v>123</v>
      </c>
      <c r="N8" s="236" t="s">
        <v>124</v>
      </c>
      <c r="O8" s="221"/>
      <c r="P8" s="221"/>
      <c r="Q8" s="221"/>
      <c r="R8" s="221"/>
    </row>
    <row r="9" spans="1:18" x14ac:dyDescent="0.2">
      <c r="A9" s="328" t="s">
        <v>264</v>
      </c>
      <c r="B9" s="146" t="s">
        <v>613</v>
      </c>
      <c r="C9" s="195"/>
      <c r="D9" s="120"/>
      <c r="E9" s="234">
        <v>2052</v>
      </c>
      <c r="F9" s="171"/>
      <c r="G9" s="130"/>
      <c r="H9" s="326">
        <f>SUM(C9:G9)</f>
        <v>2052</v>
      </c>
      <c r="I9" s="149" t="s">
        <v>614</v>
      </c>
      <c r="J9" s="73"/>
      <c r="K9" s="74"/>
      <c r="L9" s="163" t="s">
        <v>216</v>
      </c>
      <c r="N9" s="241">
        <v>41584</v>
      </c>
      <c r="O9" s="221"/>
      <c r="P9" s="221"/>
      <c r="Q9" s="221"/>
      <c r="R9" s="221"/>
    </row>
    <row r="10" spans="1:18" x14ac:dyDescent="0.2">
      <c r="A10" s="586" t="s">
        <v>224</v>
      </c>
      <c r="B10" s="146" t="s">
        <v>615</v>
      </c>
      <c r="C10" s="195"/>
      <c r="D10" s="120"/>
      <c r="E10" s="234">
        <v>3585.3</v>
      </c>
      <c r="F10" s="171"/>
      <c r="G10" s="130"/>
      <c r="H10" s="576">
        <f>SUM(C10:G16)</f>
        <v>55113.3</v>
      </c>
      <c r="I10" s="149" t="s">
        <v>472</v>
      </c>
      <c r="J10" s="73"/>
      <c r="K10" s="74"/>
      <c r="L10" s="163" t="s">
        <v>116</v>
      </c>
      <c r="N10" s="241">
        <v>41608</v>
      </c>
      <c r="O10" s="221"/>
      <c r="P10" s="221"/>
      <c r="Q10" s="221"/>
      <c r="R10" s="221"/>
    </row>
    <row r="11" spans="1:18" x14ac:dyDescent="0.2">
      <c r="A11" s="597"/>
      <c r="B11" s="146" t="s">
        <v>616</v>
      </c>
      <c r="C11" s="195"/>
      <c r="D11" s="120"/>
      <c r="E11" s="234">
        <v>16416</v>
      </c>
      <c r="F11" s="171"/>
      <c r="G11" s="130"/>
      <c r="H11" s="580"/>
      <c r="I11" s="149" t="s">
        <v>628</v>
      </c>
      <c r="J11" s="73"/>
      <c r="K11" s="74"/>
      <c r="L11" s="163" t="s">
        <v>116</v>
      </c>
      <c r="N11" s="241">
        <v>41586</v>
      </c>
      <c r="O11" s="221"/>
      <c r="P11" s="221"/>
      <c r="Q11" s="221"/>
      <c r="R11" s="221"/>
    </row>
    <row r="12" spans="1:18" x14ac:dyDescent="0.2">
      <c r="A12" s="597"/>
      <c r="B12" s="146" t="s">
        <v>617</v>
      </c>
      <c r="C12" s="195"/>
      <c r="D12" s="120"/>
      <c r="E12" s="234">
        <v>4104</v>
      </c>
      <c r="F12" s="171"/>
      <c r="G12" s="130"/>
      <c r="H12" s="580"/>
      <c r="I12" s="149" t="s">
        <v>627</v>
      </c>
      <c r="J12" s="73"/>
      <c r="K12" s="74"/>
      <c r="L12" s="163" t="s">
        <v>216</v>
      </c>
      <c r="N12" s="241">
        <v>41591</v>
      </c>
      <c r="O12" s="221"/>
      <c r="P12" s="258"/>
      <c r="Q12" s="221"/>
      <c r="R12" s="221"/>
    </row>
    <row r="13" spans="1:18" x14ac:dyDescent="0.2">
      <c r="A13" s="597"/>
      <c r="B13" s="146" t="s">
        <v>620</v>
      </c>
      <c r="C13" s="195"/>
      <c r="D13" s="120"/>
      <c r="E13" s="234">
        <v>5472</v>
      </c>
      <c r="F13" s="171"/>
      <c r="G13" s="130"/>
      <c r="H13" s="580"/>
      <c r="I13" s="149" t="s">
        <v>624</v>
      </c>
      <c r="J13" s="73"/>
      <c r="K13" s="74"/>
      <c r="L13" s="163" t="s">
        <v>216</v>
      </c>
      <c r="N13" s="241">
        <v>41591</v>
      </c>
      <c r="O13" s="221"/>
      <c r="P13" s="221"/>
      <c r="Q13" s="221"/>
      <c r="R13" s="221"/>
    </row>
    <row r="14" spans="1:18" x14ac:dyDescent="0.2">
      <c r="A14" s="597"/>
      <c r="B14" s="146" t="s">
        <v>621</v>
      </c>
      <c r="C14" s="195"/>
      <c r="D14" s="120"/>
      <c r="E14" s="234">
        <v>13680</v>
      </c>
      <c r="F14" s="171"/>
      <c r="G14" s="130"/>
      <c r="H14" s="580"/>
      <c r="I14" s="149" t="s">
        <v>623</v>
      </c>
      <c r="J14" s="73"/>
      <c r="K14" s="74"/>
      <c r="L14" s="163" t="s">
        <v>216</v>
      </c>
      <c r="N14" s="241">
        <v>41596</v>
      </c>
      <c r="O14" s="221"/>
      <c r="P14" s="221"/>
      <c r="Q14" s="221"/>
      <c r="R14" s="221"/>
    </row>
    <row r="15" spans="1:18" x14ac:dyDescent="0.2">
      <c r="A15" s="597"/>
      <c r="B15" s="146" t="s">
        <v>622</v>
      </c>
      <c r="C15" s="119"/>
      <c r="D15" s="120"/>
      <c r="E15" s="234">
        <v>9120</v>
      </c>
      <c r="F15" s="171"/>
      <c r="G15" s="130"/>
      <c r="H15" s="580"/>
      <c r="I15" s="149" t="s">
        <v>610</v>
      </c>
      <c r="J15" s="73"/>
      <c r="K15" s="74"/>
      <c r="L15" s="163" t="s">
        <v>310</v>
      </c>
      <c r="N15" s="241">
        <v>41589</v>
      </c>
      <c r="O15" s="221"/>
      <c r="P15" s="221"/>
      <c r="Q15" s="221"/>
      <c r="R15" s="221"/>
    </row>
    <row r="16" spans="1:18" x14ac:dyDescent="0.2">
      <c r="A16" s="587"/>
      <c r="B16" s="146" t="s">
        <v>629</v>
      </c>
      <c r="C16" s="195"/>
      <c r="D16" s="120"/>
      <c r="E16" s="234">
        <v>2736</v>
      </c>
      <c r="F16" s="171"/>
      <c r="G16" s="130"/>
      <c r="H16" s="577"/>
      <c r="I16" s="149" t="s">
        <v>353</v>
      </c>
      <c r="J16" s="73"/>
      <c r="K16" s="74"/>
      <c r="L16" s="163" t="s">
        <v>216</v>
      </c>
      <c r="N16" s="241">
        <v>41589</v>
      </c>
      <c r="O16" s="221"/>
      <c r="P16" s="221"/>
      <c r="Q16" s="221"/>
      <c r="R16" s="221"/>
    </row>
    <row r="17" spans="1:18" x14ac:dyDescent="0.2">
      <c r="A17" s="188" t="s">
        <v>118</v>
      </c>
      <c r="B17" s="146" t="s">
        <v>630</v>
      </c>
      <c r="C17" s="195"/>
      <c r="D17" s="120"/>
      <c r="E17" s="129"/>
      <c r="F17" s="171">
        <v>1185.5999999999999</v>
      </c>
      <c r="G17" s="130"/>
      <c r="H17" s="330">
        <f>SUM(C17:G17)</f>
        <v>1185.5999999999999</v>
      </c>
      <c r="I17" s="149" t="s">
        <v>612</v>
      </c>
      <c r="J17" s="73"/>
      <c r="K17" s="74"/>
      <c r="L17" s="163" t="s">
        <v>123</v>
      </c>
      <c r="N17" s="236" t="s">
        <v>124</v>
      </c>
      <c r="O17" s="221"/>
      <c r="P17" s="221"/>
      <c r="Q17" s="221"/>
      <c r="R17" s="221"/>
    </row>
    <row r="18" spans="1:18" x14ac:dyDescent="0.2">
      <c r="A18" s="481" t="s">
        <v>138</v>
      </c>
      <c r="B18" s="146" t="s">
        <v>631</v>
      </c>
      <c r="C18" s="195"/>
      <c r="D18" s="120"/>
      <c r="E18" s="234">
        <v>0</v>
      </c>
      <c r="F18" s="171"/>
      <c r="G18" s="130"/>
      <c r="H18" s="478">
        <f>SUM(C18:G18)</f>
        <v>0</v>
      </c>
      <c r="I18" s="149" t="s">
        <v>632</v>
      </c>
      <c r="J18" s="73"/>
      <c r="K18" s="74"/>
      <c r="L18" s="163" t="s">
        <v>641</v>
      </c>
      <c r="N18" s="236" t="s">
        <v>124</v>
      </c>
      <c r="O18" s="316"/>
      <c r="P18" s="221"/>
      <c r="Q18" s="221"/>
      <c r="R18" s="221"/>
    </row>
    <row r="19" spans="1:18" x14ac:dyDescent="0.2">
      <c r="A19" s="586" t="s">
        <v>231</v>
      </c>
      <c r="B19" s="146" t="s">
        <v>635</v>
      </c>
      <c r="C19" s="119"/>
      <c r="D19" s="120"/>
      <c r="E19" s="234">
        <v>855</v>
      </c>
      <c r="F19" s="171"/>
      <c r="G19" s="130"/>
      <c r="H19" s="576">
        <f>SUM(C19:G20)</f>
        <v>1881</v>
      </c>
      <c r="I19" s="149" t="s">
        <v>596</v>
      </c>
      <c r="J19" s="73"/>
      <c r="K19" s="74"/>
      <c r="L19" s="163" t="s">
        <v>116</v>
      </c>
      <c r="N19" s="241">
        <v>41592</v>
      </c>
    </row>
    <row r="20" spans="1:18" x14ac:dyDescent="0.2">
      <c r="A20" s="587"/>
      <c r="B20" s="146" t="s">
        <v>636</v>
      </c>
      <c r="C20" s="119"/>
      <c r="D20" s="120"/>
      <c r="E20" s="231"/>
      <c r="F20" s="171">
        <v>1026</v>
      </c>
      <c r="G20" s="130"/>
      <c r="H20" s="577"/>
      <c r="I20" s="149" t="s">
        <v>612</v>
      </c>
      <c r="J20" s="73"/>
      <c r="K20" s="74"/>
      <c r="L20" s="163" t="s">
        <v>123</v>
      </c>
      <c r="N20" s="236" t="s">
        <v>124</v>
      </c>
    </row>
    <row r="21" spans="1:18" x14ac:dyDescent="0.2">
      <c r="A21" s="482" t="s">
        <v>144</v>
      </c>
      <c r="B21" s="146" t="s">
        <v>640</v>
      </c>
      <c r="C21" s="194">
        <v>5871</v>
      </c>
      <c r="D21" s="120"/>
      <c r="E21" s="231"/>
      <c r="F21" s="171"/>
      <c r="G21" s="130"/>
      <c r="H21" s="479">
        <f>SUM(C21:G21)</f>
        <v>5871</v>
      </c>
      <c r="I21" s="149" t="s">
        <v>275</v>
      </c>
      <c r="J21" s="73"/>
      <c r="K21" s="74"/>
      <c r="L21" s="163" t="s">
        <v>216</v>
      </c>
      <c r="N21" s="241">
        <v>41592</v>
      </c>
      <c r="O21" s="316"/>
    </row>
    <row r="22" spans="1:18" x14ac:dyDescent="0.2">
      <c r="A22" s="586" t="s">
        <v>186</v>
      </c>
      <c r="B22" s="146" t="s">
        <v>644</v>
      </c>
      <c r="C22" s="119"/>
      <c r="D22" s="120"/>
      <c r="E22" s="234">
        <v>3192</v>
      </c>
      <c r="F22" s="171"/>
      <c r="G22" s="130"/>
      <c r="H22" s="576">
        <f>SUM(C22:G23)</f>
        <v>7011</v>
      </c>
      <c r="I22" s="149" t="s">
        <v>645</v>
      </c>
      <c r="J22" s="73"/>
      <c r="K22" s="74"/>
      <c r="L22" s="163" t="s">
        <v>216</v>
      </c>
      <c r="N22" s="241">
        <v>41600</v>
      </c>
    </row>
    <row r="23" spans="1:18" x14ac:dyDescent="0.2">
      <c r="A23" s="587"/>
      <c r="B23" s="146" t="s">
        <v>642</v>
      </c>
      <c r="C23" s="119"/>
      <c r="D23" s="120"/>
      <c r="E23" s="234">
        <v>3819</v>
      </c>
      <c r="F23" s="171"/>
      <c r="G23" s="130"/>
      <c r="H23" s="577"/>
      <c r="I23" s="149" t="s">
        <v>643</v>
      </c>
      <c r="J23" s="73"/>
      <c r="K23" s="74"/>
      <c r="L23" s="163" t="s">
        <v>310</v>
      </c>
      <c r="N23" s="241">
        <v>41596</v>
      </c>
    </row>
    <row r="24" spans="1:18" x14ac:dyDescent="0.2">
      <c r="A24" s="586" t="s">
        <v>147</v>
      </c>
      <c r="B24" s="146" t="s">
        <v>646</v>
      </c>
      <c r="C24" s="119"/>
      <c r="D24" s="120"/>
      <c r="E24" s="234">
        <v>1710</v>
      </c>
      <c r="F24" s="171"/>
      <c r="G24" s="130"/>
      <c r="H24" s="576">
        <f>SUM(C24:G26)</f>
        <v>38760</v>
      </c>
      <c r="I24" s="149" t="s">
        <v>380</v>
      </c>
      <c r="J24" s="73"/>
      <c r="K24" s="74"/>
      <c r="L24" s="163" t="s">
        <v>116</v>
      </c>
      <c r="N24" s="241">
        <v>41596</v>
      </c>
    </row>
    <row r="25" spans="1:18" x14ac:dyDescent="0.2">
      <c r="A25" s="597"/>
      <c r="B25" s="146" t="s">
        <v>593</v>
      </c>
      <c r="C25" s="195"/>
      <c r="D25" s="120"/>
      <c r="E25" s="231"/>
      <c r="F25" s="171">
        <v>19950</v>
      </c>
      <c r="G25" s="125"/>
      <c r="H25" s="580"/>
      <c r="I25" s="149" t="s">
        <v>242</v>
      </c>
      <c r="J25" s="73"/>
      <c r="K25" s="74"/>
      <c r="L25" s="163" t="s">
        <v>123</v>
      </c>
      <c r="N25" s="236" t="s">
        <v>124</v>
      </c>
      <c r="O25" s="316"/>
    </row>
    <row r="26" spans="1:18" x14ac:dyDescent="0.2">
      <c r="A26" s="587"/>
      <c r="B26" s="146" t="s">
        <v>647</v>
      </c>
      <c r="C26" s="119"/>
      <c r="D26" s="120"/>
      <c r="E26" s="231"/>
      <c r="F26" s="171">
        <v>17100</v>
      </c>
      <c r="G26" s="130"/>
      <c r="H26" s="577"/>
      <c r="I26" s="149" t="s">
        <v>242</v>
      </c>
      <c r="J26" s="73"/>
      <c r="K26" s="74"/>
      <c r="L26" s="163" t="s">
        <v>123</v>
      </c>
      <c r="N26" s="236" t="s">
        <v>124</v>
      </c>
    </row>
    <row r="27" spans="1:18" x14ac:dyDescent="0.2">
      <c r="A27" s="143" t="s">
        <v>150</v>
      </c>
      <c r="B27" s="146" t="s">
        <v>648</v>
      </c>
      <c r="C27" s="119"/>
      <c r="D27" s="120"/>
      <c r="E27" s="234">
        <v>4343.3999999999996</v>
      </c>
      <c r="F27" s="171"/>
      <c r="G27" s="130"/>
      <c r="H27" s="330">
        <f>SUM(C27:G27)</f>
        <v>4343.3999999999996</v>
      </c>
      <c r="I27" s="149" t="s">
        <v>651</v>
      </c>
      <c r="J27" s="73"/>
      <c r="K27" s="74"/>
      <c r="L27" s="163" t="s">
        <v>216</v>
      </c>
      <c r="N27" s="241">
        <v>41597</v>
      </c>
    </row>
    <row r="28" spans="1:18" x14ac:dyDescent="0.2">
      <c r="A28" s="475" t="s">
        <v>154</v>
      </c>
      <c r="B28" s="146" t="s">
        <v>652</v>
      </c>
      <c r="C28" s="119"/>
      <c r="D28" s="120"/>
      <c r="E28" s="231"/>
      <c r="F28" s="171">
        <v>4446</v>
      </c>
      <c r="G28" s="130"/>
      <c r="H28" s="474">
        <f>SUM(C28:G28)</f>
        <v>4446</v>
      </c>
      <c r="I28" s="149" t="s">
        <v>612</v>
      </c>
      <c r="J28" s="73"/>
      <c r="K28" s="74"/>
      <c r="L28" s="163" t="s">
        <v>123</v>
      </c>
      <c r="N28" s="236" t="s">
        <v>124</v>
      </c>
    </row>
    <row r="29" spans="1:18" x14ac:dyDescent="0.2">
      <c r="A29" s="586" t="s">
        <v>162</v>
      </c>
      <c r="B29" s="146" t="s">
        <v>653</v>
      </c>
      <c r="C29" s="194">
        <v>2348.4</v>
      </c>
      <c r="D29" s="120"/>
      <c r="E29" s="231"/>
      <c r="F29" s="171"/>
      <c r="G29" s="130"/>
      <c r="H29" s="576">
        <f>SUM(C29:G33)</f>
        <v>18399.600000000002</v>
      </c>
      <c r="I29" s="149" t="s">
        <v>654</v>
      </c>
      <c r="J29" s="73"/>
      <c r="K29" s="74"/>
      <c r="L29" s="163" t="s">
        <v>116</v>
      </c>
      <c r="N29" s="241">
        <v>41599</v>
      </c>
    </row>
    <row r="30" spans="1:18" x14ac:dyDescent="0.2">
      <c r="A30" s="597"/>
      <c r="B30" s="146" t="s">
        <v>655</v>
      </c>
      <c r="C30" s="119"/>
      <c r="D30" s="120">
        <v>6156</v>
      </c>
      <c r="E30" s="231"/>
      <c r="F30" s="171"/>
      <c r="G30" s="130"/>
      <c r="H30" s="580"/>
      <c r="I30" s="149" t="s">
        <v>270</v>
      </c>
      <c r="J30" s="73"/>
      <c r="K30" s="74"/>
      <c r="L30" s="163" t="s">
        <v>123</v>
      </c>
      <c r="N30" s="236" t="s">
        <v>124</v>
      </c>
    </row>
    <row r="31" spans="1:18" x14ac:dyDescent="0.2">
      <c r="A31" s="597"/>
      <c r="B31" s="146" t="s">
        <v>656</v>
      </c>
      <c r="C31" s="119"/>
      <c r="D31" s="120">
        <v>6007.8</v>
      </c>
      <c r="E31" s="231"/>
      <c r="F31" s="171"/>
      <c r="G31" s="130"/>
      <c r="H31" s="580"/>
      <c r="I31" s="149" t="s">
        <v>270</v>
      </c>
      <c r="J31" s="73"/>
      <c r="K31" s="74"/>
      <c r="L31" s="163" t="s">
        <v>123</v>
      </c>
      <c r="N31" s="236" t="s">
        <v>124</v>
      </c>
    </row>
    <row r="32" spans="1:18" x14ac:dyDescent="0.2">
      <c r="A32" s="597"/>
      <c r="B32" s="146" t="s">
        <v>657</v>
      </c>
      <c r="C32" s="119"/>
      <c r="D32" s="120">
        <v>2519.4</v>
      </c>
      <c r="E32" s="231"/>
      <c r="F32" s="171"/>
      <c r="G32" s="130"/>
      <c r="H32" s="580"/>
      <c r="I32" s="149" t="s">
        <v>135</v>
      </c>
      <c r="J32" s="73"/>
      <c r="K32" s="74"/>
      <c r="L32" s="163" t="s">
        <v>123</v>
      </c>
      <c r="N32" s="236" t="s">
        <v>124</v>
      </c>
    </row>
    <row r="33" spans="1:17" x14ac:dyDescent="0.2">
      <c r="A33" s="587"/>
      <c r="B33" s="146" t="s">
        <v>658</v>
      </c>
      <c r="C33" s="119"/>
      <c r="D33" s="120"/>
      <c r="E33" s="234">
        <v>1368</v>
      </c>
      <c r="F33" s="171"/>
      <c r="G33" s="130"/>
      <c r="H33" s="577"/>
      <c r="I33" s="149" t="s">
        <v>645</v>
      </c>
      <c r="J33" s="73"/>
      <c r="K33" s="74"/>
      <c r="L33" s="163" t="s">
        <v>216</v>
      </c>
      <c r="N33" s="241">
        <v>41605</v>
      </c>
    </row>
    <row r="34" spans="1:17" x14ac:dyDescent="0.2">
      <c r="A34" s="586" t="s">
        <v>286</v>
      </c>
      <c r="B34" s="146" t="s">
        <v>659</v>
      </c>
      <c r="C34" s="119"/>
      <c r="D34" s="120"/>
      <c r="E34" s="234">
        <v>2394</v>
      </c>
      <c r="F34" s="171"/>
      <c r="G34" s="130"/>
      <c r="H34" s="576">
        <f>SUM(C34:G37)</f>
        <v>30732.12</v>
      </c>
      <c r="I34" s="149" t="s">
        <v>666</v>
      </c>
      <c r="J34" s="73"/>
      <c r="K34" s="74"/>
      <c r="L34" s="163" t="s">
        <v>310</v>
      </c>
      <c r="N34" s="236">
        <v>41604</v>
      </c>
      <c r="P34" s="235">
        <f>E34+C37</f>
        <v>13600.2</v>
      </c>
    </row>
    <row r="35" spans="1:17" x14ac:dyDescent="0.2">
      <c r="A35" s="597"/>
      <c r="B35" s="146" t="s">
        <v>660</v>
      </c>
      <c r="C35" s="119"/>
      <c r="D35" s="120"/>
      <c r="E35" s="231"/>
      <c r="F35" s="171">
        <v>6840</v>
      </c>
      <c r="G35" s="130"/>
      <c r="H35" s="580"/>
      <c r="I35" s="149" t="s">
        <v>242</v>
      </c>
      <c r="J35" s="73"/>
      <c r="K35" s="74"/>
      <c r="L35" s="163" t="s">
        <v>123</v>
      </c>
      <c r="N35" s="236" t="s">
        <v>124</v>
      </c>
    </row>
    <row r="36" spans="1:17" x14ac:dyDescent="0.2">
      <c r="A36" s="597"/>
      <c r="B36" s="146" t="s">
        <v>662</v>
      </c>
      <c r="C36" s="119"/>
      <c r="D36" s="120"/>
      <c r="E36" s="234">
        <v>10291.92</v>
      </c>
      <c r="F36" s="171"/>
      <c r="G36" s="130"/>
      <c r="H36" s="580"/>
      <c r="I36" s="149" t="s">
        <v>663</v>
      </c>
      <c r="J36" s="73"/>
      <c r="K36" s="74"/>
      <c r="L36" s="163" t="s">
        <v>116</v>
      </c>
      <c r="N36" s="241">
        <v>41304</v>
      </c>
      <c r="O36" s="316" t="s">
        <v>664</v>
      </c>
    </row>
    <row r="37" spans="1:17" x14ac:dyDescent="0.2">
      <c r="A37" s="587"/>
      <c r="B37" s="146" t="s">
        <v>667</v>
      </c>
      <c r="C37" s="194">
        <v>11206.2</v>
      </c>
      <c r="D37" s="120"/>
      <c r="E37" s="231"/>
      <c r="F37" s="171"/>
      <c r="G37" s="130"/>
      <c r="H37" s="577"/>
      <c r="I37" s="149" t="s">
        <v>654</v>
      </c>
      <c r="J37" s="73"/>
      <c r="K37" s="74"/>
      <c r="L37" s="163" t="s">
        <v>310</v>
      </c>
      <c r="N37" s="236">
        <v>41604</v>
      </c>
    </row>
    <row r="38" spans="1:17" x14ac:dyDescent="0.2">
      <c r="A38" s="586" t="s">
        <v>169</v>
      </c>
      <c r="B38" s="146" t="s">
        <v>668</v>
      </c>
      <c r="C38" s="119"/>
      <c r="D38" s="120">
        <v>684</v>
      </c>
      <c r="E38" s="231"/>
      <c r="F38" s="171"/>
      <c r="G38" s="130"/>
      <c r="H38" s="576">
        <f>SUM(C38:G40)</f>
        <v>8892</v>
      </c>
      <c r="I38" s="149" t="s">
        <v>183</v>
      </c>
      <c r="J38" s="73"/>
      <c r="K38" s="74"/>
      <c r="L38" s="163" t="s">
        <v>123</v>
      </c>
      <c r="N38" s="236" t="s">
        <v>124</v>
      </c>
    </row>
    <row r="39" spans="1:17" x14ac:dyDescent="0.2">
      <c r="A39" s="597"/>
      <c r="B39" s="146" t="s">
        <v>669</v>
      </c>
      <c r="C39" s="119"/>
      <c r="D39" s="120">
        <v>6840</v>
      </c>
      <c r="E39" s="231"/>
      <c r="F39" s="171"/>
      <c r="G39" s="130"/>
      <c r="H39" s="580"/>
      <c r="I39" s="149" t="s">
        <v>183</v>
      </c>
      <c r="J39" s="73"/>
      <c r="K39" s="74"/>
      <c r="L39" s="163" t="s">
        <v>123</v>
      </c>
      <c r="N39" s="236" t="s">
        <v>124</v>
      </c>
    </row>
    <row r="40" spans="1:17" x14ac:dyDescent="0.2">
      <c r="A40" s="597"/>
      <c r="B40" s="146" t="s">
        <v>670</v>
      </c>
      <c r="C40" s="194">
        <v>1368</v>
      </c>
      <c r="D40" s="120"/>
      <c r="E40" s="231"/>
      <c r="F40" s="171"/>
      <c r="G40" s="130"/>
      <c r="H40" s="580"/>
      <c r="I40" s="149" t="s">
        <v>672</v>
      </c>
      <c r="J40" s="73"/>
      <c r="K40" s="74"/>
      <c r="L40" s="163" t="s">
        <v>116</v>
      </c>
      <c r="N40" s="241">
        <v>41606</v>
      </c>
      <c r="O40" s="316"/>
    </row>
    <row r="41" spans="1:17" x14ac:dyDescent="0.2">
      <c r="A41" s="586" t="s">
        <v>254</v>
      </c>
      <c r="B41" s="146" t="s">
        <v>674</v>
      </c>
      <c r="C41" s="119"/>
      <c r="D41" s="120">
        <v>7410</v>
      </c>
      <c r="E41" s="231"/>
      <c r="F41" s="171"/>
      <c r="G41" s="130"/>
      <c r="H41" s="576">
        <f>SUM(C41:G42)</f>
        <v>13702.8</v>
      </c>
      <c r="I41" s="149" t="s">
        <v>320</v>
      </c>
      <c r="J41" s="73"/>
      <c r="K41" s="74"/>
      <c r="L41" s="163" t="s">
        <v>123</v>
      </c>
      <c r="N41" s="236" t="s">
        <v>124</v>
      </c>
    </row>
    <row r="42" spans="1:17" ht="13.5" thickBot="1" x14ac:dyDescent="0.25">
      <c r="A42" s="587"/>
      <c r="B42" s="146" t="s">
        <v>676</v>
      </c>
      <c r="C42" s="119"/>
      <c r="D42" s="120">
        <v>6292.8</v>
      </c>
      <c r="E42" s="231"/>
      <c r="F42" s="171"/>
      <c r="G42" s="130"/>
      <c r="H42" s="577"/>
      <c r="I42" s="149" t="s">
        <v>675</v>
      </c>
      <c r="J42" s="73"/>
      <c r="K42" s="74"/>
      <c r="L42" s="163" t="s">
        <v>123</v>
      </c>
      <c r="N42" s="236" t="s">
        <v>124</v>
      </c>
    </row>
    <row r="43" spans="1:17" s="13" customFormat="1" ht="14.25" thickTop="1" thickBot="1" x14ac:dyDescent="0.25">
      <c r="A43" s="589"/>
      <c r="B43" s="589"/>
      <c r="C43" s="115">
        <f t="shared" ref="C43:H43" si="0">SUM(C5:C42)</f>
        <v>20793.599999999999</v>
      </c>
      <c r="D43" s="116">
        <f t="shared" si="0"/>
        <v>35910</v>
      </c>
      <c r="E43" s="232">
        <f t="shared" si="0"/>
        <v>150004.62</v>
      </c>
      <c r="F43" s="172">
        <f t="shared" si="0"/>
        <v>67647.600000000006</v>
      </c>
      <c r="G43" s="126">
        <f t="shared" si="0"/>
        <v>0</v>
      </c>
      <c r="H43" s="590">
        <f t="shared" si="0"/>
        <v>274355.82</v>
      </c>
      <c r="I43" s="590"/>
      <c r="J43" s="590"/>
      <c r="K43" s="590"/>
      <c r="L43" s="128">
        <f>SUM(C43:G43)</f>
        <v>274355.82</v>
      </c>
      <c r="M43" s="128"/>
      <c r="N43" s="165"/>
      <c r="Q43" s="312"/>
    </row>
    <row r="44" spans="1:17" s="13" customFormat="1" ht="15" customHeight="1" x14ac:dyDescent="0.2">
      <c r="A44" s="99"/>
      <c r="B44" s="147"/>
      <c r="C44" s="615">
        <f>SUM(C43:D43)</f>
        <v>56703.6</v>
      </c>
      <c r="D44" s="616"/>
      <c r="E44" s="617">
        <f>SUM(E43:F43)</f>
        <v>217652.22</v>
      </c>
      <c r="F44" s="618"/>
      <c r="G44" s="127">
        <f>SUM(G43)</f>
        <v>0</v>
      </c>
      <c r="H44" s="591"/>
      <c r="I44" s="591"/>
      <c r="J44" s="591"/>
      <c r="K44" s="591"/>
      <c r="L44" s="128">
        <f>SUM(C44:G44)</f>
        <v>274355.82</v>
      </c>
      <c r="M44" s="128"/>
      <c r="N44" s="165"/>
      <c r="Q44" s="313"/>
    </row>
    <row r="45" spans="1:17" s="13" customFormat="1" x14ac:dyDescent="0.2">
      <c r="A45" s="99"/>
      <c r="B45" s="147"/>
      <c r="C45" s="9"/>
      <c r="D45" s="9"/>
      <c r="E45" s="9"/>
      <c r="F45" s="9"/>
      <c r="G45" s="9"/>
      <c r="H45" s="14"/>
      <c r="L45" s="8"/>
      <c r="M45" s="8"/>
      <c r="N45" s="165"/>
      <c r="Q45" s="314"/>
    </row>
    <row r="46" spans="1:17" x14ac:dyDescent="0.2">
      <c r="I46" s="245"/>
    </row>
    <row r="47" spans="1:17" ht="15" x14ac:dyDescent="0.2">
      <c r="A47" s="124" t="s">
        <v>17</v>
      </c>
    </row>
    <row r="48" spans="1:17" s="164" customFormat="1" ht="7.5" customHeight="1" x14ac:dyDescent="0.2">
      <c r="A48" s="4"/>
      <c r="B48" s="144"/>
      <c r="C48" s="1"/>
      <c r="D48" s="1"/>
      <c r="E48" s="1"/>
      <c r="F48" s="1"/>
      <c r="G48" s="1"/>
      <c r="H48"/>
      <c r="I48"/>
      <c r="J48"/>
      <c r="K48"/>
      <c r="L48"/>
      <c r="M48"/>
      <c r="O48"/>
    </row>
    <row r="49" spans="1:15" s="164" customFormat="1" ht="17.25" customHeight="1" thickBot="1" x14ac:dyDescent="0.25">
      <c r="A49" s="226"/>
      <c r="B49" s="227" t="s">
        <v>83</v>
      </c>
      <c r="C49" s="201"/>
      <c r="D49" s="1"/>
      <c r="E49" s="1"/>
      <c r="F49" s="1"/>
      <c r="G49" s="1"/>
      <c r="H49"/>
      <c r="I49"/>
      <c r="J49"/>
      <c r="K49"/>
      <c r="L49"/>
      <c r="M49"/>
      <c r="O49"/>
    </row>
    <row r="50" spans="1:15" s="164" customFormat="1" ht="13.5" thickBot="1" x14ac:dyDescent="0.25">
      <c r="A50" s="603"/>
      <c r="B50" s="604"/>
      <c r="C50" s="182" t="s">
        <v>48</v>
      </c>
      <c r="D50" s="92" t="s">
        <v>74</v>
      </c>
      <c r="E50" s="92" t="s">
        <v>14</v>
      </c>
      <c r="F50" s="92" t="s">
        <v>61</v>
      </c>
      <c r="G50" s="160" t="s">
        <v>16</v>
      </c>
      <c r="H50" s="166"/>
      <c r="J50"/>
    </row>
    <row r="51" spans="1:15" s="164" customFormat="1" x14ac:dyDescent="0.2">
      <c r="A51" s="605" t="s">
        <v>655</v>
      </c>
      <c r="B51" s="606"/>
      <c r="C51" s="131"/>
      <c r="D51" s="176">
        <v>6156</v>
      </c>
      <c r="E51" s="176"/>
      <c r="F51" s="176"/>
      <c r="G51" s="177"/>
      <c r="H51" s="167"/>
      <c r="J51"/>
    </row>
    <row r="52" spans="1:15" s="164" customFormat="1" x14ac:dyDescent="0.2">
      <c r="A52" s="578" t="s">
        <v>656</v>
      </c>
      <c r="B52" s="583"/>
      <c r="C52" s="134"/>
      <c r="D52" s="171">
        <v>6007.8</v>
      </c>
      <c r="E52" s="171"/>
      <c r="F52" s="171"/>
      <c r="G52" s="120"/>
      <c r="H52" s="167"/>
      <c r="J52"/>
    </row>
    <row r="53" spans="1:15" s="164" customFormat="1" x14ac:dyDescent="0.2">
      <c r="A53" s="578" t="s">
        <v>657</v>
      </c>
      <c r="B53" s="583"/>
      <c r="C53" s="134"/>
      <c r="D53" s="171"/>
      <c r="E53" s="171"/>
      <c r="F53" s="171">
        <v>2519.4</v>
      </c>
      <c r="G53" s="120"/>
      <c r="H53" s="167"/>
      <c r="J53"/>
    </row>
    <row r="54" spans="1:15" s="164" customFormat="1" x14ac:dyDescent="0.2">
      <c r="A54" s="578" t="s">
        <v>668</v>
      </c>
      <c r="B54" s="583"/>
      <c r="C54" s="134"/>
      <c r="D54" s="171"/>
      <c r="E54" s="171"/>
      <c r="F54" s="171"/>
      <c r="G54" s="120">
        <v>684</v>
      </c>
      <c r="H54" s="167"/>
      <c r="J54"/>
    </row>
    <row r="55" spans="1:15" x14ac:dyDescent="0.2">
      <c r="A55" s="578" t="s">
        <v>669</v>
      </c>
      <c r="B55" s="583"/>
      <c r="C55" s="210"/>
      <c r="D55" s="136"/>
      <c r="E55" s="136"/>
      <c r="F55" s="122"/>
      <c r="G55" s="260">
        <v>6840</v>
      </c>
      <c r="H55" s="167"/>
      <c r="I55" s="164"/>
      <c r="N55"/>
    </row>
    <row r="56" spans="1:15" x14ac:dyDescent="0.2">
      <c r="A56" s="578" t="s">
        <v>674</v>
      </c>
      <c r="B56" s="583"/>
      <c r="C56" s="476">
        <v>7410</v>
      </c>
      <c r="D56" s="136"/>
      <c r="E56" s="136"/>
      <c r="F56" s="136"/>
      <c r="G56" s="260"/>
      <c r="H56" s="167"/>
      <c r="I56" s="164"/>
      <c r="N56"/>
    </row>
    <row r="57" spans="1:15" x14ac:dyDescent="0.2">
      <c r="A57" s="578" t="s">
        <v>676</v>
      </c>
      <c r="B57" s="583"/>
      <c r="C57" s="210"/>
      <c r="D57" s="136"/>
      <c r="E57" s="122">
        <v>6292.8</v>
      </c>
      <c r="F57" s="136"/>
      <c r="G57" s="260"/>
      <c r="H57" s="167"/>
      <c r="I57" s="164"/>
      <c r="N57"/>
    </row>
    <row r="58" spans="1:15" ht="13.5" thickBot="1" x14ac:dyDescent="0.25">
      <c r="A58" s="584"/>
      <c r="B58" s="585"/>
      <c r="C58" s="157"/>
      <c r="D58" s="199"/>
      <c r="E58" s="199"/>
      <c r="F58" s="199"/>
      <c r="G58" s="161"/>
      <c r="H58" s="167"/>
      <c r="I58" s="164"/>
      <c r="N58"/>
    </row>
    <row r="59" spans="1:15" ht="13.5" thickBot="1" x14ac:dyDescent="0.25">
      <c r="C59" s="139">
        <f t="shared" ref="C59:G59" si="1">SUM(C51:C58)</f>
        <v>7410</v>
      </c>
      <c r="D59" s="140">
        <f t="shared" si="1"/>
        <v>12163.8</v>
      </c>
      <c r="E59" s="140">
        <f t="shared" si="1"/>
        <v>6292.8</v>
      </c>
      <c r="F59" s="140">
        <f t="shared" si="1"/>
        <v>2519.4</v>
      </c>
      <c r="G59" s="141">
        <f t="shared" si="1"/>
        <v>7524</v>
      </c>
      <c r="H59" s="167"/>
      <c r="I59" s="581">
        <f>SUM(C59:H59)</f>
        <v>35910</v>
      </c>
      <c r="J59" s="582"/>
      <c r="N59"/>
    </row>
    <row r="60" spans="1:15" x14ac:dyDescent="0.2">
      <c r="H60" s="1"/>
      <c r="N60"/>
      <c r="O60" s="164"/>
    </row>
  </sheetData>
  <mergeCells count="36">
    <mergeCell ref="H10:H16"/>
    <mergeCell ref="A10:A16"/>
    <mergeCell ref="H19:H20"/>
    <mergeCell ref="A19:A20"/>
    <mergeCell ref="I4:K4"/>
    <mergeCell ref="G2:G4"/>
    <mergeCell ref="C3:D3"/>
    <mergeCell ref="E3:F3"/>
    <mergeCell ref="A6:A8"/>
    <mergeCell ref="H6:H8"/>
    <mergeCell ref="A22:A23"/>
    <mergeCell ref="H22:H23"/>
    <mergeCell ref="H24:H26"/>
    <mergeCell ref="A24:A26"/>
    <mergeCell ref="H41:H42"/>
    <mergeCell ref="A41:A42"/>
    <mergeCell ref="A29:A33"/>
    <mergeCell ref="H29:H33"/>
    <mergeCell ref="A34:A37"/>
    <mergeCell ref="A38:A40"/>
    <mergeCell ref="H38:H40"/>
    <mergeCell ref="H34:H37"/>
    <mergeCell ref="I59:J59"/>
    <mergeCell ref="A55:B55"/>
    <mergeCell ref="A56:B56"/>
    <mergeCell ref="A57:B57"/>
    <mergeCell ref="A58:B58"/>
    <mergeCell ref="A54:B54"/>
    <mergeCell ref="A43:B43"/>
    <mergeCell ref="H43:K44"/>
    <mergeCell ref="C44:D44"/>
    <mergeCell ref="E44:F44"/>
    <mergeCell ref="A50:B50"/>
    <mergeCell ref="A51:B51"/>
    <mergeCell ref="A52:B52"/>
    <mergeCell ref="A53:B53"/>
  </mergeCells>
  <printOptions horizontalCentered="1"/>
  <pageMargins left="0.15748031496062992" right="0.15748031496062992" top="0.35433070866141736" bottom="0.55118110236220474" header="0.31496062992125984" footer="0.31496062992125984"/>
  <pageSetup paperSize="9" fitToWidth="0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R46"/>
  <sheetViews>
    <sheetView zoomScaleNormal="100" workbookViewId="0">
      <pane ySplit="4" topLeftCell="A5" activePane="bottomLeft" state="frozenSplit"/>
      <selection pane="bottomLeft" activeCell="I7" sqref="I7"/>
    </sheetView>
  </sheetViews>
  <sheetFormatPr defaultRowHeight="12.75" x14ac:dyDescent="0.2"/>
  <cols>
    <col min="1" max="1" width="1.85546875" style="262" customWidth="1"/>
    <col min="2" max="2" width="6.42578125" style="144" customWidth="1"/>
    <col min="3" max="4" width="10.7109375" style="277" customWidth="1"/>
    <col min="5" max="5" width="11.28515625" style="277" customWidth="1"/>
    <col min="6" max="6" width="10.85546875" style="277" customWidth="1"/>
    <col min="7" max="7" width="11.5703125" style="1" customWidth="1"/>
    <col min="8" max="8" width="11" customWidth="1"/>
    <col min="9" max="10" width="10.42578125" customWidth="1"/>
    <col min="11" max="11" width="8" customWidth="1"/>
    <col min="12" max="13" width="10.7109375" customWidth="1"/>
    <col min="14" max="14" width="10.7109375" style="164" customWidth="1"/>
    <col min="15" max="15" width="10.7109375" customWidth="1"/>
    <col min="16" max="16" width="14.140625" customWidth="1"/>
    <col min="17" max="17" width="13.28515625" customWidth="1"/>
    <col min="18" max="18" width="13.7109375" customWidth="1"/>
    <col min="19" max="19" width="13.140625" customWidth="1"/>
  </cols>
  <sheetData>
    <row r="1" spans="1:18" ht="15" x14ac:dyDescent="0.25">
      <c r="A1" s="100" t="s">
        <v>97</v>
      </c>
      <c r="C1" s="276"/>
    </row>
    <row r="2" spans="1:18" ht="5.25" customHeight="1" thickBot="1" x14ac:dyDescent="0.25">
      <c r="A2" s="2"/>
      <c r="C2" s="278"/>
      <c r="D2" s="279"/>
      <c r="E2" s="279"/>
      <c r="F2" s="279"/>
      <c r="G2" s="599" t="s">
        <v>94</v>
      </c>
      <c r="H2" s="221"/>
    </row>
    <row r="3" spans="1:18" ht="17.25" customHeight="1" x14ac:dyDescent="0.2">
      <c r="A3" s="2"/>
      <c r="C3" s="601" t="s">
        <v>83</v>
      </c>
      <c r="D3" s="602"/>
      <c r="E3" s="601" t="s">
        <v>82</v>
      </c>
      <c r="F3" s="602"/>
      <c r="G3" s="599"/>
      <c r="H3" s="221"/>
    </row>
    <row r="4" spans="1:18" ht="13.5" thickBot="1" x14ac:dyDescent="0.25">
      <c r="A4" s="519" t="s">
        <v>6</v>
      </c>
      <c r="B4" s="175" t="s">
        <v>18</v>
      </c>
      <c r="C4" s="280" t="s">
        <v>7</v>
      </c>
      <c r="D4" s="281" t="s">
        <v>8</v>
      </c>
      <c r="E4" s="280" t="s">
        <v>87</v>
      </c>
      <c r="F4" s="282" t="s">
        <v>8</v>
      </c>
      <c r="G4" s="600"/>
      <c r="H4" s="261" t="s">
        <v>0</v>
      </c>
      <c r="I4" s="588" t="s">
        <v>19</v>
      </c>
      <c r="J4" s="588"/>
      <c r="K4" s="588"/>
    </row>
    <row r="5" spans="1:18" ht="12.75" customHeight="1" x14ac:dyDescent="0.2">
      <c r="A5" s="657" t="s">
        <v>756</v>
      </c>
      <c r="B5" s="490" t="s">
        <v>502</v>
      </c>
      <c r="C5" s="491"/>
      <c r="D5" s="177"/>
      <c r="E5" s="507">
        <v>1710</v>
      </c>
      <c r="F5" s="176"/>
      <c r="G5" s="438"/>
      <c r="H5" s="660">
        <f>SUM(C5:G8)</f>
        <v>23449.8</v>
      </c>
      <c r="I5" s="67" t="s">
        <v>505</v>
      </c>
      <c r="J5" s="73"/>
      <c r="K5" s="74"/>
      <c r="L5" s="163" t="s">
        <v>116</v>
      </c>
      <c r="N5" s="241">
        <v>41628</v>
      </c>
      <c r="O5" s="316"/>
      <c r="P5" s="235">
        <f>E5+'[1]SEPTEMBER ''12'!$E$50</f>
        <v>3921.6</v>
      </c>
    </row>
    <row r="6" spans="1:18" ht="12.75" customHeight="1" x14ac:dyDescent="0.2">
      <c r="A6" s="658"/>
      <c r="B6" s="146" t="s">
        <v>542</v>
      </c>
      <c r="C6" s="195"/>
      <c r="D6" s="120"/>
      <c r="E6" s="234">
        <v>4104</v>
      </c>
      <c r="F6" s="171"/>
      <c r="G6" s="125"/>
      <c r="H6" s="661"/>
      <c r="I6" s="67" t="s">
        <v>551</v>
      </c>
      <c r="J6" s="73"/>
      <c r="K6" s="74"/>
      <c r="L6" s="303" t="s">
        <v>116</v>
      </c>
      <c r="N6" s="241">
        <v>41617</v>
      </c>
    </row>
    <row r="7" spans="1:18" ht="12.75" customHeight="1" x14ac:dyDescent="0.2">
      <c r="A7" s="658"/>
      <c r="B7" s="146" t="s">
        <v>550</v>
      </c>
      <c r="C7" s="195"/>
      <c r="D7" s="120"/>
      <c r="E7" s="234">
        <v>5130</v>
      </c>
      <c r="F7" s="171"/>
      <c r="G7" s="125"/>
      <c r="H7" s="661"/>
      <c r="I7" s="67" t="s">
        <v>561</v>
      </c>
      <c r="J7" s="73"/>
      <c r="K7" s="74"/>
      <c r="L7" s="163" t="s">
        <v>718</v>
      </c>
      <c r="N7" s="241">
        <v>41645</v>
      </c>
    </row>
    <row r="8" spans="1:18" ht="12.75" customHeight="1" thickBot="1" x14ac:dyDescent="0.25">
      <c r="A8" s="659"/>
      <c r="B8" s="492" t="s">
        <v>592</v>
      </c>
      <c r="C8" s="493"/>
      <c r="D8" s="494"/>
      <c r="E8" s="543">
        <v>12505.8</v>
      </c>
      <c r="F8" s="496"/>
      <c r="G8" s="500"/>
      <c r="H8" s="662"/>
      <c r="I8" s="67" t="s">
        <v>119</v>
      </c>
      <c r="J8" s="73"/>
      <c r="K8" s="74"/>
      <c r="L8" s="303" t="s">
        <v>116</v>
      </c>
      <c r="N8" s="241">
        <v>41617</v>
      </c>
      <c r="O8" s="316"/>
    </row>
    <row r="9" spans="1:18" x14ac:dyDescent="0.2">
      <c r="A9" s="655" t="s">
        <v>757</v>
      </c>
      <c r="B9" s="145" t="s">
        <v>606</v>
      </c>
      <c r="C9" s="401"/>
      <c r="D9" s="118">
        <v>37141.199999999997</v>
      </c>
      <c r="E9" s="541"/>
      <c r="F9" s="186"/>
      <c r="G9" s="542"/>
      <c r="H9" s="633">
        <f>SUM(C9:G11)</f>
        <v>40766.399999999994</v>
      </c>
      <c r="I9" s="501" t="s">
        <v>203</v>
      </c>
      <c r="J9" s="73"/>
      <c r="K9" s="74"/>
      <c r="L9" s="163" t="s">
        <v>123</v>
      </c>
      <c r="N9" s="236" t="s">
        <v>124</v>
      </c>
      <c r="O9" s="221"/>
      <c r="P9" s="259"/>
      <c r="Q9" s="221"/>
      <c r="R9" s="221"/>
    </row>
    <row r="10" spans="1:18" x14ac:dyDescent="0.2">
      <c r="A10" s="655"/>
      <c r="B10" s="146" t="s">
        <v>661</v>
      </c>
      <c r="C10" s="119"/>
      <c r="D10" s="120"/>
      <c r="E10" s="234">
        <v>1368</v>
      </c>
      <c r="F10" s="171"/>
      <c r="G10" s="130"/>
      <c r="H10" s="633"/>
      <c r="I10" s="67" t="s">
        <v>610</v>
      </c>
      <c r="J10" s="73"/>
      <c r="K10" s="74"/>
      <c r="L10" s="163" t="s">
        <v>116</v>
      </c>
      <c r="N10" s="241">
        <v>41619</v>
      </c>
      <c r="O10" s="316" t="s">
        <v>665</v>
      </c>
    </row>
    <row r="11" spans="1:18" ht="13.5" thickBot="1" x14ac:dyDescent="0.25">
      <c r="A11" s="656"/>
      <c r="B11" s="492" t="s">
        <v>677</v>
      </c>
      <c r="C11" s="508">
        <v>2257.1999999999998</v>
      </c>
      <c r="D11" s="494"/>
      <c r="E11" s="495"/>
      <c r="F11" s="496"/>
      <c r="G11" s="497"/>
      <c r="H11" s="649"/>
      <c r="I11" s="67" t="s">
        <v>288</v>
      </c>
      <c r="J11" s="73"/>
      <c r="K11" s="74"/>
      <c r="L11" s="163" t="s">
        <v>116</v>
      </c>
      <c r="N11" s="241">
        <v>41639</v>
      </c>
      <c r="P11" s="235">
        <f>C11+C18</f>
        <v>8641.2000000000007</v>
      </c>
    </row>
    <row r="12" spans="1:18" ht="12.75" customHeight="1" x14ac:dyDescent="0.2">
      <c r="A12" s="651" t="s">
        <v>226</v>
      </c>
      <c r="B12" s="145" t="s">
        <v>619</v>
      </c>
      <c r="C12" s="352"/>
      <c r="D12" s="340"/>
      <c r="E12" s="502">
        <v>20497.2</v>
      </c>
      <c r="F12" s="342"/>
      <c r="G12" s="162"/>
      <c r="H12" s="633">
        <f>SUM(C12:G14)</f>
        <v>38965.199999999997</v>
      </c>
      <c r="I12" s="67" t="s">
        <v>625</v>
      </c>
      <c r="J12" s="73"/>
      <c r="K12" s="74"/>
      <c r="L12" s="303" t="s">
        <v>116</v>
      </c>
      <c r="N12" s="241">
        <v>41617</v>
      </c>
    </row>
    <row r="13" spans="1:18" ht="12.75" customHeight="1" x14ac:dyDescent="0.2">
      <c r="A13" s="651"/>
      <c r="B13" s="146" t="s">
        <v>678</v>
      </c>
      <c r="C13" s="274"/>
      <c r="D13" s="271"/>
      <c r="E13" s="353">
        <v>10260</v>
      </c>
      <c r="F13" s="273"/>
      <c r="G13" s="125"/>
      <c r="H13" s="633"/>
      <c r="I13" s="67" t="s">
        <v>472</v>
      </c>
      <c r="J13" s="73"/>
      <c r="K13" s="74"/>
      <c r="L13" s="303" t="s">
        <v>116</v>
      </c>
      <c r="N13" s="236">
        <v>41638</v>
      </c>
    </row>
    <row r="14" spans="1:18" x14ac:dyDescent="0.2">
      <c r="A14" s="652"/>
      <c r="B14" s="146" t="s">
        <v>680</v>
      </c>
      <c r="C14" s="274"/>
      <c r="D14" s="271"/>
      <c r="E14" s="353">
        <v>8208</v>
      </c>
      <c r="F14" s="273"/>
      <c r="G14" s="125"/>
      <c r="H14" s="634"/>
      <c r="I14" s="67" t="s">
        <v>628</v>
      </c>
      <c r="J14" s="73"/>
      <c r="K14" s="74"/>
      <c r="L14" s="303" t="s">
        <v>116</v>
      </c>
      <c r="N14" s="236">
        <v>41614</v>
      </c>
    </row>
    <row r="15" spans="1:18" x14ac:dyDescent="0.2">
      <c r="A15" s="650" t="s">
        <v>112</v>
      </c>
      <c r="B15" s="146" t="s">
        <v>682</v>
      </c>
      <c r="C15" s="283">
        <v>741</v>
      </c>
      <c r="D15" s="271"/>
      <c r="E15" s="272"/>
      <c r="F15" s="273"/>
      <c r="G15" s="125"/>
      <c r="H15" s="637">
        <f>SUM(C15:G18)</f>
        <v>20634</v>
      </c>
      <c r="I15" s="67" t="s">
        <v>683</v>
      </c>
      <c r="J15" s="73"/>
      <c r="K15" s="74"/>
      <c r="L15" s="303" t="s">
        <v>116</v>
      </c>
      <c r="N15" s="241">
        <v>41611</v>
      </c>
    </row>
    <row r="16" spans="1:18" x14ac:dyDescent="0.2">
      <c r="A16" s="651"/>
      <c r="B16" s="146" t="s">
        <v>684</v>
      </c>
      <c r="C16" s="274"/>
      <c r="D16" s="271"/>
      <c r="E16" s="353">
        <v>9405</v>
      </c>
      <c r="F16" s="273"/>
      <c r="G16" s="125"/>
      <c r="H16" s="633"/>
      <c r="I16" s="67" t="s">
        <v>380</v>
      </c>
      <c r="J16" s="73"/>
      <c r="K16" s="74"/>
      <c r="L16" s="303" t="s">
        <v>116</v>
      </c>
      <c r="N16" s="236">
        <v>41613</v>
      </c>
    </row>
    <row r="17" spans="1:14" x14ac:dyDescent="0.2">
      <c r="A17" s="651"/>
      <c r="B17" s="146" t="s">
        <v>685</v>
      </c>
      <c r="C17" s="274"/>
      <c r="D17" s="271"/>
      <c r="E17" s="353">
        <v>4104</v>
      </c>
      <c r="F17" s="273"/>
      <c r="G17" s="125"/>
      <c r="H17" s="633"/>
      <c r="I17" s="67" t="s">
        <v>686</v>
      </c>
      <c r="J17" s="73"/>
      <c r="K17" s="74"/>
      <c r="L17" s="163" t="s">
        <v>116</v>
      </c>
      <c r="N17" s="236">
        <v>41620</v>
      </c>
    </row>
    <row r="18" spans="1:14" x14ac:dyDescent="0.2">
      <c r="A18" s="652"/>
      <c r="B18" s="146" t="s">
        <v>687</v>
      </c>
      <c r="C18" s="283">
        <v>6384</v>
      </c>
      <c r="D18" s="271"/>
      <c r="E18" s="272"/>
      <c r="F18" s="273"/>
      <c r="G18" s="125"/>
      <c r="H18" s="634"/>
      <c r="I18" s="67" t="s">
        <v>288</v>
      </c>
      <c r="J18" s="73"/>
      <c r="K18" s="74"/>
      <c r="L18" s="163" t="s">
        <v>116</v>
      </c>
      <c r="N18" s="236">
        <v>41639</v>
      </c>
    </row>
    <row r="19" spans="1:14" x14ac:dyDescent="0.2">
      <c r="A19" s="521" t="s">
        <v>175</v>
      </c>
      <c r="B19" s="146" t="s">
        <v>693</v>
      </c>
      <c r="C19" s="270"/>
      <c r="D19" s="271">
        <v>5871</v>
      </c>
      <c r="E19" s="272"/>
      <c r="F19" s="273"/>
      <c r="G19" s="125"/>
      <c r="H19" s="517">
        <f>SUM(C19:G19)</f>
        <v>5871</v>
      </c>
      <c r="I19" s="67" t="s">
        <v>132</v>
      </c>
      <c r="J19" s="73"/>
      <c r="K19" s="74"/>
      <c r="L19" s="163" t="s">
        <v>123</v>
      </c>
      <c r="N19" s="236" t="s">
        <v>124</v>
      </c>
    </row>
    <row r="20" spans="1:14" x14ac:dyDescent="0.2">
      <c r="A20" s="650" t="s">
        <v>178</v>
      </c>
      <c r="B20" s="146" t="s">
        <v>694</v>
      </c>
      <c r="C20" s="270"/>
      <c r="D20" s="271">
        <v>3534</v>
      </c>
      <c r="E20" s="272"/>
      <c r="F20" s="273"/>
      <c r="G20" s="125"/>
      <c r="H20" s="637">
        <f>SUM(C20:G22)</f>
        <v>14649</v>
      </c>
      <c r="I20" s="67" t="s">
        <v>295</v>
      </c>
      <c r="J20" s="73"/>
      <c r="K20" s="74"/>
      <c r="L20" s="163" t="s">
        <v>123</v>
      </c>
      <c r="N20" s="236" t="s">
        <v>124</v>
      </c>
    </row>
    <row r="21" spans="1:14" x14ac:dyDescent="0.2">
      <c r="A21" s="651"/>
      <c r="B21" s="146" t="s">
        <v>695</v>
      </c>
      <c r="C21" s="270"/>
      <c r="D21" s="271">
        <v>5472</v>
      </c>
      <c r="E21" s="272"/>
      <c r="F21" s="273"/>
      <c r="G21" s="125"/>
      <c r="H21" s="633"/>
      <c r="I21" s="67" t="s">
        <v>295</v>
      </c>
      <c r="J21" s="73"/>
      <c r="K21" s="74"/>
      <c r="L21" s="163" t="s">
        <v>123</v>
      </c>
      <c r="N21" s="236" t="s">
        <v>124</v>
      </c>
    </row>
    <row r="22" spans="1:14" x14ac:dyDescent="0.2">
      <c r="A22" s="652"/>
      <c r="B22" s="146" t="s">
        <v>696</v>
      </c>
      <c r="C22" s="274"/>
      <c r="D22" s="271"/>
      <c r="E22" s="353">
        <v>5643</v>
      </c>
      <c r="F22" s="273"/>
      <c r="G22" s="125"/>
      <c r="H22" s="634"/>
      <c r="I22" s="67" t="s">
        <v>225</v>
      </c>
      <c r="J22" s="73"/>
      <c r="K22" s="74"/>
      <c r="L22" s="163" t="s">
        <v>702</v>
      </c>
      <c r="N22" s="236">
        <v>41621</v>
      </c>
    </row>
    <row r="23" spans="1:14" x14ac:dyDescent="0.2">
      <c r="A23" s="518" t="s">
        <v>130</v>
      </c>
      <c r="B23" s="146" t="s">
        <v>697</v>
      </c>
      <c r="C23" s="274"/>
      <c r="D23" s="271">
        <v>8641.2000000000007</v>
      </c>
      <c r="E23" s="272"/>
      <c r="F23" s="273"/>
      <c r="G23" s="125"/>
      <c r="H23" s="485">
        <f>SUM(C23:G23)</f>
        <v>8641.2000000000007</v>
      </c>
      <c r="I23" s="67" t="s">
        <v>426</v>
      </c>
      <c r="J23" s="73"/>
      <c r="K23" s="74"/>
      <c r="L23" s="163" t="s">
        <v>123</v>
      </c>
      <c r="N23" s="241" t="s">
        <v>124</v>
      </c>
    </row>
    <row r="24" spans="1:14" x14ac:dyDescent="0.2">
      <c r="A24" s="650" t="s">
        <v>138</v>
      </c>
      <c r="B24" s="146" t="s">
        <v>698</v>
      </c>
      <c r="C24" s="274"/>
      <c r="D24" s="271">
        <v>158794.4</v>
      </c>
      <c r="E24" s="272"/>
      <c r="F24" s="273"/>
      <c r="G24" s="125"/>
      <c r="H24" s="637">
        <f>SUM(C24:G27)</f>
        <v>219989.59999999998</v>
      </c>
      <c r="I24" s="67" t="s">
        <v>369</v>
      </c>
      <c r="J24" s="73"/>
      <c r="K24" s="74"/>
      <c r="L24" s="163" t="s">
        <v>123</v>
      </c>
      <c r="N24" s="241" t="s">
        <v>124</v>
      </c>
    </row>
    <row r="25" spans="1:14" x14ac:dyDescent="0.2">
      <c r="A25" s="651"/>
      <c r="B25" s="146" t="s">
        <v>699</v>
      </c>
      <c r="C25" s="283"/>
      <c r="D25" s="271">
        <v>5700</v>
      </c>
      <c r="E25" s="272"/>
      <c r="F25" s="273"/>
      <c r="G25" s="125"/>
      <c r="H25" s="633"/>
      <c r="I25" s="67" t="s">
        <v>369</v>
      </c>
      <c r="J25" s="73"/>
      <c r="K25" s="74"/>
      <c r="L25" s="163" t="s">
        <v>123</v>
      </c>
      <c r="N25" s="241" t="s">
        <v>124</v>
      </c>
    </row>
    <row r="26" spans="1:14" x14ac:dyDescent="0.2">
      <c r="A26" s="651"/>
      <c r="B26" s="146" t="s">
        <v>700</v>
      </c>
      <c r="C26" s="283"/>
      <c r="D26" s="271">
        <v>2622</v>
      </c>
      <c r="E26" s="272"/>
      <c r="F26" s="273"/>
      <c r="G26" s="125"/>
      <c r="H26" s="633"/>
      <c r="I26" s="67" t="s">
        <v>370</v>
      </c>
      <c r="J26" s="73"/>
      <c r="K26" s="74"/>
      <c r="L26" s="163" t="s">
        <v>123</v>
      </c>
      <c r="N26" s="241" t="s">
        <v>124</v>
      </c>
    </row>
    <row r="27" spans="1:14" ht="13.5" thickBot="1" x14ac:dyDescent="0.25">
      <c r="A27" s="652"/>
      <c r="B27" s="146" t="s">
        <v>701</v>
      </c>
      <c r="C27" s="274"/>
      <c r="D27" s="271">
        <v>52873.2</v>
      </c>
      <c r="E27" s="272"/>
      <c r="F27" s="273"/>
      <c r="G27" s="125"/>
      <c r="H27" s="649"/>
      <c r="I27" s="67" t="s">
        <v>135</v>
      </c>
      <c r="J27" s="73"/>
      <c r="K27" s="74"/>
      <c r="L27" s="163" t="s">
        <v>123</v>
      </c>
      <c r="N27" s="241" t="s">
        <v>124</v>
      </c>
    </row>
    <row r="28" spans="1:14" s="13" customFormat="1" ht="14.25" thickTop="1" thickBot="1" x14ac:dyDescent="0.25">
      <c r="A28" s="589"/>
      <c r="B28" s="589"/>
      <c r="C28" s="284">
        <f t="shared" ref="C28:H28" si="0">SUM(C5:C27)</f>
        <v>9382.2000000000007</v>
      </c>
      <c r="D28" s="284">
        <f t="shared" si="0"/>
        <v>280649</v>
      </c>
      <c r="E28" s="284">
        <f t="shared" si="0"/>
        <v>82935</v>
      </c>
      <c r="F28" s="284">
        <f t="shared" si="0"/>
        <v>0</v>
      </c>
      <c r="G28" s="284">
        <f t="shared" si="0"/>
        <v>0</v>
      </c>
      <c r="H28" s="591">
        <f t="shared" si="0"/>
        <v>372966.19999999995</v>
      </c>
      <c r="I28" s="590"/>
      <c r="J28" s="590"/>
      <c r="K28" s="590"/>
      <c r="L28" s="128">
        <f>SUM(C28:G28)</f>
        <v>372966.2</v>
      </c>
      <c r="M28" s="128"/>
      <c r="N28" s="165"/>
    </row>
    <row r="29" spans="1:14" s="13" customFormat="1" ht="15" customHeight="1" x14ac:dyDescent="0.2">
      <c r="A29" s="99"/>
      <c r="B29" s="147"/>
      <c r="C29" s="592">
        <f>SUM(C28:D28)</f>
        <v>290031.2</v>
      </c>
      <c r="D29" s="593"/>
      <c r="E29" s="594">
        <f>SUM(E28:F28)</f>
        <v>82935</v>
      </c>
      <c r="F29" s="595"/>
      <c r="G29" s="127">
        <f>SUM(G28)</f>
        <v>0</v>
      </c>
      <c r="H29" s="591"/>
      <c r="I29" s="591"/>
      <c r="J29" s="591"/>
      <c r="K29" s="591"/>
      <c r="L29" s="128">
        <f>SUM(C29:G29)</f>
        <v>372966.2</v>
      </c>
      <c r="M29" s="128"/>
      <c r="N29" s="165"/>
    </row>
    <row r="30" spans="1:14" s="13" customFormat="1" x14ac:dyDescent="0.2">
      <c r="A30" s="99"/>
      <c r="B30" s="147"/>
      <c r="C30" s="285"/>
      <c r="D30" s="285"/>
      <c r="E30" s="285"/>
      <c r="F30" s="285"/>
      <c r="G30" s="9"/>
      <c r="H30" s="14"/>
      <c r="L30" s="8"/>
      <c r="M30" s="8"/>
      <c r="N30" s="165"/>
    </row>
    <row r="31" spans="1:14" x14ac:dyDescent="0.2">
      <c r="I31" s="245"/>
    </row>
    <row r="32" spans="1:14" ht="15" x14ac:dyDescent="0.2">
      <c r="A32" s="124" t="s">
        <v>17</v>
      </c>
    </row>
    <row r="33" spans="1:15" s="164" customFormat="1" ht="7.5" customHeight="1" x14ac:dyDescent="0.2">
      <c r="A33" s="4"/>
      <c r="B33" s="144"/>
      <c r="C33" s="277"/>
      <c r="D33" s="277"/>
      <c r="E33" s="277"/>
      <c r="F33" s="277"/>
      <c r="G33" s="1"/>
      <c r="H33"/>
      <c r="I33"/>
      <c r="J33"/>
      <c r="K33"/>
      <c r="L33"/>
      <c r="M33"/>
      <c r="O33"/>
    </row>
    <row r="34" spans="1:15" s="164" customFormat="1" ht="17.25" customHeight="1" thickBot="1" x14ac:dyDescent="0.25">
      <c r="A34" s="226"/>
      <c r="B34" s="227" t="s">
        <v>83</v>
      </c>
      <c r="C34" s="286"/>
      <c r="D34" s="277"/>
      <c r="E34" s="277"/>
      <c r="F34" s="277"/>
      <c r="G34" s="1"/>
      <c r="H34"/>
      <c r="I34"/>
      <c r="J34"/>
      <c r="K34"/>
      <c r="L34"/>
      <c r="M34"/>
      <c r="O34"/>
    </row>
    <row r="35" spans="1:15" s="164" customFormat="1" ht="13.5" thickBot="1" x14ac:dyDescent="0.25">
      <c r="A35" s="603"/>
      <c r="B35" s="604"/>
      <c r="C35" s="93" t="s">
        <v>27</v>
      </c>
      <c r="D35" s="503" t="s">
        <v>13</v>
      </c>
      <c r="E35" s="288" t="s">
        <v>12</v>
      </c>
      <c r="F35" s="288" t="s">
        <v>61</v>
      </c>
      <c r="G35" s="92" t="s">
        <v>202</v>
      </c>
      <c r="H35" s="160" t="s">
        <v>9</v>
      </c>
      <c r="J35"/>
    </row>
    <row r="36" spans="1:15" s="164" customFormat="1" x14ac:dyDescent="0.2">
      <c r="A36" s="653" t="s">
        <v>606</v>
      </c>
      <c r="B36" s="654"/>
      <c r="C36" s="505"/>
      <c r="D36" s="506"/>
      <c r="E36" s="506"/>
      <c r="F36" s="506"/>
      <c r="G36" s="123">
        <v>37141.199999999997</v>
      </c>
      <c r="H36" s="456"/>
      <c r="J36"/>
    </row>
    <row r="37" spans="1:15" s="164" customFormat="1" x14ac:dyDescent="0.2">
      <c r="A37" s="607" t="s">
        <v>693</v>
      </c>
      <c r="B37" s="608"/>
      <c r="C37" s="470"/>
      <c r="D37" s="294">
        <v>5871</v>
      </c>
      <c r="E37" s="294"/>
      <c r="F37" s="294"/>
      <c r="G37" s="122"/>
      <c r="H37" s="137"/>
      <c r="J37"/>
    </row>
    <row r="38" spans="1:15" s="164" customFormat="1" x14ac:dyDescent="0.2">
      <c r="A38" s="607" t="s">
        <v>694</v>
      </c>
      <c r="B38" s="608"/>
      <c r="C38" s="470"/>
      <c r="D38" s="294"/>
      <c r="E38" s="294"/>
      <c r="F38" s="294"/>
      <c r="G38" s="122"/>
      <c r="H38" s="137">
        <v>3534</v>
      </c>
      <c r="J38"/>
    </row>
    <row r="39" spans="1:15" s="164" customFormat="1" x14ac:dyDescent="0.2">
      <c r="A39" s="607" t="s">
        <v>695</v>
      </c>
      <c r="B39" s="608"/>
      <c r="C39" s="470"/>
      <c r="D39" s="294"/>
      <c r="E39" s="294"/>
      <c r="F39" s="294"/>
      <c r="G39" s="122"/>
      <c r="H39" s="137">
        <v>5472</v>
      </c>
      <c r="J39"/>
    </row>
    <row r="40" spans="1:15" s="164" customFormat="1" x14ac:dyDescent="0.2">
      <c r="A40" s="607" t="s">
        <v>697</v>
      </c>
      <c r="B40" s="608"/>
      <c r="C40" s="470"/>
      <c r="D40" s="294"/>
      <c r="E40" s="294">
        <v>8641.2000000000007</v>
      </c>
      <c r="F40" s="294"/>
      <c r="G40" s="122"/>
      <c r="H40" s="137"/>
      <c r="J40"/>
    </row>
    <row r="41" spans="1:15" s="164" customFormat="1" x14ac:dyDescent="0.2">
      <c r="A41" s="607" t="s">
        <v>698</v>
      </c>
      <c r="B41" s="608"/>
      <c r="C41" s="470"/>
      <c r="D41" s="294"/>
      <c r="E41" s="294"/>
      <c r="F41" s="294"/>
      <c r="G41" s="122">
        <v>158794.4</v>
      </c>
      <c r="H41" s="137"/>
      <c r="J41"/>
    </row>
    <row r="42" spans="1:15" s="164" customFormat="1" x14ac:dyDescent="0.2">
      <c r="A42" s="607" t="s">
        <v>699</v>
      </c>
      <c r="B42" s="608"/>
      <c r="C42" s="274"/>
      <c r="D42" s="294"/>
      <c r="E42" s="294"/>
      <c r="F42" s="294"/>
      <c r="G42" s="122">
        <v>5700</v>
      </c>
      <c r="H42" s="137"/>
      <c r="J42"/>
    </row>
    <row r="43" spans="1:15" s="164" customFormat="1" x14ac:dyDescent="0.2">
      <c r="A43" s="607" t="s">
        <v>700</v>
      </c>
      <c r="B43" s="608"/>
      <c r="C43" s="274">
        <v>2622</v>
      </c>
      <c r="D43" s="294"/>
      <c r="E43" s="294"/>
      <c r="F43" s="294"/>
      <c r="G43" s="122"/>
      <c r="H43" s="137"/>
      <c r="J43"/>
    </row>
    <row r="44" spans="1:15" ht="13.5" thickBot="1" x14ac:dyDescent="0.25">
      <c r="A44" s="663" t="s">
        <v>701</v>
      </c>
      <c r="B44" s="664"/>
      <c r="C44" s="471"/>
      <c r="D44" s="300"/>
      <c r="E44" s="300"/>
      <c r="F44" s="300">
        <v>52873.2</v>
      </c>
      <c r="G44" s="159"/>
      <c r="H44" s="161"/>
      <c r="I44" s="164"/>
      <c r="N44"/>
    </row>
    <row r="45" spans="1:15" ht="13.5" thickBot="1" x14ac:dyDescent="0.25">
      <c r="C45" s="301">
        <f>SUM(C37:C44)</f>
        <v>2622</v>
      </c>
      <c r="D45" s="504">
        <f>SUM(D37:D44)</f>
        <v>5871</v>
      </c>
      <c r="E45" s="302">
        <f>SUM(E37:E44)</f>
        <v>8641.2000000000007</v>
      </c>
      <c r="F45" s="302">
        <f>SUM(F37:F44)</f>
        <v>52873.2</v>
      </c>
      <c r="G45" s="191">
        <f>SUM(G36:G44)</f>
        <v>201635.59999999998</v>
      </c>
      <c r="H45" s="266">
        <f>SUM(H37:H44)</f>
        <v>9006</v>
      </c>
      <c r="I45" s="581">
        <f>SUM(C45:H45)</f>
        <v>280649</v>
      </c>
      <c r="J45" s="582"/>
      <c r="N45"/>
    </row>
    <row r="46" spans="1:15" x14ac:dyDescent="0.2">
      <c r="H46" s="1"/>
      <c r="N46"/>
      <c r="O46" s="164"/>
    </row>
  </sheetData>
  <mergeCells count="31">
    <mergeCell ref="I4:K4"/>
    <mergeCell ref="G2:G4"/>
    <mergeCell ref="C3:D3"/>
    <mergeCell ref="E3:F3"/>
    <mergeCell ref="H12:H14"/>
    <mergeCell ref="I45:J45"/>
    <mergeCell ref="A44:B44"/>
    <mergeCell ref="A37:B37"/>
    <mergeCell ref="A38:B38"/>
    <mergeCell ref="A43:B43"/>
    <mergeCell ref="A39:B39"/>
    <mergeCell ref="A40:B40"/>
    <mergeCell ref="A41:B41"/>
    <mergeCell ref="A42:B42"/>
    <mergeCell ref="A9:A11"/>
    <mergeCell ref="H9:H11"/>
    <mergeCell ref="A5:A8"/>
    <mergeCell ref="H5:H8"/>
    <mergeCell ref="H20:H22"/>
    <mergeCell ref="H15:H18"/>
    <mergeCell ref="A12:A14"/>
    <mergeCell ref="A15:A18"/>
    <mergeCell ref="A20:A22"/>
    <mergeCell ref="A35:B35"/>
    <mergeCell ref="A28:B28"/>
    <mergeCell ref="H24:H27"/>
    <mergeCell ref="A24:A27"/>
    <mergeCell ref="A36:B36"/>
    <mergeCell ref="H28:K29"/>
    <mergeCell ref="C29:D29"/>
    <mergeCell ref="E29:F29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Q44"/>
  <sheetViews>
    <sheetView tabSelected="1" zoomScaleNormal="100" workbookViewId="0">
      <pane ySplit="4" topLeftCell="A5" activePane="bottomLeft" state="frozenSplit"/>
      <selection pane="bottomLeft" activeCell="I6" sqref="I6"/>
    </sheetView>
  </sheetViews>
  <sheetFormatPr defaultRowHeight="12.75" x14ac:dyDescent="0.2"/>
  <cols>
    <col min="1" max="1" width="2.42578125" style="269" customWidth="1"/>
    <col min="2" max="2" width="6.42578125" style="144" customWidth="1"/>
    <col min="3" max="4" width="10.7109375" style="1" customWidth="1"/>
    <col min="5" max="5" width="11.28515625" style="1" customWidth="1"/>
    <col min="6" max="6" width="10.42578125" style="1" customWidth="1"/>
    <col min="7" max="7" width="10" style="1" customWidth="1"/>
    <col min="8" max="8" width="10.7109375" style="286" customWidth="1"/>
    <col min="9" max="9" width="11" customWidth="1"/>
    <col min="10" max="10" width="10.42578125" customWidth="1"/>
    <col min="11" max="11" width="9.42578125" customWidth="1"/>
    <col min="12" max="12" width="10.42578125" customWidth="1"/>
    <col min="13" max="14" width="10.7109375" customWidth="1"/>
    <col min="15" max="15" width="10.7109375" style="318" customWidth="1"/>
    <col min="16" max="16" width="10.7109375" customWidth="1"/>
    <col min="17" max="17" width="14.140625" customWidth="1"/>
    <col min="18" max="18" width="13.28515625" customWidth="1"/>
    <col min="19" max="19" width="13.7109375" customWidth="1"/>
    <col min="20" max="20" width="13.140625" customWidth="1"/>
  </cols>
  <sheetData>
    <row r="1" spans="1:16" ht="15" x14ac:dyDescent="0.25">
      <c r="A1" s="100" t="s">
        <v>96</v>
      </c>
      <c r="C1" s="3"/>
    </row>
    <row r="2" spans="1:16" ht="9.75" customHeight="1" thickBot="1" x14ac:dyDescent="0.25">
      <c r="A2" s="2"/>
      <c r="C2" s="218"/>
      <c r="D2" s="219"/>
      <c r="E2" s="219"/>
      <c r="F2" s="219"/>
      <c r="G2" s="599" t="s">
        <v>88</v>
      </c>
      <c r="H2" s="307"/>
      <c r="I2" s="221"/>
    </row>
    <row r="3" spans="1:16" ht="17.25" customHeight="1" x14ac:dyDescent="0.2">
      <c r="A3" s="2"/>
      <c r="C3" s="619" t="s">
        <v>83</v>
      </c>
      <c r="D3" s="620"/>
      <c r="E3" s="619" t="s">
        <v>82</v>
      </c>
      <c r="F3" s="620"/>
      <c r="G3" s="599"/>
      <c r="H3" s="307"/>
      <c r="I3" s="221"/>
    </row>
    <row r="4" spans="1:16" ht="13.5" thickBot="1" x14ac:dyDescent="0.25">
      <c r="A4" s="142" t="s">
        <v>6</v>
      </c>
      <c r="B4" s="175" t="s">
        <v>18</v>
      </c>
      <c r="C4" s="113" t="s">
        <v>7</v>
      </c>
      <c r="D4" s="220" t="s">
        <v>8</v>
      </c>
      <c r="E4" s="113" t="s">
        <v>87</v>
      </c>
      <c r="F4" s="114" t="s">
        <v>8</v>
      </c>
      <c r="G4" s="600"/>
      <c r="H4" s="306" t="s">
        <v>0</v>
      </c>
      <c r="I4" s="588" t="s">
        <v>19</v>
      </c>
      <c r="J4" s="588"/>
      <c r="K4" s="588"/>
      <c r="L4" s="311"/>
    </row>
    <row r="5" spans="1:16" x14ac:dyDescent="0.2">
      <c r="A5" s="668" t="s">
        <v>186</v>
      </c>
      <c r="B5" s="509" t="s">
        <v>711</v>
      </c>
      <c r="C5" s="119"/>
      <c r="D5" s="120"/>
      <c r="E5" s="234">
        <v>10545</v>
      </c>
      <c r="F5" s="171"/>
      <c r="G5" s="125"/>
      <c r="H5" s="598">
        <f>SUM(C5:G13)</f>
        <v>68565.3</v>
      </c>
      <c r="I5" s="149" t="s">
        <v>708</v>
      </c>
      <c r="J5" s="73"/>
      <c r="K5" s="74"/>
      <c r="L5" s="163" t="s">
        <v>116</v>
      </c>
      <c r="N5" s="236">
        <v>41642</v>
      </c>
      <c r="O5" s="315"/>
    </row>
    <row r="6" spans="1:16" x14ac:dyDescent="0.2">
      <c r="A6" s="669"/>
      <c r="B6" s="509" t="s">
        <v>716</v>
      </c>
      <c r="C6" s="119"/>
      <c r="D6" s="120"/>
      <c r="E6" s="234">
        <v>11628</v>
      </c>
      <c r="F6" s="171"/>
      <c r="G6" s="125"/>
      <c r="H6" s="580"/>
      <c r="I6" s="149" t="s">
        <v>717</v>
      </c>
      <c r="J6" s="73"/>
      <c r="K6" s="74"/>
      <c r="L6" s="163" t="s">
        <v>116</v>
      </c>
      <c r="N6" s="241">
        <v>41683</v>
      </c>
      <c r="O6" s="315"/>
      <c r="P6" t="s">
        <v>752</v>
      </c>
    </row>
    <row r="7" spans="1:16" x14ac:dyDescent="0.2">
      <c r="A7" s="669"/>
      <c r="B7" s="509" t="s">
        <v>715</v>
      </c>
      <c r="C7" s="119"/>
      <c r="D7" s="120"/>
      <c r="E7" s="234">
        <v>6156</v>
      </c>
      <c r="F7" s="171"/>
      <c r="G7" s="125"/>
      <c r="H7" s="580"/>
      <c r="I7" s="149" t="s">
        <v>714</v>
      </c>
      <c r="J7" s="73"/>
      <c r="K7" s="74"/>
      <c r="L7" s="163" t="s">
        <v>310</v>
      </c>
      <c r="N7" s="241">
        <v>41646</v>
      </c>
      <c r="O7" s="315"/>
    </row>
    <row r="8" spans="1:16" x14ac:dyDescent="0.2">
      <c r="A8" s="669"/>
      <c r="B8" s="509" t="s">
        <v>712</v>
      </c>
      <c r="C8" s="119"/>
      <c r="D8" s="120"/>
      <c r="E8" s="234">
        <v>1368</v>
      </c>
      <c r="F8" s="171"/>
      <c r="G8" s="125"/>
      <c r="H8" s="580"/>
      <c r="I8" s="149" t="s">
        <v>713</v>
      </c>
      <c r="J8" s="73"/>
      <c r="K8" s="74"/>
      <c r="L8" s="163" t="s">
        <v>216</v>
      </c>
      <c r="N8" s="241">
        <v>41724</v>
      </c>
      <c r="O8" s="315"/>
    </row>
    <row r="9" spans="1:16" x14ac:dyDescent="0.2">
      <c r="A9" s="669"/>
      <c r="B9" s="509" t="s">
        <v>710</v>
      </c>
      <c r="C9" s="119"/>
      <c r="D9" s="120"/>
      <c r="E9" s="234">
        <v>8208</v>
      </c>
      <c r="F9" s="171"/>
      <c r="G9" s="125"/>
      <c r="H9" s="580"/>
      <c r="I9" s="149" t="s">
        <v>428</v>
      </c>
      <c r="J9" s="73"/>
      <c r="K9" s="74"/>
      <c r="L9" s="163" t="s">
        <v>116</v>
      </c>
      <c r="N9" s="241">
        <v>41662</v>
      </c>
      <c r="O9" s="315"/>
    </row>
    <row r="10" spans="1:16" x14ac:dyDescent="0.2">
      <c r="A10" s="669"/>
      <c r="B10" s="509" t="s">
        <v>709</v>
      </c>
      <c r="C10" s="119"/>
      <c r="D10" s="120"/>
      <c r="E10" s="234">
        <v>10545</v>
      </c>
      <c r="F10" s="171"/>
      <c r="G10" s="125"/>
      <c r="H10" s="580"/>
      <c r="I10" s="149" t="s">
        <v>708</v>
      </c>
      <c r="J10" s="73"/>
      <c r="K10" s="74"/>
      <c r="L10" s="163" t="s">
        <v>116</v>
      </c>
      <c r="N10" s="241">
        <v>41655</v>
      </c>
      <c r="O10" s="315"/>
    </row>
    <row r="11" spans="1:16" x14ac:dyDescent="0.2">
      <c r="A11" s="669"/>
      <c r="B11" s="509" t="s">
        <v>707</v>
      </c>
      <c r="C11" s="194">
        <v>5899.5</v>
      </c>
      <c r="D11" s="120"/>
      <c r="E11" s="231"/>
      <c r="F11" s="171"/>
      <c r="G11" s="125"/>
      <c r="H11" s="580"/>
      <c r="I11" s="149" t="s">
        <v>110</v>
      </c>
      <c r="J11" s="73"/>
      <c r="K11" s="74"/>
      <c r="L11" s="163" t="s">
        <v>216</v>
      </c>
      <c r="N11" s="241">
        <v>41660</v>
      </c>
      <c r="O11" s="315"/>
    </row>
    <row r="12" spans="1:16" x14ac:dyDescent="0.2">
      <c r="A12" s="669"/>
      <c r="B12" s="509" t="s">
        <v>706</v>
      </c>
      <c r="C12" s="119"/>
      <c r="D12" s="120">
        <v>2485.1999999999998</v>
      </c>
      <c r="E12" s="231"/>
      <c r="F12" s="171"/>
      <c r="G12" s="125"/>
      <c r="H12" s="580"/>
      <c r="I12" s="149" t="s">
        <v>426</v>
      </c>
      <c r="J12" s="73"/>
      <c r="K12" s="74"/>
      <c r="L12" s="163" t="s">
        <v>123</v>
      </c>
      <c r="N12" s="236" t="s">
        <v>124</v>
      </c>
      <c r="O12" s="315"/>
    </row>
    <row r="13" spans="1:16" x14ac:dyDescent="0.2">
      <c r="A13" s="666"/>
      <c r="B13" s="509" t="s">
        <v>704</v>
      </c>
      <c r="C13" s="194"/>
      <c r="D13" s="120">
        <v>11730.6</v>
      </c>
      <c r="E13" s="231"/>
      <c r="F13" s="171"/>
      <c r="G13" s="125"/>
      <c r="H13" s="577"/>
      <c r="I13" s="149" t="s">
        <v>28</v>
      </c>
      <c r="J13" s="73"/>
      <c r="K13" s="74"/>
      <c r="L13" s="163" t="s">
        <v>123</v>
      </c>
      <c r="N13" s="236" t="s">
        <v>124</v>
      </c>
      <c r="O13" s="315"/>
    </row>
    <row r="14" spans="1:16" x14ac:dyDescent="0.2">
      <c r="A14" s="325" t="s">
        <v>239</v>
      </c>
      <c r="B14" s="310" t="s">
        <v>703</v>
      </c>
      <c r="C14" s="194"/>
      <c r="D14" s="120">
        <v>7410</v>
      </c>
      <c r="E14" s="231"/>
      <c r="F14" s="171"/>
      <c r="G14" s="125"/>
      <c r="H14" s="326">
        <f>SUM(C14:G14)</f>
        <v>7410</v>
      </c>
      <c r="I14" s="149" t="s">
        <v>320</v>
      </c>
      <c r="J14" s="73"/>
      <c r="K14" s="74"/>
      <c r="L14" s="163" t="s">
        <v>123</v>
      </c>
      <c r="M14" s="163"/>
      <c r="N14" s="241" t="s">
        <v>124</v>
      </c>
      <c r="O14" s="237"/>
    </row>
    <row r="15" spans="1:16" x14ac:dyDescent="0.2">
      <c r="A15" s="665" t="s">
        <v>248</v>
      </c>
      <c r="B15" s="310" t="s">
        <v>720</v>
      </c>
      <c r="C15" s="119"/>
      <c r="D15" s="120">
        <v>3648</v>
      </c>
      <c r="E15" s="234"/>
      <c r="F15" s="171"/>
      <c r="G15" s="125"/>
      <c r="H15" s="576">
        <f>SUM(C15:G16)</f>
        <v>7410</v>
      </c>
      <c r="I15" s="149" t="s">
        <v>369</v>
      </c>
      <c r="J15" s="73"/>
      <c r="K15" s="74"/>
      <c r="L15" s="163" t="s">
        <v>123</v>
      </c>
      <c r="M15" s="163"/>
      <c r="N15" s="241" t="s">
        <v>124</v>
      </c>
      <c r="O15" s="315"/>
    </row>
    <row r="16" spans="1:16" x14ac:dyDescent="0.2">
      <c r="A16" s="669"/>
      <c r="B16" s="310" t="s">
        <v>721</v>
      </c>
      <c r="C16" s="194">
        <v>3762</v>
      </c>
      <c r="D16" s="120"/>
      <c r="E16" s="231"/>
      <c r="F16" s="171"/>
      <c r="G16" s="125"/>
      <c r="H16" s="580"/>
      <c r="I16" s="149" t="s">
        <v>413</v>
      </c>
      <c r="J16" s="73"/>
      <c r="K16" s="74"/>
      <c r="L16" s="163" t="s">
        <v>116</v>
      </c>
      <c r="N16" s="241">
        <v>41661</v>
      </c>
      <c r="O16" s="315"/>
    </row>
    <row r="17" spans="1:16" x14ac:dyDescent="0.2">
      <c r="A17" s="665" t="s">
        <v>162</v>
      </c>
      <c r="B17" s="310" t="s">
        <v>723</v>
      </c>
      <c r="C17" s="119"/>
      <c r="D17" s="120">
        <v>17520</v>
      </c>
      <c r="E17" s="231"/>
      <c r="F17" s="171"/>
      <c r="G17" s="125"/>
      <c r="H17" s="576">
        <f>SUM(C17:G18)</f>
        <v>57720</v>
      </c>
      <c r="I17" s="149" t="s">
        <v>732</v>
      </c>
      <c r="J17" s="73"/>
      <c r="K17" s="74"/>
      <c r="L17" s="163" t="s">
        <v>123</v>
      </c>
      <c r="M17" s="163"/>
      <c r="N17" s="241" t="s">
        <v>124</v>
      </c>
      <c r="O17" s="315"/>
    </row>
    <row r="18" spans="1:16" x14ac:dyDescent="0.2">
      <c r="A18" s="666"/>
      <c r="B18" s="310" t="s">
        <v>724</v>
      </c>
      <c r="C18" s="119"/>
      <c r="D18" s="120">
        <v>40200</v>
      </c>
      <c r="E18" s="231"/>
      <c r="F18" s="171"/>
      <c r="G18" s="125"/>
      <c r="H18" s="577"/>
      <c r="I18" s="149" t="s">
        <v>732</v>
      </c>
      <c r="J18" s="73"/>
      <c r="K18" s="74"/>
      <c r="L18" s="163" t="s">
        <v>123</v>
      </c>
      <c r="M18" s="163"/>
      <c r="N18" s="241" t="s">
        <v>124</v>
      </c>
      <c r="O18" s="315"/>
    </row>
    <row r="19" spans="1:16" x14ac:dyDescent="0.2">
      <c r="A19" s="327" t="s">
        <v>254</v>
      </c>
      <c r="B19" s="310" t="s">
        <v>727</v>
      </c>
      <c r="C19" s="119"/>
      <c r="D19" s="120">
        <v>20206.5</v>
      </c>
      <c r="E19" s="231"/>
      <c r="F19" s="171"/>
      <c r="G19" s="125"/>
      <c r="H19" s="185">
        <f>SUM(C19:G19)</f>
        <v>20206.5</v>
      </c>
      <c r="I19" s="149" t="s">
        <v>369</v>
      </c>
      <c r="J19" s="73"/>
      <c r="K19" s="74"/>
      <c r="L19" s="163" t="s">
        <v>123</v>
      </c>
      <c r="M19" s="163"/>
      <c r="N19" s="241" t="s">
        <v>124</v>
      </c>
      <c r="O19" s="315"/>
    </row>
    <row r="20" spans="1:16" x14ac:dyDescent="0.2">
      <c r="A20" s="665" t="s">
        <v>209</v>
      </c>
      <c r="B20" s="310" t="s">
        <v>733</v>
      </c>
      <c r="C20" s="194">
        <v>9405</v>
      </c>
      <c r="D20" s="120"/>
      <c r="E20" s="231"/>
      <c r="F20" s="171"/>
      <c r="G20" s="125"/>
      <c r="H20" s="576">
        <f>SUM(C20:G24)</f>
        <v>-16473</v>
      </c>
      <c r="I20" s="149" t="s">
        <v>413</v>
      </c>
      <c r="J20" s="73"/>
      <c r="K20" s="74"/>
      <c r="L20" s="163" t="s">
        <v>116</v>
      </c>
      <c r="N20" s="241">
        <v>41670</v>
      </c>
      <c r="O20" s="316"/>
    </row>
    <row r="21" spans="1:16" x14ac:dyDescent="0.2">
      <c r="A21" s="669"/>
      <c r="B21" s="510" t="s">
        <v>735</v>
      </c>
      <c r="C21" s="195"/>
      <c r="D21" s="120"/>
      <c r="E21" s="129">
        <v>-13680</v>
      </c>
      <c r="F21" s="171"/>
      <c r="G21" s="125"/>
      <c r="H21" s="580"/>
      <c r="I21" s="149" t="s">
        <v>736</v>
      </c>
      <c r="J21" s="73"/>
      <c r="K21" s="74"/>
      <c r="L21" s="163" t="s">
        <v>737</v>
      </c>
      <c r="N21" s="236" t="s">
        <v>124</v>
      </c>
      <c r="O21" s="316"/>
    </row>
    <row r="22" spans="1:16" x14ac:dyDescent="0.2">
      <c r="A22" s="669"/>
      <c r="B22" s="510" t="s">
        <v>738</v>
      </c>
      <c r="C22" s="195"/>
      <c r="D22" s="120">
        <v>684</v>
      </c>
      <c r="E22" s="129"/>
      <c r="F22" s="171"/>
      <c r="G22" s="125"/>
      <c r="H22" s="580"/>
      <c r="I22" s="149" t="s">
        <v>183</v>
      </c>
      <c r="J22" s="73"/>
      <c r="K22" s="74"/>
      <c r="L22" s="163" t="s">
        <v>123</v>
      </c>
      <c r="N22" s="236" t="s">
        <v>124</v>
      </c>
      <c r="O22" s="316"/>
    </row>
    <row r="23" spans="1:16" x14ac:dyDescent="0.2">
      <c r="A23" s="669"/>
      <c r="B23" s="310" t="s">
        <v>750</v>
      </c>
      <c r="C23" s="195"/>
      <c r="D23" s="120"/>
      <c r="E23" s="129">
        <v>-10146</v>
      </c>
      <c r="F23" s="171"/>
      <c r="G23" s="125"/>
      <c r="H23" s="580"/>
      <c r="I23" s="149" t="s">
        <v>717</v>
      </c>
      <c r="J23" s="73"/>
      <c r="K23" s="74"/>
      <c r="L23" s="163" t="s">
        <v>751</v>
      </c>
      <c r="N23" s="236" t="s">
        <v>124</v>
      </c>
      <c r="O23" s="316"/>
    </row>
    <row r="24" spans="1:16" ht="13.5" thickBot="1" x14ac:dyDescent="0.25">
      <c r="A24" s="666"/>
      <c r="B24" s="310" t="s">
        <v>758</v>
      </c>
      <c r="C24" s="195"/>
      <c r="D24" s="120"/>
      <c r="E24" s="129">
        <v>-2736</v>
      </c>
      <c r="F24" s="171"/>
      <c r="G24" s="125"/>
      <c r="H24" s="577"/>
      <c r="I24" s="149" t="s">
        <v>541</v>
      </c>
      <c r="J24" s="73"/>
      <c r="K24" s="74"/>
      <c r="L24" s="163" t="s">
        <v>759</v>
      </c>
      <c r="M24" s="163"/>
      <c r="N24" s="241" t="s">
        <v>124</v>
      </c>
      <c r="O24" s="316"/>
    </row>
    <row r="25" spans="1:16" s="13" customFormat="1" ht="14.25" thickTop="1" thickBot="1" x14ac:dyDescent="0.25">
      <c r="A25" s="667"/>
      <c r="B25" s="667"/>
      <c r="C25" s="115">
        <f t="shared" ref="C25:H25" si="0">SUM(C5:C24)</f>
        <v>19066.5</v>
      </c>
      <c r="D25" s="116">
        <f t="shared" si="0"/>
        <v>103884.3</v>
      </c>
      <c r="E25" s="232">
        <f t="shared" si="0"/>
        <v>21888</v>
      </c>
      <c r="F25" s="172">
        <f t="shared" si="0"/>
        <v>0</v>
      </c>
      <c r="G25" s="126">
        <f t="shared" si="0"/>
        <v>0</v>
      </c>
      <c r="H25" s="590">
        <f t="shared" si="0"/>
        <v>144838.79999999999</v>
      </c>
      <c r="I25" s="590"/>
      <c r="J25" s="590"/>
      <c r="K25" s="590"/>
      <c r="L25" s="128">
        <f>SUM(C25:G25)</f>
        <v>144838.79999999999</v>
      </c>
      <c r="M25" s="128"/>
      <c r="N25" s="165"/>
      <c r="O25" s="317"/>
    </row>
    <row r="26" spans="1:16" s="13" customFormat="1" ht="15" customHeight="1" x14ac:dyDescent="0.2">
      <c r="A26" s="99"/>
      <c r="B26" s="147"/>
      <c r="C26" s="615">
        <f>SUM(C25:D25)</f>
        <v>122950.8</v>
      </c>
      <c r="D26" s="616"/>
      <c r="E26" s="617">
        <f>SUM(E25:F25)</f>
        <v>21888</v>
      </c>
      <c r="F26" s="618"/>
      <c r="G26" s="127">
        <f>SUM(G25)</f>
        <v>0</v>
      </c>
      <c r="H26" s="591"/>
      <c r="I26" s="591"/>
      <c r="J26" s="591"/>
      <c r="K26" s="591"/>
      <c r="L26" s="128">
        <f>SUM(C26:G26)</f>
        <v>144838.79999999999</v>
      </c>
      <c r="M26" s="128"/>
      <c r="N26" s="165"/>
      <c r="O26" s="317"/>
    </row>
    <row r="27" spans="1:16" s="13" customFormat="1" x14ac:dyDescent="0.2">
      <c r="A27" s="99"/>
      <c r="B27" s="147"/>
      <c r="C27" s="9"/>
      <c r="D27" s="9"/>
      <c r="E27" s="9"/>
      <c r="F27" s="9"/>
      <c r="G27" s="9"/>
      <c r="H27" s="14"/>
      <c r="I27" s="544">
        <f>H25-D17-D18</f>
        <v>87118.799999999988</v>
      </c>
      <c r="J27" s="546">
        <f>I27+'DECEMBER ''13'!C28+'DECEMBER ''13'!D28+'DECEMBER ''13'!E28+'DECEMBER ''13'!F28+'DECEMBER ''13'!G28</f>
        <v>460085</v>
      </c>
      <c r="L27" s="8"/>
      <c r="M27" s="8"/>
      <c r="N27" s="165"/>
      <c r="O27" s="317"/>
    </row>
    <row r="28" spans="1:16" x14ac:dyDescent="0.2">
      <c r="I28" s="545">
        <f>D17+D18</f>
        <v>57720</v>
      </c>
      <c r="J28" s="245"/>
    </row>
    <row r="29" spans="1:16" ht="15" x14ac:dyDescent="0.2">
      <c r="A29" s="124" t="s">
        <v>17</v>
      </c>
    </row>
    <row r="30" spans="1:16" s="164" customFormat="1" ht="7.5" customHeight="1" x14ac:dyDescent="0.2">
      <c r="A30" s="4"/>
      <c r="B30" s="144"/>
      <c r="C30" s="1"/>
      <c r="D30" s="1"/>
      <c r="E30" s="1"/>
      <c r="F30" s="1"/>
      <c r="G30" s="1"/>
      <c r="H30" s="286"/>
      <c r="I30"/>
      <c r="J30"/>
      <c r="K30"/>
      <c r="L30"/>
      <c r="M30"/>
      <c r="N30"/>
      <c r="O30" s="318"/>
      <c r="P30"/>
    </row>
    <row r="31" spans="1:16" s="164" customFormat="1" ht="17.25" customHeight="1" thickBot="1" x14ac:dyDescent="0.25">
      <c r="A31" s="226"/>
      <c r="B31" s="227" t="s">
        <v>83</v>
      </c>
      <c r="C31" s="201"/>
      <c r="D31" s="1"/>
      <c r="E31" s="1"/>
      <c r="F31" s="1"/>
      <c r="G31" s="1"/>
      <c r="H31" s="286"/>
      <c r="I31"/>
      <c r="J31"/>
      <c r="K31"/>
      <c r="L31"/>
      <c r="M31"/>
      <c r="N31"/>
      <c r="O31" s="318"/>
      <c r="P31"/>
    </row>
    <row r="32" spans="1:16" s="164" customFormat="1" ht="13.5" thickBot="1" x14ac:dyDescent="0.25">
      <c r="A32" s="603"/>
      <c r="B32" s="604"/>
      <c r="C32" s="93" t="s">
        <v>15</v>
      </c>
      <c r="D32" s="265" t="s">
        <v>48</v>
      </c>
      <c r="E32" s="265" t="s">
        <v>731</v>
      </c>
      <c r="F32" s="265" t="s">
        <v>12</v>
      </c>
      <c r="G32" s="288" t="s">
        <v>202</v>
      </c>
      <c r="H32" s="511" t="s">
        <v>16</v>
      </c>
      <c r="J32"/>
      <c r="O32" s="318"/>
    </row>
    <row r="33" spans="1:17" s="164" customFormat="1" x14ac:dyDescent="0.2">
      <c r="A33" s="605" t="s">
        <v>706</v>
      </c>
      <c r="B33" s="606"/>
      <c r="C33" s="131"/>
      <c r="D33" s="123"/>
      <c r="E33" s="123"/>
      <c r="F33" s="123">
        <v>2485.1999999999998</v>
      </c>
      <c r="G33" s="514"/>
      <c r="H33" s="512"/>
      <c r="J33"/>
      <c r="O33" s="318"/>
    </row>
    <row r="34" spans="1:17" s="164" customFormat="1" x14ac:dyDescent="0.2">
      <c r="A34" s="578" t="s">
        <v>704</v>
      </c>
      <c r="B34" s="583"/>
      <c r="C34" s="134">
        <v>11730.6</v>
      </c>
      <c r="D34" s="122"/>
      <c r="E34" s="122"/>
      <c r="F34" s="122"/>
      <c r="G34" s="515"/>
      <c r="H34" s="308"/>
      <c r="J34"/>
      <c r="O34" s="318"/>
    </row>
    <row r="35" spans="1:17" s="164" customFormat="1" x14ac:dyDescent="0.2">
      <c r="A35" s="578" t="s">
        <v>703</v>
      </c>
      <c r="B35" s="583"/>
      <c r="C35" s="134"/>
      <c r="D35" s="122">
        <v>7410</v>
      </c>
      <c r="E35" s="122"/>
      <c r="F35" s="122"/>
      <c r="G35" s="294"/>
      <c r="H35" s="374"/>
      <c r="J35"/>
      <c r="O35" s="318"/>
    </row>
    <row r="36" spans="1:17" s="164" customFormat="1" x14ac:dyDescent="0.2">
      <c r="A36" s="578" t="s">
        <v>720</v>
      </c>
      <c r="B36" s="583"/>
      <c r="C36" s="134"/>
      <c r="D36" s="122"/>
      <c r="E36" s="122"/>
      <c r="F36" s="122"/>
      <c r="G36" s="515">
        <v>3648</v>
      </c>
      <c r="H36" s="308"/>
      <c r="J36"/>
      <c r="O36" s="318"/>
    </row>
    <row r="37" spans="1:17" s="164" customFormat="1" x14ac:dyDescent="0.2">
      <c r="A37" s="578" t="s">
        <v>723</v>
      </c>
      <c r="B37" s="583"/>
      <c r="C37" s="134"/>
      <c r="D37" s="122"/>
      <c r="E37" s="122">
        <v>17520</v>
      </c>
      <c r="F37" s="122"/>
      <c r="G37" s="515"/>
      <c r="H37" s="308"/>
      <c r="J37"/>
      <c r="O37" s="318"/>
    </row>
    <row r="38" spans="1:17" s="164" customFormat="1" x14ac:dyDescent="0.2">
      <c r="A38" s="578" t="s">
        <v>724</v>
      </c>
      <c r="B38" s="583"/>
      <c r="C38" s="134"/>
      <c r="D38" s="122"/>
      <c r="E38" s="129">
        <v>40200</v>
      </c>
      <c r="F38" s="122"/>
      <c r="G38" s="515"/>
      <c r="H38" s="308"/>
      <c r="J38" s="163"/>
      <c r="O38" s="318"/>
    </row>
    <row r="39" spans="1:17" s="164" customFormat="1" x14ac:dyDescent="0.2">
      <c r="A39" s="578" t="s">
        <v>727</v>
      </c>
      <c r="B39" s="583"/>
      <c r="C39" s="134"/>
      <c r="D39" s="122"/>
      <c r="E39" s="122"/>
      <c r="F39" s="122"/>
      <c r="G39" s="515">
        <v>20206.5</v>
      </c>
      <c r="H39" s="308"/>
      <c r="J39"/>
      <c r="O39" s="318"/>
    </row>
    <row r="40" spans="1:17" s="164" customFormat="1" x14ac:dyDescent="0.2">
      <c r="A40" s="578" t="s">
        <v>729</v>
      </c>
      <c r="B40" s="583"/>
      <c r="C40" s="134"/>
      <c r="D40" s="122"/>
      <c r="E40" s="122"/>
      <c r="F40" s="122"/>
      <c r="G40" s="515"/>
      <c r="H40" s="308"/>
      <c r="J40"/>
      <c r="O40" s="318"/>
    </row>
    <row r="41" spans="1:17" s="164" customFormat="1" x14ac:dyDescent="0.2">
      <c r="A41" s="578" t="s">
        <v>738</v>
      </c>
      <c r="B41" s="583"/>
      <c r="C41" s="134"/>
      <c r="D41" s="122"/>
      <c r="E41" s="122"/>
      <c r="F41" s="122"/>
      <c r="G41" s="515"/>
      <c r="H41" s="308">
        <v>684</v>
      </c>
      <c r="J41"/>
      <c r="O41" s="318"/>
    </row>
    <row r="42" spans="1:17" ht="13.5" thickBot="1" x14ac:dyDescent="0.25">
      <c r="A42" s="584"/>
      <c r="B42" s="585"/>
      <c r="C42" s="157"/>
      <c r="D42" s="159"/>
      <c r="E42" s="159"/>
      <c r="F42" s="159"/>
      <c r="G42" s="300"/>
      <c r="H42" s="309"/>
      <c r="I42" s="164"/>
      <c r="O42" s="315"/>
    </row>
    <row r="43" spans="1:17" ht="13.5" thickBot="1" x14ac:dyDescent="0.25">
      <c r="C43" s="139">
        <f t="shared" ref="C43:H43" si="1">SUM(C33:C42)</f>
        <v>11730.6</v>
      </c>
      <c r="D43" s="191">
        <f t="shared" si="1"/>
        <v>7410</v>
      </c>
      <c r="E43" s="191">
        <f t="shared" si="1"/>
        <v>57720</v>
      </c>
      <c r="F43" s="191">
        <f t="shared" si="1"/>
        <v>2485.1999999999998</v>
      </c>
      <c r="G43" s="302">
        <f t="shared" si="1"/>
        <v>23854.5</v>
      </c>
      <c r="H43" s="513">
        <f t="shared" si="1"/>
        <v>684</v>
      </c>
      <c r="I43" s="581">
        <f>SUM(C43:H43)</f>
        <v>103884.3</v>
      </c>
      <c r="J43" s="582"/>
      <c r="O43" s="315"/>
    </row>
    <row r="44" spans="1:17" x14ac:dyDescent="0.2">
      <c r="I44" s="286"/>
      <c r="J44" s="1"/>
      <c r="O44"/>
      <c r="P44" s="315"/>
      <c r="Q44" s="164"/>
    </row>
  </sheetData>
  <mergeCells count="28">
    <mergeCell ref="I4:K4"/>
    <mergeCell ref="I43:J43"/>
    <mergeCell ref="A42:B42"/>
    <mergeCell ref="A34:B34"/>
    <mergeCell ref="A35:B35"/>
    <mergeCell ref="A36:B36"/>
    <mergeCell ref="A37:B37"/>
    <mergeCell ref="A38:B38"/>
    <mergeCell ref="A39:B39"/>
    <mergeCell ref="A40:B40"/>
    <mergeCell ref="A41:B41"/>
    <mergeCell ref="H25:K26"/>
    <mergeCell ref="C26:D26"/>
    <mergeCell ref="E26:F26"/>
    <mergeCell ref="A15:A16"/>
    <mergeCell ref="G2:G4"/>
    <mergeCell ref="C3:D3"/>
    <mergeCell ref="E3:F3"/>
    <mergeCell ref="A32:B32"/>
    <mergeCell ref="A25:B25"/>
    <mergeCell ref="A5:A13"/>
    <mergeCell ref="A20:A24"/>
    <mergeCell ref="H5:H13"/>
    <mergeCell ref="H15:H16"/>
    <mergeCell ref="A17:A18"/>
    <mergeCell ref="H17:H18"/>
    <mergeCell ref="A33:B33"/>
    <mergeCell ref="H20:H24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S65"/>
  <sheetViews>
    <sheetView zoomScaleNormal="100" workbookViewId="0">
      <pane ySplit="4" topLeftCell="A5" activePane="bottomLeft" state="frozenSplit"/>
      <selection pane="bottomLeft" activeCell="O9" sqref="O9"/>
    </sheetView>
  </sheetViews>
  <sheetFormatPr defaultRowHeight="12.75" x14ac:dyDescent="0.2"/>
  <cols>
    <col min="1" max="1" width="2.42578125" style="305" customWidth="1"/>
    <col min="2" max="2" width="1.85546875" style="526" customWidth="1"/>
    <col min="3" max="3" width="6.42578125" style="144" customWidth="1"/>
    <col min="4" max="5" width="10.7109375" style="1" customWidth="1"/>
    <col min="6" max="6" width="11.28515625" style="1" customWidth="1"/>
    <col min="7" max="7" width="10.42578125" style="1" customWidth="1"/>
    <col min="8" max="8" width="10" style="1" customWidth="1"/>
    <col min="9" max="9" width="11" customWidth="1"/>
    <col min="10" max="11" width="10.42578125" customWidth="1"/>
    <col min="12" max="12" width="11.140625" customWidth="1"/>
    <col min="13" max="14" width="10.7109375" customWidth="1"/>
    <col min="15" max="15" width="10.7109375" style="164" customWidth="1"/>
    <col min="16" max="16" width="10.7109375" style="315" customWidth="1"/>
    <col min="17" max="17" width="14.140625" customWidth="1"/>
    <col min="18" max="18" width="13.28515625" customWidth="1"/>
    <col min="19" max="19" width="13.7109375" customWidth="1"/>
    <col min="20" max="20" width="13.140625" customWidth="1"/>
  </cols>
  <sheetData>
    <row r="1" spans="1:19" ht="15" x14ac:dyDescent="0.25">
      <c r="A1" s="100" t="s">
        <v>95</v>
      </c>
      <c r="B1" s="525"/>
      <c r="D1" s="3"/>
    </row>
    <row r="2" spans="1:19" ht="9.75" customHeight="1" thickBot="1" x14ac:dyDescent="0.25">
      <c r="A2" s="2"/>
      <c r="D2" s="218"/>
      <c r="E2" s="219"/>
      <c r="F2" s="219"/>
      <c r="G2" s="219"/>
      <c r="H2" s="599" t="s">
        <v>88</v>
      </c>
      <c r="I2" s="221"/>
    </row>
    <row r="3" spans="1:19" ht="17.25" customHeight="1" x14ac:dyDescent="0.2">
      <c r="A3" s="2"/>
      <c r="D3" s="619" t="s">
        <v>83</v>
      </c>
      <c r="E3" s="620"/>
      <c r="F3" s="619" t="s">
        <v>82</v>
      </c>
      <c r="G3" s="620"/>
      <c r="H3" s="599"/>
      <c r="I3" s="221"/>
    </row>
    <row r="4" spans="1:19" ht="13.5" thickBot="1" x14ac:dyDescent="0.25">
      <c r="A4" s="688" t="s">
        <v>6</v>
      </c>
      <c r="B4" s="688"/>
      <c r="C4" s="522" t="s">
        <v>18</v>
      </c>
      <c r="D4" s="113" t="s">
        <v>7</v>
      </c>
      <c r="E4" s="114" t="s">
        <v>8</v>
      </c>
      <c r="F4" s="113" t="s">
        <v>87</v>
      </c>
      <c r="G4" s="114" t="s">
        <v>8</v>
      </c>
      <c r="H4" s="600"/>
      <c r="I4" s="516" t="s">
        <v>0</v>
      </c>
      <c r="J4" s="588" t="s">
        <v>19</v>
      </c>
      <c r="K4" s="588"/>
      <c r="L4" s="588"/>
    </row>
    <row r="5" spans="1:19" ht="12.75" customHeight="1" x14ac:dyDescent="0.2">
      <c r="A5" s="658" t="s">
        <v>688</v>
      </c>
      <c r="B5" s="484"/>
      <c r="C5" s="146" t="s">
        <v>526</v>
      </c>
      <c r="D5" s="195"/>
      <c r="E5" s="120"/>
      <c r="F5" s="234">
        <v>7790.76</v>
      </c>
      <c r="G5" s="171"/>
      <c r="H5" s="438"/>
      <c r="I5" s="675">
        <f>SUM(D5:H11)</f>
        <v>35409.96</v>
      </c>
      <c r="J5" s="67" t="s">
        <v>527</v>
      </c>
      <c r="K5" s="73"/>
      <c r="L5" s="74"/>
      <c r="M5" s="163" t="s">
        <v>116</v>
      </c>
      <c r="O5" s="241">
        <v>41705</v>
      </c>
      <c r="P5"/>
    </row>
    <row r="6" spans="1:19" ht="12.75" customHeight="1" x14ac:dyDescent="0.2">
      <c r="A6" s="658"/>
      <c r="B6" s="484"/>
      <c r="C6" s="146" t="s">
        <v>543</v>
      </c>
      <c r="D6" s="195"/>
      <c r="E6" s="120"/>
      <c r="F6" s="234">
        <v>4104</v>
      </c>
      <c r="G6" s="171"/>
      <c r="H6" s="125"/>
      <c r="I6" s="676"/>
      <c r="J6" s="67" t="s">
        <v>552</v>
      </c>
      <c r="K6" s="73"/>
      <c r="L6" s="74"/>
      <c r="M6" s="163" t="s">
        <v>773</v>
      </c>
      <c r="O6" s="334">
        <v>41774</v>
      </c>
      <c r="P6"/>
    </row>
    <row r="7" spans="1:19" ht="12.75" customHeight="1" x14ac:dyDescent="0.2">
      <c r="A7" s="658"/>
      <c r="B7" s="484"/>
      <c r="C7" s="146" t="s">
        <v>545</v>
      </c>
      <c r="D7" s="195"/>
      <c r="E7" s="120"/>
      <c r="F7" s="231">
        <v>15732</v>
      </c>
      <c r="G7" s="171"/>
      <c r="H7" s="125"/>
      <c r="I7" s="676"/>
      <c r="J7" s="441" t="s">
        <v>554</v>
      </c>
      <c r="K7" s="73"/>
      <c r="L7" s="74"/>
      <c r="M7" s="224" t="s">
        <v>92</v>
      </c>
      <c r="O7" s="554"/>
      <c r="P7"/>
    </row>
    <row r="8" spans="1:19" ht="12.75" customHeight="1" x14ac:dyDescent="0.2">
      <c r="A8" s="658"/>
      <c r="B8" s="484"/>
      <c r="C8" s="146" t="s">
        <v>566</v>
      </c>
      <c r="D8" s="195"/>
      <c r="E8" s="120"/>
      <c r="F8" s="234">
        <v>1710</v>
      </c>
      <c r="G8" s="171"/>
      <c r="H8" s="125"/>
      <c r="I8" s="676"/>
      <c r="J8" s="67" t="s">
        <v>398</v>
      </c>
      <c r="K8" s="73"/>
      <c r="L8" s="74"/>
      <c r="M8" s="163" t="s">
        <v>216</v>
      </c>
      <c r="O8" s="555">
        <v>41869</v>
      </c>
      <c r="P8" s="316"/>
      <c r="Q8" s="235">
        <f>F8+'[5]AUGUST ''14'!$E$5</f>
        <v>14022</v>
      </c>
    </row>
    <row r="9" spans="1:19" ht="12.75" customHeight="1" x14ac:dyDescent="0.2">
      <c r="A9" s="658"/>
      <c r="B9" s="484"/>
      <c r="C9" s="146" t="s">
        <v>570</v>
      </c>
      <c r="D9" s="195"/>
      <c r="E9" s="120"/>
      <c r="F9" s="234">
        <v>1422</v>
      </c>
      <c r="G9" s="171"/>
      <c r="H9" s="125"/>
      <c r="I9" s="676"/>
      <c r="J9" s="67" t="s">
        <v>580</v>
      </c>
      <c r="K9" s="73"/>
      <c r="L9" s="74"/>
      <c r="M9" s="163" t="s">
        <v>116</v>
      </c>
      <c r="O9" s="402"/>
      <c r="P9" s="316"/>
    </row>
    <row r="10" spans="1:19" ht="12.75" customHeight="1" x14ac:dyDescent="0.2">
      <c r="A10" s="658"/>
      <c r="B10" s="484"/>
      <c r="C10" s="146" t="s">
        <v>588</v>
      </c>
      <c r="D10" s="195"/>
      <c r="E10" s="120"/>
      <c r="F10" s="234">
        <v>3283.2</v>
      </c>
      <c r="G10" s="171"/>
      <c r="H10" s="125"/>
      <c r="I10" s="676"/>
      <c r="J10" s="67" t="s">
        <v>586</v>
      </c>
      <c r="K10" s="73"/>
      <c r="L10" s="74"/>
      <c r="M10" s="163" t="s">
        <v>116</v>
      </c>
      <c r="O10" s="241">
        <v>41712</v>
      </c>
      <c r="P10"/>
    </row>
    <row r="11" spans="1:19" ht="12.75" customHeight="1" thickBot="1" x14ac:dyDescent="0.25">
      <c r="A11" s="659"/>
      <c r="B11" s="498"/>
      <c r="C11" s="492" t="s">
        <v>601</v>
      </c>
      <c r="D11" s="508">
        <v>1368</v>
      </c>
      <c r="E11" s="494"/>
      <c r="F11" s="499"/>
      <c r="G11" s="496"/>
      <c r="H11" s="500"/>
      <c r="I11" s="677"/>
      <c r="J11" s="67" t="s">
        <v>602</v>
      </c>
      <c r="K11" s="73"/>
      <c r="L11" s="74"/>
      <c r="M11" s="163" t="s">
        <v>116</v>
      </c>
      <c r="O11" s="241">
        <v>41681</v>
      </c>
      <c r="P11"/>
      <c r="Q11" s="235">
        <f>D11+D18</f>
        <v>2052</v>
      </c>
    </row>
    <row r="12" spans="1:19" ht="12.75" customHeight="1" x14ac:dyDescent="0.2">
      <c r="A12" s="689" t="s">
        <v>689</v>
      </c>
      <c r="B12" s="520" t="s">
        <v>258</v>
      </c>
      <c r="C12" s="490" t="s">
        <v>538</v>
      </c>
      <c r="D12" s="491"/>
      <c r="E12" s="177"/>
      <c r="F12" s="547">
        <v>2736</v>
      </c>
      <c r="G12" s="176"/>
      <c r="H12" s="438"/>
      <c r="I12" s="678">
        <f>SUM(D12:H18)</f>
        <v>11776.2</v>
      </c>
      <c r="J12" s="67" t="s">
        <v>541</v>
      </c>
      <c r="K12" s="73"/>
      <c r="L12" s="74"/>
      <c r="M12" s="163" t="s">
        <v>760</v>
      </c>
      <c r="O12" s="359" t="s">
        <v>124</v>
      </c>
      <c r="P12" s="316"/>
    </row>
    <row r="13" spans="1:19" ht="12.75" customHeight="1" x14ac:dyDescent="0.2">
      <c r="A13" s="655"/>
      <c r="B13" s="489" t="s">
        <v>224</v>
      </c>
      <c r="C13" s="146" t="s">
        <v>618</v>
      </c>
      <c r="D13" s="119"/>
      <c r="E13" s="120"/>
      <c r="F13" s="231">
        <v>2052</v>
      </c>
      <c r="G13" s="171"/>
      <c r="H13" s="125"/>
      <c r="I13" s="679"/>
      <c r="J13" s="441" t="s">
        <v>626</v>
      </c>
      <c r="K13" s="73"/>
      <c r="L13" s="74"/>
      <c r="M13" s="224" t="s">
        <v>92</v>
      </c>
      <c r="O13" s="394"/>
      <c r="P13" s="221"/>
      <c r="Q13" s="221"/>
      <c r="R13" s="221"/>
      <c r="S13" s="221"/>
    </row>
    <row r="14" spans="1:19" ht="12.75" customHeight="1" x14ac:dyDescent="0.2">
      <c r="A14" s="655"/>
      <c r="B14" s="489" t="s">
        <v>138</v>
      </c>
      <c r="C14" s="146" t="s">
        <v>633</v>
      </c>
      <c r="D14" s="119"/>
      <c r="E14" s="120"/>
      <c r="F14" s="234">
        <v>4104</v>
      </c>
      <c r="G14" s="171"/>
      <c r="H14" s="125"/>
      <c r="I14" s="679"/>
      <c r="J14" s="67" t="s">
        <v>634</v>
      </c>
      <c r="K14" s="73"/>
      <c r="L14" s="74"/>
      <c r="M14" s="163" t="s">
        <v>116</v>
      </c>
      <c r="O14" s="241">
        <v>41789</v>
      </c>
      <c r="P14" s="316"/>
      <c r="Q14" s="235"/>
    </row>
    <row r="15" spans="1:19" ht="12.75" customHeight="1" x14ac:dyDescent="0.2">
      <c r="A15" s="655"/>
      <c r="B15" s="690" t="s">
        <v>144</v>
      </c>
      <c r="C15" s="146" t="s">
        <v>637</v>
      </c>
      <c r="D15" s="119"/>
      <c r="E15" s="120"/>
      <c r="F15" s="234">
        <v>741</v>
      </c>
      <c r="G15" s="171"/>
      <c r="H15" s="125"/>
      <c r="I15" s="679"/>
      <c r="J15" s="67" t="s">
        <v>639</v>
      </c>
      <c r="K15" s="73"/>
      <c r="L15" s="74"/>
      <c r="M15" s="163" t="s">
        <v>216</v>
      </c>
      <c r="O15" s="359">
        <v>41699</v>
      </c>
      <c r="P15"/>
    </row>
    <row r="16" spans="1:19" ht="12.75" customHeight="1" x14ac:dyDescent="0.2">
      <c r="A16" s="655"/>
      <c r="B16" s="691"/>
      <c r="C16" s="486" t="s">
        <v>638</v>
      </c>
      <c r="D16" s="487"/>
      <c r="E16" s="230"/>
      <c r="F16" s="488">
        <v>775.2</v>
      </c>
      <c r="G16" s="254"/>
      <c r="H16" s="535"/>
      <c r="I16" s="679"/>
      <c r="J16" s="441" t="s">
        <v>578</v>
      </c>
      <c r="K16" s="73"/>
      <c r="L16" s="74"/>
      <c r="M16" s="224" t="s">
        <v>92</v>
      </c>
      <c r="O16" s="402"/>
      <c r="P16"/>
    </row>
    <row r="17" spans="1:17" ht="12.75" customHeight="1" x14ac:dyDescent="0.2">
      <c r="A17" s="655"/>
      <c r="B17" s="489" t="s">
        <v>150</v>
      </c>
      <c r="C17" s="146" t="s">
        <v>649</v>
      </c>
      <c r="D17" s="119"/>
      <c r="E17" s="120"/>
      <c r="F17" s="234">
        <v>684</v>
      </c>
      <c r="G17" s="171"/>
      <c r="H17" s="125"/>
      <c r="I17" s="679"/>
      <c r="J17" s="67" t="s">
        <v>650</v>
      </c>
      <c r="K17" s="73"/>
      <c r="L17" s="74"/>
      <c r="M17" s="163" t="s">
        <v>216</v>
      </c>
      <c r="O17" s="241">
        <v>41697</v>
      </c>
      <c r="P17" s="316"/>
    </row>
    <row r="18" spans="1:17" ht="13.5" thickBot="1" x14ac:dyDescent="0.25">
      <c r="A18" s="656"/>
      <c r="B18" s="540" t="s">
        <v>169</v>
      </c>
      <c r="C18" s="492" t="s">
        <v>671</v>
      </c>
      <c r="D18" s="508">
        <v>684</v>
      </c>
      <c r="E18" s="494"/>
      <c r="F18" s="495"/>
      <c r="G18" s="496"/>
      <c r="H18" s="500"/>
      <c r="I18" s="680"/>
      <c r="J18" s="67" t="s">
        <v>673</v>
      </c>
      <c r="K18" s="73"/>
      <c r="L18" s="74"/>
      <c r="M18" s="163" t="s">
        <v>116</v>
      </c>
      <c r="O18" s="241">
        <v>41681</v>
      </c>
      <c r="P18"/>
    </row>
    <row r="19" spans="1:17" ht="12.75" customHeight="1" x14ac:dyDescent="0.2">
      <c r="A19" s="692" t="s">
        <v>755</v>
      </c>
      <c r="B19" s="538" t="s">
        <v>226</v>
      </c>
      <c r="C19" s="145" t="s">
        <v>679</v>
      </c>
      <c r="D19" s="539"/>
      <c r="E19" s="340"/>
      <c r="F19" s="502">
        <v>4104</v>
      </c>
      <c r="G19" s="342"/>
      <c r="H19" s="162"/>
      <c r="I19" s="671">
        <f>SUM(D19:H21)</f>
        <v>19163.400000000001</v>
      </c>
      <c r="J19" s="67" t="s">
        <v>681</v>
      </c>
      <c r="K19" s="73"/>
      <c r="L19" s="74"/>
      <c r="M19" s="163" t="s">
        <v>216</v>
      </c>
      <c r="O19" s="236">
        <v>41705</v>
      </c>
      <c r="P19"/>
    </row>
    <row r="20" spans="1:17" x14ac:dyDescent="0.2">
      <c r="A20" s="692"/>
      <c r="B20" s="527" t="s">
        <v>89</v>
      </c>
      <c r="C20" s="146" t="s">
        <v>691</v>
      </c>
      <c r="D20" s="274"/>
      <c r="E20" s="271"/>
      <c r="F20" s="353">
        <v>13885.2</v>
      </c>
      <c r="G20" s="273"/>
      <c r="H20" s="125"/>
      <c r="I20" s="671"/>
      <c r="J20" s="67" t="s">
        <v>692</v>
      </c>
      <c r="K20" s="73"/>
      <c r="L20" s="74"/>
      <c r="M20" s="163" t="s">
        <v>116</v>
      </c>
      <c r="O20" s="236">
        <v>41956</v>
      </c>
      <c r="P20"/>
      <c r="Q20" s="163" t="s">
        <v>774</v>
      </c>
    </row>
    <row r="21" spans="1:17" ht="13.5" thickBot="1" x14ac:dyDescent="0.25">
      <c r="A21" s="692"/>
      <c r="B21" s="531" t="s">
        <v>175</v>
      </c>
      <c r="C21" s="486" t="s">
        <v>690</v>
      </c>
      <c r="D21" s="390">
        <v>1174.2</v>
      </c>
      <c r="E21" s="532"/>
      <c r="F21" s="533"/>
      <c r="G21" s="534"/>
      <c r="H21" s="535"/>
      <c r="I21" s="671"/>
      <c r="J21" s="67" t="s">
        <v>328</v>
      </c>
      <c r="K21" s="73"/>
      <c r="L21" s="74"/>
      <c r="M21" s="163" t="s">
        <v>216</v>
      </c>
      <c r="O21" s="236">
        <v>41732</v>
      </c>
      <c r="P21"/>
      <c r="Q21" s="235">
        <f>D21+D38</f>
        <v>3522.6000000000004</v>
      </c>
    </row>
    <row r="22" spans="1:17" x14ac:dyDescent="0.2">
      <c r="A22" s="657" t="s">
        <v>754</v>
      </c>
      <c r="B22" s="536"/>
      <c r="C22" s="490" t="s">
        <v>705</v>
      </c>
      <c r="D22" s="552">
        <v>9120</v>
      </c>
      <c r="E22" s="177"/>
      <c r="F22" s="491"/>
      <c r="G22" s="177"/>
      <c r="H22" s="438"/>
      <c r="I22" s="673">
        <f>SUM(D22:H25)</f>
        <v>22982.400000000001</v>
      </c>
      <c r="J22" s="67" t="s">
        <v>456</v>
      </c>
      <c r="K22" s="73"/>
      <c r="L22" s="74"/>
      <c r="M22" s="163" t="s">
        <v>116</v>
      </c>
      <c r="O22" s="236">
        <v>41696</v>
      </c>
    </row>
    <row r="23" spans="1:17" x14ac:dyDescent="0.2">
      <c r="A23" s="658"/>
      <c r="B23" s="530"/>
      <c r="C23" s="146" t="s">
        <v>719</v>
      </c>
      <c r="D23" s="119"/>
      <c r="E23" s="120"/>
      <c r="F23" s="194">
        <v>7524</v>
      </c>
      <c r="G23" s="120"/>
      <c r="H23" s="125"/>
      <c r="I23" s="671"/>
      <c r="J23" s="67" t="s">
        <v>119</v>
      </c>
      <c r="K23" s="73"/>
      <c r="L23" s="74"/>
      <c r="M23" s="163" t="s">
        <v>116</v>
      </c>
      <c r="O23" s="241">
        <v>41703</v>
      </c>
    </row>
    <row r="24" spans="1:17" x14ac:dyDescent="0.2">
      <c r="A24" s="658"/>
      <c r="B24" s="530"/>
      <c r="C24" s="146" t="s">
        <v>722</v>
      </c>
      <c r="D24" s="194">
        <v>5791.2</v>
      </c>
      <c r="E24" s="120"/>
      <c r="F24" s="195"/>
      <c r="G24" s="120"/>
      <c r="H24" s="125"/>
      <c r="I24" s="671"/>
      <c r="J24" s="67" t="s">
        <v>283</v>
      </c>
      <c r="K24" s="73"/>
      <c r="L24" s="74"/>
      <c r="M24" s="163" t="s">
        <v>216</v>
      </c>
      <c r="O24" s="241">
        <v>41702</v>
      </c>
    </row>
    <row r="25" spans="1:17" ht="13.5" thickBot="1" x14ac:dyDescent="0.25">
      <c r="A25" s="659"/>
      <c r="B25" s="537"/>
      <c r="C25" s="492" t="s">
        <v>728</v>
      </c>
      <c r="D25" s="508">
        <v>547.20000000000005</v>
      </c>
      <c r="E25" s="494"/>
      <c r="F25" s="493"/>
      <c r="G25" s="494"/>
      <c r="H25" s="500"/>
      <c r="I25" s="674"/>
      <c r="J25" s="67" t="s">
        <v>283</v>
      </c>
      <c r="K25" s="73"/>
      <c r="L25" s="74"/>
      <c r="M25" s="163" t="s">
        <v>216</v>
      </c>
      <c r="O25" s="241">
        <v>41702</v>
      </c>
      <c r="Q25" s="235">
        <f>SUM(D24:D25)</f>
        <v>6338.4</v>
      </c>
    </row>
    <row r="26" spans="1:17" x14ac:dyDescent="0.2">
      <c r="A26" s="685" t="s">
        <v>219</v>
      </c>
      <c r="B26" s="625"/>
      <c r="C26" s="145" t="s">
        <v>725</v>
      </c>
      <c r="D26" s="117">
        <v>0</v>
      </c>
      <c r="E26" s="118"/>
      <c r="F26" s="401"/>
      <c r="G26" s="118"/>
      <c r="H26" s="162"/>
      <c r="I26" s="671">
        <f>SUM(D26:H30)</f>
        <v>17442</v>
      </c>
      <c r="J26" s="67" t="s">
        <v>726</v>
      </c>
      <c r="K26" s="73"/>
      <c r="L26" s="74"/>
      <c r="M26" s="163" t="s">
        <v>557</v>
      </c>
      <c r="O26" s="236" t="s">
        <v>124</v>
      </c>
      <c r="P26" s="316"/>
    </row>
    <row r="27" spans="1:17" x14ac:dyDescent="0.2">
      <c r="A27" s="685"/>
      <c r="B27" s="625"/>
      <c r="C27" s="146" t="s">
        <v>729</v>
      </c>
      <c r="D27" s="119"/>
      <c r="E27" s="120">
        <v>5084.3999999999996</v>
      </c>
      <c r="F27" s="195"/>
      <c r="G27" s="120"/>
      <c r="H27" s="125"/>
      <c r="I27" s="671"/>
      <c r="J27" s="67" t="s">
        <v>730</v>
      </c>
      <c r="K27" s="73"/>
      <c r="L27" s="74"/>
      <c r="M27" s="163" t="s">
        <v>123</v>
      </c>
      <c r="N27" s="163"/>
      <c r="O27" s="241" t="s">
        <v>124</v>
      </c>
      <c r="P27" s="316"/>
    </row>
    <row r="28" spans="1:17" x14ac:dyDescent="0.2">
      <c r="A28" s="685"/>
      <c r="B28" s="625"/>
      <c r="C28" s="146" t="s">
        <v>734</v>
      </c>
      <c r="D28" s="194">
        <v>4970.3999999999996</v>
      </c>
      <c r="E28" s="120"/>
      <c r="F28" s="195"/>
      <c r="G28" s="120"/>
      <c r="H28" s="125"/>
      <c r="I28" s="671"/>
      <c r="J28" s="67" t="s">
        <v>672</v>
      </c>
      <c r="K28" s="73"/>
      <c r="L28" s="74"/>
      <c r="M28" s="163" t="s">
        <v>116</v>
      </c>
      <c r="O28" s="241">
        <v>41702</v>
      </c>
      <c r="P28" s="316"/>
    </row>
    <row r="29" spans="1:17" x14ac:dyDescent="0.2">
      <c r="A29" s="685"/>
      <c r="B29" s="625"/>
      <c r="C29" s="146" t="s">
        <v>740</v>
      </c>
      <c r="D29" s="119"/>
      <c r="E29" s="120">
        <v>547.20000000000005</v>
      </c>
      <c r="F29" s="194"/>
      <c r="G29" s="120"/>
      <c r="H29" s="125"/>
      <c r="I29" s="671"/>
      <c r="J29" s="67" t="s">
        <v>133</v>
      </c>
      <c r="K29" s="73"/>
      <c r="L29" s="74"/>
      <c r="M29" s="163" t="s">
        <v>123</v>
      </c>
      <c r="N29" s="163"/>
      <c r="O29" s="241" t="s">
        <v>124</v>
      </c>
    </row>
    <row r="30" spans="1:17" x14ac:dyDescent="0.2">
      <c r="A30" s="686"/>
      <c r="B30" s="626"/>
      <c r="C30" s="146" t="s">
        <v>741</v>
      </c>
      <c r="D30" s="119"/>
      <c r="E30" s="120">
        <v>6840</v>
      </c>
      <c r="F30" s="194"/>
      <c r="G30" s="120"/>
      <c r="H30" s="125"/>
      <c r="I30" s="672"/>
      <c r="J30" s="67" t="s">
        <v>133</v>
      </c>
      <c r="K30" s="73"/>
      <c r="L30" s="74"/>
      <c r="M30" s="163" t="s">
        <v>123</v>
      </c>
      <c r="N30" s="163"/>
      <c r="O30" s="241" t="s">
        <v>124</v>
      </c>
    </row>
    <row r="31" spans="1:17" x14ac:dyDescent="0.2">
      <c r="A31" s="650" t="s">
        <v>264</v>
      </c>
      <c r="B31" s="687"/>
      <c r="C31" s="146" t="s">
        <v>742</v>
      </c>
      <c r="D31" s="194">
        <v>1100</v>
      </c>
      <c r="E31" s="120"/>
      <c r="F31" s="194"/>
      <c r="G31" s="120"/>
      <c r="H31" s="125"/>
      <c r="I31" s="682">
        <f>SUM(D31:H36)</f>
        <v>88986.41</v>
      </c>
      <c r="J31" s="67" t="s">
        <v>761</v>
      </c>
      <c r="K31" s="73"/>
      <c r="L31" s="74"/>
      <c r="M31" s="163" t="s">
        <v>116</v>
      </c>
      <c r="N31" s="163"/>
      <c r="O31" s="241">
        <v>41681</v>
      </c>
    </row>
    <row r="32" spans="1:17" x14ac:dyDescent="0.2">
      <c r="A32" s="651"/>
      <c r="B32" s="625"/>
      <c r="C32" s="146" t="s">
        <v>743</v>
      </c>
      <c r="D32" s="119"/>
      <c r="E32" s="120">
        <v>17624.400000000001</v>
      </c>
      <c r="F32" s="194"/>
      <c r="G32" s="120"/>
      <c r="H32" s="125"/>
      <c r="I32" s="671"/>
      <c r="J32" s="67" t="s">
        <v>748</v>
      </c>
      <c r="K32" s="73"/>
      <c r="L32" s="74"/>
      <c r="M32" s="163" t="s">
        <v>123</v>
      </c>
      <c r="N32" s="163"/>
      <c r="O32" s="241" t="s">
        <v>124</v>
      </c>
    </row>
    <row r="33" spans="1:17" x14ac:dyDescent="0.2">
      <c r="A33" s="651"/>
      <c r="B33" s="625"/>
      <c r="C33" s="146" t="s">
        <v>744</v>
      </c>
      <c r="D33" s="119"/>
      <c r="E33" s="120">
        <v>17624.400000000001</v>
      </c>
      <c r="F33" s="194"/>
      <c r="G33" s="120"/>
      <c r="H33" s="125"/>
      <c r="I33" s="671"/>
      <c r="J33" s="67" t="s">
        <v>748</v>
      </c>
      <c r="K33" s="73"/>
      <c r="L33" s="74"/>
      <c r="M33" s="163" t="s">
        <v>123</v>
      </c>
      <c r="N33" s="163"/>
      <c r="O33" s="241" t="s">
        <v>124</v>
      </c>
    </row>
    <row r="34" spans="1:17" x14ac:dyDescent="0.2">
      <c r="A34" s="651"/>
      <c r="B34" s="625"/>
      <c r="C34" s="146" t="s">
        <v>745</v>
      </c>
      <c r="D34" s="119"/>
      <c r="E34" s="120">
        <v>17624.400000000001</v>
      </c>
      <c r="F34" s="194"/>
      <c r="G34" s="120"/>
      <c r="H34" s="125"/>
      <c r="I34" s="671"/>
      <c r="J34" s="67" t="s">
        <v>748</v>
      </c>
      <c r="K34" s="73"/>
      <c r="L34" s="74"/>
      <c r="M34" s="163" t="s">
        <v>123</v>
      </c>
      <c r="N34" s="163"/>
      <c r="O34" s="241" t="s">
        <v>124</v>
      </c>
    </row>
    <row r="35" spans="1:17" x14ac:dyDescent="0.2">
      <c r="A35" s="651"/>
      <c r="B35" s="625"/>
      <c r="C35" s="146" t="s">
        <v>746</v>
      </c>
      <c r="D35" s="119"/>
      <c r="E35" s="120">
        <v>17624.400000000001</v>
      </c>
      <c r="F35" s="194"/>
      <c r="G35" s="120"/>
      <c r="H35" s="125"/>
      <c r="I35" s="671"/>
      <c r="J35" s="67" t="s">
        <v>748</v>
      </c>
      <c r="K35" s="73"/>
      <c r="L35" s="74"/>
      <c r="M35" s="163" t="s">
        <v>123</v>
      </c>
      <c r="N35" s="163"/>
      <c r="O35" s="241" t="s">
        <v>124</v>
      </c>
    </row>
    <row r="36" spans="1:17" x14ac:dyDescent="0.2">
      <c r="A36" s="652"/>
      <c r="B36" s="626"/>
      <c r="C36" s="146" t="s">
        <v>747</v>
      </c>
      <c r="D36" s="119"/>
      <c r="E36" s="120">
        <v>17388.810000000001</v>
      </c>
      <c r="F36" s="194"/>
      <c r="G36" s="120"/>
      <c r="H36" s="125"/>
      <c r="I36" s="672"/>
      <c r="J36" s="67" t="s">
        <v>200</v>
      </c>
      <c r="K36" s="73"/>
      <c r="L36" s="74"/>
      <c r="M36" s="163" t="s">
        <v>123</v>
      </c>
      <c r="N36" s="163"/>
      <c r="O36" s="241" t="s">
        <v>124</v>
      </c>
    </row>
    <row r="37" spans="1:17" x14ac:dyDescent="0.2">
      <c r="A37" s="650" t="s">
        <v>130</v>
      </c>
      <c r="B37" s="687"/>
      <c r="C37" s="146" t="s">
        <v>749</v>
      </c>
      <c r="D37" s="119"/>
      <c r="E37" s="120">
        <v>3078</v>
      </c>
      <c r="F37" s="194"/>
      <c r="G37" s="120"/>
      <c r="H37" s="125"/>
      <c r="I37" s="682">
        <f>SUM(D37:H38)</f>
        <v>5426.4</v>
      </c>
      <c r="J37" s="67" t="s">
        <v>159</v>
      </c>
      <c r="K37" s="73"/>
      <c r="L37" s="74"/>
      <c r="M37" s="163" t="s">
        <v>123</v>
      </c>
      <c r="N37" s="163"/>
      <c r="O37" s="241" t="s">
        <v>124</v>
      </c>
    </row>
    <row r="38" spans="1:17" x14ac:dyDescent="0.2">
      <c r="A38" s="652"/>
      <c r="B38" s="626"/>
      <c r="C38" s="146" t="s">
        <v>753</v>
      </c>
      <c r="D38" s="119">
        <v>2348.4</v>
      </c>
      <c r="E38" s="120"/>
      <c r="F38" s="194"/>
      <c r="G38" s="120"/>
      <c r="H38" s="125"/>
      <c r="I38" s="672"/>
      <c r="J38" s="67" t="s">
        <v>328</v>
      </c>
      <c r="K38" s="73"/>
      <c r="L38" s="74"/>
      <c r="M38" s="163" t="s">
        <v>216</v>
      </c>
      <c r="O38" s="241">
        <v>41732</v>
      </c>
    </row>
    <row r="39" spans="1:17" x14ac:dyDescent="0.2">
      <c r="A39" s="650" t="s">
        <v>147</v>
      </c>
      <c r="B39" s="687"/>
      <c r="C39" s="146" t="s">
        <v>762</v>
      </c>
      <c r="D39" s="119"/>
      <c r="E39" s="120">
        <v>6840</v>
      </c>
      <c r="F39" s="194"/>
      <c r="G39" s="120"/>
      <c r="H39" s="125"/>
      <c r="I39" s="637">
        <f>SUM(D39:H40)</f>
        <v>35340</v>
      </c>
      <c r="J39" s="67" t="s">
        <v>183</v>
      </c>
      <c r="K39" s="73"/>
      <c r="L39" s="74"/>
      <c r="M39" s="163" t="s">
        <v>123</v>
      </c>
      <c r="N39" s="163"/>
      <c r="O39" s="241" t="s">
        <v>124</v>
      </c>
    </row>
    <row r="40" spans="1:17" x14ac:dyDescent="0.2">
      <c r="A40" s="652"/>
      <c r="B40" s="626"/>
      <c r="C40" s="146" t="s">
        <v>763</v>
      </c>
      <c r="D40" s="119"/>
      <c r="E40" s="120">
        <v>28500</v>
      </c>
      <c r="F40" s="194"/>
      <c r="G40" s="120"/>
      <c r="H40" s="125"/>
      <c r="I40" s="634"/>
      <c r="J40" s="67" t="s">
        <v>295</v>
      </c>
      <c r="K40" s="73"/>
      <c r="L40" s="74"/>
      <c r="M40" s="163" t="s">
        <v>123</v>
      </c>
      <c r="N40" s="163"/>
      <c r="O40" s="241" t="s">
        <v>124</v>
      </c>
    </row>
    <row r="41" spans="1:17" x14ac:dyDescent="0.2">
      <c r="A41" s="683" t="s">
        <v>150</v>
      </c>
      <c r="B41" s="684"/>
      <c r="C41" s="146" t="s">
        <v>764</v>
      </c>
      <c r="D41" s="119"/>
      <c r="E41" s="120"/>
      <c r="F41" s="194"/>
      <c r="G41" s="120"/>
      <c r="H41" s="410">
        <v>342</v>
      </c>
      <c r="I41" s="548">
        <f>SUM(D41:H41)</f>
        <v>342</v>
      </c>
      <c r="J41" s="67" t="s">
        <v>767</v>
      </c>
      <c r="K41" s="73"/>
      <c r="L41" s="74"/>
      <c r="M41" s="163" t="s">
        <v>216</v>
      </c>
      <c r="O41" s="241">
        <v>41690</v>
      </c>
    </row>
    <row r="42" spans="1:17" x14ac:dyDescent="0.2">
      <c r="A42" s="650" t="s">
        <v>154</v>
      </c>
      <c r="B42" s="687"/>
      <c r="C42" s="146" t="s">
        <v>765</v>
      </c>
      <c r="D42" s="194">
        <v>3522.6</v>
      </c>
      <c r="E42" s="120"/>
      <c r="F42" s="194"/>
      <c r="G42" s="120"/>
      <c r="H42" s="125"/>
      <c r="I42" s="637">
        <f>SUM(D42:H43)</f>
        <v>9393.6</v>
      </c>
      <c r="J42" s="67" t="s">
        <v>766</v>
      </c>
      <c r="K42" s="73"/>
      <c r="L42" s="74"/>
      <c r="M42" s="163" t="s">
        <v>216</v>
      </c>
      <c r="N42" s="163"/>
      <c r="O42" s="241">
        <v>41690</v>
      </c>
    </row>
    <row r="43" spans="1:17" x14ac:dyDescent="0.2">
      <c r="A43" s="652"/>
      <c r="B43" s="626"/>
      <c r="C43" s="146" t="s">
        <v>768</v>
      </c>
      <c r="D43" s="194">
        <v>5871</v>
      </c>
      <c r="E43" s="120"/>
      <c r="F43" s="194"/>
      <c r="G43" s="120"/>
      <c r="H43" s="125"/>
      <c r="I43" s="634"/>
      <c r="J43" s="67" t="s">
        <v>76</v>
      </c>
      <c r="K43" s="73"/>
      <c r="L43" s="74"/>
      <c r="M43" s="163" t="s">
        <v>116</v>
      </c>
      <c r="N43" s="163"/>
      <c r="O43" s="241">
        <v>41690</v>
      </c>
    </row>
    <row r="44" spans="1:17" ht="13.5" thickBot="1" x14ac:dyDescent="0.25">
      <c r="A44" s="683" t="s">
        <v>286</v>
      </c>
      <c r="B44" s="684"/>
      <c r="C44" s="146" t="s">
        <v>769</v>
      </c>
      <c r="D44" s="195"/>
      <c r="E44" s="120">
        <v>11206.2</v>
      </c>
      <c r="F44" s="119"/>
      <c r="G44" s="120"/>
      <c r="H44" s="125"/>
      <c r="I44" s="523">
        <f>SUM(D44:H44)</f>
        <v>11206.2</v>
      </c>
      <c r="J44" s="67" t="s">
        <v>770</v>
      </c>
      <c r="K44" s="73"/>
      <c r="L44" s="74"/>
      <c r="M44" s="163" t="s">
        <v>123</v>
      </c>
      <c r="O44" s="241" t="s">
        <v>124</v>
      </c>
    </row>
    <row r="45" spans="1:17" s="13" customFormat="1" ht="14.25" customHeight="1" thickTop="1" thickBot="1" x14ac:dyDescent="0.25">
      <c r="A45" s="589"/>
      <c r="B45" s="589"/>
      <c r="C45" s="589"/>
      <c r="D45" s="115">
        <f t="shared" ref="D45:I45" si="0">SUM(D5:D44)</f>
        <v>36497</v>
      </c>
      <c r="E45" s="115">
        <f t="shared" si="0"/>
        <v>149982.21000000002</v>
      </c>
      <c r="F45" s="115">
        <f t="shared" si="0"/>
        <v>70647.360000000001</v>
      </c>
      <c r="G45" s="115">
        <f t="shared" si="0"/>
        <v>0</v>
      </c>
      <c r="H45" s="126">
        <f t="shared" si="0"/>
        <v>342</v>
      </c>
      <c r="I45" s="591">
        <f t="shared" si="0"/>
        <v>257468.57</v>
      </c>
      <c r="J45" s="590"/>
      <c r="K45" s="590"/>
      <c r="L45" s="590"/>
      <c r="M45" s="128">
        <f>SUM(D45:H45)</f>
        <v>257468.57</v>
      </c>
      <c r="N45" s="128"/>
      <c r="O45" s="165"/>
      <c r="P45" s="317"/>
    </row>
    <row r="46" spans="1:17" s="13" customFormat="1" ht="15" customHeight="1" x14ac:dyDescent="0.2">
      <c r="A46" s="99"/>
      <c r="B46" s="524"/>
      <c r="C46" s="147"/>
      <c r="D46" s="617">
        <f>SUM(D45:E45)</f>
        <v>186479.21000000002</v>
      </c>
      <c r="E46" s="618"/>
      <c r="F46" s="617">
        <f>SUM(F45:G45)</f>
        <v>70647.360000000001</v>
      </c>
      <c r="G46" s="618"/>
      <c r="H46" s="127">
        <f>SUM(H45)</f>
        <v>342</v>
      </c>
      <c r="I46" s="681"/>
      <c r="J46" s="591"/>
      <c r="K46" s="591"/>
      <c r="L46" s="591"/>
      <c r="M46" s="128">
        <f>SUM(D46:H46)</f>
        <v>257468.57</v>
      </c>
      <c r="N46" s="128"/>
      <c r="O46" s="165"/>
      <c r="P46" s="317"/>
      <c r="Q46" s="319">
        <f>SUM(D27:H44)</f>
        <v>168136.61000000002</v>
      </c>
    </row>
    <row r="47" spans="1:17" s="13" customFormat="1" x14ac:dyDescent="0.2">
      <c r="A47" s="99"/>
      <c r="B47" s="524"/>
      <c r="C47" s="147"/>
      <c r="D47" s="9"/>
      <c r="E47" s="9"/>
      <c r="F47" s="9"/>
      <c r="G47" s="9"/>
      <c r="H47" s="9"/>
      <c r="I47" s="14"/>
      <c r="L47" s="319"/>
      <c r="M47" s="8"/>
      <c r="N47" s="8"/>
      <c r="O47" s="165"/>
      <c r="P47" s="317"/>
    </row>
    <row r="48" spans="1:17" ht="15" x14ac:dyDescent="0.2">
      <c r="A48" s="124" t="s">
        <v>17</v>
      </c>
      <c r="B48" s="528"/>
    </row>
    <row r="49" spans="1:18" s="164" customFormat="1" ht="7.5" customHeight="1" x14ac:dyDescent="0.2">
      <c r="A49" s="4"/>
      <c r="B49" s="528"/>
      <c r="C49" s="144"/>
      <c r="D49" s="1"/>
      <c r="E49" s="1"/>
      <c r="F49" s="1"/>
      <c r="G49" s="1"/>
      <c r="H49" s="1"/>
      <c r="I49"/>
      <c r="J49"/>
      <c r="K49"/>
      <c r="L49"/>
      <c r="M49"/>
      <c r="N49"/>
      <c r="P49" s="315"/>
    </row>
    <row r="50" spans="1:18" s="164" customFormat="1" ht="17.25" customHeight="1" thickBot="1" x14ac:dyDescent="0.25">
      <c r="A50" s="226"/>
      <c r="B50" s="529"/>
      <c r="C50" s="227" t="s">
        <v>83</v>
      </c>
      <c r="D50" s="201"/>
      <c r="E50" s="1"/>
      <c r="F50" s="1"/>
      <c r="G50" s="1"/>
      <c r="H50" s="1"/>
      <c r="I50"/>
      <c r="J50"/>
      <c r="K50"/>
      <c r="L50"/>
      <c r="M50"/>
      <c r="N50"/>
      <c r="P50" s="315"/>
    </row>
    <row r="51" spans="1:18" s="164" customFormat="1" ht="13.5" thickBot="1" x14ac:dyDescent="0.25">
      <c r="A51" s="603"/>
      <c r="B51" s="604"/>
      <c r="C51" s="604"/>
      <c r="D51" s="93" t="s">
        <v>44</v>
      </c>
      <c r="E51" s="304" t="s">
        <v>771</v>
      </c>
      <c r="F51" s="265" t="s">
        <v>14</v>
      </c>
      <c r="G51" s="265" t="s">
        <v>72</v>
      </c>
      <c r="H51" s="265" t="s">
        <v>61</v>
      </c>
      <c r="I51" s="265" t="s">
        <v>202</v>
      </c>
      <c r="J51" s="92" t="s">
        <v>9</v>
      </c>
      <c r="K51" s="160" t="s">
        <v>16</v>
      </c>
      <c r="M51"/>
      <c r="R51" s="318"/>
    </row>
    <row r="52" spans="1:18" s="164" customFormat="1" x14ac:dyDescent="0.2">
      <c r="A52" s="605" t="s">
        <v>729</v>
      </c>
      <c r="B52" s="670"/>
      <c r="C52" s="606"/>
      <c r="D52" s="131"/>
      <c r="E52" s="132"/>
      <c r="F52" s="123"/>
      <c r="G52" s="123">
        <v>5084.3999999999996</v>
      </c>
      <c r="H52" s="123"/>
      <c r="I52" s="123"/>
      <c r="J52" s="123"/>
      <c r="K52" s="549"/>
      <c r="M52"/>
      <c r="R52" s="318"/>
    </row>
    <row r="53" spans="1:18" s="164" customFormat="1" x14ac:dyDescent="0.2">
      <c r="A53" s="578" t="s">
        <v>740</v>
      </c>
      <c r="B53" s="611"/>
      <c r="C53" s="583"/>
      <c r="D53" s="134"/>
      <c r="E53" s="135"/>
      <c r="F53" s="122">
        <v>547.20000000000005</v>
      </c>
      <c r="G53" s="129"/>
      <c r="H53" s="122"/>
      <c r="I53" s="122"/>
      <c r="J53" s="122"/>
      <c r="K53" s="550"/>
      <c r="M53"/>
      <c r="R53" s="318"/>
    </row>
    <row r="54" spans="1:18" s="164" customFormat="1" x14ac:dyDescent="0.2">
      <c r="A54" s="578" t="s">
        <v>741</v>
      </c>
      <c r="B54" s="611"/>
      <c r="C54" s="583"/>
      <c r="D54" s="551"/>
      <c r="E54" s="211"/>
      <c r="F54" s="122">
        <v>6840</v>
      </c>
      <c r="G54" s="356"/>
      <c r="H54" s="267"/>
      <c r="I54" s="267"/>
      <c r="J54" s="267"/>
      <c r="K54" s="260"/>
      <c r="M54"/>
      <c r="R54" s="318"/>
    </row>
    <row r="55" spans="1:18" s="164" customFormat="1" x14ac:dyDescent="0.2">
      <c r="A55" s="578" t="s">
        <v>743</v>
      </c>
      <c r="B55" s="611"/>
      <c r="C55" s="583"/>
      <c r="D55" s="551"/>
      <c r="E55" s="211"/>
      <c r="F55" s="267"/>
      <c r="G55" s="267"/>
      <c r="H55" s="171">
        <v>17624.400000000001</v>
      </c>
      <c r="I55" s="267"/>
      <c r="J55" s="267"/>
      <c r="K55" s="260"/>
      <c r="M55"/>
      <c r="R55" s="318"/>
    </row>
    <row r="56" spans="1:18" s="164" customFormat="1" x14ac:dyDescent="0.2">
      <c r="A56" s="578" t="s">
        <v>744</v>
      </c>
      <c r="B56" s="611"/>
      <c r="C56" s="583"/>
      <c r="D56" s="551"/>
      <c r="E56" s="211"/>
      <c r="F56" s="267"/>
      <c r="G56" s="267"/>
      <c r="H56" s="171">
        <v>17624.400000000001</v>
      </c>
      <c r="I56" s="267"/>
      <c r="J56" s="267"/>
      <c r="K56" s="260"/>
      <c r="M56"/>
      <c r="R56" s="318"/>
    </row>
    <row r="57" spans="1:18" s="164" customFormat="1" x14ac:dyDescent="0.2">
      <c r="A57" s="578" t="s">
        <v>745</v>
      </c>
      <c r="B57" s="611"/>
      <c r="C57" s="583"/>
      <c r="D57" s="551"/>
      <c r="E57" s="211"/>
      <c r="F57" s="267"/>
      <c r="G57" s="267"/>
      <c r="H57" s="171">
        <v>17624.400000000001</v>
      </c>
      <c r="I57" s="267"/>
      <c r="J57" s="267"/>
      <c r="K57" s="260"/>
      <c r="M57"/>
      <c r="R57" s="318"/>
    </row>
    <row r="58" spans="1:18" s="164" customFormat="1" x14ac:dyDescent="0.2">
      <c r="A58" s="578" t="s">
        <v>746</v>
      </c>
      <c r="B58" s="611"/>
      <c r="C58" s="583"/>
      <c r="D58" s="551"/>
      <c r="E58" s="211"/>
      <c r="F58" s="267"/>
      <c r="G58" s="267"/>
      <c r="H58" s="171">
        <v>17624.400000000001</v>
      </c>
      <c r="I58" s="267"/>
      <c r="J58" s="267"/>
      <c r="K58" s="260"/>
      <c r="M58"/>
      <c r="R58" s="318"/>
    </row>
    <row r="59" spans="1:18" s="164" customFormat="1" x14ac:dyDescent="0.2">
      <c r="A59" s="578" t="s">
        <v>747</v>
      </c>
      <c r="B59" s="611"/>
      <c r="C59" s="583"/>
      <c r="D59" s="551"/>
      <c r="E59" s="211"/>
      <c r="F59" s="267"/>
      <c r="G59" s="267"/>
      <c r="H59" s="254"/>
      <c r="I59" s="122">
        <v>17388.810000000001</v>
      </c>
      <c r="J59" s="267"/>
      <c r="K59" s="260"/>
      <c r="M59"/>
      <c r="R59" s="318"/>
    </row>
    <row r="60" spans="1:18" s="164" customFormat="1" x14ac:dyDescent="0.2">
      <c r="A60" s="578" t="s">
        <v>749</v>
      </c>
      <c r="B60" s="611"/>
      <c r="C60" s="583"/>
      <c r="D60" s="551">
        <v>3078</v>
      </c>
      <c r="E60" s="211"/>
      <c r="F60" s="267"/>
      <c r="G60" s="267"/>
      <c r="H60" s="267"/>
      <c r="I60" s="267"/>
      <c r="J60" s="267"/>
      <c r="K60" s="260"/>
      <c r="M60"/>
      <c r="R60" s="318"/>
    </row>
    <row r="61" spans="1:18" s="164" customFormat="1" x14ac:dyDescent="0.2">
      <c r="A61" s="578" t="s">
        <v>762</v>
      </c>
      <c r="B61" s="611"/>
      <c r="C61" s="583"/>
      <c r="D61" s="551"/>
      <c r="E61" s="211"/>
      <c r="F61" s="267"/>
      <c r="G61" s="267"/>
      <c r="H61" s="267"/>
      <c r="I61" s="267"/>
      <c r="J61" s="267"/>
      <c r="K61" s="260">
        <v>6840</v>
      </c>
      <c r="M61"/>
      <c r="R61" s="318"/>
    </row>
    <row r="62" spans="1:18" s="164" customFormat="1" x14ac:dyDescent="0.2">
      <c r="A62" s="578" t="s">
        <v>763</v>
      </c>
      <c r="B62" s="611"/>
      <c r="C62" s="583"/>
      <c r="D62" s="551"/>
      <c r="E62" s="211"/>
      <c r="F62" s="267"/>
      <c r="G62" s="267"/>
      <c r="H62" s="267"/>
      <c r="I62" s="267"/>
      <c r="J62" s="267">
        <v>28500</v>
      </c>
      <c r="K62" s="260"/>
      <c r="M62"/>
      <c r="R62" s="318"/>
    </row>
    <row r="63" spans="1:18" s="164" customFormat="1" ht="13.5" thickBot="1" x14ac:dyDescent="0.25">
      <c r="A63" s="584" t="s">
        <v>769</v>
      </c>
      <c r="B63" s="585"/>
      <c r="C63" s="585"/>
      <c r="D63" s="157"/>
      <c r="E63" s="158">
        <v>11206.2</v>
      </c>
      <c r="F63" s="553"/>
      <c r="G63" s="553"/>
      <c r="H63" s="553"/>
      <c r="I63" s="553"/>
      <c r="J63" s="553"/>
      <c r="K63" s="268"/>
      <c r="M63"/>
      <c r="R63" s="318"/>
    </row>
    <row r="64" spans="1:18" ht="13.5" thickBot="1" x14ac:dyDescent="0.25">
      <c r="D64" s="139">
        <f t="shared" ref="D64:K64" si="1">SUM(D52:D63)</f>
        <v>3078</v>
      </c>
      <c r="E64" s="191">
        <f t="shared" si="1"/>
        <v>11206.2</v>
      </c>
      <c r="F64" s="191">
        <f t="shared" si="1"/>
        <v>7387.2</v>
      </c>
      <c r="G64" s="191">
        <f t="shared" si="1"/>
        <v>5084.3999999999996</v>
      </c>
      <c r="H64" s="191">
        <f t="shared" si="1"/>
        <v>70497.600000000006</v>
      </c>
      <c r="I64" s="191">
        <f t="shared" si="1"/>
        <v>17388.810000000001</v>
      </c>
      <c r="J64" s="191">
        <f t="shared" si="1"/>
        <v>28500</v>
      </c>
      <c r="K64" s="266">
        <f t="shared" si="1"/>
        <v>6840</v>
      </c>
      <c r="L64" s="581">
        <f>SUM(D64:K64)</f>
        <v>149982.21000000002</v>
      </c>
      <c r="M64" s="582"/>
      <c r="O64"/>
      <c r="P64"/>
      <c r="R64" s="315"/>
    </row>
    <row r="65" spans="9:16" x14ac:dyDescent="0.2">
      <c r="I65" s="1"/>
      <c r="O65"/>
      <c r="P65" s="318"/>
    </row>
  </sheetData>
  <mergeCells count="44">
    <mergeCell ref="A4:B4"/>
    <mergeCell ref="A5:A11"/>
    <mergeCell ref="A31:B36"/>
    <mergeCell ref="A37:B38"/>
    <mergeCell ref="A12:A18"/>
    <mergeCell ref="B15:B16"/>
    <mergeCell ref="A19:A21"/>
    <mergeCell ref="I45:L46"/>
    <mergeCell ref="A45:C45"/>
    <mergeCell ref="I31:I36"/>
    <mergeCell ref="I37:I38"/>
    <mergeCell ref="A22:A25"/>
    <mergeCell ref="A44:B44"/>
    <mergeCell ref="A26:B30"/>
    <mergeCell ref="A41:B41"/>
    <mergeCell ref="A39:B40"/>
    <mergeCell ref="I39:I40"/>
    <mergeCell ref="F46:G46"/>
    <mergeCell ref="D46:E46"/>
    <mergeCell ref="I42:I43"/>
    <mergeCell ref="A42:B43"/>
    <mergeCell ref="J4:L4"/>
    <mergeCell ref="H2:H4"/>
    <mergeCell ref="D3:E3"/>
    <mergeCell ref="F3:G3"/>
    <mergeCell ref="I26:I30"/>
    <mergeCell ref="I22:I25"/>
    <mergeCell ref="I19:I21"/>
    <mergeCell ref="I5:I11"/>
    <mergeCell ref="I12:I18"/>
    <mergeCell ref="L64:M64"/>
    <mergeCell ref="A51:C51"/>
    <mergeCell ref="A52:C52"/>
    <mergeCell ref="A53:C53"/>
    <mergeCell ref="A60:C60"/>
    <mergeCell ref="A55:C55"/>
    <mergeCell ref="A54:C54"/>
    <mergeCell ref="A57:C57"/>
    <mergeCell ref="A56:C56"/>
    <mergeCell ref="A59:C59"/>
    <mergeCell ref="A58:C58"/>
    <mergeCell ref="A61:C61"/>
    <mergeCell ref="A62:C62"/>
    <mergeCell ref="A63:C63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68"/>
  <sheetViews>
    <sheetView topLeftCell="A2" zoomScaleNormal="100" workbookViewId="0">
      <selection activeCell="M26" sqref="M26"/>
    </sheetView>
  </sheetViews>
  <sheetFormatPr defaultColWidth="8.85546875" defaultRowHeight="12.75" x14ac:dyDescent="0.2"/>
  <cols>
    <col min="1" max="1" width="5.5703125" style="6" customWidth="1"/>
    <col min="2" max="2" width="10.7109375" style="6" customWidth="1"/>
    <col min="3" max="3" width="10.85546875" style="6" customWidth="1"/>
    <col min="4" max="4" width="10.7109375" style="6" customWidth="1"/>
    <col min="5" max="5" width="10.85546875" style="6" customWidth="1"/>
    <col min="6" max="6" width="10.7109375" style="6" customWidth="1"/>
    <col min="7" max="7" width="11" style="6" customWidth="1"/>
    <col min="8" max="8" width="10.85546875" style="6" customWidth="1"/>
    <col min="9" max="11" width="10.7109375" style="6" customWidth="1"/>
    <col min="12" max="12" width="11" style="6" customWidth="1"/>
    <col min="13" max="13" width="10.7109375" style="6" customWidth="1"/>
    <col min="14" max="14" width="12.28515625" style="6" customWidth="1"/>
    <col min="15" max="16384" width="8.85546875" style="6"/>
  </cols>
  <sheetData>
    <row r="1" spans="1:14" ht="16.899999999999999" customHeight="1" x14ac:dyDescent="0.2">
      <c r="A1" s="572" t="s">
        <v>126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</row>
    <row r="2" spans="1:14" ht="10.15" customHeight="1" thickBot="1" x14ac:dyDescent="0.25"/>
    <row r="3" spans="1:14" s="15" customFormat="1" ht="17.649999999999999" customHeight="1" thickBot="1" x14ac:dyDescent="0.25">
      <c r="B3" s="83">
        <v>41334</v>
      </c>
      <c r="C3" s="16">
        <v>41365</v>
      </c>
      <c r="D3" s="16">
        <v>41395</v>
      </c>
      <c r="E3" s="16">
        <v>41426</v>
      </c>
      <c r="F3" s="16">
        <v>41456</v>
      </c>
      <c r="G3" s="16">
        <v>41487</v>
      </c>
      <c r="H3" s="16">
        <v>41518</v>
      </c>
      <c r="I3" s="16">
        <v>41548</v>
      </c>
      <c r="J3" s="16">
        <v>41579</v>
      </c>
      <c r="K3" s="16">
        <v>41609</v>
      </c>
      <c r="L3" s="16">
        <v>41640</v>
      </c>
      <c r="M3" s="17">
        <v>41671</v>
      </c>
      <c r="N3" s="18" t="s">
        <v>0</v>
      </c>
    </row>
    <row r="4" spans="1:14" ht="17.649999999999999" customHeight="1" x14ac:dyDescent="0.2">
      <c r="A4" s="60">
        <v>600</v>
      </c>
      <c r="B4" s="20">
        <f>'MARCH ''13'!C62</f>
        <v>2749.68</v>
      </c>
      <c r="C4" s="21">
        <f>'APRIL ''13'!C56</f>
        <v>26580.239999999998</v>
      </c>
      <c r="D4" s="21"/>
      <c r="E4" s="21"/>
      <c r="F4" s="21"/>
      <c r="G4" s="21"/>
      <c r="H4" s="21"/>
      <c r="I4" s="21">
        <f>'OCTOBER ''13'!C103</f>
        <v>18228.599999999999</v>
      </c>
      <c r="J4" s="21"/>
      <c r="K4" s="21"/>
      <c r="L4" s="21"/>
      <c r="M4" s="22" t="e">
        <f>'FEBRUARY ''14'!#REF!</f>
        <v>#REF!</v>
      </c>
      <c r="N4" s="23" t="e">
        <f t="shared" ref="N4:N28" si="0">SUM(B4:M4)</f>
        <v>#REF!</v>
      </c>
    </row>
    <row r="5" spans="1:14" ht="17.649999999999999" hidden="1" customHeight="1" x14ac:dyDescent="0.2">
      <c r="A5" s="84" t="s">
        <v>79</v>
      </c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  <c r="N5" s="28">
        <f t="shared" si="0"/>
        <v>0</v>
      </c>
    </row>
    <row r="6" spans="1:14" ht="17.649999999999999" customHeight="1" x14ac:dyDescent="0.2">
      <c r="A6" s="61" t="s">
        <v>15</v>
      </c>
      <c r="B6" s="25">
        <f>'MARCH ''13'!D62</f>
        <v>2986.8</v>
      </c>
      <c r="C6" s="26"/>
      <c r="D6" s="26"/>
      <c r="E6" s="26"/>
      <c r="F6" s="26"/>
      <c r="G6" s="26"/>
      <c r="H6" s="26"/>
      <c r="I6" s="26"/>
      <c r="J6" s="26"/>
      <c r="K6" s="26"/>
      <c r="L6" s="26">
        <f>'JANUARY ''14'!C43</f>
        <v>11730.6</v>
      </c>
      <c r="M6" s="27"/>
      <c r="N6" s="28">
        <f t="shared" si="0"/>
        <v>14717.400000000001</v>
      </c>
    </row>
    <row r="7" spans="1:14" ht="17.649999999999999" customHeight="1" x14ac:dyDescent="0.2">
      <c r="A7" s="61" t="s">
        <v>58</v>
      </c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8">
        <f t="shared" si="0"/>
        <v>0</v>
      </c>
    </row>
    <row r="8" spans="1:14" ht="17.649999999999999" customHeight="1" x14ac:dyDescent="0.2">
      <c r="A8" s="61" t="s">
        <v>48</v>
      </c>
      <c r="B8" s="25"/>
      <c r="C8" s="26"/>
      <c r="D8" s="26"/>
      <c r="E8" s="26"/>
      <c r="F8" s="26">
        <f>'JULY ''13'!C59</f>
        <v>14820</v>
      </c>
      <c r="G8" s="26">
        <f>'AUGUST ''13'!C71</f>
        <v>7410</v>
      </c>
      <c r="H8" s="26">
        <f>'SEPTEMBER ''13'!C63</f>
        <v>7410</v>
      </c>
      <c r="I8" s="26">
        <f>'OCTOBER ''13'!D103</f>
        <v>2223</v>
      </c>
      <c r="J8" s="26">
        <f>'NOVEMBER ''13'!C59</f>
        <v>7410</v>
      </c>
      <c r="K8" s="26"/>
      <c r="L8" s="26">
        <f>'JANUARY ''14'!D43</f>
        <v>7410</v>
      </c>
      <c r="M8" s="27"/>
      <c r="N8" s="28">
        <f>SUM(B8:M8)</f>
        <v>46683</v>
      </c>
    </row>
    <row r="9" spans="1:14" ht="17.649999999999999" customHeight="1" x14ac:dyDescent="0.2">
      <c r="A9" s="61" t="s">
        <v>11</v>
      </c>
      <c r="B9" s="25"/>
      <c r="C9" s="26"/>
      <c r="D9" s="26"/>
      <c r="E9" s="26"/>
      <c r="F9" s="26"/>
      <c r="G9" s="26"/>
      <c r="H9" s="26">
        <f>'SEPTEMBER ''13'!D63</f>
        <v>18312.28</v>
      </c>
      <c r="I9" s="26">
        <f>'OCTOBER ''13'!E103</f>
        <v>9530.4</v>
      </c>
      <c r="J9" s="26"/>
      <c r="K9" s="26"/>
      <c r="L9" s="26"/>
      <c r="M9" s="27"/>
      <c r="N9" s="28">
        <f t="shared" si="0"/>
        <v>27842.68</v>
      </c>
    </row>
    <row r="10" spans="1:14" ht="17.649999999999999" customHeight="1" x14ac:dyDescent="0.2">
      <c r="A10" s="61" t="s">
        <v>44</v>
      </c>
      <c r="B10" s="25">
        <f>'MARCH ''13'!E62</f>
        <v>10260</v>
      </c>
      <c r="C10" s="26"/>
      <c r="D10" s="26">
        <f>'MAY ''13'!C52</f>
        <v>5130</v>
      </c>
      <c r="E10" s="26">
        <f>'JUNE ''13'!C55</f>
        <v>9918</v>
      </c>
      <c r="F10" s="26"/>
      <c r="G10" s="26"/>
      <c r="H10" s="26"/>
      <c r="I10" s="26"/>
      <c r="J10" s="26"/>
      <c r="K10" s="26"/>
      <c r="L10" s="26"/>
      <c r="M10" s="27">
        <f>'FEBRUARY ''14'!D64</f>
        <v>3078</v>
      </c>
      <c r="N10" s="28">
        <f>SUM(B10:M10)</f>
        <v>28386</v>
      </c>
    </row>
    <row r="11" spans="1:14" ht="17.649999999999999" customHeight="1" x14ac:dyDescent="0.2">
      <c r="A11" s="61" t="s">
        <v>74</v>
      </c>
      <c r="B11" s="25">
        <f>'MARCH ''13'!F62</f>
        <v>11400</v>
      </c>
      <c r="C11" s="26">
        <f>'APRIL ''13'!D56</f>
        <v>5312.4</v>
      </c>
      <c r="D11" s="26">
        <f>'MAY ''13'!D52</f>
        <v>20155.2</v>
      </c>
      <c r="E11" s="26">
        <f>'JUNE ''13'!D55</f>
        <v>18251.400000000001</v>
      </c>
      <c r="F11" s="26">
        <f>'JULY ''13'!D59</f>
        <v>2986.8</v>
      </c>
      <c r="G11" s="26">
        <f>'AUGUST ''13'!D71</f>
        <v>22492.2</v>
      </c>
      <c r="H11" s="26">
        <f>'SEPTEMBER ''13'!E63</f>
        <v>5950.8</v>
      </c>
      <c r="I11" s="26">
        <f>'OCTOBER ''13'!F103</f>
        <v>4457.3999999999996</v>
      </c>
      <c r="J11" s="26">
        <f>'NOVEMBER ''13'!D59</f>
        <v>12163.8</v>
      </c>
      <c r="K11" s="26"/>
      <c r="L11" s="26"/>
      <c r="M11" s="27"/>
      <c r="N11" s="28">
        <f>SUM(B11:M11)</f>
        <v>103170.00000000001</v>
      </c>
    </row>
    <row r="12" spans="1:14" ht="17.649999999999999" customHeight="1" x14ac:dyDescent="0.2">
      <c r="A12" s="61" t="s">
        <v>42</v>
      </c>
      <c r="B12" s="25"/>
      <c r="C12" s="26"/>
      <c r="D12" s="26">
        <f>'MAY ''13'!E52</f>
        <v>9918</v>
      </c>
      <c r="E12" s="26"/>
      <c r="F12" s="26"/>
      <c r="G12" s="26"/>
      <c r="H12" s="26"/>
      <c r="I12" s="26"/>
      <c r="J12" s="26"/>
      <c r="K12" s="26"/>
      <c r="L12" s="26"/>
      <c r="M12" s="27"/>
      <c r="N12" s="28">
        <f>SUM(B12:M12)</f>
        <v>9918</v>
      </c>
    </row>
    <row r="13" spans="1:14" ht="17.649999999999999" customHeight="1" x14ac:dyDescent="0.2">
      <c r="A13" s="61" t="s">
        <v>10</v>
      </c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7"/>
      <c r="N13" s="28">
        <f t="shared" si="0"/>
        <v>0</v>
      </c>
    </row>
    <row r="14" spans="1:14" ht="17.649999999999999" customHeight="1" x14ac:dyDescent="0.2">
      <c r="A14" s="61" t="s">
        <v>77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7"/>
      <c r="N14" s="28">
        <f t="shared" si="0"/>
        <v>0</v>
      </c>
    </row>
    <row r="15" spans="1:14" ht="17.649999999999999" customHeight="1" x14ac:dyDescent="0.2">
      <c r="A15" s="61" t="s">
        <v>80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  <c r="N15" s="28">
        <f t="shared" si="0"/>
        <v>0</v>
      </c>
    </row>
    <row r="16" spans="1:14" ht="17.649999999999999" customHeight="1" x14ac:dyDescent="0.2">
      <c r="A16" s="61" t="s">
        <v>27</v>
      </c>
      <c r="B16" s="25"/>
      <c r="C16" s="26"/>
      <c r="D16" s="26"/>
      <c r="E16" s="26"/>
      <c r="F16" s="26"/>
      <c r="G16" s="26">
        <f>'AUGUST ''13'!E71</f>
        <v>8527.2000000000007</v>
      </c>
      <c r="H16" s="26"/>
      <c r="I16" s="26"/>
      <c r="J16" s="26"/>
      <c r="K16" s="26"/>
      <c r="L16" s="26"/>
      <c r="M16" s="27"/>
      <c r="N16" s="28">
        <f t="shared" si="0"/>
        <v>8527.2000000000007</v>
      </c>
    </row>
    <row r="17" spans="1:14" ht="17.649999999999999" customHeight="1" x14ac:dyDescent="0.2">
      <c r="A17" s="61" t="s">
        <v>13</v>
      </c>
      <c r="B17" s="25">
        <f>'MARCH ''13'!G62</f>
        <v>8527.2000000000007</v>
      </c>
      <c r="C17" s="26">
        <f>'APRIL ''13'!E56</f>
        <v>4696.8</v>
      </c>
      <c r="D17" s="26"/>
      <c r="E17" s="26"/>
      <c r="F17" s="26"/>
      <c r="G17" s="26"/>
      <c r="H17" s="26"/>
      <c r="I17" s="26">
        <f>'OCTOBER ''13'!G103</f>
        <v>11742</v>
      </c>
      <c r="J17" s="26"/>
      <c r="K17" s="26">
        <f>'DECEMBER ''13'!D45</f>
        <v>5871</v>
      </c>
      <c r="L17" s="26"/>
      <c r="M17" s="27"/>
      <c r="N17" s="28">
        <f t="shared" si="0"/>
        <v>30837</v>
      </c>
    </row>
    <row r="18" spans="1:14" ht="17.649999999999999" customHeight="1" x14ac:dyDescent="0.2">
      <c r="A18" s="61" t="s">
        <v>14</v>
      </c>
      <c r="B18" s="25">
        <f>'MARCH ''13'!H62</f>
        <v>45600</v>
      </c>
      <c r="C18" s="26"/>
      <c r="D18" s="26">
        <f>'MAY ''13'!F52</f>
        <v>19380</v>
      </c>
      <c r="E18" s="26">
        <f>'JUNE ''13'!E55</f>
        <v>19380</v>
      </c>
      <c r="F18" s="26">
        <f>'JULY ''13'!E59</f>
        <v>6840</v>
      </c>
      <c r="G18" s="26">
        <f>'AUGUST ''13'!F71</f>
        <v>19380</v>
      </c>
      <c r="H18" s="26"/>
      <c r="I18" s="26"/>
      <c r="J18" s="26">
        <f>'NOVEMBER ''13'!E59</f>
        <v>6292.8</v>
      </c>
      <c r="K18" s="26"/>
      <c r="L18" s="26"/>
      <c r="M18" s="27">
        <f>'FEBRUARY ''14'!F64</f>
        <v>7387.2</v>
      </c>
      <c r="N18" s="28">
        <f t="shared" si="0"/>
        <v>124260</v>
      </c>
    </row>
    <row r="19" spans="1:14" ht="17.649999999999999" customHeight="1" x14ac:dyDescent="0.2">
      <c r="A19" s="61" t="s">
        <v>72</v>
      </c>
      <c r="B19" s="25"/>
      <c r="C19" s="26"/>
      <c r="D19" s="26"/>
      <c r="E19" s="26"/>
      <c r="F19" s="26"/>
      <c r="G19" s="26">
        <f>'AUGUST ''13'!G71</f>
        <v>11240.4</v>
      </c>
      <c r="H19" s="26"/>
      <c r="I19" s="26"/>
      <c r="J19" s="26"/>
      <c r="K19" s="26"/>
      <c r="L19" s="26"/>
      <c r="M19" s="27">
        <f>'FEBRUARY ''14'!G64</f>
        <v>5084.3999999999996</v>
      </c>
      <c r="N19" s="28">
        <f t="shared" si="0"/>
        <v>16324.8</v>
      </c>
    </row>
    <row r="20" spans="1:14" ht="17.649999999999999" customHeight="1" x14ac:dyDescent="0.2">
      <c r="A20" s="61" t="s">
        <v>731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>
        <f>'JANUARY ''14'!E43</f>
        <v>57720</v>
      </c>
      <c r="M20" s="27"/>
      <c r="N20" s="28">
        <f t="shared" si="0"/>
        <v>57720</v>
      </c>
    </row>
    <row r="21" spans="1:14" ht="17.649999999999999" customHeight="1" x14ac:dyDescent="0.2">
      <c r="A21" s="61" t="s">
        <v>12</v>
      </c>
      <c r="B21" s="25"/>
      <c r="C21" s="26"/>
      <c r="D21" s="26"/>
      <c r="E21" s="26"/>
      <c r="F21" s="26"/>
      <c r="G21" s="26">
        <f>'AUGUST ''13'!I71</f>
        <v>1664.4</v>
      </c>
      <c r="H21" s="26"/>
      <c r="I21" s="26">
        <f>'OCTOBER ''13'!H103</f>
        <v>23746.199999999997</v>
      </c>
      <c r="J21" s="26"/>
      <c r="K21" s="26">
        <f>'DECEMBER ''13'!E45</f>
        <v>8641.2000000000007</v>
      </c>
      <c r="L21" s="26">
        <f>'JANUARY ''14'!F43</f>
        <v>2485.1999999999998</v>
      </c>
      <c r="M21" s="27"/>
      <c r="N21" s="28">
        <f t="shared" si="0"/>
        <v>36537</v>
      </c>
    </row>
    <row r="22" spans="1:14" ht="17.649999999999999" customHeight="1" x14ac:dyDescent="0.2">
      <c r="A22" s="61" t="s">
        <v>49</v>
      </c>
      <c r="B22" s="25"/>
      <c r="C22" s="26"/>
      <c r="D22" s="26"/>
      <c r="E22" s="26">
        <f>'JUNE ''13'!F55</f>
        <v>752.4</v>
      </c>
      <c r="F22" s="26"/>
      <c r="G22" s="26">
        <f>'AUGUST ''13'!J71</f>
        <v>8846.4</v>
      </c>
      <c r="H22" s="26"/>
      <c r="I22" s="26"/>
      <c r="J22" s="26"/>
      <c r="K22" s="26"/>
      <c r="L22" s="26"/>
      <c r="M22" s="27"/>
      <c r="N22" s="28">
        <f t="shared" si="0"/>
        <v>9598.7999999999993</v>
      </c>
    </row>
    <row r="23" spans="1:14" ht="17.649999999999999" customHeight="1" x14ac:dyDescent="0.2">
      <c r="A23" s="61" t="s">
        <v>61</v>
      </c>
      <c r="B23" s="25">
        <f>'MARCH ''13'!I62</f>
        <v>32718.000000000004</v>
      </c>
      <c r="C23" s="26">
        <f>'APRIL ''13'!F56</f>
        <v>7045.2000000000007</v>
      </c>
      <c r="D23" s="26">
        <f>'MAY ''13'!G52</f>
        <v>36730.800000000003</v>
      </c>
      <c r="E23" s="26">
        <f>'JUNE ''13'!G55</f>
        <v>42738.600000000006</v>
      </c>
      <c r="F23" s="26">
        <f>'JULY ''13'!F59</f>
        <v>40709.4</v>
      </c>
      <c r="G23" s="26">
        <f>'AUGUST ''13'!K71</f>
        <v>22150.2</v>
      </c>
      <c r="H23" s="26">
        <f>'SEPTEMBER ''13'!F63</f>
        <v>52896</v>
      </c>
      <c r="I23" s="26">
        <f>'OCTOBER ''13'!J103</f>
        <v>26790</v>
      </c>
      <c r="J23" s="26">
        <f>'NOVEMBER ''13'!F59</f>
        <v>2519.4</v>
      </c>
      <c r="K23" s="26">
        <f>'DECEMBER ''13'!F45</f>
        <v>52873.2</v>
      </c>
      <c r="L23" s="26"/>
      <c r="M23" s="27">
        <f>'FEBRUARY ''14'!H64</f>
        <v>70497.600000000006</v>
      </c>
      <c r="N23" s="28">
        <f t="shared" si="0"/>
        <v>387668.4</v>
      </c>
    </row>
    <row r="24" spans="1:14" ht="17.649999999999999" customHeight="1" x14ac:dyDescent="0.2">
      <c r="A24" s="61" t="s">
        <v>202</v>
      </c>
      <c r="B24" s="25"/>
      <c r="C24" s="26">
        <f>'APRIL ''13'!G56</f>
        <v>218986.35000000003</v>
      </c>
      <c r="D24" s="26">
        <f>'MAY ''13'!H52</f>
        <v>48335.97</v>
      </c>
      <c r="E24" s="26"/>
      <c r="F24" s="26"/>
      <c r="G24" s="26"/>
      <c r="H24" s="26">
        <f>'SEPTEMBER ''13'!G63</f>
        <v>9735.6</v>
      </c>
      <c r="I24" s="26">
        <f>'OCTOBER ''13'!I103</f>
        <v>309945.96999999997</v>
      </c>
      <c r="J24" s="26"/>
      <c r="K24" s="26">
        <f>'DECEMBER ''13'!G45</f>
        <v>201635.59999999998</v>
      </c>
      <c r="L24" s="26">
        <f>'JANUARY ''14'!G43</f>
        <v>23854.5</v>
      </c>
      <c r="M24" s="27">
        <f>'FEBRUARY ''14'!I64</f>
        <v>17388.810000000001</v>
      </c>
      <c r="N24" s="28">
        <f t="shared" si="0"/>
        <v>829882.8</v>
      </c>
    </row>
    <row r="25" spans="1:14" ht="17.649999999999999" customHeight="1" x14ac:dyDescent="0.2">
      <c r="A25" s="61" t="s">
        <v>9</v>
      </c>
      <c r="B25" s="25"/>
      <c r="C25" s="26"/>
      <c r="D25" s="26"/>
      <c r="E25" s="26">
        <f>'JUNE ''13'!H55</f>
        <v>1368</v>
      </c>
      <c r="F25" s="26"/>
      <c r="G25" s="26">
        <f>'AUGUST ''13'!L71</f>
        <v>8664</v>
      </c>
      <c r="H25" s="26">
        <f>'SEPTEMBER ''13'!I63</f>
        <v>36822</v>
      </c>
      <c r="I25" s="26">
        <f>'OCTOBER ''13'!K103</f>
        <v>8493</v>
      </c>
      <c r="J25" s="26"/>
      <c r="K25" s="26">
        <f>'DECEMBER ''13'!H45</f>
        <v>9006</v>
      </c>
      <c r="L25" s="26"/>
      <c r="M25" s="27">
        <f>'FEBRUARY ''14'!J64</f>
        <v>28500</v>
      </c>
      <c r="N25" s="28">
        <f t="shared" si="0"/>
        <v>92853</v>
      </c>
    </row>
    <row r="26" spans="1:14" ht="17.649999999999999" customHeight="1" x14ac:dyDescent="0.2">
      <c r="A26" s="61" t="s">
        <v>47</v>
      </c>
      <c r="B26" s="25"/>
      <c r="C26" s="26">
        <f>'APRIL ''13'!H56</f>
        <v>3420</v>
      </c>
      <c r="D26" s="26"/>
      <c r="E26" s="26"/>
      <c r="F26" s="26">
        <f>'JULY ''13'!G59</f>
        <v>570</v>
      </c>
      <c r="G26" s="26"/>
      <c r="H26" s="26"/>
      <c r="I26" s="26"/>
      <c r="J26" s="26"/>
      <c r="K26" s="26"/>
      <c r="L26" s="26"/>
      <c r="M26" s="27"/>
      <c r="N26" s="28">
        <f t="shared" si="0"/>
        <v>3990</v>
      </c>
    </row>
    <row r="27" spans="1:14" ht="17.649999999999999" customHeight="1" x14ac:dyDescent="0.2">
      <c r="A27" s="348" t="s">
        <v>16</v>
      </c>
      <c r="B27" s="349"/>
      <c r="C27" s="350">
        <f>'APRIL ''13'!I56</f>
        <v>684</v>
      </c>
      <c r="D27" s="350"/>
      <c r="E27" s="350"/>
      <c r="F27" s="350"/>
      <c r="G27" s="350"/>
      <c r="H27" s="350"/>
      <c r="I27" s="350"/>
      <c r="J27" s="350">
        <f>'NOVEMBER ''13'!G59</f>
        <v>7524</v>
      </c>
      <c r="K27" s="350"/>
      <c r="L27" s="350">
        <f>'JANUARY ''14'!H43</f>
        <v>684</v>
      </c>
      <c r="M27" s="351">
        <f>'FEBRUARY ''14'!K64</f>
        <v>6840</v>
      </c>
      <c r="N27" s="28">
        <f t="shared" si="0"/>
        <v>15732</v>
      </c>
    </row>
    <row r="28" spans="1:14" ht="17.649999999999999" customHeight="1" thickBot="1" x14ac:dyDescent="0.25">
      <c r="A28" s="62" t="s">
        <v>180</v>
      </c>
      <c r="B28" s="30"/>
      <c r="C28" s="31">
        <f>'APRIL ''13'!J56</f>
        <v>21603</v>
      </c>
      <c r="D28" s="31">
        <f>'MAY ''13'!I52</f>
        <v>513</v>
      </c>
      <c r="E28" s="31"/>
      <c r="F28" s="31">
        <f>'JULY ''13'!H59</f>
        <v>19665</v>
      </c>
      <c r="G28" s="31"/>
      <c r="H28" s="31"/>
      <c r="I28" s="31"/>
      <c r="J28" s="31"/>
      <c r="K28" s="31"/>
      <c r="L28" s="31"/>
      <c r="M28" s="32"/>
      <c r="N28" s="33">
        <f t="shared" si="0"/>
        <v>41781</v>
      </c>
    </row>
    <row r="29" spans="1:14" ht="17.649999999999999" customHeight="1" thickTop="1" thickBot="1" x14ac:dyDescent="0.25">
      <c r="B29" s="34">
        <f t="shared" ref="B29:N29" si="1">SUM(B4:B28)</f>
        <v>114241.68</v>
      </c>
      <c r="C29" s="35">
        <f t="shared" si="1"/>
        <v>288327.99000000005</v>
      </c>
      <c r="D29" s="35">
        <f>SUM(D4:D28)</f>
        <v>140162.97</v>
      </c>
      <c r="E29" s="35">
        <f>SUM(E4:E28)</f>
        <v>92408.400000000009</v>
      </c>
      <c r="F29" s="35">
        <f t="shared" si="1"/>
        <v>85591.2</v>
      </c>
      <c r="G29" s="36">
        <f t="shared" si="1"/>
        <v>110374.79999999999</v>
      </c>
      <c r="H29" s="35">
        <f t="shared" si="1"/>
        <v>131126.68</v>
      </c>
      <c r="I29" s="35">
        <f t="shared" si="1"/>
        <v>415156.56999999995</v>
      </c>
      <c r="J29" s="35">
        <f t="shared" si="1"/>
        <v>35910</v>
      </c>
      <c r="K29" s="35">
        <f>SUM(K4:K28)</f>
        <v>278027</v>
      </c>
      <c r="L29" s="35">
        <f t="shared" si="1"/>
        <v>103884.3</v>
      </c>
      <c r="M29" s="46" t="e">
        <f t="shared" si="1"/>
        <v>#REF!</v>
      </c>
      <c r="N29" s="47" t="e">
        <f t="shared" si="1"/>
        <v>#REF!</v>
      </c>
    </row>
    <row r="30" spans="1:14" ht="10.5" customHeight="1" x14ac:dyDescent="0.2">
      <c r="B30" s="37"/>
      <c r="C30" s="37"/>
      <c r="D30" s="37"/>
      <c r="E30" s="37"/>
      <c r="F30" s="37"/>
      <c r="G30" s="38"/>
      <c r="H30" s="37"/>
      <c r="I30" s="37"/>
      <c r="J30" s="37"/>
      <c r="K30" s="37"/>
      <c r="L30" s="37"/>
      <c r="M30" s="37"/>
      <c r="N30" s="72"/>
    </row>
    <row r="31" spans="1:14" ht="14.1" customHeight="1" x14ac:dyDescent="0.2">
      <c r="B31" s="575" t="s">
        <v>68</v>
      </c>
      <c r="C31" s="575"/>
      <c r="D31" s="76"/>
      <c r="E31" s="76"/>
      <c r="F31" s="76"/>
      <c r="G31" s="77"/>
      <c r="H31" s="76"/>
      <c r="I31" s="37"/>
      <c r="J31" s="37"/>
      <c r="K31" s="37"/>
      <c r="L31" s="37"/>
      <c r="M31" s="37"/>
      <c r="N31" s="72"/>
    </row>
    <row r="32" spans="1:14" ht="14.1" customHeight="1" x14ac:dyDescent="0.2">
      <c r="B32" s="78" t="s">
        <v>64</v>
      </c>
      <c r="C32" s="80"/>
      <c r="D32" s="76"/>
      <c r="E32" s="573" t="e">
        <f>MAX(N4:N28)</f>
        <v>#REF!</v>
      </c>
      <c r="F32" s="574"/>
      <c r="G32" s="77"/>
      <c r="H32" s="76"/>
      <c r="I32" s="37"/>
      <c r="J32" s="37"/>
      <c r="K32" s="37"/>
      <c r="L32" s="37"/>
      <c r="M32" s="37"/>
      <c r="N32" s="72"/>
    </row>
    <row r="33" spans="2:15" ht="14.1" customHeight="1" x14ac:dyDescent="0.2">
      <c r="B33" s="78" t="s">
        <v>65</v>
      </c>
      <c r="C33" s="80"/>
      <c r="D33" s="76"/>
      <c r="E33" s="573"/>
      <c r="F33" s="574"/>
      <c r="G33" s="77"/>
      <c r="H33" s="76"/>
      <c r="I33" s="37"/>
      <c r="J33" s="37"/>
      <c r="K33" s="37"/>
      <c r="L33" s="37"/>
      <c r="M33" s="37"/>
      <c r="N33" s="72"/>
    </row>
    <row r="34" spans="2:15" ht="14.1" customHeight="1" x14ac:dyDescent="0.2">
      <c r="B34" s="79" t="s">
        <v>66</v>
      </c>
      <c r="C34" s="81"/>
      <c r="D34" s="75"/>
      <c r="E34" s="571"/>
      <c r="F34" s="571"/>
      <c r="G34" s="75"/>
      <c r="H34" s="75"/>
      <c r="L34" s="37"/>
      <c r="M34" s="37"/>
      <c r="N34" s="37"/>
      <c r="O34" s="37"/>
    </row>
    <row r="35" spans="2:15" ht="14.1" customHeight="1" x14ac:dyDescent="0.2">
      <c r="B35" s="78" t="s">
        <v>69</v>
      </c>
      <c r="C35" s="81"/>
      <c r="D35" s="75"/>
      <c r="E35" s="571"/>
      <c r="F35" s="571"/>
      <c r="G35" s="75"/>
      <c r="H35" s="75"/>
      <c r="L35" s="37"/>
      <c r="M35" s="37"/>
      <c r="N35" s="37"/>
      <c r="O35" s="37"/>
    </row>
    <row r="36" spans="2:15" ht="14.1" customHeight="1" x14ac:dyDescent="0.2">
      <c r="B36" s="79" t="s">
        <v>70</v>
      </c>
      <c r="C36" s="81"/>
      <c r="D36" s="75"/>
      <c r="E36" s="571"/>
      <c r="F36" s="571"/>
      <c r="G36" s="75"/>
      <c r="H36" s="75"/>
      <c r="L36" s="37"/>
      <c r="M36" s="37"/>
      <c r="N36" s="37"/>
      <c r="O36" s="37"/>
    </row>
    <row r="37" spans="2:15" ht="14.1" customHeight="1" x14ac:dyDescent="0.2">
      <c r="B37" s="79"/>
      <c r="C37" s="81"/>
      <c r="D37" s="75"/>
      <c r="E37" s="82"/>
      <c r="F37" s="82"/>
      <c r="G37" s="75"/>
      <c r="H37" s="75"/>
      <c r="L37" s="37"/>
      <c r="M37" s="37"/>
      <c r="N37" s="37"/>
      <c r="O37" s="37"/>
    </row>
    <row r="38" spans="2:15" ht="17.850000000000001" customHeight="1" x14ac:dyDescent="0.2">
      <c r="L38" s="37"/>
      <c r="M38" s="37"/>
      <c r="N38" s="37"/>
      <c r="O38" s="37"/>
    </row>
    <row r="39" spans="2:15" ht="17.850000000000001" customHeight="1" x14ac:dyDescent="0.2">
      <c r="L39" s="37"/>
      <c r="M39" s="37"/>
      <c r="N39" s="37"/>
      <c r="O39" s="37"/>
    </row>
    <row r="40" spans="2:15" ht="17.850000000000001" customHeight="1" x14ac:dyDescent="0.2">
      <c r="L40" s="37"/>
      <c r="M40" s="37"/>
      <c r="N40" s="37"/>
      <c r="O40" s="37"/>
    </row>
    <row r="41" spans="2:15" ht="17.850000000000001" customHeight="1" thickBot="1" x14ac:dyDescent="0.25">
      <c r="L41" s="37"/>
      <c r="M41" s="37"/>
      <c r="N41" s="37"/>
    </row>
    <row r="42" spans="2:15" ht="17.850000000000001" customHeight="1" x14ac:dyDescent="0.2">
      <c r="K42" s="19">
        <v>600</v>
      </c>
      <c r="L42" s="63" t="s">
        <v>67</v>
      </c>
      <c r="M42" s="64"/>
      <c r="N42" s="65"/>
    </row>
    <row r="43" spans="2:15" ht="17.850000000000001" customHeight="1" x14ac:dyDescent="0.2">
      <c r="K43" s="88" t="s">
        <v>79</v>
      </c>
      <c r="L43" s="89" t="s">
        <v>78</v>
      </c>
      <c r="M43" s="90"/>
      <c r="N43" s="91"/>
    </row>
    <row r="44" spans="2:15" ht="17.850000000000001" customHeight="1" x14ac:dyDescent="0.2">
      <c r="K44" s="24" t="s">
        <v>15</v>
      </c>
      <c r="L44" s="66" t="s">
        <v>28</v>
      </c>
      <c r="M44" s="67"/>
      <c r="N44" s="68"/>
    </row>
    <row r="45" spans="2:15" ht="17.850000000000001" customHeight="1" x14ac:dyDescent="0.2">
      <c r="K45" s="24" t="s">
        <v>58</v>
      </c>
      <c r="L45" s="66" t="s">
        <v>59</v>
      </c>
      <c r="M45" s="67"/>
      <c r="N45" s="68"/>
    </row>
    <row r="46" spans="2:15" ht="17.850000000000001" customHeight="1" x14ac:dyDescent="0.2">
      <c r="K46" s="24" t="s">
        <v>48</v>
      </c>
      <c r="L46" s="66" t="s">
        <v>57</v>
      </c>
      <c r="M46" s="67"/>
      <c r="N46" s="68"/>
    </row>
    <row r="47" spans="2:15" ht="17.850000000000001" customHeight="1" x14ac:dyDescent="0.2">
      <c r="K47" s="24" t="s">
        <v>11</v>
      </c>
      <c r="L47" s="66" t="s">
        <v>29</v>
      </c>
      <c r="M47" s="67"/>
      <c r="N47" s="68"/>
    </row>
    <row r="48" spans="2:15" ht="17.850000000000001" customHeight="1" x14ac:dyDescent="0.2">
      <c r="K48" s="24" t="s">
        <v>44</v>
      </c>
      <c r="L48" s="51" t="s">
        <v>45</v>
      </c>
      <c r="M48" s="49"/>
      <c r="N48" s="50"/>
    </row>
    <row r="49" spans="11:14" ht="17.850000000000001" customHeight="1" x14ac:dyDescent="0.2">
      <c r="K49" s="24" t="s">
        <v>74</v>
      </c>
      <c r="L49" s="66" t="s">
        <v>75</v>
      </c>
      <c r="M49" s="67"/>
      <c r="N49" s="68"/>
    </row>
    <row r="50" spans="11:14" ht="17.850000000000001" customHeight="1" x14ac:dyDescent="0.2">
      <c r="K50" s="24" t="s">
        <v>42</v>
      </c>
      <c r="L50" s="66" t="s">
        <v>46</v>
      </c>
      <c r="M50" s="67"/>
      <c r="N50" s="68"/>
    </row>
    <row r="51" spans="11:14" ht="17.850000000000001" customHeight="1" x14ac:dyDescent="0.2">
      <c r="K51" s="24" t="s">
        <v>10</v>
      </c>
      <c r="L51" s="66" t="s">
        <v>30</v>
      </c>
      <c r="M51" s="67"/>
      <c r="N51" s="68"/>
    </row>
    <row r="52" spans="11:14" ht="17.850000000000001" customHeight="1" x14ac:dyDescent="0.2">
      <c r="K52" s="24" t="s">
        <v>77</v>
      </c>
      <c r="L52" s="66" t="s">
        <v>76</v>
      </c>
      <c r="M52" s="67"/>
      <c r="N52" s="68"/>
    </row>
    <row r="53" spans="11:14" ht="17.850000000000001" customHeight="1" x14ac:dyDescent="0.2">
      <c r="K53" s="24" t="s">
        <v>80</v>
      </c>
      <c r="L53" s="66" t="s">
        <v>81</v>
      </c>
      <c r="M53" s="67"/>
      <c r="N53" s="68"/>
    </row>
    <row r="54" spans="11:14" ht="17.850000000000001" customHeight="1" x14ac:dyDescent="0.2">
      <c r="K54" s="24" t="s">
        <v>27</v>
      </c>
      <c r="L54" s="66" t="s">
        <v>34</v>
      </c>
      <c r="M54" s="67"/>
      <c r="N54" s="68"/>
    </row>
    <row r="55" spans="11:14" ht="17.850000000000001" customHeight="1" x14ac:dyDescent="0.2">
      <c r="K55" s="24" t="s">
        <v>13</v>
      </c>
      <c r="L55" s="66" t="s">
        <v>31</v>
      </c>
      <c r="M55" s="67"/>
      <c r="N55" s="68"/>
    </row>
    <row r="56" spans="11:14" ht="17.850000000000001" customHeight="1" x14ac:dyDescent="0.2">
      <c r="K56" s="24" t="s">
        <v>14</v>
      </c>
      <c r="L56" s="66" t="s">
        <v>32</v>
      </c>
      <c r="M56" s="67"/>
      <c r="N56" s="68"/>
    </row>
    <row r="57" spans="11:14" ht="17.850000000000001" customHeight="1" x14ac:dyDescent="0.2">
      <c r="K57" s="24" t="s">
        <v>72</v>
      </c>
      <c r="L57" s="66" t="s">
        <v>73</v>
      </c>
      <c r="M57" s="67"/>
      <c r="N57" s="68"/>
    </row>
    <row r="58" spans="11:14" ht="17.850000000000001" customHeight="1" x14ac:dyDescent="0.2">
      <c r="K58" s="24" t="s">
        <v>12</v>
      </c>
      <c r="L58" s="66" t="s">
        <v>33</v>
      </c>
      <c r="M58" s="67"/>
      <c r="N58" s="68"/>
    </row>
    <row r="59" spans="11:14" ht="17.850000000000001" customHeight="1" x14ac:dyDescent="0.2">
      <c r="K59" s="24" t="s">
        <v>49</v>
      </c>
      <c r="L59" s="66" t="s">
        <v>71</v>
      </c>
      <c r="M59" s="67"/>
      <c r="N59" s="68"/>
    </row>
    <row r="60" spans="11:14" ht="17.850000000000001" customHeight="1" x14ac:dyDescent="0.2">
      <c r="K60" s="24" t="s">
        <v>61</v>
      </c>
      <c r="L60" s="51" t="s">
        <v>62</v>
      </c>
      <c r="M60" s="49"/>
      <c r="N60" s="50"/>
    </row>
    <row r="61" spans="11:14" ht="17.850000000000001" customHeight="1" x14ac:dyDescent="0.2">
      <c r="K61" s="24" t="s">
        <v>202</v>
      </c>
      <c r="L61" s="51" t="s">
        <v>203</v>
      </c>
      <c r="M61" s="49"/>
      <c r="N61" s="50"/>
    </row>
    <row r="62" spans="11:14" ht="17.850000000000001" customHeight="1" x14ac:dyDescent="0.2">
      <c r="K62" s="24" t="s">
        <v>9</v>
      </c>
      <c r="L62" s="66" t="s">
        <v>43</v>
      </c>
      <c r="M62" s="67"/>
      <c r="N62" s="68"/>
    </row>
    <row r="63" spans="11:14" ht="17.850000000000001" customHeight="1" x14ac:dyDescent="0.2">
      <c r="K63" s="24" t="s">
        <v>47</v>
      </c>
      <c r="L63" s="66" t="s">
        <v>40</v>
      </c>
      <c r="M63" s="67"/>
      <c r="N63" s="68"/>
    </row>
    <row r="64" spans="11:14" ht="17.850000000000001" customHeight="1" thickBot="1" x14ac:dyDescent="0.25">
      <c r="K64" s="29" t="s">
        <v>16</v>
      </c>
      <c r="L64" s="69" t="s">
        <v>35</v>
      </c>
      <c r="M64" s="70"/>
      <c r="N64" s="71"/>
    </row>
    <row r="65" ht="17.850000000000001" customHeight="1" x14ac:dyDescent="0.2"/>
    <row r="66" ht="17.850000000000001" customHeight="1" x14ac:dyDescent="0.2"/>
    <row r="67" ht="17.850000000000001" customHeight="1" x14ac:dyDescent="0.2"/>
    <row r="68" ht="17.850000000000001" customHeight="1" x14ac:dyDescent="0.2"/>
  </sheetData>
  <mergeCells count="7">
    <mergeCell ref="E35:F35"/>
    <mergeCell ref="E36:F36"/>
    <mergeCell ref="A1:N1"/>
    <mergeCell ref="E32:F32"/>
    <mergeCell ref="E33:F33"/>
    <mergeCell ref="E34:F34"/>
    <mergeCell ref="B31:C31"/>
  </mergeCells>
  <phoneticPr fontId="0" type="noConversion"/>
  <printOptions horizontalCentered="1"/>
  <pageMargins left="0" right="0" top="0.27559055118110237" bottom="0.19685039370078741" header="0.51181102362204722" footer="0.51181102362204722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63"/>
  <sheetViews>
    <sheetView zoomScaleNormal="100" workbookViewId="0">
      <pane ySplit="4" topLeftCell="A5" activePane="bottomLeft" state="frozenSplit"/>
      <selection pane="bottomLeft" activeCell="N9" sqref="N9"/>
    </sheetView>
  </sheetViews>
  <sheetFormatPr defaultRowHeight="12.75" x14ac:dyDescent="0.2"/>
  <cols>
    <col min="1" max="1" width="2.42578125" style="323" customWidth="1"/>
    <col min="2" max="2" width="6.42578125" style="144" customWidth="1"/>
    <col min="3" max="4" width="10.7109375" style="277" customWidth="1"/>
    <col min="5" max="5" width="11.28515625" style="277" customWidth="1"/>
    <col min="6" max="6" width="10.85546875" style="277" customWidth="1"/>
    <col min="7" max="7" width="10.5703125" style="1" customWidth="1"/>
    <col min="8" max="8" width="11" customWidth="1"/>
    <col min="9" max="10" width="10.42578125" customWidth="1"/>
    <col min="11" max="11" width="8" customWidth="1"/>
    <col min="12" max="13" width="10.7109375" customWidth="1"/>
    <col min="14" max="14" width="10.7109375" style="164" customWidth="1"/>
    <col min="15" max="15" width="10.7109375" customWidth="1"/>
    <col min="16" max="16" width="14.140625" customWidth="1"/>
    <col min="17" max="17" width="13.28515625" customWidth="1"/>
    <col min="18" max="18" width="13.7109375" customWidth="1"/>
    <col min="19" max="19" width="13.140625" customWidth="1"/>
  </cols>
  <sheetData>
    <row r="1" spans="1:16" ht="15" x14ac:dyDescent="0.25">
      <c r="A1" s="100" t="s">
        <v>106</v>
      </c>
      <c r="C1" s="276"/>
    </row>
    <row r="2" spans="1:16" ht="5.25" customHeight="1" thickBot="1" x14ac:dyDescent="0.25">
      <c r="A2" s="2"/>
      <c r="C2" s="278"/>
      <c r="D2" s="279"/>
      <c r="E2" s="279"/>
      <c r="F2" s="279"/>
      <c r="G2" s="599" t="s">
        <v>94</v>
      </c>
      <c r="H2" s="221"/>
    </row>
    <row r="3" spans="1:16" ht="17.25" customHeight="1" x14ac:dyDescent="0.2">
      <c r="A3" s="2"/>
      <c r="C3" s="601" t="s">
        <v>83</v>
      </c>
      <c r="D3" s="602"/>
      <c r="E3" s="601" t="s">
        <v>82</v>
      </c>
      <c r="F3" s="602"/>
      <c r="G3" s="599"/>
      <c r="H3" s="221"/>
    </row>
    <row r="4" spans="1:16" ht="13.5" thickBot="1" x14ac:dyDescent="0.25">
      <c r="A4" s="142" t="s">
        <v>6</v>
      </c>
      <c r="B4" s="175" t="s">
        <v>18</v>
      </c>
      <c r="C4" s="280" t="s">
        <v>7</v>
      </c>
      <c r="D4" s="281" t="s">
        <v>8</v>
      </c>
      <c r="E4" s="280" t="s">
        <v>87</v>
      </c>
      <c r="F4" s="282" t="s">
        <v>8</v>
      </c>
      <c r="G4" s="600"/>
      <c r="H4" s="322" t="s">
        <v>0</v>
      </c>
      <c r="I4" s="588" t="s">
        <v>19</v>
      </c>
      <c r="J4" s="588"/>
      <c r="K4" s="588"/>
    </row>
    <row r="5" spans="1:16" x14ac:dyDescent="0.2">
      <c r="A5" s="596" t="s">
        <v>89</v>
      </c>
      <c r="B5" s="146" t="s">
        <v>108</v>
      </c>
      <c r="C5" s="283">
        <v>1311</v>
      </c>
      <c r="D5" s="271"/>
      <c r="E5" s="275"/>
      <c r="F5" s="273"/>
      <c r="G5" s="125"/>
      <c r="H5" s="598">
        <f>SUM(C5:G7)</f>
        <v>4810.8</v>
      </c>
      <c r="I5" s="149" t="s">
        <v>90</v>
      </c>
      <c r="J5" s="73"/>
      <c r="K5" s="74"/>
      <c r="L5" s="163" t="s">
        <v>116</v>
      </c>
      <c r="N5" s="236">
        <v>41344</v>
      </c>
    </row>
    <row r="6" spans="1:16" x14ac:dyDescent="0.2">
      <c r="A6" s="597"/>
      <c r="B6" s="146" t="s">
        <v>107</v>
      </c>
      <c r="C6" s="283">
        <v>1368</v>
      </c>
      <c r="D6" s="271"/>
      <c r="E6" s="272"/>
      <c r="F6" s="273"/>
      <c r="G6" s="125"/>
      <c r="H6" s="580"/>
      <c r="I6" s="149" t="s">
        <v>90</v>
      </c>
      <c r="J6" s="73"/>
      <c r="K6" s="74"/>
      <c r="L6" s="163" t="s">
        <v>116</v>
      </c>
      <c r="N6" s="236">
        <v>41344</v>
      </c>
      <c r="P6" s="235">
        <f>SUM(C5:C6)</f>
        <v>2679</v>
      </c>
    </row>
    <row r="7" spans="1:16" x14ac:dyDescent="0.2">
      <c r="A7" s="587"/>
      <c r="B7" s="146" t="s">
        <v>109</v>
      </c>
      <c r="C7" s="283">
        <v>2131.8000000000002</v>
      </c>
      <c r="D7" s="271"/>
      <c r="E7" s="272"/>
      <c r="F7" s="273"/>
      <c r="G7" s="125"/>
      <c r="H7" s="577"/>
      <c r="I7" s="149" t="s">
        <v>110</v>
      </c>
      <c r="J7" s="73"/>
      <c r="K7" s="74"/>
      <c r="L7" s="163" t="s">
        <v>116</v>
      </c>
      <c r="N7" s="241">
        <v>41337</v>
      </c>
    </row>
    <row r="8" spans="1:16" x14ac:dyDescent="0.2">
      <c r="A8" s="586" t="s">
        <v>112</v>
      </c>
      <c r="B8" s="146" t="s">
        <v>111</v>
      </c>
      <c r="C8" s="283">
        <v>11400</v>
      </c>
      <c r="D8" s="271"/>
      <c r="E8" s="272"/>
      <c r="F8" s="273"/>
      <c r="G8" s="125"/>
      <c r="H8" s="576">
        <f>SUM(C8:G9)</f>
        <v>16872</v>
      </c>
      <c r="I8" s="149" t="s">
        <v>113</v>
      </c>
      <c r="J8" s="73"/>
      <c r="K8" s="74"/>
      <c r="L8" s="163" t="s">
        <v>116</v>
      </c>
      <c r="N8" s="241">
        <v>41351</v>
      </c>
    </row>
    <row r="9" spans="1:16" x14ac:dyDescent="0.2">
      <c r="A9" s="587"/>
      <c r="B9" s="146" t="s">
        <v>114</v>
      </c>
      <c r="C9" s="274"/>
      <c r="D9" s="271"/>
      <c r="E9" s="353">
        <v>5472</v>
      </c>
      <c r="F9" s="273"/>
      <c r="G9" s="125"/>
      <c r="H9" s="577"/>
      <c r="I9" s="149" t="s">
        <v>115</v>
      </c>
      <c r="J9" s="73"/>
      <c r="K9" s="74"/>
      <c r="L9" s="163" t="s">
        <v>310</v>
      </c>
      <c r="N9" s="241">
        <v>41445</v>
      </c>
    </row>
    <row r="10" spans="1:16" x14ac:dyDescent="0.2">
      <c r="A10" s="586" t="s">
        <v>118</v>
      </c>
      <c r="B10" s="146" t="s">
        <v>117</v>
      </c>
      <c r="C10" s="283">
        <v>2131.8000000000002</v>
      </c>
      <c r="D10" s="271"/>
      <c r="E10" s="272"/>
      <c r="F10" s="273"/>
      <c r="G10" s="125"/>
      <c r="H10" s="576">
        <f>SUM(C10:G12)</f>
        <v>46021.8</v>
      </c>
      <c r="I10" s="149" t="s">
        <v>110</v>
      </c>
      <c r="J10" s="73"/>
      <c r="K10" s="74"/>
      <c r="L10" s="163" t="s">
        <v>116</v>
      </c>
      <c r="N10" s="241">
        <v>41341</v>
      </c>
    </row>
    <row r="11" spans="1:16" x14ac:dyDescent="0.2">
      <c r="A11" s="597"/>
      <c r="B11" s="146" t="s">
        <v>120</v>
      </c>
      <c r="C11" s="274"/>
      <c r="D11" s="271"/>
      <c r="E11" s="353">
        <v>32490</v>
      </c>
      <c r="F11" s="273"/>
      <c r="G11" s="125"/>
      <c r="H11" s="580"/>
      <c r="I11" s="149" t="s">
        <v>119</v>
      </c>
      <c r="J11" s="73"/>
      <c r="K11" s="74"/>
      <c r="L11" s="163" t="s">
        <v>116</v>
      </c>
      <c r="N11" s="241">
        <v>41368</v>
      </c>
    </row>
    <row r="12" spans="1:16" x14ac:dyDescent="0.2">
      <c r="A12" s="587"/>
      <c r="B12" s="146" t="s">
        <v>121</v>
      </c>
      <c r="C12" s="274"/>
      <c r="D12" s="271">
        <v>11400</v>
      </c>
      <c r="E12" s="272"/>
      <c r="F12" s="273"/>
      <c r="G12" s="125"/>
      <c r="H12" s="577"/>
      <c r="I12" s="149" t="s">
        <v>122</v>
      </c>
      <c r="J12" s="73"/>
      <c r="K12" s="74"/>
      <c r="L12" s="163" t="s">
        <v>123</v>
      </c>
      <c r="N12" s="241" t="s">
        <v>124</v>
      </c>
    </row>
    <row r="13" spans="1:16" x14ac:dyDescent="0.2">
      <c r="A13" s="586" t="s">
        <v>130</v>
      </c>
      <c r="B13" s="146" t="s">
        <v>127</v>
      </c>
      <c r="C13" s="283">
        <v>8641.2000000000007</v>
      </c>
      <c r="D13" s="271"/>
      <c r="E13" s="272"/>
      <c r="F13" s="273"/>
      <c r="G13" s="125"/>
      <c r="H13" s="576">
        <f>SUM(C13:G17)</f>
        <v>43958.400000000001</v>
      </c>
      <c r="I13" s="149" t="s">
        <v>131</v>
      </c>
      <c r="J13" s="73"/>
      <c r="K13" s="74"/>
      <c r="L13" s="163" t="s">
        <v>116</v>
      </c>
      <c r="N13" s="241">
        <v>41345</v>
      </c>
      <c r="O13" s="94"/>
    </row>
    <row r="14" spans="1:16" x14ac:dyDescent="0.2">
      <c r="A14" s="597"/>
      <c r="B14" s="146" t="s">
        <v>128</v>
      </c>
      <c r="C14" s="274"/>
      <c r="D14" s="271">
        <v>19380</v>
      </c>
      <c r="E14" s="272"/>
      <c r="F14" s="273"/>
      <c r="G14" s="125"/>
      <c r="H14" s="580"/>
      <c r="I14" s="149" t="s">
        <v>133</v>
      </c>
      <c r="J14" s="73"/>
      <c r="K14" s="74"/>
      <c r="L14" s="163" t="s">
        <v>123</v>
      </c>
      <c r="N14" s="241" t="s">
        <v>124</v>
      </c>
    </row>
    <row r="15" spans="1:16" x14ac:dyDescent="0.2">
      <c r="A15" s="597"/>
      <c r="B15" s="146" t="s">
        <v>129</v>
      </c>
      <c r="C15" s="274"/>
      <c r="D15" s="271">
        <v>8527.2000000000007</v>
      </c>
      <c r="E15" s="272"/>
      <c r="F15" s="273"/>
      <c r="G15" s="125"/>
      <c r="H15" s="580"/>
      <c r="I15" s="149" t="s">
        <v>132</v>
      </c>
      <c r="J15" s="73"/>
      <c r="K15" s="74"/>
      <c r="L15" s="163" t="s">
        <v>123</v>
      </c>
      <c r="N15" s="241" t="s">
        <v>124</v>
      </c>
    </row>
    <row r="16" spans="1:16" x14ac:dyDescent="0.2">
      <c r="A16" s="597"/>
      <c r="B16" s="146" t="s">
        <v>134</v>
      </c>
      <c r="C16" s="274"/>
      <c r="D16" s="271">
        <v>2713.2</v>
      </c>
      <c r="E16" s="272"/>
      <c r="F16" s="273"/>
      <c r="G16" s="125"/>
      <c r="H16" s="580"/>
      <c r="I16" s="149" t="s">
        <v>135</v>
      </c>
      <c r="J16" s="73"/>
      <c r="K16" s="74"/>
      <c r="L16" s="163" t="s">
        <v>123</v>
      </c>
      <c r="N16" s="241" t="s">
        <v>124</v>
      </c>
    </row>
    <row r="17" spans="1:16" x14ac:dyDescent="0.2">
      <c r="A17" s="587"/>
      <c r="B17" s="146" t="s">
        <v>136</v>
      </c>
      <c r="C17" s="283">
        <v>4696.8</v>
      </c>
      <c r="D17" s="271"/>
      <c r="E17" s="272"/>
      <c r="F17" s="273"/>
      <c r="G17" s="125"/>
      <c r="H17" s="577"/>
      <c r="I17" s="149" t="s">
        <v>90</v>
      </c>
      <c r="J17" s="73"/>
      <c r="K17" s="74"/>
      <c r="L17" s="163" t="s">
        <v>116</v>
      </c>
      <c r="N17" s="241">
        <v>41345</v>
      </c>
    </row>
    <row r="18" spans="1:16" x14ac:dyDescent="0.2">
      <c r="A18" s="586" t="s">
        <v>138</v>
      </c>
      <c r="B18" s="146" t="s">
        <v>137</v>
      </c>
      <c r="C18" s="283">
        <v>4263.6000000000004</v>
      </c>
      <c r="D18" s="271"/>
      <c r="E18" s="272"/>
      <c r="F18" s="273"/>
      <c r="G18" s="125"/>
      <c r="H18" s="576">
        <f>SUM(C18:G20)</f>
        <v>6965.4000000000005</v>
      </c>
      <c r="I18" s="149" t="s">
        <v>139</v>
      </c>
      <c r="J18" s="73"/>
      <c r="K18" s="74"/>
      <c r="L18" s="163" t="s">
        <v>140</v>
      </c>
      <c r="N18" s="241">
        <v>41345</v>
      </c>
      <c r="O18" s="94"/>
    </row>
    <row r="19" spans="1:16" x14ac:dyDescent="0.2">
      <c r="A19" s="597"/>
      <c r="B19" s="146" t="s">
        <v>142</v>
      </c>
      <c r="C19" s="283">
        <v>285</v>
      </c>
      <c r="D19" s="271"/>
      <c r="E19" s="272"/>
      <c r="F19" s="273"/>
      <c r="G19" s="125"/>
      <c r="H19" s="580"/>
      <c r="I19" s="149" t="s">
        <v>90</v>
      </c>
      <c r="J19" s="73"/>
      <c r="K19" s="74"/>
      <c r="L19" s="163" t="s">
        <v>116</v>
      </c>
      <c r="N19" s="241">
        <v>41393</v>
      </c>
    </row>
    <row r="20" spans="1:16" x14ac:dyDescent="0.2">
      <c r="A20" s="587"/>
      <c r="B20" s="146" t="s">
        <v>141</v>
      </c>
      <c r="C20" s="283"/>
      <c r="D20" s="271">
        <v>2416.8000000000002</v>
      </c>
      <c r="E20" s="272"/>
      <c r="F20" s="273"/>
      <c r="G20" s="125"/>
      <c r="H20" s="577"/>
      <c r="I20" s="149" t="s">
        <v>135</v>
      </c>
      <c r="J20" s="73"/>
      <c r="K20" s="74"/>
      <c r="L20" s="163" t="s">
        <v>123</v>
      </c>
      <c r="N20" s="236" t="s">
        <v>124</v>
      </c>
    </row>
    <row r="21" spans="1:16" x14ac:dyDescent="0.2">
      <c r="A21" s="586" t="s">
        <v>144</v>
      </c>
      <c r="B21" s="146" t="s">
        <v>143</v>
      </c>
      <c r="C21" s="283"/>
      <c r="D21" s="271">
        <v>7752</v>
      </c>
      <c r="E21" s="272"/>
      <c r="F21" s="273"/>
      <c r="G21" s="125"/>
      <c r="H21" s="576">
        <f>SUM(C21:G22)</f>
        <v>16279.2</v>
      </c>
      <c r="I21" s="149" t="s">
        <v>135</v>
      </c>
      <c r="J21" s="73"/>
      <c r="K21" s="74"/>
      <c r="L21" s="163" t="s">
        <v>123</v>
      </c>
      <c r="N21" s="236" t="s">
        <v>124</v>
      </c>
    </row>
    <row r="22" spans="1:16" x14ac:dyDescent="0.2">
      <c r="A22" s="587"/>
      <c r="B22" s="146" t="s">
        <v>145</v>
      </c>
      <c r="C22" s="283"/>
      <c r="D22" s="271">
        <v>8527.2000000000007</v>
      </c>
      <c r="E22" s="272"/>
      <c r="F22" s="273"/>
      <c r="G22" s="125"/>
      <c r="H22" s="577"/>
      <c r="I22" s="149" t="s">
        <v>135</v>
      </c>
      <c r="J22" s="73"/>
      <c r="K22" s="74"/>
      <c r="L22" s="163" t="s">
        <v>123</v>
      </c>
      <c r="N22" s="236" t="s">
        <v>124</v>
      </c>
    </row>
    <row r="23" spans="1:16" x14ac:dyDescent="0.2">
      <c r="A23" s="332" t="s">
        <v>147</v>
      </c>
      <c r="B23" s="146" t="s">
        <v>146</v>
      </c>
      <c r="C23" s="283"/>
      <c r="D23" s="271">
        <v>2986.8</v>
      </c>
      <c r="E23" s="272"/>
      <c r="F23" s="273"/>
      <c r="G23" s="125"/>
      <c r="H23" s="333">
        <f>SUM(C23:G23)</f>
        <v>2986.8</v>
      </c>
      <c r="I23" s="149" t="s">
        <v>148</v>
      </c>
      <c r="J23" s="73"/>
      <c r="K23" s="74"/>
      <c r="L23" s="163" t="s">
        <v>123</v>
      </c>
      <c r="N23" s="236" t="s">
        <v>124</v>
      </c>
    </row>
    <row r="24" spans="1:16" x14ac:dyDescent="0.2">
      <c r="A24" s="586" t="s">
        <v>150</v>
      </c>
      <c r="B24" s="146" t="s">
        <v>149</v>
      </c>
      <c r="C24" s="283">
        <v>1368</v>
      </c>
      <c r="D24" s="271"/>
      <c r="E24" s="272"/>
      <c r="F24" s="273"/>
      <c r="G24" s="125"/>
      <c r="H24" s="576">
        <f>SUM(C24:G26)</f>
        <v>15737.7</v>
      </c>
      <c r="I24" s="149" t="s">
        <v>90</v>
      </c>
      <c r="J24" s="73"/>
      <c r="K24" s="74"/>
      <c r="L24" s="163" t="s">
        <v>116</v>
      </c>
      <c r="N24" s="241">
        <v>41393</v>
      </c>
      <c r="P24" s="235">
        <f>C24+C19</f>
        <v>1653</v>
      </c>
    </row>
    <row r="25" spans="1:16" x14ac:dyDescent="0.2">
      <c r="A25" s="597"/>
      <c r="B25" s="146" t="s">
        <v>151</v>
      </c>
      <c r="C25" s="283"/>
      <c r="D25" s="271">
        <v>8527.2000000000007</v>
      </c>
      <c r="E25" s="272"/>
      <c r="F25" s="273"/>
      <c r="G25" s="125"/>
      <c r="H25" s="580"/>
      <c r="I25" s="149" t="s">
        <v>135</v>
      </c>
      <c r="J25" s="73"/>
      <c r="K25" s="74"/>
      <c r="L25" s="163" t="s">
        <v>123</v>
      </c>
      <c r="N25" s="241" t="s">
        <v>124</v>
      </c>
    </row>
    <row r="26" spans="1:16" x14ac:dyDescent="0.2">
      <c r="A26" s="587"/>
      <c r="B26" s="146" t="s">
        <v>152</v>
      </c>
      <c r="C26" s="283">
        <v>5842.5</v>
      </c>
      <c r="D26" s="271"/>
      <c r="E26" s="272"/>
      <c r="F26" s="273"/>
      <c r="G26" s="125"/>
      <c r="H26" s="577"/>
      <c r="I26" s="149" t="s">
        <v>113</v>
      </c>
      <c r="J26" s="73"/>
      <c r="K26" s="74"/>
      <c r="L26" s="163" t="s">
        <v>116</v>
      </c>
      <c r="N26" s="241">
        <v>41353</v>
      </c>
    </row>
    <row r="27" spans="1:16" x14ac:dyDescent="0.2">
      <c r="A27" s="586" t="s">
        <v>154</v>
      </c>
      <c r="B27" s="146" t="s">
        <v>153</v>
      </c>
      <c r="C27" s="283">
        <v>3123.6</v>
      </c>
      <c r="D27" s="271"/>
      <c r="E27" s="272"/>
      <c r="F27" s="273"/>
      <c r="G27" s="125"/>
      <c r="H27" s="576">
        <f>SUM(C27:G30)</f>
        <v>13816.8</v>
      </c>
      <c r="I27" s="149" t="s">
        <v>155</v>
      </c>
      <c r="J27" s="73"/>
      <c r="K27" s="74"/>
      <c r="L27" s="163" t="s">
        <v>116</v>
      </c>
      <c r="N27" s="241">
        <v>41368</v>
      </c>
    </row>
    <row r="28" spans="1:16" x14ac:dyDescent="0.2">
      <c r="A28" s="597"/>
      <c r="B28" s="146" t="s">
        <v>156</v>
      </c>
      <c r="C28" s="274"/>
      <c r="D28" s="271">
        <v>433.2</v>
      </c>
      <c r="E28" s="272"/>
      <c r="F28" s="273"/>
      <c r="G28" s="125"/>
      <c r="H28" s="580"/>
      <c r="I28" s="149" t="s">
        <v>135</v>
      </c>
      <c r="J28" s="73"/>
      <c r="K28" s="74"/>
      <c r="L28" s="163" t="s">
        <v>123</v>
      </c>
      <c r="N28" s="236" t="s">
        <v>124</v>
      </c>
    </row>
    <row r="29" spans="1:16" x14ac:dyDescent="0.2">
      <c r="A29" s="597"/>
      <c r="B29" s="146" t="s">
        <v>157</v>
      </c>
      <c r="C29" s="274"/>
      <c r="D29" s="271">
        <v>5130</v>
      </c>
      <c r="E29" s="272"/>
      <c r="F29" s="273"/>
      <c r="G29" s="125"/>
      <c r="H29" s="580"/>
      <c r="I29" s="149" t="s">
        <v>159</v>
      </c>
      <c r="J29" s="73"/>
      <c r="K29" s="74"/>
      <c r="L29" s="163" t="s">
        <v>123</v>
      </c>
      <c r="N29" s="236" t="s">
        <v>124</v>
      </c>
    </row>
    <row r="30" spans="1:16" x14ac:dyDescent="0.2">
      <c r="A30" s="587"/>
      <c r="B30" s="146" t="s">
        <v>158</v>
      </c>
      <c r="C30" s="274"/>
      <c r="D30" s="271">
        <v>5130</v>
      </c>
      <c r="E30" s="272"/>
      <c r="F30" s="273"/>
      <c r="G30" s="125"/>
      <c r="H30" s="577"/>
      <c r="I30" s="149" t="s">
        <v>159</v>
      </c>
      <c r="J30" s="73"/>
      <c r="K30" s="74"/>
      <c r="L30" s="163" t="s">
        <v>123</v>
      </c>
      <c r="N30" s="236" t="s">
        <v>124</v>
      </c>
    </row>
    <row r="31" spans="1:16" x14ac:dyDescent="0.2">
      <c r="A31" s="586" t="s">
        <v>162</v>
      </c>
      <c r="B31" s="146" t="s">
        <v>160</v>
      </c>
      <c r="C31" s="274"/>
      <c r="D31" s="271">
        <v>2749.68</v>
      </c>
      <c r="E31" s="272"/>
      <c r="F31" s="273"/>
      <c r="G31" s="125"/>
      <c r="H31" s="576">
        <f>SUM(C31:G33)</f>
        <v>16156.08</v>
      </c>
      <c r="I31" s="149" t="s">
        <v>163</v>
      </c>
      <c r="J31" s="73"/>
      <c r="K31" s="74"/>
      <c r="L31" s="163" t="s">
        <v>123</v>
      </c>
      <c r="N31" s="236" t="s">
        <v>124</v>
      </c>
    </row>
    <row r="32" spans="1:16" x14ac:dyDescent="0.2">
      <c r="A32" s="597"/>
      <c r="B32" s="146" t="s">
        <v>161</v>
      </c>
      <c r="C32" s="274"/>
      <c r="D32" s="271">
        <v>2348.4</v>
      </c>
      <c r="E32" s="272"/>
      <c r="F32" s="273"/>
      <c r="G32" s="125"/>
      <c r="H32" s="580"/>
      <c r="I32" s="149" t="s">
        <v>135</v>
      </c>
      <c r="J32" s="73"/>
      <c r="K32" s="74"/>
      <c r="L32" s="163" t="s">
        <v>123</v>
      </c>
      <c r="N32" s="236" t="s">
        <v>124</v>
      </c>
    </row>
    <row r="33" spans="1:15" x14ac:dyDescent="0.2">
      <c r="A33" s="587"/>
      <c r="B33" s="146" t="s">
        <v>166</v>
      </c>
      <c r="C33" s="283">
        <v>11058</v>
      </c>
      <c r="D33" s="271"/>
      <c r="E33" s="272"/>
      <c r="F33" s="273"/>
      <c r="G33" s="125"/>
      <c r="H33" s="577"/>
      <c r="I33" s="149" t="s">
        <v>165</v>
      </c>
      <c r="J33" s="73"/>
      <c r="K33" s="74"/>
      <c r="L33" s="163" t="s">
        <v>140</v>
      </c>
      <c r="N33" s="241">
        <v>41355</v>
      </c>
    </row>
    <row r="34" spans="1:15" x14ac:dyDescent="0.2">
      <c r="A34" s="586" t="s">
        <v>169</v>
      </c>
      <c r="B34" s="146" t="s">
        <v>167</v>
      </c>
      <c r="C34" s="274"/>
      <c r="D34" s="271">
        <v>6840</v>
      </c>
      <c r="E34" s="272"/>
      <c r="F34" s="273"/>
      <c r="G34" s="125"/>
      <c r="H34" s="576">
        <f>SUM(C34:G35)</f>
        <v>26220</v>
      </c>
      <c r="I34" s="149" t="s">
        <v>133</v>
      </c>
      <c r="J34" s="73"/>
      <c r="K34" s="74"/>
      <c r="L34" s="163" t="s">
        <v>123</v>
      </c>
      <c r="N34" s="236" t="s">
        <v>124</v>
      </c>
    </row>
    <row r="35" spans="1:15" ht="13.5" thickBot="1" x14ac:dyDescent="0.25">
      <c r="A35" s="587"/>
      <c r="B35" s="146" t="s">
        <v>168</v>
      </c>
      <c r="C35" s="283"/>
      <c r="D35" s="271">
        <v>19380</v>
      </c>
      <c r="E35" s="272"/>
      <c r="F35" s="273"/>
      <c r="G35" s="125"/>
      <c r="H35" s="577"/>
      <c r="I35" s="149" t="s">
        <v>133</v>
      </c>
      <c r="J35" s="73"/>
      <c r="K35" s="74"/>
      <c r="L35" s="163" t="s">
        <v>123</v>
      </c>
      <c r="N35" s="236" t="s">
        <v>124</v>
      </c>
    </row>
    <row r="36" spans="1:15" s="13" customFormat="1" ht="14.25" thickTop="1" thickBot="1" x14ac:dyDescent="0.25">
      <c r="A36" s="589"/>
      <c r="B36" s="589"/>
      <c r="C36" s="284">
        <f t="shared" ref="C36:H36" si="0">SUM(C5:C35)</f>
        <v>57621.299999999996</v>
      </c>
      <c r="D36" s="284">
        <f t="shared" si="0"/>
        <v>114241.67999999998</v>
      </c>
      <c r="E36" s="284">
        <f t="shared" si="0"/>
        <v>37962</v>
      </c>
      <c r="F36" s="284">
        <f t="shared" si="0"/>
        <v>0</v>
      </c>
      <c r="G36" s="126">
        <f t="shared" si="0"/>
        <v>0</v>
      </c>
      <c r="H36" s="590">
        <f t="shared" si="0"/>
        <v>209824.97999999998</v>
      </c>
      <c r="I36" s="590"/>
      <c r="J36" s="590"/>
      <c r="K36" s="590"/>
      <c r="L36" s="128">
        <f>SUM(C36:G36)</f>
        <v>209824.97999999998</v>
      </c>
      <c r="M36" s="128"/>
      <c r="N36" s="165"/>
    </row>
    <row r="37" spans="1:15" s="13" customFormat="1" ht="15" customHeight="1" x14ac:dyDescent="0.2">
      <c r="A37" s="324"/>
      <c r="B37" s="147"/>
      <c r="C37" s="592">
        <f>SUM(C36:D36)</f>
        <v>171862.97999999998</v>
      </c>
      <c r="D37" s="593"/>
      <c r="E37" s="594">
        <f>SUM(E36:F36)</f>
        <v>37962</v>
      </c>
      <c r="F37" s="595"/>
      <c r="G37" s="127">
        <f>SUM(G36)</f>
        <v>0</v>
      </c>
      <c r="H37" s="591"/>
      <c r="I37" s="591"/>
      <c r="J37" s="591"/>
      <c r="K37" s="591"/>
      <c r="L37" s="128">
        <f>SUM(C37:G37)</f>
        <v>209824.97999999998</v>
      </c>
      <c r="M37" s="128"/>
      <c r="N37" s="165"/>
    </row>
    <row r="38" spans="1:15" s="13" customFormat="1" x14ac:dyDescent="0.2">
      <c r="A38" s="324"/>
      <c r="B38" s="147"/>
      <c r="C38" s="285"/>
      <c r="D38" s="285"/>
      <c r="E38" s="285"/>
      <c r="F38" s="285"/>
      <c r="G38" s="9"/>
      <c r="H38" s="14"/>
      <c r="L38" s="8"/>
      <c r="M38" s="8"/>
      <c r="N38" s="165"/>
    </row>
    <row r="39" spans="1:15" x14ac:dyDescent="0.2">
      <c r="I39" s="245"/>
    </row>
    <row r="40" spans="1:15" ht="15" x14ac:dyDescent="0.2">
      <c r="A40" s="124" t="s">
        <v>17</v>
      </c>
    </row>
    <row r="41" spans="1:15" s="164" customFormat="1" ht="7.5" customHeight="1" x14ac:dyDescent="0.2">
      <c r="A41" s="4"/>
      <c r="B41" s="144"/>
      <c r="C41" s="277"/>
      <c r="D41" s="277"/>
      <c r="E41" s="277"/>
      <c r="F41" s="277"/>
      <c r="G41" s="1"/>
      <c r="H41"/>
      <c r="I41"/>
      <c r="J41"/>
      <c r="K41"/>
      <c r="L41"/>
      <c r="M41"/>
      <c r="O41"/>
    </row>
    <row r="42" spans="1:15" s="164" customFormat="1" ht="17.25" customHeight="1" thickBot="1" x14ac:dyDescent="0.25">
      <c r="A42" s="226"/>
      <c r="B42" s="227" t="s">
        <v>83</v>
      </c>
      <c r="C42" s="286"/>
      <c r="D42" s="277"/>
      <c r="E42" s="277"/>
      <c r="F42" s="277"/>
      <c r="G42" s="1"/>
      <c r="H42"/>
      <c r="I42"/>
      <c r="J42"/>
      <c r="K42"/>
      <c r="L42"/>
      <c r="M42"/>
      <c r="O42"/>
    </row>
    <row r="43" spans="1:15" s="164" customFormat="1" ht="13.5" thickBot="1" x14ac:dyDescent="0.25">
      <c r="A43" s="603"/>
      <c r="B43" s="604"/>
      <c r="C43" s="287" t="s">
        <v>164</v>
      </c>
      <c r="D43" s="288" t="s">
        <v>15</v>
      </c>
      <c r="E43" s="288" t="s">
        <v>44</v>
      </c>
      <c r="F43" s="288" t="s">
        <v>125</v>
      </c>
      <c r="G43" s="288" t="s">
        <v>13</v>
      </c>
      <c r="H43" s="265" t="s">
        <v>14</v>
      </c>
      <c r="I43" s="160" t="s">
        <v>61</v>
      </c>
      <c r="K43"/>
    </row>
    <row r="44" spans="1:15" s="164" customFormat="1" x14ac:dyDescent="0.2">
      <c r="A44" s="605" t="s">
        <v>121</v>
      </c>
      <c r="B44" s="606"/>
      <c r="C44" s="289"/>
      <c r="D44" s="290"/>
      <c r="E44" s="290"/>
      <c r="F44" s="291">
        <v>11400</v>
      </c>
      <c r="G44" s="291"/>
      <c r="H44" s="123"/>
      <c r="I44" s="177"/>
      <c r="K44"/>
    </row>
    <row r="45" spans="1:15" s="164" customFormat="1" x14ac:dyDescent="0.2">
      <c r="A45" s="578" t="s">
        <v>128</v>
      </c>
      <c r="B45" s="583"/>
      <c r="C45" s="292"/>
      <c r="D45" s="293"/>
      <c r="E45" s="293"/>
      <c r="F45" s="294"/>
      <c r="G45" s="294"/>
      <c r="H45" s="122">
        <v>19380</v>
      </c>
      <c r="I45" s="120"/>
      <c r="K45"/>
    </row>
    <row r="46" spans="1:15" s="164" customFormat="1" x14ac:dyDescent="0.2">
      <c r="A46" s="578" t="s">
        <v>129</v>
      </c>
      <c r="B46" s="583"/>
      <c r="C46" s="292"/>
      <c r="D46" s="293"/>
      <c r="E46" s="293"/>
      <c r="F46" s="294"/>
      <c r="G46" s="294">
        <v>8527.2000000000007</v>
      </c>
      <c r="H46" s="122"/>
      <c r="I46" s="120"/>
      <c r="K46"/>
    </row>
    <row r="47" spans="1:15" s="164" customFormat="1" x14ac:dyDescent="0.2">
      <c r="A47" s="578" t="s">
        <v>134</v>
      </c>
      <c r="B47" s="583"/>
      <c r="C47" s="292"/>
      <c r="D47" s="293"/>
      <c r="E47" s="293"/>
      <c r="F47" s="294"/>
      <c r="G47" s="294"/>
      <c r="H47" s="122"/>
      <c r="I47" s="120">
        <v>2713.2</v>
      </c>
      <c r="K47"/>
    </row>
    <row r="48" spans="1:15" s="164" customFormat="1" x14ac:dyDescent="0.2">
      <c r="A48" s="578" t="s">
        <v>141</v>
      </c>
      <c r="B48" s="583"/>
      <c r="C48" s="292"/>
      <c r="D48" s="293"/>
      <c r="E48" s="293"/>
      <c r="F48" s="294"/>
      <c r="G48" s="294"/>
      <c r="H48" s="122"/>
      <c r="I48" s="120">
        <v>2416.8000000000002</v>
      </c>
      <c r="K48"/>
    </row>
    <row r="49" spans="1:15" s="164" customFormat="1" x14ac:dyDescent="0.2">
      <c r="A49" s="578" t="s">
        <v>143</v>
      </c>
      <c r="B49" s="583"/>
      <c r="C49" s="292"/>
      <c r="D49" s="294"/>
      <c r="E49" s="294"/>
      <c r="F49" s="294"/>
      <c r="G49" s="294"/>
      <c r="H49" s="122"/>
      <c r="I49" s="271">
        <v>7752</v>
      </c>
      <c r="K49"/>
    </row>
    <row r="50" spans="1:15" s="164" customFormat="1" x14ac:dyDescent="0.2">
      <c r="A50" s="578" t="s">
        <v>145</v>
      </c>
      <c r="B50" s="583"/>
      <c r="C50" s="292"/>
      <c r="D50" s="294"/>
      <c r="E50" s="294"/>
      <c r="F50" s="294"/>
      <c r="G50" s="294"/>
      <c r="H50" s="122"/>
      <c r="I50" s="271">
        <v>8527.2000000000007</v>
      </c>
      <c r="K50"/>
    </row>
    <row r="51" spans="1:15" s="164" customFormat="1" x14ac:dyDescent="0.2">
      <c r="A51" s="578" t="s">
        <v>146</v>
      </c>
      <c r="B51" s="583"/>
      <c r="C51" s="292"/>
      <c r="D51" s="293">
        <v>2986.8</v>
      </c>
      <c r="E51" s="293"/>
      <c r="F51" s="294"/>
      <c r="G51" s="294"/>
      <c r="H51" s="122"/>
      <c r="I51" s="120"/>
      <c r="K51"/>
    </row>
    <row r="52" spans="1:15" s="164" customFormat="1" x14ac:dyDescent="0.2">
      <c r="A52" s="578" t="s">
        <v>151</v>
      </c>
      <c r="B52" s="583"/>
      <c r="C52" s="295"/>
      <c r="D52" s="296"/>
      <c r="E52" s="296"/>
      <c r="F52" s="297"/>
      <c r="G52" s="297"/>
      <c r="H52" s="267"/>
      <c r="I52" s="230">
        <v>8527.2000000000007</v>
      </c>
      <c r="K52"/>
    </row>
    <row r="53" spans="1:15" s="164" customFormat="1" x14ac:dyDescent="0.2">
      <c r="A53" s="578" t="s">
        <v>156</v>
      </c>
      <c r="B53" s="579"/>
      <c r="C53" s="295"/>
      <c r="D53" s="296"/>
      <c r="E53" s="296"/>
      <c r="F53" s="297"/>
      <c r="G53" s="297"/>
      <c r="H53" s="122"/>
      <c r="I53" s="230">
        <v>433.2</v>
      </c>
      <c r="K53"/>
    </row>
    <row r="54" spans="1:15" s="164" customFormat="1" x14ac:dyDescent="0.2">
      <c r="A54" s="578" t="s">
        <v>157</v>
      </c>
      <c r="B54" s="579"/>
      <c r="C54" s="295"/>
      <c r="D54" s="296"/>
      <c r="E54" s="296">
        <v>5130</v>
      </c>
      <c r="F54" s="297"/>
      <c r="G54" s="297"/>
      <c r="H54" s="122"/>
      <c r="I54" s="230"/>
      <c r="K54"/>
    </row>
    <row r="55" spans="1:15" s="164" customFormat="1" x14ac:dyDescent="0.2">
      <c r="A55" s="578" t="s">
        <v>158</v>
      </c>
      <c r="B55" s="579"/>
      <c r="C55" s="295"/>
      <c r="D55" s="296"/>
      <c r="E55" s="296">
        <v>5130</v>
      </c>
      <c r="F55" s="297"/>
      <c r="G55" s="297"/>
      <c r="H55" s="122"/>
      <c r="I55" s="230"/>
      <c r="K55"/>
    </row>
    <row r="56" spans="1:15" s="164" customFormat="1" x14ac:dyDescent="0.2">
      <c r="A56" s="578" t="s">
        <v>160</v>
      </c>
      <c r="B56" s="579"/>
      <c r="C56" s="295">
        <v>2749.68</v>
      </c>
      <c r="D56" s="296"/>
      <c r="E56" s="296"/>
      <c r="F56" s="297"/>
      <c r="G56" s="297"/>
      <c r="H56" s="267"/>
      <c r="I56" s="230"/>
      <c r="K56"/>
    </row>
    <row r="57" spans="1:15" s="164" customFormat="1" x14ac:dyDescent="0.2">
      <c r="A57" s="578" t="s">
        <v>161</v>
      </c>
      <c r="B57" s="579"/>
      <c r="C57" s="295"/>
      <c r="D57" s="296"/>
      <c r="E57" s="296"/>
      <c r="F57" s="297"/>
      <c r="G57" s="297"/>
      <c r="H57" s="267"/>
      <c r="I57" s="230">
        <v>2348.4</v>
      </c>
      <c r="K57"/>
    </row>
    <row r="58" spans="1:15" s="164" customFormat="1" x14ac:dyDescent="0.2">
      <c r="A58" s="578" t="s">
        <v>167</v>
      </c>
      <c r="B58" s="579"/>
      <c r="C58" s="295"/>
      <c r="D58" s="296"/>
      <c r="E58" s="296"/>
      <c r="F58" s="297"/>
      <c r="G58" s="297"/>
      <c r="H58" s="271">
        <v>6840</v>
      </c>
      <c r="I58" s="230"/>
      <c r="K58"/>
    </row>
    <row r="59" spans="1:15" s="164" customFormat="1" x14ac:dyDescent="0.2">
      <c r="A59" s="578" t="s">
        <v>168</v>
      </c>
      <c r="B59" s="579"/>
      <c r="C59" s="295"/>
      <c r="D59" s="296"/>
      <c r="E59" s="296"/>
      <c r="F59" s="297"/>
      <c r="G59" s="297"/>
      <c r="H59" s="271">
        <v>19380</v>
      </c>
      <c r="I59" s="230"/>
      <c r="K59"/>
    </row>
    <row r="60" spans="1:15" s="164" customFormat="1" x14ac:dyDescent="0.2">
      <c r="A60" s="578"/>
      <c r="B60" s="579"/>
      <c r="C60" s="295"/>
      <c r="D60" s="296"/>
      <c r="E60" s="296"/>
      <c r="F60" s="297"/>
      <c r="G60" s="297"/>
      <c r="H60" s="267"/>
      <c r="I60" s="230"/>
      <c r="K60"/>
    </row>
    <row r="61" spans="1:15" ht="13.5" thickBot="1" x14ac:dyDescent="0.25">
      <c r="A61" s="584"/>
      <c r="B61" s="585"/>
      <c r="C61" s="298"/>
      <c r="D61" s="299"/>
      <c r="E61" s="299"/>
      <c r="F61" s="300"/>
      <c r="G61" s="300"/>
      <c r="H61" s="159"/>
      <c r="I61" s="161"/>
      <c r="J61" s="164"/>
      <c r="N61"/>
    </row>
    <row r="62" spans="1:15" ht="13.5" thickBot="1" x14ac:dyDescent="0.25">
      <c r="C62" s="301">
        <f t="shared" ref="C62:I62" si="1">SUM(C44:C61)</f>
        <v>2749.68</v>
      </c>
      <c r="D62" s="302">
        <f t="shared" si="1"/>
        <v>2986.8</v>
      </c>
      <c r="E62" s="302">
        <f t="shared" si="1"/>
        <v>10260</v>
      </c>
      <c r="F62" s="302">
        <f t="shared" si="1"/>
        <v>11400</v>
      </c>
      <c r="G62" s="302">
        <f t="shared" si="1"/>
        <v>8527.2000000000007</v>
      </c>
      <c r="H62" s="191">
        <f t="shared" si="1"/>
        <v>45600</v>
      </c>
      <c r="I62" s="266">
        <f t="shared" si="1"/>
        <v>32718.000000000004</v>
      </c>
      <c r="J62" s="581">
        <f>SUM(C62:I62)</f>
        <v>114241.68</v>
      </c>
      <c r="K62" s="582"/>
      <c r="N62"/>
    </row>
    <row r="63" spans="1:15" x14ac:dyDescent="0.2">
      <c r="H63" s="1"/>
      <c r="N63"/>
      <c r="O63" s="164"/>
    </row>
  </sheetData>
  <mergeCells count="48">
    <mergeCell ref="A10:A12"/>
    <mergeCell ref="A13:A17"/>
    <mergeCell ref="A18:A20"/>
    <mergeCell ref="A24:A26"/>
    <mergeCell ref="A27:A30"/>
    <mergeCell ref="A43:B43"/>
    <mergeCell ref="A44:B44"/>
    <mergeCell ref="A31:A33"/>
    <mergeCell ref="A46:B46"/>
    <mergeCell ref="A47:B47"/>
    <mergeCell ref="H21:H22"/>
    <mergeCell ref="H24:H26"/>
    <mergeCell ref="H27:H30"/>
    <mergeCell ref="G2:G4"/>
    <mergeCell ref="C3:D3"/>
    <mergeCell ref="E3:F3"/>
    <mergeCell ref="A48:B48"/>
    <mergeCell ref="A45:B45"/>
    <mergeCell ref="A34:A35"/>
    <mergeCell ref="I4:K4"/>
    <mergeCell ref="A36:B36"/>
    <mergeCell ref="H36:K37"/>
    <mergeCell ref="C37:D37"/>
    <mergeCell ref="E37:F37"/>
    <mergeCell ref="A5:A7"/>
    <mergeCell ref="H5:H7"/>
    <mergeCell ref="A8:A9"/>
    <mergeCell ref="H8:H9"/>
    <mergeCell ref="H10:H12"/>
    <mergeCell ref="H13:H17"/>
    <mergeCell ref="H18:H20"/>
    <mergeCell ref="A21:A22"/>
    <mergeCell ref="H34:H35"/>
    <mergeCell ref="A58:B58"/>
    <mergeCell ref="A59:B59"/>
    <mergeCell ref="H31:H33"/>
    <mergeCell ref="J62:K62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60:B60"/>
    <mergeCell ref="A61:B61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59"/>
  <sheetViews>
    <sheetView zoomScaleNormal="100" workbookViewId="0">
      <pane ySplit="4" topLeftCell="A5" activePane="bottomLeft" state="frozenSplit"/>
      <selection pane="bottomLeft" activeCell="M14" sqref="M14"/>
    </sheetView>
  </sheetViews>
  <sheetFormatPr defaultRowHeight="12.75" x14ac:dyDescent="0.2"/>
  <cols>
    <col min="1" max="1" width="2.42578125" style="338" customWidth="1"/>
    <col min="2" max="2" width="6.42578125" style="144" customWidth="1"/>
    <col min="3" max="4" width="10.7109375" style="277" customWidth="1"/>
    <col min="5" max="5" width="11.28515625" style="277" customWidth="1"/>
    <col min="6" max="6" width="9" style="277" customWidth="1"/>
    <col min="7" max="7" width="10.5703125" style="1" customWidth="1"/>
    <col min="8" max="8" width="10.7109375" customWidth="1"/>
    <col min="9" max="10" width="10.42578125" customWidth="1"/>
    <col min="11" max="11" width="10.28515625" customWidth="1"/>
    <col min="12" max="13" width="10.7109375" customWidth="1"/>
    <col min="14" max="14" width="10.7109375" style="164" customWidth="1"/>
    <col min="15" max="15" width="10.7109375" customWidth="1"/>
    <col min="16" max="16" width="14.140625" customWidth="1"/>
    <col min="17" max="17" width="13.28515625" customWidth="1"/>
    <col min="18" max="18" width="13.7109375" customWidth="1"/>
    <col min="19" max="19" width="13.140625" customWidth="1"/>
  </cols>
  <sheetData>
    <row r="1" spans="1:14" ht="15" x14ac:dyDescent="0.25">
      <c r="A1" s="100" t="s">
        <v>105</v>
      </c>
      <c r="C1" s="276"/>
    </row>
    <row r="2" spans="1:14" ht="5.25" customHeight="1" thickBot="1" x14ac:dyDescent="0.25">
      <c r="A2" s="339"/>
      <c r="B2" s="343"/>
      <c r="C2" s="278"/>
      <c r="D2" s="279"/>
      <c r="E2" s="279"/>
      <c r="F2" s="279"/>
      <c r="G2" s="599" t="s">
        <v>94</v>
      </c>
      <c r="H2" s="221"/>
    </row>
    <row r="3" spans="1:14" ht="17.25" customHeight="1" x14ac:dyDescent="0.2">
      <c r="A3" s="339"/>
      <c r="B3" s="343"/>
      <c r="C3" s="601" t="s">
        <v>83</v>
      </c>
      <c r="D3" s="602"/>
      <c r="E3" s="601" t="s">
        <v>82</v>
      </c>
      <c r="F3" s="602"/>
      <c r="G3" s="599"/>
      <c r="H3" s="221"/>
    </row>
    <row r="4" spans="1:14" ht="13.5" thickBot="1" x14ac:dyDescent="0.25">
      <c r="A4" s="142" t="s">
        <v>6</v>
      </c>
      <c r="B4" s="175" t="s">
        <v>18</v>
      </c>
      <c r="C4" s="280" t="s">
        <v>7</v>
      </c>
      <c r="D4" s="281" t="s">
        <v>8</v>
      </c>
      <c r="E4" s="280" t="s">
        <v>87</v>
      </c>
      <c r="F4" s="282" t="s">
        <v>8</v>
      </c>
      <c r="G4" s="600"/>
      <c r="H4" s="337" t="s">
        <v>0</v>
      </c>
      <c r="I4" s="588" t="s">
        <v>19</v>
      </c>
      <c r="J4" s="588"/>
      <c r="K4" s="588"/>
    </row>
    <row r="5" spans="1:14" x14ac:dyDescent="0.2">
      <c r="A5" s="597" t="s">
        <v>89</v>
      </c>
      <c r="B5" s="145" t="s">
        <v>170</v>
      </c>
      <c r="C5" s="352">
        <v>5871</v>
      </c>
      <c r="D5" s="340"/>
      <c r="E5" s="341"/>
      <c r="F5" s="342"/>
      <c r="G5" s="162"/>
      <c r="H5" s="580">
        <f>SUM(C5:G7)</f>
        <v>32451.239999999998</v>
      </c>
      <c r="I5" s="149" t="s">
        <v>76</v>
      </c>
      <c r="J5" s="73"/>
      <c r="K5" s="74"/>
      <c r="L5" s="163" t="s">
        <v>116</v>
      </c>
      <c r="N5" s="236">
        <v>41367</v>
      </c>
    </row>
    <row r="6" spans="1:14" x14ac:dyDescent="0.2">
      <c r="A6" s="597"/>
      <c r="B6" s="146" t="s">
        <v>171</v>
      </c>
      <c r="C6" s="344"/>
      <c r="D6" s="271">
        <v>20164.32</v>
      </c>
      <c r="E6" s="272"/>
      <c r="F6" s="273"/>
      <c r="G6" s="125"/>
      <c r="H6" s="580"/>
      <c r="I6" s="149" t="s">
        <v>172</v>
      </c>
      <c r="J6" s="73"/>
      <c r="K6" s="74"/>
      <c r="L6" s="163" t="s">
        <v>123</v>
      </c>
      <c r="N6" s="236" t="s">
        <v>124</v>
      </c>
    </row>
    <row r="7" spans="1:14" x14ac:dyDescent="0.2">
      <c r="A7" s="587"/>
      <c r="B7" s="146" t="s">
        <v>173</v>
      </c>
      <c r="C7" s="344"/>
      <c r="D7" s="271">
        <v>6415.92</v>
      </c>
      <c r="E7" s="272"/>
      <c r="F7" s="273"/>
      <c r="G7" s="125"/>
      <c r="H7" s="577"/>
      <c r="I7" s="149" t="s">
        <v>172</v>
      </c>
      <c r="J7" s="73"/>
      <c r="K7" s="74"/>
      <c r="L7" s="163" t="s">
        <v>123</v>
      </c>
      <c r="N7" s="236" t="s">
        <v>124</v>
      </c>
    </row>
    <row r="8" spans="1:14" x14ac:dyDescent="0.2">
      <c r="A8" s="336" t="s">
        <v>175</v>
      </c>
      <c r="B8" s="146" t="s">
        <v>174</v>
      </c>
      <c r="C8" s="274"/>
      <c r="D8" s="271">
        <v>4696.8</v>
      </c>
      <c r="E8" s="272"/>
      <c r="F8" s="273"/>
      <c r="G8" s="125"/>
      <c r="H8" s="335">
        <f>SUM(C8:G8)</f>
        <v>4696.8</v>
      </c>
      <c r="I8" s="149" t="s">
        <v>132</v>
      </c>
      <c r="J8" s="73"/>
      <c r="K8" s="74"/>
      <c r="L8" s="163" t="s">
        <v>123</v>
      </c>
      <c r="N8" s="236" t="s">
        <v>124</v>
      </c>
    </row>
    <row r="9" spans="1:14" x14ac:dyDescent="0.2">
      <c r="A9" s="586" t="s">
        <v>178</v>
      </c>
      <c r="B9" s="146" t="s">
        <v>176</v>
      </c>
      <c r="C9" s="283">
        <v>12996</v>
      </c>
      <c r="D9" s="271"/>
      <c r="E9" s="272"/>
      <c r="F9" s="273"/>
      <c r="G9" s="125"/>
      <c r="H9" s="576">
        <f>SUM(C9:G10)</f>
        <v>34599</v>
      </c>
      <c r="I9" s="149" t="s">
        <v>165</v>
      </c>
      <c r="J9" s="73"/>
      <c r="K9" s="74"/>
      <c r="L9" s="163" t="s">
        <v>116</v>
      </c>
      <c r="N9" s="241">
        <v>41375</v>
      </c>
    </row>
    <row r="10" spans="1:14" x14ac:dyDescent="0.2">
      <c r="A10" s="587"/>
      <c r="B10" s="146" t="s">
        <v>177</v>
      </c>
      <c r="C10" s="274"/>
      <c r="D10" s="271">
        <v>21603</v>
      </c>
      <c r="E10" s="272"/>
      <c r="F10" s="273"/>
      <c r="G10" s="125"/>
      <c r="H10" s="577"/>
      <c r="I10" s="149" t="s">
        <v>179</v>
      </c>
      <c r="J10" s="73"/>
      <c r="K10" s="74"/>
      <c r="L10" s="163" t="s">
        <v>123</v>
      </c>
      <c r="N10" s="236" t="s">
        <v>124</v>
      </c>
    </row>
    <row r="11" spans="1:14" x14ac:dyDescent="0.2">
      <c r="A11" s="586" t="s">
        <v>130</v>
      </c>
      <c r="B11" s="146" t="s">
        <v>181</v>
      </c>
      <c r="C11" s="283"/>
      <c r="D11" s="271">
        <v>1550.4</v>
      </c>
      <c r="E11" s="272"/>
      <c r="F11" s="273"/>
      <c r="G11" s="125"/>
      <c r="H11" s="576">
        <f>SUM(C11:G12)</f>
        <v>2234.4</v>
      </c>
      <c r="I11" s="149" t="s">
        <v>122</v>
      </c>
      <c r="J11" s="73"/>
      <c r="K11" s="74"/>
      <c r="L11" s="163" t="s">
        <v>123</v>
      </c>
      <c r="N11" s="236" t="s">
        <v>124</v>
      </c>
    </row>
    <row r="12" spans="1:14" x14ac:dyDescent="0.2">
      <c r="A12" s="587"/>
      <c r="B12" s="146" t="s">
        <v>182</v>
      </c>
      <c r="C12" s="270"/>
      <c r="D12" s="271">
        <v>684</v>
      </c>
      <c r="E12" s="272"/>
      <c r="F12" s="273"/>
      <c r="G12" s="125"/>
      <c r="H12" s="577"/>
      <c r="I12" s="149" t="s">
        <v>183</v>
      </c>
      <c r="J12" s="73"/>
      <c r="K12" s="74"/>
      <c r="L12" s="163" t="s">
        <v>123</v>
      </c>
      <c r="N12" s="236" t="s">
        <v>124</v>
      </c>
    </row>
    <row r="13" spans="1:14" x14ac:dyDescent="0.2">
      <c r="A13" s="586" t="s">
        <v>186</v>
      </c>
      <c r="B13" s="146" t="s">
        <v>184</v>
      </c>
      <c r="C13" s="283">
        <v>1174.2</v>
      </c>
      <c r="D13" s="271"/>
      <c r="E13" s="272"/>
      <c r="F13" s="273"/>
      <c r="G13" s="125"/>
      <c r="H13" s="576">
        <f>SUM(C13:G14)</f>
        <v>7045.2</v>
      </c>
      <c r="I13" s="149" t="s">
        <v>187</v>
      </c>
      <c r="J13" s="73"/>
      <c r="K13" s="74"/>
      <c r="L13" s="163" t="s">
        <v>116</v>
      </c>
      <c r="N13" s="236">
        <v>41379</v>
      </c>
    </row>
    <row r="14" spans="1:14" x14ac:dyDescent="0.2">
      <c r="A14" s="587"/>
      <c r="B14" s="146" t="s">
        <v>185</v>
      </c>
      <c r="C14" s="283">
        <v>5871</v>
      </c>
      <c r="D14" s="271"/>
      <c r="E14" s="272"/>
      <c r="F14" s="273"/>
      <c r="G14" s="125"/>
      <c r="H14" s="577"/>
      <c r="I14" s="149" t="s">
        <v>76</v>
      </c>
      <c r="J14" s="73"/>
      <c r="K14" s="74"/>
      <c r="L14" s="163" t="s">
        <v>116</v>
      </c>
      <c r="N14" s="236">
        <v>41380</v>
      </c>
    </row>
    <row r="15" spans="1:14" x14ac:dyDescent="0.2">
      <c r="A15" s="586" t="s">
        <v>147</v>
      </c>
      <c r="B15" s="146" t="s">
        <v>189</v>
      </c>
      <c r="C15" s="274"/>
      <c r="D15" s="271">
        <v>3420</v>
      </c>
      <c r="E15" s="272"/>
      <c r="F15" s="273"/>
      <c r="G15" s="125"/>
      <c r="H15" s="576">
        <f>SUM(C15:G16)</f>
        <v>8116.8</v>
      </c>
      <c r="I15" s="149" t="s">
        <v>188</v>
      </c>
      <c r="J15" s="73"/>
      <c r="K15" s="74"/>
      <c r="L15" s="163" t="s">
        <v>123</v>
      </c>
      <c r="N15" s="236" t="s">
        <v>124</v>
      </c>
    </row>
    <row r="16" spans="1:14" x14ac:dyDescent="0.2">
      <c r="A16" s="587"/>
      <c r="B16" s="146" t="s">
        <v>190</v>
      </c>
      <c r="C16" s="274"/>
      <c r="D16" s="271">
        <v>4696.8</v>
      </c>
      <c r="E16" s="272"/>
      <c r="F16" s="273"/>
      <c r="G16" s="125"/>
      <c r="H16" s="577"/>
      <c r="I16" s="149" t="s">
        <v>191</v>
      </c>
      <c r="J16" s="73"/>
      <c r="K16" s="74"/>
      <c r="L16" s="163" t="s">
        <v>123</v>
      </c>
      <c r="N16" s="236" t="s">
        <v>124</v>
      </c>
    </row>
    <row r="17" spans="1:16" x14ac:dyDescent="0.2">
      <c r="A17" s="586" t="s">
        <v>193</v>
      </c>
      <c r="B17" s="146" t="s">
        <v>192</v>
      </c>
      <c r="C17" s="283">
        <v>2348.4</v>
      </c>
      <c r="D17" s="271"/>
      <c r="E17" s="272"/>
      <c r="F17" s="273"/>
      <c r="G17" s="125"/>
      <c r="H17" s="576">
        <f>SUM(C17:G18)</f>
        <v>4446</v>
      </c>
      <c r="I17" s="149" t="s">
        <v>110</v>
      </c>
      <c r="J17" s="73"/>
      <c r="K17" s="74"/>
      <c r="L17" s="163" t="s">
        <v>116</v>
      </c>
      <c r="N17" s="359">
        <v>41387</v>
      </c>
    </row>
    <row r="18" spans="1:16" x14ac:dyDescent="0.2">
      <c r="A18" s="587"/>
      <c r="B18" s="146" t="s">
        <v>194</v>
      </c>
      <c r="C18" s="270">
        <v>2097.6</v>
      </c>
      <c r="D18" s="271"/>
      <c r="E18" s="272"/>
      <c r="F18" s="273"/>
      <c r="G18" s="125"/>
      <c r="H18" s="577"/>
      <c r="I18" s="239" t="s">
        <v>195</v>
      </c>
      <c r="J18" s="73"/>
      <c r="K18" s="74"/>
      <c r="L18" s="224" t="s">
        <v>92</v>
      </c>
      <c r="N18" s="358"/>
    </row>
    <row r="19" spans="1:16" x14ac:dyDescent="0.2">
      <c r="A19" s="586" t="s">
        <v>201</v>
      </c>
      <c r="B19" s="146" t="s">
        <v>196</v>
      </c>
      <c r="C19" s="283"/>
      <c r="D19" s="271">
        <v>2348.4</v>
      </c>
      <c r="E19" s="272"/>
      <c r="F19" s="273"/>
      <c r="G19" s="125"/>
      <c r="H19" s="576">
        <f>SUM(C19:G22)</f>
        <v>64052.78</v>
      </c>
      <c r="I19" s="149" t="s">
        <v>191</v>
      </c>
      <c r="J19" s="73"/>
      <c r="K19" s="74"/>
      <c r="L19" s="163" t="s">
        <v>123</v>
      </c>
      <c r="N19" s="236" t="s">
        <v>124</v>
      </c>
    </row>
    <row r="20" spans="1:16" x14ac:dyDescent="0.2">
      <c r="A20" s="597"/>
      <c r="B20" s="146" t="s">
        <v>198</v>
      </c>
      <c r="C20" s="283"/>
      <c r="D20" s="271">
        <v>22465.59</v>
      </c>
      <c r="E20" s="272"/>
      <c r="F20" s="273"/>
      <c r="G20" s="125"/>
      <c r="H20" s="580"/>
      <c r="I20" s="149" t="s">
        <v>200</v>
      </c>
      <c r="J20" s="73"/>
      <c r="K20" s="74"/>
      <c r="L20" s="163" t="s">
        <v>123</v>
      </c>
      <c r="N20" s="236" t="s">
        <v>124</v>
      </c>
    </row>
    <row r="21" spans="1:16" x14ac:dyDescent="0.2">
      <c r="A21" s="597"/>
      <c r="B21" s="146" t="s">
        <v>199</v>
      </c>
      <c r="C21" s="283"/>
      <c r="D21" s="271">
        <v>33424.79</v>
      </c>
      <c r="E21" s="272"/>
      <c r="F21" s="273"/>
      <c r="G21" s="125"/>
      <c r="H21" s="580"/>
      <c r="I21" s="149" t="s">
        <v>200</v>
      </c>
      <c r="J21" s="73"/>
      <c r="K21" s="74"/>
      <c r="L21" s="163" t="s">
        <v>123</v>
      </c>
      <c r="N21" s="236" t="s">
        <v>124</v>
      </c>
    </row>
    <row r="22" spans="1:16" x14ac:dyDescent="0.2">
      <c r="A22" s="587"/>
      <c r="B22" s="146" t="s">
        <v>204</v>
      </c>
      <c r="C22" s="283">
        <v>5814</v>
      </c>
      <c r="D22" s="271"/>
      <c r="E22" s="272"/>
      <c r="F22" s="273"/>
      <c r="G22" s="125"/>
      <c r="H22" s="577"/>
      <c r="I22" s="149" t="s">
        <v>205</v>
      </c>
      <c r="J22" s="73"/>
      <c r="K22" s="74"/>
      <c r="L22" s="163" t="s">
        <v>116</v>
      </c>
      <c r="N22" s="236">
        <v>41460</v>
      </c>
    </row>
    <row r="23" spans="1:16" x14ac:dyDescent="0.2">
      <c r="A23" s="586" t="s">
        <v>169</v>
      </c>
      <c r="B23" s="146" t="s">
        <v>206</v>
      </c>
      <c r="C23" s="270"/>
      <c r="D23" s="271">
        <v>9500</v>
      </c>
      <c r="E23" s="272"/>
      <c r="F23" s="273"/>
      <c r="G23" s="125"/>
      <c r="H23" s="576">
        <f>SUM(C23:G24)</f>
        <v>58899.98</v>
      </c>
      <c r="I23" s="149" t="s">
        <v>200</v>
      </c>
      <c r="J23" s="73"/>
      <c r="K23" s="74"/>
      <c r="L23" s="163" t="s">
        <v>123</v>
      </c>
      <c r="N23" s="236" t="s">
        <v>124</v>
      </c>
    </row>
    <row r="24" spans="1:16" x14ac:dyDescent="0.2">
      <c r="A24" s="587"/>
      <c r="B24" s="146" t="s">
        <v>207</v>
      </c>
      <c r="C24" s="270"/>
      <c r="D24" s="271">
        <v>49399.98</v>
      </c>
      <c r="E24" s="272"/>
      <c r="F24" s="273"/>
      <c r="G24" s="125"/>
      <c r="H24" s="577"/>
      <c r="I24" s="149" t="s">
        <v>200</v>
      </c>
      <c r="J24" s="73"/>
      <c r="K24" s="74"/>
      <c r="L24" s="163" t="s">
        <v>123</v>
      </c>
      <c r="N24" s="236" t="s">
        <v>124</v>
      </c>
    </row>
    <row r="25" spans="1:16" x14ac:dyDescent="0.2">
      <c r="A25" s="586" t="s">
        <v>209</v>
      </c>
      <c r="B25" s="146" t="s">
        <v>208</v>
      </c>
      <c r="C25" s="283"/>
      <c r="D25" s="271"/>
      <c r="E25" s="272"/>
      <c r="F25" s="273"/>
      <c r="G25" s="410">
        <v>1950</v>
      </c>
      <c r="H25" s="576">
        <f>SUM(C25:G29)</f>
        <v>109907.99</v>
      </c>
      <c r="I25" s="149" t="s">
        <v>210</v>
      </c>
      <c r="J25" s="73"/>
      <c r="K25" s="74"/>
      <c r="L25" s="163" t="s">
        <v>216</v>
      </c>
      <c r="N25" s="236">
        <v>41396</v>
      </c>
    </row>
    <row r="26" spans="1:16" x14ac:dyDescent="0.2">
      <c r="A26" s="597"/>
      <c r="B26" s="146" t="s">
        <v>212</v>
      </c>
      <c r="C26" s="274"/>
      <c r="D26" s="271">
        <v>68247.990000000005</v>
      </c>
      <c r="E26" s="272"/>
      <c r="F26" s="273"/>
      <c r="G26" s="125"/>
      <c r="H26" s="580"/>
      <c r="I26" s="149" t="s">
        <v>200</v>
      </c>
      <c r="J26" s="73"/>
      <c r="K26" s="74"/>
      <c r="L26" s="163" t="s">
        <v>123</v>
      </c>
      <c r="N26" s="236" t="s">
        <v>124</v>
      </c>
    </row>
    <row r="27" spans="1:16" x14ac:dyDescent="0.2">
      <c r="A27" s="597"/>
      <c r="B27" s="146" t="s">
        <v>213</v>
      </c>
      <c r="C27" s="274"/>
      <c r="D27" s="271">
        <v>34124</v>
      </c>
      <c r="E27" s="272"/>
      <c r="F27" s="273"/>
      <c r="G27" s="125"/>
      <c r="H27" s="580"/>
      <c r="I27" s="149" t="s">
        <v>200</v>
      </c>
      <c r="J27" s="73"/>
      <c r="K27" s="74"/>
      <c r="L27" s="163" t="s">
        <v>123</v>
      </c>
      <c r="N27" s="236" t="s">
        <v>124</v>
      </c>
    </row>
    <row r="28" spans="1:16" x14ac:dyDescent="0.2">
      <c r="A28" s="597"/>
      <c r="B28" s="146" t="s">
        <v>215</v>
      </c>
      <c r="C28" s="274"/>
      <c r="D28" s="271">
        <v>3762</v>
      </c>
      <c r="E28" s="272"/>
      <c r="F28" s="273"/>
      <c r="G28" s="125"/>
      <c r="H28" s="580"/>
      <c r="I28" s="149" t="s">
        <v>122</v>
      </c>
      <c r="J28" s="73"/>
      <c r="K28" s="74"/>
      <c r="L28" s="163" t="s">
        <v>123</v>
      </c>
      <c r="N28" s="236" t="s">
        <v>124</v>
      </c>
    </row>
    <row r="29" spans="1:16" ht="13.5" thickBot="1" x14ac:dyDescent="0.25">
      <c r="A29" s="587"/>
      <c r="B29" s="146" t="s">
        <v>217</v>
      </c>
      <c r="C29" s="283"/>
      <c r="D29" s="271">
        <v>1824</v>
      </c>
      <c r="E29" s="272"/>
      <c r="F29" s="273"/>
      <c r="G29" s="125"/>
      <c r="H29" s="577"/>
      <c r="I29" s="149" t="s">
        <v>200</v>
      </c>
      <c r="J29" s="73"/>
      <c r="K29" s="74"/>
      <c r="L29" s="163" t="s">
        <v>123</v>
      </c>
      <c r="N29" s="236" t="s">
        <v>124</v>
      </c>
    </row>
    <row r="30" spans="1:16" s="13" customFormat="1" ht="14.25" thickTop="1" thickBot="1" x14ac:dyDescent="0.25">
      <c r="A30" s="589"/>
      <c r="B30" s="589"/>
      <c r="C30" s="284">
        <f t="shared" ref="C30:H30" si="0">SUM(C5:C29)</f>
        <v>36172.199999999997</v>
      </c>
      <c r="D30" s="284">
        <f t="shared" si="0"/>
        <v>288327.99</v>
      </c>
      <c r="E30" s="284">
        <f t="shared" si="0"/>
        <v>0</v>
      </c>
      <c r="F30" s="284">
        <f t="shared" si="0"/>
        <v>0</v>
      </c>
      <c r="G30" s="126">
        <f t="shared" si="0"/>
        <v>1950</v>
      </c>
      <c r="H30" s="590">
        <f t="shared" si="0"/>
        <v>326450.19</v>
      </c>
      <c r="I30" s="590"/>
      <c r="J30" s="590"/>
      <c r="K30" s="590"/>
      <c r="L30" s="128">
        <f>SUM(C30:G30)</f>
        <v>326450.19</v>
      </c>
      <c r="M30" s="128"/>
      <c r="N30" s="165"/>
      <c r="P30" s="355">
        <f>SUM(D20:D21,D23:D24,D26:D27,D29)</f>
        <v>218986.35000000003</v>
      </c>
    </row>
    <row r="31" spans="1:16" s="13" customFormat="1" ht="15" customHeight="1" x14ac:dyDescent="0.2">
      <c r="A31" s="339"/>
      <c r="B31" s="147"/>
      <c r="C31" s="592">
        <f>SUM(C30:D30)</f>
        <v>324500.19</v>
      </c>
      <c r="D31" s="593"/>
      <c r="E31" s="594">
        <f>SUM(E30:F30)</f>
        <v>0</v>
      </c>
      <c r="F31" s="595"/>
      <c r="G31" s="127">
        <f>SUM(G30)</f>
        <v>1950</v>
      </c>
      <c r="H31" s="591"/>
      <c r="I31" s="591"/>
      <c r="J31" s="591"/>
      <c r="K31" s="591"/>
      <c r="L31" s="128">
        <f>SUM(C31:G31)</f>
        <v>326450.19</v>
      </c>
      <c r="M31" s="128"/>
      <c r="N31" s="165"/>
      <c r="P31" s="355">
        <f>P30*25%</f>
        <v>54746.587500000009</v>
      </c>
    </row>
    <row r="32" spans="1:16" s="13" customFormat="1" x14ac:dyDescent="0.2">
      <c r="A32" s="339"/>
      <c r="B32" s="147"/>
      <c r="C32" s="285"/>
      <c r="D32" s="285"/>
      <c r="E32" s="285"/>
      <c r="F32" s="285"/>
      <c r="G32" s="9"/>
      <c r="H32" s="14"/>
      <c r="L32" s="8"/>
      <c r="M32" s="8"/>
      <c r="N32" s="165"/>
      <c r="P32" s="376">
        <f>H30-P31</f>
        <v>271703.60249999998</v>
      </c>
    </row>
    <row r="33" spans="1:16" x14ac:dyDescent="0.2">
      <c r="I33" s="245"/>
      <c r="P33" s="377"/>
    </row>
    <row r="34" spans="1:16" ht="15" x14ac:dyDescent="0.2">
      <c r="A34" s="124" t="s">
        <v>17</v>
      </c>
    </row>
    <row r="35" spans="1:16" s="164" customFormat="1" ht="7.5" customHeight="1" x14ac:dyDescent="0.2">
      <c r="A35" s="4"/>
      <c r="B35" s="144"/>
      <c r="C35" s="277"/>
      <c r="D35" s="277"/>
      <c r="E35" s="277"/>
      <c r="F35" s="277"/>
      <c r="G35" s="1"/>
      <c r="H35"/>
      <c r="I35"/>
      <c r="J35"/>
      <c r="K35"/>
      <c r="L35"/>
      <c r="M35"/>
      <c r="O35"/>
    </row>
    <row r="36" spans="1:16" s="164" customFormat="1" ht="17.25" customHeight="1" thickBot="1" x14ac:dyDescent="0.25">
      <c r="A36" s="226"/>
      <c r="B36" s="227" t="s">
        <v>83</v>
      </c>
      <c r="C36" s="286"/>
      <c r="D36" s="277"/>
      <c r="E36" s="277"/>
      <c r="F36" s="277"/>
      <c r="G36" s="1"/>
      <c r="H36"/>
      <c r="I36"/>
      <c r="J36"/>
      <c r="K36"/>
      <c r="L36"/>
      <c r="M36"/>
      <c r="O36"/>
    </row>
    <row r="37" spans="1:16" s="164" customFormat="1" ht="13.5" thickBot="1" x14ac:dyDescent="0.25">
      <c r="A37" s="603"/>
      <c r="B37" s="604"/>
      <c r="C37" s="287" t="s">
        <v>164</v>
      </c>
      <c r="D37" s="288" t="s">
        <v>74</v>
      </c>
      <c r="E37" s="288" t="s">
        <v>13</v>
      </c>
      <c r="F37" s="160" t="s">
        <v>61</v>
      </c>
      <c r="G37" s="160" t="s">
        <v>202</v>
      </c>
      <c r="H37" s="160" t="s">
        <v>47</v>
      </c>
      <c r="I37" s="160" t="s">
        <v>16</v>
      </c>
      <c r="J37" s="160" t="s">
        <v>180</v>
      </c>
      <c r="L37"/>
    </row>
    <row r="38" spans="1:16" s="164" customFormat="1" x14ac:dyDescent="0.2">
      <c r="A38" s="609" t="s">
        <v>171</v>
      </c>
      <c r="B38" s="610"/>
      <c r="C38" s="289">
        <v>20164.32</v>
      </c>
      <c r="D38" s="290"/>
      <c r="E38" s="291"/>
      <c r="F38" s="123"/>
      <c r="G38" s="176"/>
      <c r="H38" s="176"/>
      <c r="I38" s="176"/>
      <c r="J38" s="177"/>
      <c r="L38"/>
    </row>
    <row r="39" spans="1:16" s="164" customFormat="1" x14ac:dyDescent="0.2">
      <c r="A39" s="607" t="s">
        <v>173</v>
      </c>
      <c r="B39" s="608"/>
      <c r="C39" s="292">
        <v>6415.92</v>
      </c>
      <c r="D39" s="293"/>
      <c r="E39" s="294"/>
      <c r="F39" s="122"/>
      <c r="G39" s="171"/>
      <c r="H39" s="171"/>
      <c r="I39" s="171"/>
      <c r="J39" s="120"/>
      <c r="L39"/>
    </row>
    <row r="40" spans="1:16" s="164" customFormat="1" x14ac:dyDescent="0.2">
      <c r="A40" s="578" t="s">
        <v>174</v>
      </c>
      <c r="B40" s="583"/>
      <c r="C40" s="292"/>
      <c r="D40" s="293"/>
      <c r="E40" s="294">
        <v>4696.8</v>
      </c>
      <c r="F40" s="122"/>
      <c r="G40" s="171"/>
      <c r="H40" s="171"/>
      <c r="I40" s="171"/>
      <c r="J40" s="120"/>
      <c r="L40"/>
    </row>
    <row r="41" spans="1:16" s="164" customFormat="1" x14ac:dyDescent="0.2">
      <c r="A41" s="578" t="s">
        <v>177</v>
      </c>
      <c r="B41" s="583"/>
      <c r="C41" s="292"/>
      <c r="D41" s="293"/>
      <c r="E41" s="294"/>
      <c r="F41" s="122"/>
      <c r="G41" s="171"/>
      <c r="H41" s="171"/>
      <c r="I41" s="171"/>
      <c r="J41" s="120">
        <v>21603</v>
      </c>
      <c r="L41"/>
    </row>
    <row r="42" spans="1:16" s="164" customFormat="1" x14ac:dyDescent="0.2">
      <c r="A42" s="578" t="s">
        <v>181</v>
      </c>
      <c r="B42" s="583"/>
      <c r="C42" s="292"/>
      <c r="D42" s="294">
        <v>1550.4</v>
      </c>
      <c r="E42" s="294"/>
      <c r="F42" s="122"/>
      <c r="G42" s="171"/>
      <c r="H42" s="171"/>
      <c r="I42" s="171"/>
      <c r="J42" s="271"/>
      <c r="L42"/>
    </row>
    <row r="43" spans="1:16" s="164" customFormat="1" x14ac:dyDescent="0.2">
      <c r="A43" s="578" t="s">
        <v>182</v>
      </c>
      <c r="B43" s="583"/>
      <c r="C43" s="292"/>
      <c r="D43" s="294"/>
      <c r="E43" s="294"/>
      <c r="F43" s="122"/>
      <c r="G43" s="171"/>
      <c r="H43" s="171"/>
      <c r="I43" s="171">
        <v>684</v>
      </c>
      <c r="J43" s="271"/>
      <c r="L43"/>
    </row>
    <row r="44" spans="1:16" s="164" customFormat="1" x14ac:dyDescent="0.2">
      <c r="A44" s="578" t="s">
        <v>189</v>
      </c>
      <c r="B44" s="583"/>
      <c r="C44" s="292"/>
      <c r="D44" s="293"/>
      <c r="E44" s="294"/>
      <c r="F44" s="122"/>
      <c r="G44" s="171"/>
      <c r="H44" s="171">
        <v>3420</v>
      </c>
      <c r="I44" s="171"/>
      <c r="J44" s="120"/>
      <c r="L44"/>
    </row>
    <row r="45" spans="1:16" s="164" customFormat="1" x14ac:dyDescent="0.2">
      <c r="A45" s="578" t="s">
        <v>190</v>
      </c>
      <c r="B45" s="583"/>
      <c r="C45" s="295"/>
      <c r="D45" s="296"/>
      <c r="E45" s="297"/>
      <c r="F45" s="267">
        <v>4696.8</v>
      </c>
      <c r="G45" s="254"/>
      <c r="H45" s="254"/>
      <c r="I45" s="254"/>
      <c r="J45" s="230"/>
      <c r="L45"/>
    </row>
    <row r="46" spans="1:16" s="164" customFormat="1" x14ac:dyDescent="0.2">
      <c r="A46" s="578" t="s">
        <v>196</v>
      </c>
      <c r="B46" s="583"/>
      <c r="C46" s="295"/>
      <c r="D46" s="296"/>
      <c r="E46" s="297"/>
      <c r="F46" s="122">
        <v>2348.4</v>
      </c>
      <c r="G46" s="254"/>
      <c r="H46" s="254"/>
      <c r="I46" s="254"/>
      <c r="J46" s="230"/>
      <c r="L46"/>
    </row>
    <row r="47" spans="1:16" s="164" customFormat="1" x14ac:dyDescent="0.2">
      <c r="A47" s="578" t="s">
        <v>197</v>
      </c>
      <c r="B47" s="583"/>
      <c r="C47" s="295"/>
      <c r="D47" s="296"/>
      <c r="E47" s="297"/>
      <c r="F47" s="122"/>
      <c r="G47" s="254"/>
      <c r="H47" s="254"/>
      <c r="I47" s="254"/>
      <c r="J47" s="230"/>
      <c r="L47"/>
    </row>
    <row r="48" spans="1:16" s="164" customFormat="1" x14ac:dyDescent="0.2">
      <c r="A48" s="578" t="s">
        <v>198</v>
      </c>
      <c r="B48" s="583"/>
      <c r="C48" s="295"/>
      <c r="D48" s="296"/>
      <c r="E48" s="297"/>
      <c r="F48" s="122"/>
      <c r="G48" s="294">
        <v>22465.59</v>
      </c>
      <c r="H48" s="354"/>
      <c r="I48" s="254"/>
      <c r="J48" s="230"/>
      <c r="L48"/>
    </row>
    <row r="49" spans="1:15" s="164" customFormat="1" x14ac:dyDescent="0.2">
      <c r="A49" s="578" t="s">
        <v>199</v>
      </c>
      <c r="B49" s="583"/>
      <c r="C49" s="295"/>
      <c r="D49" s="296"/>
      <c r="E49" s="297"/>
      <c r="F49" s="267"/>
      <c r="G49" s="294">
        <v>33424.79</v>
      </c>
      <c r="H49" s="354"/>
      <c r="I49" s="254"/>
      <c r="J49" s="230"/>
      <c r="L49"/>
    </row>
    <row r="50" spans="1:15" s="164" customFormat="1" x14ac:dyDescent="0.2">
      <c r="A50" s="578" t="s">
        <v>206</v>
      </c>
      <c r="B50" s="583"/>
      <c r="C50" s="295"/>
      <c r="D50" s="296"/>
      <c r="E50" s="297"/>
      <c r="F50" s="267"/>
      <c r="G50" s="294">
        <v>9500</v>
      </c>
      <c r="H50" s="356"/>
      <c r="I50" s="267"/>
      <c r="J50" s="345"/>
      <c r="L50"/>
    </row>
    <row r="51" spans="1:15" s="164" customFormat="1" x14ac:dyDescent="0.2">
      <c r="A51" s="578" t="s">
        <v>207</v>
      </c>
      <c r="B51" s="583"/>
      <c r="C51" s="295"/>
      <c r="D51" s="296"/>
      <c r="E51" s="297"/>
      <c r="F51" s="294"/>
      <c r="G51" s="294">
        <v>49399.98</v>
      </c>
      <c r="H51" s="357"/>
      <c r="I51" s="297"/>
      <c r="J51" s="345"/>
      <c r="L51"/>
    </row>
    <row r="52" spans="1:15" s="164" customFormat="1" x14ac:dyDescent="0.2">
      <c r="A52" s="578" t="s">
        <v>212</v>
      </c>
      <c r="B52" s="579"/>
      <c r="C52" s="295"/>
      <c r="D52" s="296"/>
      <c r="E52" s="297"/>
      <c r="F52" s="267"/>
      <c r="G52" s="294">
        <v>68247.990000000005</v>
      </c>
      <c r="H52" s="354"/>
      <c r="I52" s="254"/>
      <c r="J52" s="230"/>
      <c r="L52"/>
    </row>
    <row r="53" spans="1:15" s="164" customFormat="1" x14ac:dyDescent="0.2">
      <c r="A53" s="578" t="s">
        <v>213</v>
      </c>
      <c r="B53" s="579"/>
      <c r="C53" s="295"/>
      <c r="D53" s="296"/>
      <c r="E53" s="297"/>
      <c r="F53" s="267"/>
      <c r="G53" s="297">
        <v>34124</v>
      </c>
      <c r="H53" s="354"/>
      <c r="I53" s="254"/>
      <c r="J53" s="230"/>
      <c r="L53"/>
    </row>
    <row r="54" spans="1:15" s="164" customFormat="1" x14ac:dyDescent="0.2">
      <c r="A54" s="578" t="s">
        <v>215</v>
      </c>
      <c r="B54" s="579"/>
      <c r="C54" s="295"/>
      <c r="D54" s="296">
        <v>3762</v>
      </c>
      <c r="E54" s="297"/>
      <c r="F54" s="267"/>
      <c r="G54" s="297"/>
      <c r="H54" s="354"/>
      <c r="I54" s="254"/>
      <c r="J54" s="230"/>
      <c r="L54"/>
    </row>
    <row r="55" spans="1:15" ht="13.5" thickBot="1" x14ac:dyDescent="0.25">
      <c r="A55" s="584" t="s">
        <v>217</v>
      </c>
      <c r="B55" s="585"/>
      <c r="C55" s="298"/>
      <c r="D55" s="299"/>
      <c r="E55" s="300"/>
      <c r="F55" s="159"/>
      <c r="G55" s="361">
        <v>1824</v>
      </c>
      <c r="H55" s="360"/>
      <c r="I55" s="199"/>
      <c r="J55" s="161"/>
      <c r="K55" s="164"/>
      <c r="N55"/>
    </row>
    <row r="56" spans="1:15" ht="13.5" thickBot="1" x14ac:dyDescent="0.25">
      <c r="C56" s="301">
        <f t="shared" ref="C56:J56" si="1">SUM(C38:C55)</f>
        <v>26580.239999999998</v>
      </c>
      <c r="D56" s="302">
        <f t="shared" si="1"/>
        <v>5312.4</v>
      </c>
      <c r="E56" s="302">
        <f t="shared" si="1"/>
        <v>4696.8</v>
      </c>
      <c r="F56" s="191">
        <f t="shared" si="1"/>
        <v>7045.2000000000007</v>
      </c>
      <c r="G56" s="191">
        <f t="shared" si="1"/>
        <v>218986.35000000003</v>
      </c>
      <c r="H56" s="191">
        <f t="shared" si="1"/>
        <v>3420</v>
      </c>
      <c r="I56" s="191">
        <f t="shared" si="1"/>
        <v>684</v>
      </c>
      <c r="J56" s="266">
        <f t="shared" si="1"/>
        <v>21603</v>
      </c>
      <c r="K56" s="581">
        <f>SUM(C56:J56)</f>
        <v>288327.99000000005</v>
      </c>
      <c r="L56" s="582"/>
      <c r="N56"/>
    </row>
    <row r="57" spans="1:15" x14ac:dyDescent="0.2">
      <c r="H57" s="1"/>
      <c r="N57"/>
      <c r="O57" s="164"/>
    </row>
    <row r="58" spans="1:15" x14ac:dyDescent="0.2">
      <c r="H58" s="362">
        <f>G56*25%</f>
        <v>54746.587500000009</v>
      </c>
    </row>
    <row r="59" spans="1:15" x14ac:dyDescent="0.2">
      <c r="H59" s="362">
        <f>G56-H58</f>
        <v>164239.76250000001</v>
      </c>
    </row>
  </sheetData>
  <mergeCells count="46">
    <mergeCell ref="I4:K4"/>
    <mergeCell ref="A38:B38"/>
    <mergeCell ref="H5:H7"/>
    <mergeCell ref="A5:A7"/>
    <mergeCell ref="G2:G4"/>
    <mergeCell ref="C3:D3"/>
    <mergeCell ref="E3:F3"/>
    <mergeCell ref="A30:B30"/>
    <mergeCell ref="H30:K31"/>
    <mergeCell ref="C31:D31"/>
    <mergeCell ref="E31:F31"/>
    <mergeCell ref="A37:B37"/>
    <mergeCell ref="A9:A10"/>
    <mergeCell ref="H9:H10"/>
    <mergeCell ref="A15:A16"/>
    <mergeCell ref="A11:A12"/>
    <mergeCell ref="H11:H12"/>
    <mergeCell ref="A39:B39"/>
    <mergeCell ref="A40:B40"/>
    <mergeCell ref="A54:B54"/>
    <mergeCell ref="A41:B41"/>
    <mergeCell ref="A13:A14"/>
    <mergeCell ref="H13:H14"/>
    <mergeCell ref="A17:A18"/>
    <mergeCell ref="H17:H18"/>
    <mergeCell ref="A19:A22"/>
    <mergeCell ref="H19:H22"/>
    <mergeCell ref="H23:H24"/>
    <mergeCell ref="A23:A24"/>
    <mergeCell ref="A25:A29"/>
    <mergeCell ref="H25:H29"/>
    <mergeCell ref="H15:H16"/>
    <mergeCell ref="A42:B42"/>
    <mergeCell ref="A43:B43"/>
    <mergeCell ref="K56:L56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5:B55"/>
    <mergeCell ref="A53:B53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55"/>
  <sheetViews>
    <sheetView zoomScaleNormal="100" workbookViewId="0">
      <pane ySplit="4" topLeftCell="A5" activePane="bottomLeft" state="frozenSplit"/>
      <selection pane="bottomLeft" activeCell="J21" sqref="J21"/>
    </sheetView>
  </sheetViews>
  <sheetFormatPr defaultRowHeight="12.75" x14ac:dyDescent="0.2"/>
  <cols>
    <col min="1" max="1" width="2.42578125" style="367" customWidth="1"/>
    <col min="2" max="2" width="6.42578125" style="144" customWidth="1"/>
    <col min="3" max="4" width="10.7109375" style="277" customWidth="1"/>
    <col min="5" max="5" width="11.28515625" style="277" customWidth="1"/>
    <col min="6" max="6" width="10.85546875" style="277" customWidth="1"/>
    <col min="7" max="7" width="10.140625" style="1" customWidth="1"/>
    <col min="8" max="8" width="10.7109375" customWidth="1"/>
    <col min="9" max="10" width="10.42578125" customWidth="1"/>
    <col min="11" max="11" width="8.28515625" customWidth="1"/>
    <col min="12" max="13" width="10.7109375" customWidth="1"/>
    <col min="14" max="14" width="10.7109375" style="164" customWidth="1"/>
    <col min="15" max="15" width="10.7109375" customWidth="1"/>
    <col min="16" max="16" width="14.140625" customWidth="1"/>
    <col min="17" max="17" width="13.28515625" customWidth="1"/>
    <col min="18" max="18" width="13.7109375" customWidth="1"/>
    <col min="19" max="19" width="13.140625" customWidth="1"/>
  </cols>
  <sheetData>
    <row r="1" spans="1:14" ht="15" x14ac:dyDescent="0.25">
      <c r="A1" s="100" t="s">
        <v>104</v>
      </c>
      <c r="C1" s="276"/>
    </row>
    <row r="2" spans="1:14" ht="5.25" customHeight="1" thickBot="1" x14ac:dyDescent="0.25">
      <c r="A2" s="368"/>
      <c r="B2" s="343"/>
      <c r="C2" s="278"/>
      <c r="D2" s="279"/>
      <c r="E2" s="279"/>
      <c r="F2" s="279"/>
      <c r="G2" s="599" t="s">
        <v>94</v>
      </c>
      <c r="H2" s="221"/>
    </row>
    <row r="3" spans="1:14" ht="17.25" customHeight="1" x14ac:dyDescent="0.2">
      <c r="A3" s="368"/>
      <c r="B3" s="343"/>
      <c r="C3" s="601" t="s">
        <v>83</v>
      </c>
      <c r="D3" s="602"/>
      <c r="E3" s="601" t="s">
        <v>82</v>
      </c>
      <c r="F3" s="602"/>
      <c r="G3" s="599"/>
      <c r="H3" s="221"/>
    </row>
    <row r="4" spans="1:14" ht="13.5" thickBot="1" x14ac:dyDescent="0.25">
      <c r="A4" s="142" t="s">
        <v>6</v>
      </c>
      <c r="B4" s="175" t="s">
        <v>18</v>
      </c>
      <c r="C4" s="280" t="s">
        <v>7</v>
      </c>
      <c r="D4" s="281" t="s">
        <v>8</v>
      </c>
      <c r="E4" s="280" t="s">
        <v>87</v>
      </c>
      <c r="F4" s="282" t="s">
        <v>8</v>
      </c>
      <c r="G4" s="600"/>
      <c r="H4" s="366" t="s">
        <v>0</v>
      </c>
      <c r="I4" s="588" t="s">
        <v>19</v>
      </c>
      <c r="J4" s="588"/>
      <c r="K4" s="588"/>
    </row>
    <row r="5" spans="1:14" x14ac:dyDescent="0.2">
      <c r="A5" s="596" t="s">
        <v>226</v>
      </c>
      <c r="B5" s="145" t="s">
        <v>211</v>
      </c>
      <c r="C5" s="352"/>
      <c r="D5" s="340">
        <v>24319.98</v>
      </c>
      <c r="E5" s="341"/>
      <c r="F5" s="342"/>
      <c r="G5" s="162"/>
      <c r="H5" s="598">
        <f>SUM(C5:G6)</f>
        <v>36479.97</v>
      </c>
      <c r="I5" s="149" t="s">
        <v>200</v>
      </c>
      <c r="J5" s="73"/>
      <c r="K5" s="74"/>
      <c r="L5" s="163" t="s">
        <v>123</v>
      </c>
      <c r="N5" s="236" t="s">
        <v>124</v>
      </c>
    </row>
    <row r="6" spans="1:14" x14ac:dyDescent="0.2">
      <c r="A6" s="587"/>
      <c r="B6" s="145" t="s">
        <v>214</v>
      </c>
      <c r="C6" s="373"/>
      <c r="D6" s="340">
        <v>12159.99</v>
      </c>
      <c r="E6" s="341"/>
      <c r="F6" s="342"/>
      <c r="G6" s="162"/>
      <c r="H6" s="577"/>
      <c r="I6" s="149" t="s">
        <v>200</v>
      </c>
      <c r="J6" s="73"/>
      <c r="K6" s="74"/>
      <c r="L6" s="163" t="s">
        <v>123</v>
      </c>
      <c r="N6" s="236" t="s">
        <v>124</v>
      </c>
    </row>
    <row r="7" spans="1:14" x14ac:dyDescent="0.2">
      <c r="A7" s="597" t="s">
        <v>219</v>
      </c>
      <c r="B7" s="145" t="s">
        <v>218</v>
      </c>
      <c r="C7" s="373"/>
      <c r="D7" s="340">
        <v>4104</v>
      </c>
      <c r="E7" s="341"/>
      <c r="F7" s="342"/>
      <c r="G7" s="162"/>
      <c r="H7" s="580">
        <f>SUM(C7:G9)</f>
        <v>16917.599999999999</v>
      </c>
      <c r="I7" s="149" t="s">
        <v>222</v>
      </c>
      <c r="J7" s="73"/>
      <c r="K7" s="74"/>
      <c r="L7" s="163" t="s">
        <v>123</v>
      </c>
      <c r="N7" s="236" t="s">
        <v>124</v>
      </c>
    </row>
    <row r="8" spans="1:14" x14ac:dyDescent="0.2">
      <c r="A8" s="597"/>
      <c r="B8" s="145" t="s">
        <v>220</v>
      </c>
      <c r="C8" s="344"/>
      <c r="D8" s="271">
        <v>4286.3999999999996</v>
      </c>
      <c r="E8" s="272"/>
      <c r="F8" s="273"/>
      <c r="G8" s="125"/>
      <c r="H8" s="580"/>
      <c r="I8" s="149" t="s">
        <v>222</v>
      </c>
      <c r="J8" s="73"/>
      <c r="K8" s="74"/>
      <c r="L8" s="163" t="s">
        <v>123</v>
      </c>
      <c r="N8" s="236" t="s">
        <v>124</v>
      </c>
    </row>
    <row r="9" spans="1:14" x14ac:dyDescent="0.2">
      <c r="A9" s="587"/>
      <c r="B9" s="145" t="s">
        <v>221</v>
      </c>
      <c r="C9" s="344"/>
      <c r="D9" s="271">
        <v>8527.2000000000007</v>
      </c>
      <c r="E9" s="272"/>
      <c r="F9" s="273"/>
      <c r="G9" s="125"/>
      <c r="H9" s="577"/>
      <c r="I9" s="149" t="s">
        <v>222</v>
      </c>
      <c r="J9" s="73"/>
      <c r="K9" s="74"/>
      <c r="L9" s="163" t="s">
        <v>123</v>
      </c>
      <c r="N9" s="236" t="s">
        <v>124</v>
      </c>
    </row>
    <row r="10" spans="1:14" x14ac:dyDescent="0.2">
      <c r="A10" s="364" t="s">
        <v>224</v>
      </c>
      <c r="B10" s="146" t="s">
        <v>223</v>
      </c>
      <c r="C10" s="274"/>
      <c r="D10" s="271"/>
      <c r="E10" s="353">
        <v>18810</v>
      </c>
      <c r="F10" s="273"/>
      <c r="G10" s="125"/>
      <c r="H10" s="365">
        <f>SUM(C10:G10)</f>
        <v>18810</v>
      </c>
      <c r="I10" s="149" t="s">
        <v>225</v>
      </c>
      <c r="J10" s="73"/>
      <c r="K10" s="74"/>
      <c r="L10" s="303" t="s">
        <v>216</v>
      </c>
      <c r="N10" s="236">
        <v>41415</v>
      </c>
    </row>
    <row r="11" spans="1:14" x14ac:dyDescent="0.2">
      <c r="A11" s="328" t="s">
        <v>118</v>
      </c>
      <c r="B11" s="146" t="s">
        <v>227</v>
      </c>
      <c r="C11" s="283"/>
      <c r="D11" s="271">
        <v>11856</v>
      </c>
      <c r="E11" s="272"/>
      <c r="F11" s="273"/>
      <c r="G11" s="125"/>
      <c r="H11" s="372">
        <f>SUM(C11:G11)</f>
        <v>11856</v>
      </c>
      <c r="I11" s="149" t="s">
        <v>200</v>
      </c>
      <c r="J11" s="73"/>
      <c r="K11" s="74"/>
      <c r="L11" s="163" t="s">
        <v>123</v>
      </c>
      <c r="N11" s="236" t="s">
        <v>124</v>
      </c>
    </row>
    <row r="12" spans="1:14" x14ac:dyDescent="0.2">
      <c r="A12" s="188" t="s">
        <v>178</v>
      </c>
      <c r="B12" s="146" t="s">
        <v>228</v>
      </c>
      <c r="C12" s="274"/>
      <c r="D12" s="271"/>
      <c r="E12" s="353">
        <v>12739.5</v>
      </c>
      <c r="F12" s="273"/>
      <c r="G12" s="125"/>
      <c r="H12" s="378">
        <f>SUM(C12:G12)</f>
        <v>12739.5</v>
      </c>
      <c r="I12" s="149" t="s">
        <v>229</v>
      </c>
      <c r="J12" s="73"/>
      <c r="K12" s="74"/>
      <c r="L12" s="303" t="s">
        <v>216</v>
      </c>
      <c r="N12" s="236">
        <v>41467</v>
      </c>
    </row>
    <row r="13" spans="1:14" x14ac:dyDescent="0.2">
      <c r="A13" s="188" t="s">
        <v>231</v>
      </c>
      <c r="B13" s="146" t="s">
        <v>230</v>
      </c>
      <c r="C13" s="283">
        <v>2850</v>
      </c>
      <c r="D13" s="271"/>
      <c r="E13" s="272"/>
      <c r="F13" s="273"/>
      <c r="G13" s="125"/>
      <c r="H13" s="379">
        <f>SUM(C13:G13)</f>
        <v>2850</v>
      </c>
      <c r="I13" s="149" t="s">
        <v>232</v>
      </c>
      <c r="J13" s="73"/>
      <c r="K13" s="74"/>
      <c r="L13" s="303" t="s">
        <v>116</v>
      </c>
      <c r="N13" s="236">
        <v>41431</v>
      </c>
    </row>
    <row r="14" spans="1:14" x14ac:dyDescent="0.2">
      <c r="A14" s="586" t="s">
        <v>144</v>
      </c>
      <c r="B14" s="146" t="s">
        <v>233</v>
      </c>
      <c r="C14" s="270"/>
      <c r="D14" s="271">
        <v>2565</v>
      </c>
      <c r="E14" s="272"/>
      <c r="F14" s="273"/>
      <c r="G14" s="125"/>
      <c r="H14" s="576">
        <f>SUM(C14:G18)</f>
        <v>42419.4</v>
      </c>
      <c r="I14" s="149" t="s">
        <v>159</v>
      </c>
      <c r="J14" s="73"/>
      <c r="K14" s="74"/>
      <c r="L14" s="163" t="s">
        <v>123</v>
      </c>
      <c r="N14" s="236" t="s">
        <v>124</v>
      </c>
    </row>
    <row r="15" spans="1:14" x14ac:dyDescent="0.2">
      <c r="A15" s="597"/>
      <c r="B15" s="146" t="s">
        <v>235</v>
      </c>
      <c r="C15" s="270"/>
      <c r="D15" s="271">
        <v>2565</v>
      </c>
      <c r="E15" s="272"/>
      <c r="F15" s="273"/>
      <c r="G15" s="125"/>
      <c r="H15" s="580"/>
      <c r="I15" s="149" t="s">
        <v>159</v>
      </c>
      <c r="J15" s="73"/>
      <c r="K15" s="74"/>
      <c r="L15" s="163" t="s">
        <v>123</v>
      </c>
      <c r="N15" s="236" t="s">
        <v>124</v>
      </c>
    </row>
    <row r="16" spans="1:14" x14ac:dyDescent="0.2">
      <c r="A16" s="597"/>
      <c r="B16" s="146" t="s">
        <v>234</v>
      </c>
      <c r="C16" s="270"/>
      <c r="D16" s="271">
        <v>513</v>
      </c>
      <c r="E16" s="272"/>
      <c r="F16" s="273"/>
      <c r="G16" s="125"/>
      <c r="H16" s="580"/>
      <c r="I16" s="149" t="s">
        <v>179</v>
      </c>
      <c r="J16" s="73"/>
      <c r="K16" s="74"/>
      <c r="L16" s="163" t="s">
        <v>123</v>
      </c>
      <c r="N16" s="236" t="s">
        <v>124</v>
      </c>
    </row>
    <row r="17" spans="1:16" x14ac:dyDescent="0.2">
      <c r="A17" s="597"/>
      <c r="B17" s="146" t="s">
        <v>236</v>
      </c>
      <c r="C17" s="270"/>
      <c r="D17" s="271">
        <v>8641.2000000000007</v>
      </c>
      <c r="E17" s="272"/>
      <c r="F17" s="273"/>
      <c r="G17" s="125"/>
      <c r="H17" s="580"/>
      <c r="I17" s="149" t="s">
        <v>222</v>
      </c>
      <c r="J17" s="73"/>
      <c r="K17" s="74"/>
      <c r="L17" s="163" t="s">
        <v>123</v>
      </c>
      <c r="N17" s="236" t="s">
        <v>124</v>
      </c>
    </row>
    <row r="18" spans="1:16" x14ac:dyDescent="0.2">
      <c r="A18" s="587"/>
      <c r="B18" s="146" t="s">
        <v>237</v>
      </c>
      <c r="C18" s="283">
        <v>28135.200000000001</v>
      </c>
      <c r="D18" s="271"/>
      <c r="E18" s="272"/>
      <c r="F18" s="273"/>
      <c r="G18" s="125"/>
      <c r="H18" s="577"/>
      <c r="I18" s="149" t="s">
        <v>165</v>
      </c>
      <c r="J18" s="73"/>
      <c r="K18" s="74"/>
      <c r="L18" s="303" t="s">
        <v>116</v>
      </c>
      <c r="N18" s="236">
        <v>41408</v>
      </c>
    </row>
    <row r="19" spans="1:16" x14ac:dyDescent="0.2">
      <c r="A19" s="586" t="s">
        <v>186</v>
      </c>
      <c r="B19" s="146" t="s">
        <v>240</v>
      </c>
      <c r="C19" s="283"/>
      <c r="D19" s="271"/>
      <c r="E19" s="272"/>
      <c r="F19" s="273">
        <v>8937.6</v>
      </c>
      <c r="G19" s="125"/>
      <c r="H19" s="576">
        <f>SUM(C19:G20)</f>
        <v>14044.8</v>
      </c>
      <c r="I19" s="149" t="s">
        <v>242</v>
      </c>
      <c r="J19" s="73"/>
      <c r="K19" s="74"/>
      <c r="L19" s="163" t="s">
        <v>123</v>
      </c>
      <c r="N19" s="236" t="s">
        <v>124</v>
      </c>
    </row>
    <row r="20" spans="1:16" x14ac:dyDescent="0.2">
      <c r="A20" s="587"/>
      <c r="B20" s="146" t="s">
        <v>241</v>
      </c>
      <c r="C20" s="283"/>
      <c r="D20" s="271"/>
      <c r="E20" s="353">
        <v>5107.2</v>
      </c>
      <c r="F20" s="273"/>
      <c r="G20" s="125"/>
      <c r="H20" s="577"/>
      <c r="I20" s="149" t="s">
        <v>243</v>
      </c>
      <c r="J20" s="73"/>
      <c r="K20" s="74"/>
      <c r="L20" s="303" t="s">
        <v>116</v>
      </c>
      <c r="N20" s="236">
        <v>41426</v>
      </c>
    </row>
    <row r="21" spans="1:16" x14ac:dyDescent="0.2">
      <c r="A21" s="143" t="s">
        <v>239</v>
      </c>
      <c r="B21" s="146" t="s">
        <v>238</v>
      </c>
      <c r="C21" s="283"/>
      <c r="D21" s="271">
        <v>9918</v>
      </c>
      <c r="E21" s="272"/>
      <c r="F21" s="273"/>
      <c r="G21" s="125"/>
      <c r="H21" s="380">
        <f>SUM(C21:G21)</f>
        <v>9918</v>
      </c>
      <c r="I21" s="149" t="s">
        <v>244</v>
      </c>
      <c r="J21" s="73"/>
      <c r="K21" s="74"/>
      <c r="L21" s="163" t="s">
        <v>123</v>
      </c>
      <c r="N21" s="236" t="s">
        <v>124</v>
      </c>
    </row>
    <row r="22" spans="1:16" x14ac:dyDescent="0.2">
      <c r="A22" s="329" t="s">
        <v>154</v>
      </c>
      <c r="B22" s="146" t="s">
        <v>245</v>
      </c>
      <c r="C22" s="270"/>
      <c r="D22" s="271"/>
      <c r="E22" s="272"/>
      <c r="F22" s="273">
        <v>2371.1999999999998</v>
      </c>
      <c r="G22" s="125"/>
      <c r="H22" s="381">
        <f>SUM(C22:G22)</f>
        <v>2371.1999999999998</v>
      </c>
      <c r="I22" s="149" t="s">
        <v>246</v>
      </c>
      <c r="J22" s="73"/>
      <c r="K22" s="74"/>
      <c r="L22" s="163" t="s">
        <v>123</v>
      </c>
      <c r="N22" s="236" t="s">
        <v>124</v>
      </c>
    </row>
    <row r="23" spans="1:16" x14ac:dyDescent="0.2">
      <c r="A23" s="179" t="s">
        <v>248</v>
      </c>
      <c r="B23" s="146" t="s">
        <v>247</v>
      </c>
      <c r="C23" s="283"/>
      <c r="D23" s="271">
        <v>20155.2</v>
      </c>
      <c r="E23" s="272"/>
      <c r="F23" s="273"/>
      <c r="G23" s="125"/>
      <c r="H23" s="382">
        <f>SUM(C23:G23)</f>
        <v>20155.2</v>
      </c>
      <c r="I23" s="149" t="s">
        <v>122</v>
      </c>
      <c r="J23" s="73"/>
      <c r="K23" s="74"/>
      <c r="L23" s="163" t="s">
        <v>123</v>
      </c>
      <c r="N23" s="236" t="s">
        <v>124</v>
      </c>
    </row>
    <row r="24" spans="1:16" x14ac:dyDescent="0.2">
      <c r="A24" s="586" t="s">
        <v>193</v>
      </c>
      <c r="B24" s="146" t="s">
        <v>249</v>
      </c>
      <c r="C24" s="283">
        <v>23860.2</v>
      </c>
      <c r="D24" s="271"/>
      <c r="E24" s="272"/>
      <c r="F24" s="273"/>
      <c r="G24" s="125"/>
      <c r="H24" s="576">
        <f>SUM(C24:G26)</f>
        <v>54412.2</v>
      </c>
      <c r="I24" s="149" t="s">
        <v>251</v>
      </c>
      <c r="J24" s="73"/>
      <c r="K24" s="74"/>
      <c r="L24" s="303" t="s">
        <v>116</v>
      </c>
      <c r="N24" s="236">
        <v>41472</v>
      </c>
    </row>
    <row r="25" spans="1:16" x14ac:dyDescent="0.2">
      <c r="A25" s="597"/>
      <c r="B25" s="146" t="s">
        <v>250</v>
      </c>
      <c r="C25" s="283"/>
      <c r="D25" s="271">
        <v>19380</v>
      </c>
      <c r="E25" s="272"/>
      <c r="F25" s="273"/>
      <c r="G25" s="125"/>
      <c r="H25" s="580"/>
      <c r="I25" s="149" t="s">
        <v>133</v>
      </c>
      <c r="J25" s="73"/>
      <c r="K25" s="74"/>
      <c r="L25" s="163" t="s">
        <v>123</v>
      </c>
      <c r="N25" s="236" t="s">
        <v>124</v>
      </c>
    </row>
    <row r="26" spans="1:16" x14ac:dyDescent="0.2">
      <c r="A26" s="587"/>
      <c r="B26" s="146" t="s">
        <v>252</v>
      </c>
      <c r="C26" s="283"/>
      <c r="D26" s="271">
        <v>11172</v>
      </c>
      <c r="E26" s="272"/>
      <c r="F26" s="273"/>
      <c r="G26" s="125"/>
      <c r="H26" s="577"/>
      <c r="I26" s="149" t="s">
        <v>222</v>
      </c>
      <c r="J26" s="73"/>
      <c r="K26" s="74"/>
      <c r="L26" s="163" t="s">
        <v>123</v>
      </c>
      <c r="N26" s="236" t="s">
        <v>124</v>
      </c>
    </row>
    <row r="27" spans="1:16" x14ac:dyDescent="0.2">
      <c r="A27" s="383" t="s">
        <v>254</v>
      </c>
      <c r="B27" s="146" t="s">
        <v>253</v>
      </c>
      <c r="C27" s="283"/>
      <c r="D27" s="271"/>
      <c r="E27" s="275"/>
      <c r="F27" s="275">
        <v>35226</v>
      </c>
      <c r="G27" s="125"/>
      <c r="H27" s="385">
        <f>SUM(C27:G27)</f>
        <v>35226</v>
      </c>
      <c r="I27" s="149" t="s">
        <v>242</v>
      </c>
      <c r="J27" s="73"/>
      <c r="K27" s="74"/>
      <c r="L27" s="163" t="s">
        <v>123</v>
      </c>
      <c r="N27" s="236" t="s">
        <v>124</v>
      </c>
    </row>
    <row r="28" spans="1:16" ht="13.5" thickBot="1" x14ac:dyDescent="0.25">
      <c r="A28" s="383" t="s">
        <v>255</v>
      </c>
      <c r="B28" s="146" t="s">
        <v>256</v>
      </c>
      <c r="C28" s="283">
        <v>649.79999999999995</v>
      </c>
      <c r="D28" s="271"/>
      <c r="E28" s="272"/>
      <c r="F28" s="273"/>
      <c r="G28" s="125"/>
      <c r="H28" s="386">
        <f>SUM(C28:G28)</f>
        <v>649.79999999999995</v>
      </c>
      <c r="I28" s="149" t="s">
        <v>257</v>
      </c>
      <c r="J28" s="73"/>
      <c r="K28" s="74"/>
      <c r="L28" s="303" t="s">
        <v>116</v>
      </c>
      <c r="N28" s="236">
        <v>41458</v>
      </c>
    </row>
    <row r="29" spans="1:16" s="13" customFormat="1" ht="14.25" thickTop="1" thickBot="1" x14ac:dyDescent="0.25">
      <c r="A29" s="589"/>
      <c r="B29" s="589"/>
      <c r="C29" s="284">
        <f t="shared" ref="C29:H29" si="0">SUM(C5:C28)</f>
        <v>55495.200000000004</v>
      </c>
      <c r="D29" s="284">
        <f t="shared" si="0"/>
        <v>140162.97</v>
      </c>
      <c r="E29" s="284">
        <f t="shared" si="0"/>
        <v>36656.699999999997</v>
      </c>
      <c r="F29" s="284">
        <f t="shared" si="0"/>
        <v>46534.8</v>
      </c>
      <c r="G29" s="126">
        <f t="shared" si="0"/>
        <v>0</v>
      </c>
      <c r="H29" s="590">
        <f t="shared" si="0"/>
        <v>278849.67</v>
      </c>
      <c r="I29" s="590"/>
      <c r="J29" s="590"/>
      <c r="K29" s="590"/>
      <c r="L29" s="128">
        <f>SUM(C29:G29)</f>
        <v>278849.67</v>
      </c>
      <c r="M29" s="128"/>
      <c r="N29" s="165"/>
      <c r="P29" s="355"/>
    </row>
    <row r="30" spans="1:16" s="13" customFormat="1" ht="15" customHeight="1" x14ac:dyDescent="0.2">
      <c r="A30" s="368"/>
      <c r="B30" s="147"/>
      <c r="C30" s="592">
        <f>SUM(C29:D29)</f>
        <v>195658.17</v>
      </c>
      <c r="D30" s="593"/>
      <c r="E30" s="594">
        <f>SUM(E29:F29)</f>
        <v>83191.5</v>
      </c>
      <c r="F30" s="595"/>
      <c r="G30" s="127">
        <f>SUM(G29)</f>
        <v>0</v>
      </c>
      <c r="H30" s="591"/>
      <c r="I30" s="591"/>
      <c r="J30" s="591"/>
      <c r="K30" s="591"/>
      <c r="L30" s="128">
        <f>L29-I54</f>
        <v>266765.67749999999</v>
      </c>
      <c r="M30" s="128"/>
      <c r="N30" s="165"/>
      <c r="P30" s="355"/>
    </row>
    <row r="31" spans="1:16" s="13" customFormat="1" x14ac:dyDescent="0.2">
      <c r="A31" s="368"/>
      <c r="B31" s="147"/>
      <c r="C31" s="285"/>
      <c r="D31" s="285"/>
      <c r="E31" s="285"/>
      <c r="F31" s="285"/>
      <c r="G31" s="9"/>
      <c r="H31" s="14"/>
      <c r="L31" s="8"/>
      <c r="M31" s="8"/>
      <c r="N31" s="165"/>
      <c r="P31" s="363"/>
    </row>
    <row r="32" spans="1:16" x14ac:dyDescent="0.2">
      <c r="I32" s="245"/>
    </row>
    <row r="33" spans="1:15" ht="15" x14ac:dyDescent="0.2">
      <c r="A33" s="124" t="s">
        <v>17</v>
      </c>
    </row>
    <row r="34" spans="1:15" s="164" customFormat="1" ht="7.5" customHeight="1" x14ac:dyDescent="0.2">
      <c r="A34" s="4"/>
      <c r="B34" s="144"/>
      <c r="C34" s="277"/>
      <c r="D34" s="277"/>
      <c r="E34" s="277"/>
      <c r="F34" s="277"/>
      <c r="G34" s="1"/>
      <c r="H34"/>
      <c r="I34"/>
      <c r="J34"/>
      <c r="K34"/>
      <c r="L34"/>
      <c r="M34"/>
      <c r="O34"/>
    </row>
    <row r="35" spans="1:15" s="164" customFormat="1" ht="17.25" customHeight="1" thickBot="1" x14ac:dyDescent="0.25">
      <c r="A35" s="226"/>
      <c r="B35" s="227" t="s">
        <v>83</v>
      </c>
      <c r="C35" s="286"/>
      <c r="D35" s="277"/>
      <c r="E35" s="277"/>
      <c r="F35" s="277"/>
      <c r="G35" s="1"/>
      <c r="H35"/>
      <c r="I35"/>
      <c r="J35"/>
      <c r="K35"/>
      <c r="L35"/>
      <c r="M35"/>
      <c r="O35"/>
    </row>
    <row r="36" spans="1:15" s="164" customFormat="1" ht="13.5" thickBot="1" x14ac:dyDescent="0.25">
      <c r="A36" s="603"/>
      <c r="B36" s="604"/>
      <c r="C36" s="388" t="s">
        <v>44</v>
      </c>
      <c r="D36" s="288" t="s">
        <v>74</v>
      </c>
      <c r="E36" s="288" t="s">
        <v>42</v>
      </c>
      <c r="F36" s="384" t="s">
        <v>14</v>
      </c>
      <c r="G36" s="369" t="s">
        <v>61</v>
      </c>
      <c r="H36" s="160" t="s">
        <v>202</v>
      </c>
      <c r="I36" s="160" t="s">
        <v>180</v>
      </c>
      <c r="K36"/>
    </row>
    <row r="37" spans="1:15" s="164" customFormat="1" x14ac:dyDescent="0.2">
      <c r="A37" s="609" t="s">
        <v>218</v>
      </c>
      <c r="B37" s="610"/>
      <c r="C37" s="389"/>
      <c r="D37" s="291"/>
      <c r="E37" s="291"/>
      <c r="F37" s="291"/>
      <c r="G37" s="291">
        <v>4104</v>
      </c>
      <c r="H37" s="370"/>
      <c r="I37" s="177"/>
      <c r="K37"/>
    </row>
    <row r="38" spans="1:15" s="164" customFormat="1" x14ac:dyDescent="0.2">
      <c r="A38" s="607" t="s">
        <v>220</v>
      </c>
      <c r="B38" s="612"/>
      <c r="C38" s="274"/>
      <c r="D38" s="294"/>
      <c r="E38" s="294"/>
      <c r="F38" s="294"/>
      <c r="G38" s="294">
        <v>4286.3999999999996</v>
      </c>
      <c r="H38" s="371"/>
      <c r="I38" s="120"/>
      <c r="K38"/>
    </row>
    <row r="39" spans="1:15" s="164" customFormat="1" x14ac:dyDescent="0.2">
      <c r="A39" s="613" t="s">
        <v>221</v>
      </c>
      <c r="B39" s="614"/>
      <c r="C39" s="274"/>
      <c r="D39" s="294"/>
      <c r="E39" s="294"/>
      <c r="F39" s="294"/>
      <c r="G39" s="294">
        <v>8527.2000000000007</v>
      </c>
      <c r="H39" s="371"/>
      <c r="I39" s="120"/>
      <c r="K39"/>
    </row>
    <row r="40" spans="1:15" s="164" customFormat="1" x14ac:dyDescent="0.2">
      <c r="A40" s="578" t="s">
        <v>211</v>
      </c>
      <c r="B40" s="583"/>
      <c r="C40" s="274"/>
      <c r="D40" s="294"/>
      <c r="E40" s="294"/>
      <c r="F40" s="294"/>
      <c r="G40" s="122"/>
      <c r="H40" s="294">
        <v>24319.98</v>
      </c>
      <c r="I40" s="173"/>
      <c r="K40"/>
    </row>
    <row r="41" spans="1:15" s="164" customFormat="1" x14ac:dyDescent="0.2">
      <c r="A41" s="578" t="s">
        <v>214</v>
      </c>
      <c r="B41" s="583"/>
      <c r="C41" s="274"/>
      <c r="D41" s="294"/>
      <c r="E41" s="294"/>
      <c r="F41" s="294"/>
      <c r="G41" s="122"/>
      <c r="H41" s="375">
        <v>12159.99</v>
      </c>
      <c r="I41" s="374"/>
      <c r="K41"/>
    </row>
    <row r="42" spans="1:15" s="164" customFormat="1" x14ac:dyDescent="0.2">
      <c r="A42" s="578" t="s">
        <v>227</v>
      </c>
      <c r="B42" s="583"/>
      <c r="C42" s="274"/>
      <c r="D42" s="294"/>
      <c r="E42" s="294"/>
      <c r="F42" s="294"/>
      <c r="G42" s="122"/>
      <c r="H42" s="171">
        <v>11856</v>
      </c>
      <c r="I42" s="271"/>
      <c r="K42"/>
    </row>
    <row r="43" spans="1:15" s="164" customFormat="1" x14ac:dyDescent="0.2">
      <c r="A43" s="578" t="s">
        <v>233</v>
      </c>
      <c r="B43" s="583"/>
      <c r="C43" s="274">
        <v>2565</v>
      </c>
      <c r="D43" s="294"/>
      <c r="E43" s="294"/>
      <c r="F43" s="294"/>
      <c r="G43" s="122"/>
      <c r="H43" s="171"/>
      <c r="I43" s="120"/>
      <c r="K43"/>
    </row>
    <row r="44" spans="1:15" s="164" customFormat="1" x14ac:dyDescent="0.2">
      <c r="A44" s="578" t="s">
        <v>235</v>
      </c>
      <c r="B44" s="583"/>
      <c r="C44" s="390">
        <v>2565</v>
      </c>
      <c r="D44" s="297"/>
      <c r="E44" s="297"/>
      <c r="F44" s="297"/>
      <c r="G44" s="267"/>
      <c r="H44" s="254"/>
      <c r="I44" s="230"/>
      <c r="K44"/>
    </row>
    <row r="45" spans="1:15" s="164" customFormat="1" x14ac:dyDescent="0.2">
      <c r="A45" s="578" t="s">
        <v>234</v>
      </c>
      <c r="B45" s="583"/>
      <c r="C45" s="390"/>
      <c r="D45" s="297"/>
      <c r="E45" s="297"/>
      <c r="F45" s="297"/>
      <c r="G45" s="267"/>
      <c r="H45" s="294"/>
      <c r="I45" s="345">
        <v>513</v>
      </c>
      <c r="K45"/>
    </row>
    <row r="46" spans="1:15" s="164" customFormat="1" x14ac:dyDescent="0.2">
      <c r="A46" s="578" t="s">
        <v>236</v>
      </c>
      <c r="B46" s="583"/>
      <c r="C46" s="390"/>
      <c r="D46" s="297"/>
      <c r="E46" s="297"/>
      <c r="F46" s="297"/>
      <c r="G46" s="294">
        <v>8641.2000000000007</v>
      </c>
      <c r="H46" s="294"/>
      <c r="I46" s="345"/>
      <c r="K46"/>
    </row>
    <row r="47" spans="1:15" s="164" customFormat="1" x14ac:dyDescent="0.2">
      <c r="A47" s="578" t="s">
        <v>238</v>
      </c>
      <c r="B47" s="611"/>
      <c r="C47" s="390"/>
      <c r="D47" s="297"/>
      <c r="E47" s="297">
        <v>9918</v>
      </c>
      <c r="F47" s="297"/>
      <c r="G47" s="294"/>
      <c r="H47" s="294"/>
      <c r="I47" s="345"/>
      <c r="K47"/>
    </row>
    <row r="48" spans="1:15" s="164" customFormat="1" x14ac:dyDescent="0.2">
      <c r="A48" s="578" t="s">
        <v>247</v>
      </c>
      <c r="B48" s="611"/>
      <c r="C48" s="390"/>
      <c r="D48" s="297">
        <v>20155.2</v>
      </c>
      <c r="E48" s="297"/>
      <c r="F48" s="297"/>
      <c r="G48" s="267"/>
      <c r="H48" s="294"/>
      <c r="I48" s="230"/>
      <c r="K48"/>
    </row>
    <row r="49" spans="1:16" s="164" customFormat="1" x14ac:dyDescent="0.2">
      <c r="A49" s="578" t="s">
        <v>250</v>
      </c>
      <c r="B49" s="611"/>
      <c r="C49" s="390"/>
      <c r="D49" s="297"/>
      <c r="E49" s="297"/>
      <c r="F49" s="297">
        <v>19380</v>
      </c>
      <c r="G49" s="267"/>
      <c r="H49" s="297"/>
      <c r="I49" s="230"/>
      <c r="K49"/>
    </row>
    <row r="50" spans="1:16" s="164" customFormat="1" x14ac:dyDescent="0.2">
      <c r="A50" s="578" t="s">
        <v>252</v>
      </c>
      <c r="B50" s="611"/>
      <c r="C50" s="390"/>
      <c r="D50" s="297"/>
      <c r="E50" s="297"/>
      <c r="F50" s="297"/>
      <c r="G50" s="267">
        <v>11172</v>
      </c>
      <c r="H50" s="297"/>
      <c r="I50" s="230"/>
      <c r="K50"/>
    </row>
    <row r="51" spans="1:16" ht="13.5" thickBot="1" x14ac:dyDescent="0.25">
      <c r="A51" s="584"/>
      <c r="B51" s="585"/>
      <c r="C51" s="391"/>
      <c r="D51" s="300"/>
      <c r="E51" s="300"/>
      <c r="F51" s="300"/>
      <c r="G51" s="159"/>
      <c r="H51" s="361"/>
      <c r="I51" s="161"/>
      <c r="J51" s="164"/>
      <c r="N51"/>
    </row>
    <row r="52" spans="1:16" ht="13.5" thickBot="1" x14ac:dyDescent="0.25">
      <c r="C52" s="301">
        <f t="shared" ref="C52:I52" si="1">SUM(C37:C51)</f>
        <v>5130</v>
      </c>
      <c r="D52" s="302">
        <f t="shared" si="1"/>
        <v>20155.2</v>
      </c>
      <c r="E52" s="302">
        <f t="shared" si="1"/>
        <v>9918</v>
      </c>
      <c r="F52" s="302">
        <f t="shared" si="1"/>
        <v>19380</v>
      </c>
      <c r="G52" s="191">
        <f t="shared" si="1"/>
        <v>36730.800000000003</v>
      </c>
      <c r="H52" s="191">
        <f t="shared" si="1"/>
        <v>48335.97</v>
      </c>
      <c r="I52" s="266">
        <f t="shared" si="1"/>
        <v>513</v>
      </c>
      <c r="J52" s="581">
        <f>SUM(C52:I52)</f>
        <v>140162.97</v>
      </c>
      <c r="K52" s="582"/>
      <c r="N52"/>
    </row>
    <row r="53" spans="1:16" x14ac:dyDescent="0.2">
      <c r="G53" s="277"/>
      <c r="H53" s="1"/>
      <c r="I53" s="1"/>
      <c r="K53" s="581">
        <f>J52-I54</f>
        <v>128078.97750000001</v>
      </c>
      <c r="L53" s="582"/>
      <c r="N53"/>
      <c r="P53" s="164"/>
    </row>
    <row r="54" spans="1:16" x14ac:dyDescent="0.2">
      <c r="G54" s="277"/>
      <c r="H54" s="1"/>
      <c r="I54" s="362">
        <f>H52*25%</f>
        <v>12083.9925</v>
      </c>
      <c r="N54"/>
      <c r="O54" s="164"/>
    </row>
    <row r="55" spans="1:16" x14ac:dyDescent="0.2">
      <c r="H55" s="362"/>
    </row>
  </sheetData>
  <mergeCells count="36">
    <mergeCell ref="A44:B44"/>
    <mergeCell ref="A36:B36"/>
    <mergeCell ref="A38:B38"/>
    <mergeCell ref="A39:B39"/>
    <mergeCell ref="A40:B40"/>
    <mergeCell ref="A41:B41"/>
    <mergeCell ref="A42:B42"/>
    <mergeCell ref="A43:B43"/>
    <mergeCell ref="K53:L53"/>
    <mergeCell ref="A50:B50"/>
    <mergeCell ref="A51:B51"/>
    <mergeCell ref="J52:K52"/>
    <mergeCell ref="A45:B45"/>
    <mergeCell ref="A46:B46"/>
    <mergeCell ref="A47:B47"/>
    <mergeCell ref="A48:B48"/>
    <mergeCell ref="A49:B49"/>
    <mergeCell ref="A14:A18"/>
    <mergeCell ref="H14:H18"/>
    <mergeCell ref="A19:A20"/>
    <mergeCell ref="H19:H20"/>
    <mergeCell ref="A37:B37"/>
    <mergeCell ref="A24:A26"/>
    <mergeCell ref="H24:H26"/>
    <mergeCell ref="A29:B29"/>
    <mergeCell ref="H29:K30"/>
    <mergeCell ref="C30:D30"/>
    <mergeCell ref="E30:F30"/>
    <mergeCell ref="G2:G4"/>
    <mergeCell ref="C3:D3"/>
    <mergeCell ref="E3:F3"/>
    <mergeCell ref="I4:K4"/>
    <mergeCell ref="A7:A9"/>
    <mergeCell ref="A5:A6"/>
    <mergeCell ref="H5:H6"/>
    <mergeCell ref="H7:H9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15" sqref="J15"/>
    </sheetView>
  </sheetViews>
  <sheetFormatPr defaultRowHeight="12.75" x14ac:dyDescent="0.2"/>
  <cols>
    <col min="1" max="1" width="2.7109375" style="184" customWidth="1"/>
    <col min="2" max="2" width="6.5703125" style="148" customWidth="1"/>
    <col min="3" max="4" width="10.7109375" style="1" customWidth="1"/>
    <col min="5" max="5" width="10.42578125" style="1" customWidth="1"/>
    <col min="6" max="6" width="9" style="1" customWidth="1"/>
    <col min="7" max="7" width="10.42578125" style="1" customWidth="1"/>
    <col min="8" max="10" width="10.7109375" customWidth="1"/>
    <col min="11" max="11" width="9.28515625" customWidth="1"/>
    <col min="12" max="13" width="10.7109375" customWidth="1"/>
    <col min="14" max="14" width="10.7109375" style="164" customWidth="1"/>
    <col min="15" max="15" width="10.7109375" customWidth="1"/>
    <col min="16" max="17" width="13.28515625" customWidth="1"/>
    <col min="18" max="18" width="13.7109375" customWidth="1"/>
    <col min="19" max="19" width="13.140625" customWidth="1"/>
  </cols>
  <sheetData>
    <row r="1" spans="1:15" ht="15" x14ac:dyDescent="0.25">
      <c r="A1" s="100" t="s">
        <v>103</v>
      </c>
      <c r="B1" s="144"/>
      <c r="C1" s="3"/>
    </row>
    <row r="2" spans="1:15" ht="9.75" customHeight="1" thickBot="1" x14ac:dyDescent="0.25">
      <c r="A2" s="2"/>
      <c r="B2" s="144"/>
      <c r="C2" s="218"/>
      <c r="D2" s="219"/>
      <c r="E2" s="219"/>
      <c r="F2" s="219"/>
      <c r="G2" s="599" t="s">
        <v>88</v>
      </c>
    </row>
    <row r="3" spans="1:15" ht="17.25" customHeight="1" x14ac:dyDescent="0.2">
      <c r="A3" s="2"/>
      <c r="B3" s="144"/>
      <c r="C3" s="619" t="s">
        <v>83</v>
      </c>
      <c r="D3" s="620"/>
      <c r="E3" s="619" t="s">
        <v>82</v>
      </c>
      <c r="F3" s="620"/>
      <c r="G3" s="599"/>
    </row>
    <row r="4" spans="1:15" ht="13.5" thickBot="1" x14ac:dyDescent="0.25">
      <c r="A4" s="142" t="s">
        <v>6</v>
      </c>
      <c r="B4" s="175" t="s">
        <v>18</v>
      </c>
      <c r="C4" s="113" t="s">
        <v>7</v>
      </c>
      <c r="D4" s="220" t="s">
        <v>8</v>
      </c>
      <c r="E4" s="113" t="s">
        <v>87</v>
      </c>
      <c r="F4" s="114" t="s">
        <v>8</v>
      </c>
      <c r="G4" s="600"/>
      <c r="H4" s="183" t="s">
        <v>0</v>
      </c>
      <c r="I4" s="588" t="s">
        <v>19</v>
      </c>
      <c r="J4" s="588"/>
      <c r="K4" s="588"/>
    </row>
    <row r="5" spans="1:15" x14ac:dyDescent="0.2">
      <c r="A5" s="400" t="s">
        <v>219</v>
      </c>
      <c r="B5" s="146" t="s">
        <v>259</v>
      </c>
      <c r="C5" s="194">
        <v>5871</v>
      </c>
      <c r="D5" s="171"/>
      <c r="E5" s="119"/>
      <c r="F5" s="120"/>
      <c r="G5" s="173"/>
      <c r="H5" s="397">
        <f>SUM(C5:G5)</f>
        <v>5871</v>
      </c>
      <c r="I5" s="149" t="s">
        <v>76</v>
      </c>
      <c r="J5" s="73"/>
      <c r="K5" s="74"/>
      <c r="L5" s="163" t="s">
        <v>116</v>
      </c>
      <c r="N5" s="241">
        <v>41429</v>
      </c>
    </row>
    <row r="6" spans="1:15" x14ac:dyDescent="0.2">
      <c r="A6" s="188" t="s">
        <v>89</v>
      </c>
      <c r="B6" s="146" t="s">
        <v>260</v>
      </c>
      <c r="C6" s="119"/>
      <c r="D6" s="171">
        <v>2052</v>
      </c>
      <c r="E6" s="119"/>
      <c r="F6" s="120"/>
      <c r="G6" s="173"/>
      <c r="H6" s="189">
        <f t="shared" ref="H6:H12" si="0">SUM(C6:G6)</f>
        <v>2052</v>
      </c>
      <c r="I6" s="149" t="s">
        <v>261</v>
      </c>
      <c r="J6" s="73"/>
      <c r="K6" s="74"/>
      <c r="L6" s="163" t="s">
        <v>123</v>
      </c>
      <c r="N6" s="236" t="s">
        <v>124</v>
      </c>
    </row>
    <row r="7" spans="1:15" x14ac:dyDescent="0.2">
      <c r="A7" s="188" t="s">
        <v>112</v>
      </c>
      <c r="B7" s="146" t="s">
        <v>262</v>
      </c>
      <c r="C7" s="194">
        <v>15407.1</v>
      </c>
      <c r="D7" s="171"/>
      <c r="E7" s="119"/>
      <c r="F7" s="120"/>
      <c r="G7" s="173"/>
      <c r="H7" s="189">
        <f t="shared" si="0"/>
        <v>15407.1</v>
      </c>
      <c r="I7" s="149" t="s">
        <v>165</v>
      </c>
      <c r="J7" s="73"/>
      <c r="K7" s="74"/>
      <c r="L7" s="163" t="s">
        <v>140</v>
      </c>
      <c r="N7" s="241">
        <v>41430</v>
      </c>
    </row>
    <row r="8" spans="1:15" x14ac:dyDescent="0.2">
      <c r="A8" s="179" t="s">
        <v>264</v>
      </c>
      <c r="B8" s="146" t="s">
        <v>263</v>
      </c>
      <c r="C8" s="119"/>
      <c r="D8" s="171"/>
      <c r="E8" s="119"/>
      <c r="F8" s="120"/>
      <c r="G8" s="393">
        <v>230</v>
      </c>
      <c r="H8" s="189">
        <f t="shared" si="0"/>
        <v>230</v>
      </c>
      <c r="I8" s="149" t="s">
        <v>265</v>
      </c>
      <c r="J8" s="73"/>
      <c r="K8" s="74"/>
      <c r="L8" s="163" t="s">
        <v>140</v>
      </c>
      <c r="N8" s="241">
        <v>41435</v>
      </c>
      <c r="O8" s="94"/>
    </row>
    <row r="9" spans="1:15" x14ac:dyDescent="0.2">
      <c r="A9" s="320" t="s">
        <v>224</v>
      </c>
      <c r="B9" s="146" t="s">
        <v>266</v>
      </c>
      <c r="C9" s="119"/>
      <c r="D9" s="171">
        <v>4788</v>
      </c>
      <c r="E9" s="119"/>
      <c r="F9" s="120"/>
      <c r="G9" s="173"/>
      <c r="H9" s="189">
        <f t="shared" si="0"/>
        <v>4788</v>
      </c>
      <c r="I9" s="149" t="s">
        <v>159</v>
      </c>
      <c r="J9" s="73"/>
      <c r="K9" s="74"/>
      <c r="L9" s="163" t="s">
        <v>123</v>
      </c>
      <c r="N9" s="236" t="s">
        <v>124</v>
      </c>
    </row>
    <row r="10" spans="1:15" x14ac:dyDescent="0.2">
      <c r="A10" s="143" t="s">
        <v>178</v>
      </c>
      <c r="B10" s="146" t="s">
        <v>267</v>
      </c>
      <c r="C10" s="194"/>
      <c r="D10" s="171">
        <v>5437.8</v>
      </c>
      <c r="E10" s="119"/>
      <c r="F10" s="120"/>
      <c r="G10" s="173"/>
      <c r="H10" s="189">
        <f t="shared" si="0"/>
        <v>5437.8</v>
      </c>
      <c r="I10" s="149" t="s">
        <v>135</v>
      </c>
      <c r="J10" s="73"/>
      <c r="K10" s="74"/>
      <c r="L10" s="163" t="s">
        <v>123</v>
      </c>
      <c r="N10" s="236" t="s">
        <v>124</v>
      </c>
    </row>
    <row r="11" spans="1:15" x14ac:dyDescent="0.2">
      <c r="A11" s="143" t="s">
        <v>138</v>
      </c>
      <c r="B11" s="146" t="s">
        <v>268</v>
      </c>
      <c r="C11" s="194"/>
      <c r="D11" s="171">
        <v>5130</v>
      </c>
      <c r="E11" s="119"/>
      <c r="F11" s="120"/>
      <c r="G11" s="173"/>
      <c r="H11" s="330">
        <f t="shared" si="0"/>
        <v>5130</v>
      </c>
      <c r="I11" s="149" t="s">
        <v>159</v>
      </c>
      <c r="J11" s="73"/>
      <c r="K11" s="74"/>
      <c r="L11" s="163" t="s">
        <v>123</v>
      </c>
      <c r="N11" s="236" t="s">
        <v>124</v>
      </c>
    </row>
    <row r="12" spans="1:15" x14ac:dyDescent="0.2">
      <c r="A12" s="143" t="s">
        <v>231</v>
      </c>
      <c r="B12" s="146" t="s">
        <v>269</v>
      </c>
      <c r="C12" s="194"/>
      <c r="D12" s="171">
        <v>1846.8</v>
      </c>
      <c r="E12" s="119"/>
      <c r="F12" s="120"/>
      <c r="G12" s="173"/>
      <c r="H12" s="330">
        <f t="shared" si="0"/>
        <v>1846.8</v>
      </c>
      <c r="I12" s="149" t="s">
        <v>270</v>
      </c>
      <c r="J12" s="73"/>
      <c r="K12" s="74"/>
      <c r="L12" s="163" t="s">
        <v>123</v>
      </c>
      <c r="N12" s="236" t="s">
        <v>124</v>
      </c>
    </row>
    <row r="13" spans="1:15" x14ac:dyDescent="0.2">
      <c r="A13" s="586" t="s">
        <v>147</v>
      </c>
      <c r="B13" s="146" t="s">
        <v>271</v>
      </c>
      <c r="C13" s="194"/>
      <c r="D13" s="171">
        <v>1983.6</v>
      </c>
      <c r="E13" s="119"/>
      <c r="F13" s="120"/>
      <c r="G13" s="173"/>
      <c r="H13" s="576">
        <f>SUM(C13:G15)</f>
        <v>10795.8</v>
      </c>
      <c r="I13" s="149" t="s">
        <v>270</v>
      </c>
      <c r="J13" s="73"/>
      <c r="K13" s="74"/>
      <c r="L13" s="163" t="s">
        <v>123</v>
      </c>
      <c r="N13" s="236" t="s">
        <v>124</v>
      </c>
    </row>
    <row r="14" spans="1:15" x14ac:dyDescent="0.2">
      <c r="A14" s="597"/>
      <c r="B14" s="146" t="s">
        <v>272</v>
      </c>
      <c r="C14" s="119"/>
      <c r="D14" s="171">
        <v>2154.6</v>
      </c>
      <c r="E14" s="119"/>
      <c r="F14" s="120"/>
      <c r="G14" s="173"/>
      <c r="H14" s="580"/>
      <c r="I14" s="149" t="s">
        <v>270</v>
      </c>
      <c r="J14" s="73"/>
      <c r="K14" s="74"/>
      <c r="L14" s="163" t="s">
        <v>123</v>
      </c>
      <c r="N14" s="236" t="s">
        <v>124</v>
      </c>
    </row>
    <row r="15" spans="1:15" x14ac:dyDescent="0.2">
      <c r="A15" s="587"/>
      <c r="B15" s="146" t="s">
        <v>273</v>
      </c>
      <c r="C15" s="119"/>
      <c r="D15" s="171">
        <v>6657.6</v>
      </c>
      <c r="E15" s="119"/>
      <c r="F15" s="120"/>
      <c r="G15" s="173"/>
      <c r="H15" s="577"/>
      <c r="I15" s="149" t="s">
        <v>270</v>
      </c>
      <c r="J15" s="73"/>
      <c r="K15" s="74"/>
      <c r="L15" s="163" t="s">
        <v>123</v>
      </c>
      <c r="N15" s="236" t="s">
        <v>124</v>
      </c>
    </row>
    <row r="16" spans="1:15" x14ac:dyDescent="0.2">
      <c r="A16" s="586" t="s">
        <v>150</v>
      </c>
      <c r="B16" s="146" t="s">
        <v>274</v>
      </c>
      <c r="C16" s="194">
        <v>2348.4</v>
      </c>
      <c r="D16" s="171"/>
      <c r="E16" s="119"/>
      <c r="F16" s="120"/>
      <c r="G16" s="173"/>
      <c r="H16" s="576">
        <f>SUM(C16:G19)</f>
        <v>26812.800000000003</v>
      </c>
      <c r="I16" s="149" t="s">
        <v>275</v>
      </c>
      <c r="J16" s="73"/>
      <c r="K16" s="74"/>
      <c r="L16" s="163" t="s">
        <v>116</v>
      </c>
      <c r="N16" s="241">
        <v>41444</v>
      </c>
    </row>
    <row r="17" spans="1:16" x14ac:dyDescent="0.2">
      <c r="A17" s="597"/>
      <c r="B17" s="146" t="s">
        <v>276</v>
      </c>
      <c r="C17" s="195"/>
      <c r="D17" s="171"/>
      <c r="E17" s="194">
        <v>17179.8</v>
      </c>
      <c r="F17" s="120"/>
      <c r="G17" s="173"/>
      <c r="H17" s="580"/>
      <c r="I17" s="149" t="s">
        <v>119</v>
      </c>
      <c r="J17" s="73"/>
      <c r="K17" s="74"/>
      <c r="L17" s="163" t="s">
        <v>116</v>
      </c>
      <c r="N17" s="236">
        <v>41494</v>
      </c>
    </row>
    <row r="18" spans="1:16" x14ac:dyDescent="0.2">
      <c r="A18" s="597"/>
      <c r="B18" s="146" t="s">
        <v>277</v>
      </c>
      <c r="C18" s="194">
        <v>1174.2</v>
      </c>
      <c r="D18" s="171"/>
      <c r="E18" s="119"/>
      <c r="F18" s="120"/>
      <c r="G18" s="173"/>
      <c r="H18" s="580"/>
      <c r="I18" s="149" t="s">
        <v>278</v>
      </c>
      <c r="J18" s="73"/>
      <c r="K18" s="74"/>
      <c r="L18" s="163" t="s">
        <v>140</v>
      </c>
      <c r="N18" s="241">
        <v>41444</v>
      </c>
    </row>
    <row r="19" spans="1:16" x14ac:dyDescent="0.2">
      <c r="A19" s="587"/>
      <c r="B19" s="146" t="s">
        <v>311</v>
      </c>
      <c r="C19" s="194"/>
      <c r="D19" s="171"/>
      <c r="E19" s="194">
        <v>6110.4</v>
      </c>
      <c r="F19" s="120"/>
      <c r="G19" s="173"/>
      <c r="H19" s="577"/>
      <c r="I19" s="149" t="s">
        <v>312</v>
      </c>
      <c r="J19" s="73"/>
      <c r="K19" s="74"/>
      <c r="L19" s="163" t="s">
        <v>310</v>
      </c>
      <c r="N19" s="241">
        <v>41445</v>
      </c>
    </row>
    <row r="20" spans="1:16" x14ac:dyDescent="0.2">
      <c r="A20" s="586" t="s">
        <v>154</v>
      </c>
      <c r="B20" s="146" t="s">
        <v>279</v>
      </c>
      <c r="C20" s="195"/>
      <c r="D20" s="171">
        <v>752.4</v>
      </c>
      <c r="E20" s="119"/>
      <c r="F20" s="120"/>
      <c r="G20" s="173"/>
      <c r="H20" s="576">
        <f>SUM(C20:G23)</f>
        <v>45041.4</v>
      </c>
      <c r="I20" s="149" t="s">
        <v>280</v>
      </c>
      <c r="J20" s="73"/>
      <c r="K20" s="74"/>
      <c r="L20" s="163" t="s">
        <v>123</v>
      </c>
      <c r="N20" s="236" t="s">
        <v>124</v>
      </c>
    </row>
    <row r="21" spans="1:16" x14ac:dyDescent="0.2">
      <c r="A21" s="597"/>
      <c r="B21" s="146" t="s">
        <v>281</v>
      </c>
      <c r="C21" s="119"/>
      <c r="D21" s="171">
        <v>19380</v>
      </c>
      <c r="E21" s="119"/>
      <c r="F21" s="120"/>
      <c r="G21" s="173"/>
      <c r="H21" s="580"/>
      <c r="I21" s="149" t="s">
        <v>133</v>
      </c>
      <c r="J21" s="73"/>
      <c r="K21" s="74"/>
      <c r="L21" s="163" t="s">
        <v>123</v>
      </c>
      <c r="N21" s="236" t="s">
        <v>124</v>
      </c>
    </row>
    <row r="22" spans="1:16" x14ac:dyDescent="0.2">
      <c r="A22" s="597"/>
      <c r="B22" s="146" t="s">
        <v>282</v>
      </c>
      <c r="C22" s="119"/>
      <c r="D22" s="171"/>
      <c r="E22" s="194">
        <v>18810</v>
      </c>
      <c r="F22" s="120"/>
      <c r="G22" s="173"/>
      <c r="H22" s="580"/>
      <c r="I22" s="149" t="s">
        <v>225</v>
      </c>
      <c r="J22" s="73"/>
      <c r="K22" s="74"/>
      <c r="L22" s="163" t="s">
        <v>140</v>
      </c>
      <c r="N22" s="236">
        <v>41507</v>
      </c>
    </row>
    <row r="23" spans="1:16" x14ac:dyDescent="0.2">
      <c r="A23" s="587"/>
      <c r="B23" s="146" t="s">
        <v>284</v>
      </c>
      <c r="C23" s="194">
        <v>6099</v>
      </c>
      <c r="D23" s="171"/>
      <c r="E23" s="119"/>
      <c r="F23" s="120"/>
      <c r="G23" s="173"/>
      <c r="H23" s="577"/>
      <c r="I23" s="149" t="s">
        <v>283</v>
      </c>
      <c r="J23" s="73"/>
      <c r="K23" s="74"/>
      <c r="L23" s="163" t="s">
        <v>140</v>
      </c>
      <c r="N23" s="236">
        <v>41451</v>
      </c>
    </row>
    <row r="24" spans="1:16" x14ac:dyDescent="0.2">
      <c r="A24" s="586" t="s">
        <v>286</v>
      </c>
      <c r="B24" s="146" t="s">
        <v>285</v>
      </c>
      <c r="C24" s="119"/>
      <c r="D24" s="171">
        <v>35248.800000000003</v>
      </c>
      <c r="E24" s="119"/>
      <c r="F24" s="120"/>
      <c r="G24" s="173"/>
      <c r="H24" s="576">
        <f>SUM(C24:G27)</f>
        <v>44049.600000000006</v>
      </c>
      <c r="I24" s="149" t="s">
        <v>135</v>
      </c>
      <c r="J24" s="73"/>
      <c r="K24" s="74"/>
      <c r="L24" s="163" t="s">
        <v>123</v>
      </c>
      <c r="N24" s="236" t="s">
        <v>124</v>
      </c>
    </row>
    <row r="25" spans="1:16" x14ac:dyDescent="0.2">
      <c r="A25" s="597"/>
      <c r="B25" s="146" t="s">
        <v>287</v>
      </c>
      <c r="C25" s="194">
        <v>3192</v>
      </c>
      <c r="D25" s="171"/>
      <c r="E25" s="119"/>
      <c r="F25" s="120"/>
      <c r="G25" s="173"/>
      <c r="H25" s="580"/>
      <c r="I25" s="149" t="s">
        <v>288</v>
      </c>
      <c r="J25" s="73"/>
      <c r="K25" s="74"/>
      <c r="L25" s="163" t="s">
        <v>116</v>
      </c>
      <c r="N25" s="236">
        <v>41487</v>
      </c>
    </row>
    <row r="26" spans="1:16" x14ac:dyDescent="0.2">
      <c r="A26" s="597"/>
      <c r="B26" s="146" t="s">
        <v>289</v>
      </c>
      <c r="C26" s="119"/>
      <c r="D26" s="171">
        <v>2530.8000000000002</v>
      </c>
      <c r="E26" s="119"/>
      <c r="F26" s="120"/>
      <c r="G26" s="173"/>
      <c r="H26" s="580"/>
      <c r="I26" s="149" t="s">
        <v>270</v>
      </c>
      <c r="J26" s="73"/>
      <c r="K26" s="74"/>
      <c r="L26" s="163" t="s">
        <v>123</v>
      </c>
      <c r="N26" s="236" t="s">
        <v>124</v>
      </c>
    </row>
    <row r="27" spans="1:16" x14ac:dyDescent="0.2">
      <c r="A27" s="587"/>
      <c r="B27" s="146" t="s">
        <v>290</v>
      </c>
      <c r="C27" s="119"/>
      <c r="D27" s="171">
        <v>3078</v>
      </c>
      <c r="E27" s="119"/>
      <c r="F27" s="120"/>
      <c r="G27" s="173"/>
      <c r="H27" s="577"/>
      <c r="I27" s="149" t="s">
        <v>270</v>
      </c>
      <c r="J27" s="73"/>
      <c r="K27" s="74"/>
      <c r="L27" s="163" t="s">
        <v>123</v>
      </c>
      <c r="N27" s="236" t="s">
        <v>124</v>
      </c>
    </row>
    <row r="28" spans="1:16" x14ac:dyDescent="0.2">
      <c r="A28" s="586" t="s">
        <v>254</v>
      </c>
      <c r="B28" s="146" t="s">
        <v>291</v>
      </c>
      <c r="C28" s="194">
        <v>1026</v>
      </c>
      <c r="D28" s="171"/>
      <c r="E28" s="119"/>
      <c r="F28" s="120"/>
      <c r="G28" s="173"/>
      <c r="H28" s="576">
        <f>SUM(C28:G31)</f>
        <v>7398.6</v>
      </c>
      <c r="I28" s="149" t="s">
        <v>90</v>
      </c>
      <c r="J28" s="73"/>
      <c r="K28" s="74"/>
      <c r="L28" s="163" t="s">
        <v>116</v>
      </c>
      <c r="N28" s="236">
        <v>41485</v>
      </c>
    </row>
    <row r="29" spans="1:16" x14ac:dyDescent="0.2">
      <c r="A29" s="597"/>
      <c r="B29" s="146" t="s">
        <v>292</v>
      </c>
      <c r="C29" s="194">
        <v>1482</v>
      </c>
      <c r="D29" s="171"/>
      <c r="E29" s="119"/>
      <c r="F29" s="120"/>
      <c r="G29" s="173"/>
      <c r="H29" s="580"/>
      <c r="I29" s="149" t="s">
        <v>90</v>
      </c>
      <c r="J29" s="73"/>
      <c r="K29" s="74"/>
      <c r="L29" s="163" t="s">
        <v>116</v>
      </c>
      <c r="N29" s="236">
        <v>41485</v>
      </c>
      <c r="P29" s="235">
        <f>SUM(C28:C29)</f>
        <v>2508</v>
      </c>
    </row>
    <row r="30" spans="1:16" x14ac:dyDescent="0.2">
      <c r="A30" s="597"/>
      <c r="B30" s="146" t="s">
        <v>293</v>
      </c>
      <c r="C30" s="194">
        <v>3522.6</v>
      </c>
      <c r="D30" s="171"/>
      <c r="E30" s="119"/>
      <c r="F30" s="120"/>
      <c r="G30" s="173"/>
      <c r="H30" s="580"/>
      <c r="I30" s="149" t="s">
        <v>110</v>
      </c>
      <c r="J30" s="73"/>
      <c r="K30" s="74"/>
      <c r="L30" s="163" t="s">
        <v>116</v>
      </c>
      <c r="N30" s="236">
        <v>41460</v>
      </c>
      <c r="O30" s="94"/>
    </row>
    <row r="31" spans="1:16" ht="13.5" thickBot="1" x14ac:dyDescent="0.25">
      <c r="A31" s="597"/>
      <c r="B31" s="146" t="s">
        <v>294</v>
      </c>
      <c r="C31" s="119"/>
      <c r="D31" s="171">
        <v>1368</v>
      </c>
      <c r="E31" s="119"/>
      <c r="F31" s="120"/>
      <c r="G31" s="173"/>
      <c r="H31" s="580"/>
      <c r="I31" s="149" t="s">
        <v>295</v>
      </c>
      <c r="J31" s="73"/>
      <c r="K31" s="74"/>
      <c r="L31" s="163" t="s">
        <v>123</v>
      </c>
      <c r="N31" s="181" t="s">
        <v>124</v>
      </c>
    </row>
    <row r="32" spans="1:16" s="13" customFormat="1" ht="14.25" thickTop="1" thickBot="1" x14ac:dyDescent="0.25">
      <c r="A32" s="589"/>
      <c r="B32" s="589"/>
      <c r="C32" s="115">
        <f t="shared" ref="C32:H32" si="1">SUM(C5:C31)</f>
        <v>40122.299999999996</v>
      </c>
      <c r="D32" s="172">
        <f t="shared" si="1"/>
        <v>92408.400000000009</v>
      </c>
      <c r="E32" s="115">
        <f t="shared" si="1"/>
        <v>42100.2</v>
      </c>
      <c r="F32" s="116">
        <f t="shared" si="1"/>
        <v>0</v>
      </c>
      <c r="G32" s="174">
        <f t="shared" si="1"/>
        <v>230</v>
      </c>
      <c r="H32" s="590">
        <f t="shared" si="1"/>
        <v>174860.90000000002</v>
      </c>
      <c r="I32" s="590"/>
      <c r="J32" s="590"/>
      <c r="K32" s="590"/>
      <c r="L32" s="128"/>
      <c r="M32" s="128"/>
      <c r="N32" s="165"/>
    </row>
    <row r="33" spans="1:14" s="13" customFormat="1" ht="15" customHeight="1" x14ac:dyDescent="0.2">
      <c r="A33" s="99"/>
      <c r="B33" s="147"/>
      <c r="C33" s="615">
        <f>SUM(C32:D32)</f>
        <v>132530.70000000001</v>
      </c>
      <c r="D33" s="616"/>
      <c r="E33" s="617">
        <f>SUM(E32:F32)</f>
        <v>42100.2</v>
      </c>
      <c r="F33" s="618"/>
      <c r="G33" s="127">
        <f>SUM(G32)</f>
        <v>230</v>
      </c>
      <c r="H33" s="591"/>
      <c r="I33" s="591"/>
      <c r="J33" s="591"/>
      <c r="K33" s="591"/>
      <c r="L33" s="128"/>
      <c r="M33" s="128"/>
      <c r="N33" s="165"/>
    </row>
    <row r="34" spans="1:14" s="13" customFormat="1" x14ac:dyDescent="0.2">
      <c r="A34" s="99"/>
      <c r="B34" s="147"/>
      <c r="C34" s="9"/>
      <c r="D34" s="9"/>
      <c r="E34" s="9"/>
      <c r="F34" s="9"/>
      <c r="G34" s="9"/>
      <c r="H34" s="14"/>
      <c r="L34" s="8"/>
      <c r="M34" s="8"/>
      <c r="N34" s="165"/>
    </row>
    <row r="36" spans="1:14" ht="15" x14ac:dyDescent="0.2">
      <c r="A36" s="124" t="s">
        <v>17</v>
      </c>
    </row>
    <row r="37" spans="1:14" ht="7.5" customHeight="1" x14ac:dyDescent="0.2">
      <c r="A37" s="4"/>
    </row>
    <row r="38" spans="1:14" ht="21.75" customHeight="1" thickBot="1" x14ac:dyDescent="0.25">
      <c r="A38" s="121"/>
      <c r="B38" s="150" t="s">
        <v>83</v>
      </c>
    </row>
    <row r="39" spans="1:14" ht="13.5" thickBot="1" x14ac:dyDescent="0.25">
      <c r="A39"/>
      <c r="B39"/>
      <c r="C39" s="396" t="s">
        <v>44</v>
      </c>
      <c r="D39" s="190" t="s">
        <v>74</v>
      </c>
      <c r="E39" s="395" t="s">
        <v>14</v>
      </c>
      <c r="F39" s="92" t="s">
        <v>49</v>
      </c>
      <c r="G39" s="92" t="s">
        <v>61</v>
      </c>
      <c r="H39" s="160" t="s">
        <v>9</v>
      </c>
      <c r="I39" s="164"/>
      <c r="N39"/>
    </row>
    <row r="40" spans="1:14" x14ac:dyDescent="0.2">
      <c r="A40"/>
      <c r="B40" s="392" t="s">
        <v>260</v>
      </c>
      <c r="C40" s="131"/>
      <c r="D40" s="169"/>
      <c r="E40" s="169"/>
      <c r="F40" s="169"/>
      <c r="G40" s="176">
        <v>2052</v>
      </c>
      <c r="H40" s="133"/>
      <c r="I40" s="164"/>
      <c r="N40"/>
    </row>
    <row r="41" spans="1:14" x14ac:dyDescent="0.2">
      <c r="A41"/>
      <c r="B41" s="398" t="s">
        <v>266</v>
      </c>
      <c r="C41" s="134">
        <v>4788</v>
      </c>
      <c r="D41" s="138"/>
      <c r="E41" s="138"/>
      <c r="F41" s="138"/>
      <c r="G41" s="171"/>
      <c r="H41" s="137"/>
      <c r="I41" s="164"/>
      <c r="N41"/>
    </row>
    <row r="42" spans="1:14" x14ac:dyDescent="0.2">
      <c r="A42"/>
      <c r="B42" s="398" t="s">
        <v>267</v>
      </c>
      <c r="C42" s="134"/>
      <c r="D42" s="138"/>
      <c r="E42" s="138"/>
      <c r="F42" s="138"/>
      <c r="G42" s="171">
        <v>5437.8</v>
      </c>
      <c r="H42" s="137"/>
      <c r="I42" s="164"/>
      <c r="N42"/>
    </row>
    <row r="43" spans="1:14" x14ac:dyDescent="0.2">
      <c r="A43"/>
      <c r="B43" s="398" t="s">
        <v>268</v>
      </c>
      <c r="C43" s="134">
        <v>5130</v>
      </c>
      <c r="D43" s="138"/>
      <c r="E43" s="138"/>
      <c r="F43" s="138"/>
      <c r="G43" s="171"/>
      <c r="H43" s="137"/>
      <c r="I43" s="164"/>
      <c r="N43"/>
    </row>
    <row r="44" spans="1:14" x14ac:dyDescent="0.2">
      <c r="A44"/>
      <c r="B44" s="398" t="s">
        <v>269</v>
      </c>
      <c r="C44" s="134"/>
      <c r="D44" s="138">
        <v>1846.8</v>
      </c>
      <c r="E44" s="138"/>
      <c r="F44" s="138"/>
      <c r="G44" s="171"/>
      <c r="H44" s="137"/>
      <c r="I44" s="164"/>
      <c r="N44"/>
    </row>
    <row r="45" spans="1:14" x14ac:dyDescent="0.2">
      <c r="A45"/>
      <c r="B45" s="398" t="s">
        <v>271</v>
      </c>
      <c r="C45" s="134"/>
      <c r="D45" s="171">
        <v>1983.6</v>
      </c>
      <c r="E45" s="171"/>
      <c r="F45" s="138"/>
      <c r="G45" s="122"/>
      <c r="H45" s="137"/>
      <c r="I45" s="164"/>
      <c r="N45"/>
    </row>
    <row r="46" spans="1:14" x14ac:dyDescent="0.2">
      <c r="A46"/>
      <c r="B46" s="398" t="s">
        <v>272</v>
      </c>
      <c r="C46" s="119"/>
      <c r="D46" s="171">
        <v>2154.6</v>
      </c>
      <c r="E46" s="171"/>
      <c r="F46" s="138"/>
      <c r="G46" s="122"/>
      <c r="H46" s="137"/>
      <c r="I46" s="164"/>
      <c r="N46"/>
    </row>
    <row r="47" spans="1:14" x14ac:dyDescent="0.2">
      <c r="A47"/>
      <c r="B47" s="398" t="s">
        <v>273</v>
      </c>
      <c r="C47" s="134"/>
      <c r="D47" s="171">
        <v>6657.6</v>
      </c>
      <c r="E47" s="171"/>
      <c r="F47" s="138"/>
      <c r="G47" s="136"/>
      <c r="H47" s="137"/>
      <c r="I47" s="164"/>
      <c r="N47"/>
    </row>
    <row r="48" spans="1:14" x14ac:dyDescent="0.2">
      <c r="A48"/>
      <c r="B48" s="398" t="s">
        <v>279</v>
      </c>
      <c r="C48" s="134"/>
      <c r="D48" s="138"/>
      <c r="E48" s="138"/>
      <c r="F48" s="138">
        <v>752.4</v>
      </c>
      <c r="G48" s="136"/>
      <c r="H48" s="137"/>
      <c r="I48" s="164"/>
      <c r="N48"/>
    </row>
    <row r="49" spans="1:14" x14ac:dyDescent="0.2">
      <c r="A49"/>
      <c r="B49" s="398" t="s">
        <v>281</v>
      </c>
      <c r="C49" s="134"/>
      <c r="D49" s="138"/>
      <c r="E49" s="138">
        <v>19380</v>
      </c>
      <c r="F49" s="138"/>
      <c r="G49" s="136"/>
      <c r="H49" s="137"/>
      <c r="I49" s="164"/>
      <c r="N49"/>
    </row>
    <row r="50" spans="1:14" x14ac:dyDescent="0.2">
      <c r="A50"/>
      <c r="B50" s="398" t="s">
        <v>285</v>
      </c>
      <c r="C50" s="134"/>
      <c r="D50" s="138"/>
      <c r="E50" s="138"/>
      <c r="F50" s="138"/>
      <c r="G50" s="171">
        <v>35248.800000000003</v>
      </c>
      <c r="H50" s="137"/>
      <c r="I50" s="164"/>
      <c r="N50"/>
    </row>
    <row r="51" spans="1:14" x14ac:dyDescent="0.2">
      <c r="A51"/>
      <c r="B51" s="398" t="s">
        <v>289</v>
      </c>
      <c r="C51" s="134"/>
      <c r="D51" s="171">
        <v>2530.8000000000002</v>
      </c>
      <c r="E51" s="138"/>
      <c r="F51" s="138"/>
      <c r="G51" s="171"/>
      <c r="H51" s="137"/>
      <c r="I51" s="164"/>
      <c r="N51"/>
    </row>
    <row r="52" spans="1:14" x14ac:dyDescent="0.2">
      <c r="A52"/>
      <c r="B52" s="398" t="s">
        <v>290</v>
      </c>
      <c r="C52" s="134"/>
      <c r="D52" s="171">
        <v>3078</v>
      </c>
      <c r="E52" s="138"/>
      <c r="F52" s="138"/>
      <c r="G52" s="171"/>
      <c r="H52" s="137"/>
      <c r="I52" s="164"/>
      <c r="N52"/>
    </row>
    <row r="53" spans="1:14" x14ac:dyDescent="0.2">
      <c r="A53"/>
      <c r="B53" s="398" t="s">
        <v>294</v>
      </c>
      <c r="C53" s="134"/>
      <c r="D53" s="138"/>
      <c r="E53" s="138"/>
      <c r="F53" s="138"/>
      <c r="G53" s="136"/>
      <c r="H53" s="137">
        <v>1368</v>
      </c>
      <c r="I53" s="164"/>
      <c r="N53"/>
    </row>
    <row r="54" spans="1:14" ht="13.5" thickBot="1" x14ac:dyDescent="0.25">
      <c r="A54"/>
      <c r="B54" s="399" t="s">
        <v>296</v>
      </c>
      <c r="C54" s="157"/>
      <c r="D54" s="170"/>
      <c r="E54" s="170"/>
      <c r="F54" s="170"/>
      <c r="G54" s="159"/>
      <c r="H54" s="161"/>
      <c r="I54" s="164"/>
      <c r="N54"/>
    </row>
    <row r="55" spans="1:14" ht="13.5" thickBot="1" x14ac:dyDescent="0.25">
      <c r="B55" s="387"/>
      <c r="C55" s="139">
        <f t="shared" ref="C55:H55" si="2">SUM(C40:C54)</f>
        <v>9918</v>
      </c>
      <c r="D55" s="140">
        <f t="shared" si="2"/>
        <v>18251.400000000001</v>
      </c>
      <c r="E55" s="140">
        <f t="shared" si="2"/>
        <v>19380</v>
      </c>
      <c r="F55" s="140">
        <f t="shared" si="2"/>
        <v>752.4</v>
      </c>
      <c r="G55" s="140">
        <f t="shared" si="2"/>
        <v>42738.600000000006</v>
      </c>
      <c r="H55" s="141">
        <f t="shared" si="2"/>
        <v>1368</v>
      </c>
      <c r="I55" s="581">
        <f>SUM(C55:H55)</f>
        <v>92408.400000000009</v>
      </c>
      <c r="J55" s="582"/>
      <c r="N55"/>
    </row>
  </sheetData>
  <mergeCells count="19">
    <mergeCell ref="A32:B32"/>
    <mergeCell ref="I55:J55"/>
    <mergeCell ref="A13:A15"/>
    <mergeCell ref="H13:H15"/>
    <mergeCell ref="A20:A23"/>
    <mergeCell ref="A24:A27"/>
    <mergeCell ref="H24:H27"/>
    <mergeCell ref="A28:A31"/>
    <mergeCell ref="H28:H31"/>
    <mergeCell ref="A16:A19"/>
    <mergeCell ref="I4:K4"/>
    <mergeCell ref="H32:K33"/>
    <mergeCell ref="C33:D33"/>
    <mergeCell ref="E33:F33"/>
    <mergeCell ref="G2:G4"/>
    <mergeCell ref="E3:F3"/>
    <mergeCell ref="C3:D3"/>
    <mergeCell ref="H20:H23"/>
    <mergeCell ref="H16:H19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60"/>
  <sheetViews>
    <sheetView zoomScaleNormal="100" workbookViewId="0">
      <pane ySplit="4" topLeftCell="A5" activePane="bottomLeft" state="frozenSplit"/>
      <selection pane="bottomLeft" activeCell="N35" sqref="N35"/>
    </sheetView>
  </sheetViews>
  <sheetFormatPr defaultRowHeight="12.75" x14ac:dyDescent="0.2"/>
  <cols>
    <col min="1" max="1" width="2.42578125" style="193" customWidth="1"/>
    <col min="2" max="2" width="6.42578125" style="144" customWidth="1"/>
    <col min="3" max="5" width="10.7109375" style="1" customWidth="1"/>
    <col min="6" max="6" width="10.42578125" style="1" customWidth="1"/>
    <col min="7" max="7" width="10" style="1" customWidth="1"/>
    <col min="8" max="10" width="10.7109375" customWidth="1"/>
    <col min="11" max="11" width="9.5703125" customWidth="1"/>
    <col min="12" max="13" width="10.7109375" customWidth="1"/>
    <col min="14" max="14" width="10.7109375" style="164" customWidth="1"/>
    <col min="15" max="15" width="10.7109375" style="94" customWidth="1"/>
    <col min="16" max="16" width="13.7109375" customWidth="1"/>
    <col min="17" max="17" width="13.28515625" customWidth="1"/>
    <col min="18" max="18" width="13.7109375" customWidth="1"/>
    <col min="19" max="19" width="13.140625" customWidth="1"/>
  </cols>
  <sheetData>
    <row r="1" spans="1:16" ht="15" x14ac:dyDescent="0.25">
      <c r="A1" s="100" t="s">
        <v>102</v>
      </c>
      <c r="C1" s="3"/>
    </row>
    <row r="2" spans="1:16" ht="9.75" customHeight="1" thickBot="1" x14ac:dyDescent="0.25">
      <c r="A2" s="2"/>
      <c r="C2" s="218"/>
      <c r="D2" s="219"/>
      <c r="E2" s="219"/>
      <c r="F2" s="219"/>
      <c r="G2" s="599" t="s">
        <v>88</v>
      </c>
    </row>
    <row r="3" spans="1:16" ht="17.25" customHeight="1" x14ac:dyDescent="0.2">
      <c r="A3" s="2"/>
      <c r="C3" s="619" t="s">
        <v>83</v>
      </c>
      <c r="D3" s="620"/>
      <c r="E3" s="619" t="s">
        <v>82</v>
      </c>
      <c r="F3" s="620"/>
      <c r="G3" s="599"/>
    </row>
    <row r="4" spans="1:16" ht="13.5" thickBot="1" x14ac:dyDescent="0.25">
      <c r="A4" s="142" t="s">
        <v>6</v>
      </c>
      <c r="B4" s="175" t="s">
        <v>18</v>
      </c>
      <c r="C4" s="113" t="s">
        <v>7</v>
      </c>
      <c r="D4" s="220" t="s">
        <v>8</v>
      </c>
      <c r="E4" s="113" t="s">
        <v>87</v>
      </c>
      <c r="F4" s="114" t="s">
        <v>8</v>
      </c>
      <c r="G4" s="600"/>
      <c r="H4" s="192" t="s">
        <v>0</v>
      </c>
      <c r="I4" s="588" t="s">
        <v>19</v>
      </c>
      <c r="J4" s="588"/>
      <c r="K4" s="588"/>
    </row>
    <row r="5" spans="1:16" x14ac:dyDescent="0.2">
      <c r="A5" s="624" t="s">
        <v>258</v>
      </c>
      <c r="B5" s="146" t="s">
        <v>296</v>
      </c>
      <c r="C5" s="405"/>
      <c r="D5" s="176">
        <v>570</v>
      </c>
      <c r="E5" s="405"/>
      <c r="F5" s="177"/>
      <c r="G5" s="406"/>
      <c r="H5" s="621">
        <f>SUM(C5:G13)</f>
        <v>74761.2</v>
      </c>
      <c r="I5" s="149" t="s">
        <v>188</v>
      </c>
      <c r="J5" s="73"/>
      <c r="K5" s="74"/>
      <c r="L5" s="163" t="s">
        <v>123</v>
      </c>
      <c r="N5" s="181" t="s">
        <v>124</v>
      </c>
    </row>
    <row r="6" spans="1:16" x14ac:dyDescent="0.2">
      <c r="A6" s="625"/>
      <c r="B6" s="146" t="s">
        <v>297</v>
      </c>
      <c r="C6" s="117"/>
      <c r="D6" s="186">
        <v>8527.2000000000007</v>
      </c>
      <c r="E6" s="117"/>
      <c r="F6" s="118"/>
      <c r="G6" s="187"/>
      <c r="H6" s="622"/>
      <c r="I6" s="149" t="s">
        <v>179</v>
      </c>
      <c r="J6" s="73"/>
      <c r="K6" s="74"/>
      <c r="L6" s="163" t="s">
        <v>123</v>
      </c>
      <c r="N6" s="181" t="s">
        <v>124</v>
      </c>
    </row>
    <row r="7" spans="1:16" x14ac:dyDescent="0.2">
      <c r="A7" s="625"/>
      <c r="B7" s="208" t="s">
        <v>298</v>
      </c>
      <c r="C7" s="117"/>
      <c r="D7" s="186">
        <v>6840</v>
      </c>
      <c r="E7" s="117"/>
      <c r="F7" s="118"/>
      <c r="G7" s="187"/>
      <c r="H7" s="622"/>
      <c r="I7" s="149" t="s">
        <v>133</v>
      </c>
      <c r="J7" s="73"/>
      <c r="K7" s="74"/>
      <c r="L7" s="163" t="s">
        <v>123</v>
      </c>
      <c r="N7" s="181" t="s">
        <v>124</v>
      </c>
    </row>
    <row r="8" spans="1:16" x14ac:dyDescent="0.2">
      <c r="A8" s="625"/>
      <c r="B8" s="208" t="s">
        <v>299</v>
      </c>
      <c r="C8" s="117"/>
      <c r="D8" s="186"/>
      <c r="E8" s="222">
        <v>18468</v>
      </c>
      <c r="F8" s="118"/>
      <c r="G8" s="187"/>
      <c r="H8" s="622"/>
      <c r="I8" s="149" t="s">
        <v>309</v>
      </c>
      <c r="J8" s="73"/>
      <c r="K8" s="74"/>
      <c r="L8" s="163" t="s">
        <v>216</v>
      </c>
      <c r="N8" s="241">
        <v>41463</v>
      </c>
    </row>
    <row r="9" spans="1:16" x14ac:dyDescent="0.2">
      <c r="A9" s="625"/>
      <c r="B9" s="208" t="s">
        <v>300</v>
      </c>
      <c r="C9" s="117"/>
      <c r="D9" s="186"/>
      <c r="E9" s="222">
        <v>5472</v>
      </c>
      <c r="F9" s="118"/>
      <c r="G9" s="187"/>
      <c r="H9" s="622"/>
      <c r="I9" s="149" t="s">
        <v>308</v>
      </c>
      <c r="J9" s="73"/>
      <c r="K9" s="74"/>
      <c r="L9" s="163" t="s">
        <v>116</v>
      </c>
      <c r="N9" s="236">
        <v>41611</v>
      </c>
      <c r="O9" s="408"/>
    </row>
    <row r="10" spans="1:16" x14ac:dyDescent="0.2">
      <c r="A10" s="625"/>
      <c r="B10" s="208" t="s">
        <v>301</v>
      </c>
      <c r="C10" s="117"/>
      <c r="D10" s="186"/>
      <c r="E10" s="222">
        <v>10944</v>
      </c>
      <c r="F10" s="118"/>
      <c r="G10" s="187"/>
      <c r="H10" s="622"/>
      <c r="I10" s="149" t="s">
        <v>307</v>
      </c>
      <c r="J10" s="73"/>
      <c r="K10" s="74"/>
      <c r="L10" s="163" t="s">
        <v>116</v>
      </c>
      <c r="N10" s="241">
        <v>41502</v>
      </c>
      <c r="O10" s="408" t="s">
        <v>333</v>
      </c>
    </row>
    <row r="11" spans="1:16" x14ac:dyDescent="0.2">
      <c r="A11" s="625"/>
      <c r="B11" s="208" t="s">
        <v>302</v>
      </c>
      <c r="C11" s="117"/>
      <c r="D11" s="186"/>
      <c r="E11" s="222">
        <v>5472</v>
      </c>
      <c r="F11" s="118"/>
      <c r="G11" s="187"/>
      <c r="H11" s="622"/>
      <c r="I11" s="149" t="s">
        <v>313</v>
      </c>
      <c r="J11" s="73"/>
      <c r="K11" s="74"/>
      <c r="L11" s="163" t="s">
        <v>216</v>
      </c>
      <c r="N11" s="241">
        <v>41463</v>
      </c>
      <c r="O11" s="408"/>
    </row>
    <row r="12" spans="1:16" x14ac:dyDescent="0.2">
      <c r="A12" s="625"/>
      <c r="B12" s="208" t="s">
        <v>303</v>
      </c>
      <c r="C12" s="117"/>
      <c r="D12" s="186"/>
      <c r="E12" s="222">
        <v>14364</v>
      </c>
      <c r="F12" s="118"/>
      <c r="G12" s="187"/>
      <c r="H12" s="622"/>
      <c r="I12" s="149" t="s">
        <v>306</v>
      </c>
      <c r="J12" s="73"/>
      <c r="K12" s="74"/>
      <c r="L12" s="163" t="s">
        <v>116</v>
      </c>
      <c r="N12" s="241">
        <v>41471</v>
      </c>
      <c r="O12" s="408"/>
    </row>
    <row r="13" spans="1:16" x14ac:dyDescent="0.2">
      <c r="A13" s="626"/>
      <c r="B13" s="208" t="s">
        <v>304</v>
      </c>
      <c r="C13" s="117"/>
      <c r="D13" s="186"/>
      <c r="E13" s="222">
        <v>4104</v>
      </c>
      <c r="F13" s="118"/>
      <c r="G13" s="187"/>
      <c r="H13" s="623"/>
      <c r="I13" s="149" t="s">
        <v>305</v>
      </c>
      <c r="J13" s="73"/>
      <c r="K13" s="74"/>
      <c r="L13" s="163" t="s">
        <v>116</v>
      </c>
      <c r="N13" s="241">
        <v>41460</v>
      </c>
      <c r="O13" s="408"/>
      <c r="P13" s="235">
        <f>E13+'[1]JULY ''12'!$O$42</f>
        <v>4809.6000000000004</v>
      </c>
    </row>
    <row r="14" spans="1:16" x14ac:dyDescent="0.2">
      <c r="A14" s="586" t="s">
        <v>219</v>
      </c>
      <c r="B14" s="208" t="s">
        <v>314</v>
      </c>
      <c r="C14" s="222">
        <v>680</v>
      </c>
      <c r="D14" s="186"/>
      <c r="E14" s="117"/>
      <c r="F14" s="118"/>
      <c r="G14" s="187"/>
      <c r="H14" s="576">
        <f>SUM(C14:G15)</f>
        <v>6152</v>
      </c>
      <c r="I14" s="149" t="s">
        <v>318</v>
      </c>
      <c r="J14" s="73"/>
      <c r="K14" s="74"/>
      <c r="L14" s="163" t="s">
        <v>116</v>
      </c>
      <c r="N14" s="236">
        <v>41460</v>
      </c>
      <c r="O14" s="408"/>
      <c r="P14" s="163" t="s">
        <v>321</v>
      </c>
    </row>
    <row r="15" spans="1:16" x14ac:dyDescent="0.2">
      <c r="A15" s="587"/>
      <c r="B15" s="208" t="s">
        <v>316</v>
      </c>
      <c r="C15" s="222">
        <v>5472</v>
      </c>
      <c r="D15" s="186"/>
      <c r="E15" s="222"/>
      <c r="F15" s="118"/>
      <c r="G15" s="187"/>
      <c r="H15" s="577"/>
      <c r="I15" s="149" t="s">
        <v>317</v>
      </c>
      <c r="J15" s="73"/>
      <c r="K15" s="74"/>
      <c r="L15" s="163" t="s">
        <v>216</v>
      </c>
      <c r="N15" s="236">
        <v>41459</v>
      </c>
      <c r="O15" s="408"/>
    </row>
    <row r="16" spans="1:16" x14ac:dyDescent="0.2">
      <c r="A16" s="586" t="s">
        <v>112</v>
      </c>
      <c r="B16" s="208" t="s">
        <v>315</v>
      </c>
      <c r="C16" s="117"/>
      <c r="D16" s="186">
        <v>1174.2</v>
      </c>
      <c r="E16" s="117"/>
      <c r="F16" s="118"/>
      <c r="G16" s="187"/>
      <c r="H16" s="576">
        <f>SUM(C16:G17)</f>
        <v>15994.2</v>
      </c>
      <c r="I16" s="149" t="s">
        <v>135</v>
      </c>
      <c r="J16" s="73"/>
      <c r="K16" s="74"/>
      <c r="L16" s="163" t="s">
        <v>123</v>
      </c>
      <c r="N16" s="236" t="s">
        <v>124</v>
      </c>
    </row>
    <row r="17" spans="1:17" x14ac:dyDescent="0.2">
      <c r="A17" s="587"/>
      <c r="B17" s="208" t="s">
        <v>319</v>
      </c>
      <c r="C17" s="117"/>
      <c r="D17" s="186">
        <v>14820</v>
      </c>
      <c r="E17" s="117"/>
      <c r="F17" s="118"/>
      <c r="G17" s="187"/>
      <c r="H17" s="577"/>
      <c r="I17" s="149" t="s">
        <v>320</v>
      </c>
      <c r="J17" s="73"/>
      <c r="K17" s="74"/>
      <c r="L17" s="163" t="s">
        <v>123</v>
      </c>
      <c r="N17" s="236" t="s">
        <v>124</v>
      </c>
    </row>
    <row r="18" spans="1:17" x14ac:dyDescent="0.2">
      <c r="A18" s="188" t="s">
        <v>175</v>
      </c>
      <c r="B18" s="208" t="s">
        <v>322</v>
      </c>
      <c r="C18" s="117"/>
      <c r="D18" s="186"/>
      <c r="E18" s="222">
        <v>5928</v>
      </c>
      <c r="F18" s="118"/>
      <c r="G18" s="187"/>
      <c r="H18" s="404">
        <f>SUM(C18:G18)</f>
        <v>5928</v>
      </c>
      <c r="I18" s="149" t="s">
        <v>119</v>
      </c>
      <c r="J18" s="73"/>
      <c r="K18" s="74"/>
      <c r="L18" s="163" t="s">
        <v>116</v>
      </c>
      <c r="N18" s="241">
        <v>41528</v>
      </c>
    </row>
    <row r="19" spans="1:17" x14ac:dyDescent="0.2">
      <c r="A19" s="586" t="s">
        <v>178</v>
      </c>
      <c r="B19" s="208" t="s">
        <v>323</v>
      </c>
      <c r="C19" s="117"/>
      <c r="D19" s="186"/>
      <c r="E19" s="222">
        <v>2736</v>
      </c>
      <c r="F19" s="118"/>
      <c r="G19" s="187"/>
      <c r="H19" s="576">
        <f>SUM(C19:G21)</f>
        <v>10071.9</v>
      </c>
      <c r="I19" s="149" t="s">
        <v>325</v>
      </c>
      <c r="J19" s="73"/>
      <c r="K19" s="74"/>
      <c r="L19" s="163" t="s">
        <v>116</v>
      </c>
      <c r="N19" s="241">
        <v>41492</v>
      </c>
    </row>
    <row r="20" spans="1:17" x14ac:dyDescent="0.2">
      <c r="A20" s="597"/>
      <c r="B20" s="208" t="s">
        <v>324</v>
      </c>
      <c r="C20" s="117"/>
      <c r="D20" s="186"/>
      <c r="E20" s="222">
        <v>6156</v>
      </c>
      <c r="F20" s="118"/>
      <c r="G20" s="187"/>
      <c r="H20" s="580"/>
      <c r="I20" s="149" t="s">
        <v>326</v>
      </c>
      <c r="J20" s="73"/>
      <c r="K20" s="74"/>
      <c r="L20" s="163" t="s">
        <v>216</v>
      </c>
      <c r="N20" s="241">
        <v>41470</v>
      </c>
    </row>
    <row r="21" spans="1:17" x14ac:dyDescent="0.2">
      <c r="A21" s="587"/>
      <c r="B21" s="208" t="s">
        <v>327</v>
      </c>
      <c r="C21" s="222">
        <v>1179.9000000000001</v>
      </c>
      <c r="D21" s="186"/>
      <c r="E21" s="117"/>
      <c r="F21" s="118"/>
      <c r="G21" s="187"/>
      <c r="H21" s="577"/>
      <c r="I21" s="149" t="s">
        <v>328</v>
      </c>
      <c r="J21" s="73"/>
      <c r="K21" s="74"/>
      <c r="L21" s="163" t="s">
        <v>116</v>
      </c>
      <c r="N21" s="241">
        <v>41472</v>
      </c>
    </row>
    <row r="22" spans="1:17" x14ac:dyDescent="0.2">
      <c r="A22" s="586" t="s">
        <v>186</v>
      </c>
      <c r="B22" s="208" t="s">
        <v>330</v>
      </c>
      <c r="C22" s="117"/>
      <c r="D22" s="186">
        <v>10602</v>
      </c>
      <c r="E22" s="117"/>
      <c r="F22" s="118"/>
      <c r="G22" s="187"/>
      <c r="H22" s="576">
        <f>SUM(C22:G24)</f>
        <v>21910.799999999999</v>
      </c>
      <c r="I22" s="149" t="s">
        <v>135</v>
      </c>
      <c r="J22" s="73"/>
      <c r="K22" s="74"/>
      <c r="L22" s="163" t="s">
        <v>123</v>
      </c>
      <c r="N22" s="236" t="s">
        <v>124</v>
      </c>
    </row>
    <row r="23" spans="1:17" x14ac:dyDescent="0.2">
      <c r="A23" s="597"/>
      <c r="B23" s="208" t="s">
        <v>329</v>
      </c>
      <c r="C23" s="117"/>
      <c r="D23" s="186">
        <v>8322</v>
      </c>
      <c r="E23" s="117"/>
      <c r="F23" s="118"/>
      <c r="G23" s="187"/>
      <c r="H23" s="580"/>
      <c r="I23" s="149" t="s">
        <v>135</v>
      </c>
      <c r="J23" s="73"/>
      <c r="K23" s="74"/>
      <c r="L23" s="163" t="s">
        <v>123</v>
      </c>
      <c r="N23" s="236" t="s">
        <v>124</v>
      </c>
    </row>
    <row r="24" spans="1:17" x14ac:dyDescent="0.2">
      <c r="A24" s="587"/>
      <c r="B24" s="208" t="s">
        <v>331</v>
      </c>
      <c r="C24" s="117"/>
      <c r="D24" s="186">
        <v>2986.8</v>
      </c>
      <c r="E24" s="117"/>
      <c r="F24" s="118"/>
      <c r="G24" s="187"/>
      <c r="H24" s="577"/>
      <c r="I24" s="149" t="s">
        <v>135</v>
      </c>
      <c r="J24" s="73"/>
      <c r="K24" s="74"/>
      <c r="L24" s="163" t="s">
        <v>123</v>
      </c>
      <c r="N24" s="236" t="s">
        <v>124</v>
      </c>
    </row>
    <row r="25" spans="1:17" x14ac:dyDescent="0.2">
      <c r="A25" s="409" t="s">
        <v>239</v>
      </c>
      <c r="B25" s="208" t="s">
        <v>332</v>
      </c>
      <c r="C25" s="222">
        <v>1140</v>
      </c>
      <c r="D25" s="186"/>
      <c r="E25" s="117"/>
      <c r="F25" s="118"/>
      <c r="G25" s="187"/>
      <c r="H25" s="330">
        <f>SUM(C25:G25)</f>
        <v>1140</v>
      </c>
      <c r="I25" s="149" t="s">
        <v>165</v>
      </c>
      <c r="J25" s="73"/>
      <c r="K25" s="74"/>
      <c r="L25" s="163" t="s">
        <v>116</v>
      </c>
      <c r="N25" s="236">
        <v>41471</v>
      </c>
    </row>
    <row r="26" spans="1:17" x14ac:dyDescent="0.2">
      <c r="A26" s="409" t="s">
        <v>147</v>
      </c>
      <c r="B26" s="208" t="s">
        <v>334</v>
      </c>
      <c r="C26" s="222">
        <v>645</v>
      </c>
      <c r="D26" s="186"/>
      <c r="E26" s="117"/>
      <c r="F26" s="118"/>
      <c r="G26" s="187"/>
      <c r="H26" s="330">
        <f>SUM(C26:G26)</f>
        <v>645</v>
      </c>
      <c r="I26" s="149" t="s">
        <v>335</v>
      </c>
      <c r="J26" s="73"/>
      <c r="K26" s="74"/>
      <c r="L26" s="163" t="s">
        <v>216</v>
      </c>
      <c r="N26" s="241">
        <v>41474</v>
      </c>
    </row>
    <row r="27" spans="1:17" x14ac:dyDescent="0.2">
      <c r="A27" s="586" t="s">
        <v>162</v>
      </c>
      <c r="B27" s="208" t="s">
        <v>336</v>
      </c>
      <c r="C27" s="401"/>
      <c r="D27" s="186"/>
      <c r="E27" s="222">
        <v>1240</v>
      </c>
      <c r="F27" s="118"/>
      <c r="G27" s="187"/>
      <c r="H27" s="576">
        <f>SUM(C27:G30)</f>
        <v>46748.799999999996</v>
      </c>
      <c r="I27" s="149" t="s">
        <v>337</v>
      </c>
      <c r="J27" s="73"/>
      <c r="K27" s="74"/>
      <c r="L27" s="163" t="s">
        <v>338</v>
      </c>
      <c r="N27" s="241">
        <v>41477</v>
      </c>
    </row>
    <row r="28" spans="1:17" x14ac:dyDescent="0.2">
      <c r="A28" s="597"/>
      <c r="B28" s="208" t="s">
        <v>339</v>
      </c>
      <c r="C28" s="401"/>
      <c r="D28" s="186"/>
      <c r="E28" s="222">
        <v>27360</v>
      </c>
      <c r="F28" s="118"/>
      <c r="G28" s="187"/>
      <c r="H28" s="580"/>
      <c r="I28" s="149" t="s">
        <v>225</v>
      </c>
      <c r="J28" s="73"/>
      <c r="K28" s="74"/>
      <c r="L28" s="163" t="s">
        <v>216</v>
      </c>
      <c r="N28" s="241">
        <v>41479</v>
      </c>
    </row>
    <row r="29" spans="1:17" x14ac:dyDescent="0.2">
      <c r="A29" s="597"/>
      <c r="B29" s="208" t="s">
        <v>340</v>
      </c>
      <c r="C29" s="222">
        <v>6247.2</v>
      </c>
      <c r="D29" s="186"/>
      <c r="E29" s="117"/>
      <c r="F29" s="118"/>
      <c r="G29" s="187"/>
      <c r="H29" s="580"/>
      <c r="I29" s="149" t="s">
        <v>257</v>
      </c>
      <c r="J29" s="73"/>
      <c r="K29" s="74"/>
      <c r="L29" s="163" t="s">
        <v>116</v>
      </c>
      <c r="N29" s="241">
        <v>41520</v>
      </c>
    </row>
    <row r="30" spans="1:17" x14ac:dyDescent="0.2">
      <c r="A30" s="587"/>
      <c r="B30" s="208" t="s">
        <v>341</v>
      </c>
      <c r="C30" s="117"/>
      <c r="D30" s="186"/>
      <c r="E30" s="222">
        <v>11901.6</v>
      </c>
      <c r="F30" s="118"/>
      <c r="G30" s="187"/>
      <c r="H30" s="577"/>
      <c r="I30" s="149" t="s">
        <v>229</v>
      </c>
      <c r="J30" s="73"/>
      <c r="K30" s="74"/>
      <c r="L30" s="163" t="s">
        <v>116</v>
      </c>
      <c r="N30" s="241">
        <v>41738</v>
      </c>
      <c r="P30" t="s">
        <v>448</v>
      </c>
      <c r="Q30" s="235">
        <f>E30-9000</f>
        <v>2901.6000000000004</v>
      </c>
    </row>
    <row r="31" spans="1:17" x14ac:dyDescent="0.2">
      <c r="A31" s="412" t="s">
        <v>193</v>
      </c>
      <c r="B31" s="208" t="s">
        <v>342</v>
      </c>
      <c r="C31" s="117"/>
      <c r="D31" s="186"/>
      <c r="E31" s="222">
        <v>10944</v>
      </c>
      <c r="F31" s="118"/>
      <c r="G31" s="187"/>
      <c r="H31" s="413">
        <f>SUM(C31:G31)</f>
        <v>10944</v>
      </c>
      <c r="I31" s="149" t="s">
        <v>343</v>
      </c>
      <c r="J31" s="73"/>
      <c r="K31" s="74"/>
      <c r="L31" s="163" t="s">
        <v>216</v>
      </c>
      <c r="N31" s="241">
        <v>41480</v>
      </c>
    </row>
    <row r="32" spans="1:17" x14ac:dyDescent="0.2">
      <c r="A32" s="143" t="s">
        <v>201</v>
      </c>
      <c r="B32" s="208" t="s">
        <v>344</v>
      </c>
      <c r="C32" s="117"/>
      <c r="D32" s="186">
        <v>2986.8</v>
      </c>
      <c r="E32" s="401"/>
      <c r="F32" s="118"/>
      <c r="G32" s="187"/>
      <c r="H32" s="415">
        <f>SUM(C32:G32)</f>
        <v>2986.8</v>
      </c>
      <c r="I32" s="149" t="s">
        <v>270</v>
      </c>
      <c r="J32" s="73"/>
      <c r="K32" s="74"/>
      <c r="L32" s="163" t="s">
        <v>123</v>
      </c>
      <c r="N32" s="236" t="s">
        <v>124</v>
      </c>
    </row>
    <row r="33" spans="1:17" x14ac:dyDescent="0.2">
      <c r="A33" s="414" t="s">
        <v>286</v>
      </c>
      <c r="B33" s="208" t="s">
        <v>345</v>
      </c>
      <c r="C33" s="222">
        <v>10391.1</v>
      </c>
      <c r="D33" s="186"/>
      <c r="E33" s="401"/>
      <c r="F33" s="118"/>
      <c r="G33" s="187"/>
      <c r="H33" s="416">
        <f>SUM(C33:G33)</f>
        <v>10391.1</v>
      </c>
      <c r="I33" s="149" t="s">
        <v>283</v>
      </c>
      <c r="J33" s="73"/>
      <c r="K33" s="74"/>
      <c r="L33" s="163" t="s">
        <v>116</v>
      </c>
      <c r="N33" s="241">
        <v>41520</v>
      </c>
    </row>
    <row r="34" spans="1:17" x14ac:dyDescent="0.2">
      <c r="A34" s="586" t="s">
        <v>209</v>
      </c>
      <c r="B34" s="208" t="s">
        <v>352</v>
      </c>
      <c r="C34" s="117"/>
      <c r="D34" s="186">
        <v>7273.2</v>
      </c>
      <c r="E34" s="222"/>
      <c r="F34" s="118"/>
      <c r="G34" s="187"/>
      <c r="H34" s="576">
        <f>SUM(C34:G37)</f>
        <v>35385.599999999999</v>
      </c>
      <c r="I34" s="149" t="s">
        <v>179</v>
      </c>
      <c r="J34" s="73"/>
      <c r="K34" s="74"/>
      <c r="L34" s="163" t="s">
        <v>123</v>
      </c>
      <c r="N34" s="236" t="s">
        <v>124</v>
      </c>
    </row>
    <row r="35" spans="1:17" x14ac:dyDescent="0.2">
      <c r="A35" s="597"/>
      <c r="B35" s="208" t="s">
        <v>359</v>
      </c>
      <c r="C35" s="117"/>
      <c r="D35" s="186"/>
      <c r="E35" s="222">
        <v>6623.4</v>
      </c>
      <c r="F35" s="118"/>
      <c r="G35" s="187"/>
      <c r="H35" s="580"/>
      <c r="I35" s="149" t="s">
        <v>229</v>
      </c>
      <c r="J35" s="73"/>
      <c r="K35" s="74"/>
      <c r="L35" s="163" t="s">
        <v>116</v>
      </c>
      <c r="N35" s="241">
        <v>41738</v>
      </c>
      <c r="P35" s="163" t="s">
        <v>772</v>
      </c>
      <c r="Q35" s="235">
        <f>10000-Q30-E35</f>
        <v>475</v>
      </c>
    </row>
    <row r="36" spans="1:17" x14ac:dyDescent="0.2">
      <c r="A36" s="597"/>
      <c r="B36" s="208" t="s">
        <v>360</v>
      </c>
      <c r="C36" s="117"/>
      <c r="D36" s="186">
        <v>3864.6</v>
      </c>
      <c r="E36" s="401"/>
      <c r="F36" s="118"/>
      <c r="G36" s="187"/>
      <c r="H36" s="580"/>
      <c r="I36" s="149" t="s">
        <v>179</v>
      </c>
      <c r="J36" s="73"/>
      <c r="K36" s="74"/>
      <c r="L36" s="163" t="s">
        <v>123</v>
      </c>
      <c r="N36" s="236" t="s">
        <v>124</v>
      </c>
    </row>
    <row r="37" spans="1:17" ht="13.5" thickBot="1" x14ac:dyDescent="0.25">
      <c r="A37" s="587"/>
      <c r="B37" s="208" t="s">
        <v>364</v>
      </c>
      <c r="C37" s="117"/>
      <c r="D37" s="186">
        <v>17624.400000000001</v>
      </c>
      <c r="E37" s="401"/>
      <c r="F37" s="118"/>
      <c r="G37" s="187"/>
      <c r="H37" s="577"/>
      <c r="I37" s="149" t="s">
        <v>135</v>
      </c>
      <c r="J37" s="73"/>
      <c r="K37" s="74"/>
      <c r="L37" s="163" t="s">
        <v>123</v>
      </c>
      <c r="N37" s="236" t="s">
        <v>124</v>
      </c>
    </row>
    <row r="38" spans="1:17" s="13" customFormat="1" ht="14.25" thickTop="1" thickBot="1" x14ac:dyDescent="0.25">
      <c r="A38" s="589"/>
      <c r="B38" s="589"/>
      <c r="C38" s="407">
        <f t="shared" ref="C38:H38" si="0">SUM(C5:C37)</f>
        <v>25755.199999999997</v>
      </c>
      <c r="D38" s="172">
        <f t="shared" si="0"/>
        <v>85591.200000000012</v>
      </c>
      <c r="E38" s="407">
        <f t="shared" si="0"/>
        <v>131713</v>
      </c>
      <c r="F38" s="116">
        <f t="shared" si="0"/>
        <v>0</v>
      </c>
      <c r="G38" s="174">
        <f t="shared" si="0"/>
        <v>0</v>
      </c>
      <c r="H38" s="590">
        <f t="shared" si="0"/>
        <v>243059.39999999997</v>
      </c>
      <c r="I38" s="590"/>
      <c r="J38" s="590"/>
      <c r="K38" s="590"/>
      <c r="L38" s="128">
        <f>SUM(C38:G38)</f>
        <v>243059.40000000002</v>
      </c>
      <c r="M38" s="128"/>
      <c r="N38" s="165"/>
      <c r="O38" s="94"/>
    </row>
    <row r="39" spans="1:17" s="13" customFormat="1" ht="15" customHeight="1" x14ac:dyDescent="0.2">
      <c r="A39" s="99"/>
      <c r="B39" s="147"/>
      <c r="C39" s="615">
        <f>SUM(C38:D38)</f>
        <v>111346.40000000001</v>
      </c>
      <c r="D39" s="616"/>
      <c r="E39" s="617">
        <f>SUM(E38:F38)</f>
        <v>131713</v>
      </c>
      <c r="F39" s="618"/>
      <c r="G39" s="127">
        <f>SUM(G38)</f>
        <v>0</v>
      </c>
      <c r="H39" s="591"/>
      <c r="I39" s="591"/>
      <c r="J39" s="591"/>
      <c r="K39" s="591"/>
      <c r="L39" s="128">
        <f>SUM(C39:G39)</f>
        <v>243059.40000000002</v>
      </c>
      <c r="M39" s="128"/>
      <c r="N39" s="165"/>
      <c r="O39" s="94"/>
    </row>
    <row r="40" spans="1:17" s="13" customFormat="1" x14ac:dyDescent="0.2">
      <c r="A40" s="99"/>
      <c r="B40" s="147"/>
      <c r="C40" s="9"/>
      <c r="D40" s="9"/>
      <c r="E40" s="9"/>
      <c r="F40" s="9"/>
      <c r="G40" s="9"/>
      <c r="H40" s="14"/>
      <c r="L40" s="8"/>
      <c r="M40" s="8"/>
      <c r="N40" s="165"/>
      <c r="O40" s="94"/>
    </row>
    <row r="42" spans="1:17" ht="15" x14ac:dyDescent="0.2">
      <c r="A42" s="124" t="s">
        <v>17</v>
      </c>
    </row>
    <row r="43" spans="1:17" s="164" customFormat="1" ht="7.5" customHeight="1" x14ac:dyDescent="0.2">
      <c r="A43" s="4"/>
      <c r="B43" s="144"/>
      <c r="C43" s="1"/>
      <c r="D43" s="1"/>
      <c r="E43" s="1"/>
      <c r="F43" s="1"/>
      <c r="G43" s="1"/>
      <c r="H43"/>
      <c r="I43"/>
      <c r="J43"/>
      <c r="K43"/>
      <c r="L43"/>
      <c r="M43"/>
      <c r="O43" s="94"/>
    </row>
    <row r="44" spans="1:17" s="164" customFormat="1" ht="17.25" customHeight="1" thickBot="1" x14ac:dyDescent="0.25">
      <c r="A44" s="203"/>
      <c r="B44" s="202" t="s">
        <v>83</v>
      </c>
      <c r="C44" s="201"/>
      <c r="D44" s="1"/>
      <c r="E44" s="1"/>
      <c r="F44" s="1"/>
      <c r="G44" s="1"/>
      <c r="H44"/>
      <c r="I44"/>
      <c r="J44"/>
      <c r="K44"/>
      <c r="L44"/>
      <c r="M44"/>
      <c r="O44" s="94"/>
    </row>
    <row r="45" spans="1:17" s="164" customFormat="1" ht="13.5" thickBot="1" x14ac:dyDescent="0.25">
      <c r="A45" s="627"/>
      <c r="B45" s="627"/>
      <c r="C45" s="396" t="s">
        <v>48</v>
      </c>
      <c r="D45" s="92" t="s">
        <v>74</v>
      </c>
      <c r="E45" s="92" t="s">
        <v>14</v>
      </c>
      <c r="F45" s="92" t="s">
        <v>61</v>
      </c>
      <c r="G45" s="92" t="s">
        <v>47</v>
      </c>
      <c r="H45" s="160" t="s">
        <v>180</v>
      </c>
      <c r="I45" s="166"/>
      <c r="K45"/>
      <c r="N45" s="411"/>
    </row>
    <row r="46" spans="1:17" s="164" customFormat="1" x14ac:dyDescent="0.2">
      <c r="A46" s="605" t="s">
        <v>296</v>
      </c>
      <c r="B46" s="606"/>
      <c r="C46" s="417"/>
      <c r="D46" s="176"/>
      <c r="E46" s="176"/>
      <c r="F46" s="176"/>
      <c r="G46" s="176">
        <v>570</v>
      </c>
      <c r="H46" s="133"/>
      <c r="I46" s="167"/>
      <c r="K46"/>
      <c r="N46" s="411"/>
    </row>
    <row r="47" spans="1:17" s="164" customFormat="1" x14ac:dyDescent="0.2">
      <c r="A47" s="578" t="s">
        <v>297</v>
      </c>
      <c r="B47" s="583"/>
      <c r="C47" s="130"/>
      <c r="D47" s="171"/>
      <c r="E47" s="171"/>
      <c r="F47" s="171"/>
      <c r="G47" s="171"/>
      <c r="H47" s="403">
        <v>8527.2000000000007</v>
      </c>
      <c r="I47" s="167"/>
      <c r="K47"/>
      <c r="N47" s="411"/>
    </row>
    <row r="48" spans="1:17" s="164" customFormat="1" x14ac:dyDescent="0.2">
      <c r="A48" s="578" t="s">
        <v>298</v>
      </c>
      <c r="B48" s="583"/>
      <c r="C48" s="130"/>
      <c r="D48" s="171"/>
      <c r="E48" s="171">
        <v>6840</v>
      </c>
      <c r="F48" s="171"/>
      <c r="G48" s="171"/>
      <c r="H48" s="137"/>
      <c r="I48" s="167"/>
      <c r="K48"/>
      <c r="N48" s="411"/>
    </row>
    <row r="49" spans="1:18" s="164" customFormat="1" x14ac:dyDescent="0.2">
      <c r="A49" s="578" t="s">
        <v>315</v>
      </c>
      <c r="B49" s="583"/>
      <c r="C49" s="130"/>
      <c r="D49" s="171"/>
      <c r="E49" s="171"/>
      <c r="F49" s="171">
        <v>1174.2</v>
      </c>
      <c r="G49" s="171"/>
      <c r="H49" s="137"/>
      <c r="I49" s="167"/>
      <c r="K49"/>
      <c r="N49" s="411"/>
    </row>
    <row r="50" spans="1:18" s="164" customFormat="1" x14ac:dyDescent="0.2">
      <c r="A50" s="578" t="s">
        <v>319</v>
      </c>
      <c r="B50" s="611"/>
      <c r="C50" s="130">
        <v>14820</v>
      </c>
      <c r="D50" s="171"/>
      <c r="E50" s="171"/>
      <c r="F50" s="171"/>
      <c r="G50" s="171"/>
      <c r="H50" s="137"/>
      <c r="I50" s="167"/>
      <c r="K50"/>
      <c r="N50" s="411"/>
    </row>
    <row r="51" spans="1:18" x14ac:dyDescent="0.2">
      <c r="A51" s="578" t="s">
        <v>330</v>
      </c>
      <c r="B51" s="611"/>
      <c r="C51" s="418"/>
      <c r="D51" s="198"/>
      <c r="E51" s="198"/>
      <c r="F51" s="186">
        <v>10602</v>
      </c>
      <c r="G51" s="198"/>
      <c r="H51" s="137"/>
      <c r="I51" s="167"/>
      <c r="J51" s="164"/>
      <c r="N51" s="94"/>
      <c r="O51"/>
    </row>
    <row r="52" spans="1:18" x14ac:dyDescent="0.2">
      <c r="A52" s="578" t="s">
        <v>329</v>
      </c>
      <c r="B52" s="611"/>
      <c r="C52" s="418"/>
      <c r="D52" s="198"/>
      <c r="E52" s="198"/>
      <c r="F52" s="186">
        <v>8322</v>
      </c>
      <c r="G52" s="198"/>
      <c r="H52" s="137"/>
      <c r="I52" s="167"/>
      <c r="J52" s="164"/>
      <c r="N52" s="94"/>
      <c r="O52"/>
    </row>
    <row r="53" spans="1:18" x14ac:dyDescent="0.2">
      <c r="A53" s="578" t="s">
        <v>331</v>
      </c>
      <c r="B53" s="611"/>
      <c r="C53" s="418"/>
      <c r="D53" s="198"/>
      <c r="E53" s="198"/>
      <c r="F53" s="198">
        <v>2986.8</v>
      </c>
      <c r="G53" s="198"/>
      <c r="H53" s="137"/>
      <c r="I53" s="167"/>
      <c r="J53" s="164"/>
      <c r="N53" s="94"/>
      <c r="O53"/>
    </row>
    <row r="54" spans="1:18" x14ac:dyDescent="0.2">
      <c r="A54" s="578" t="s">
        <v>344</v>
      </c>
      <c r="B54" s="611"/>
      <c r="C54" s="418"/>
      <c r="D54" s="198">
        <v>2986.8</v>
      </c>
      <c r="E54" s="198"/>
      <c r="F54" s="209"/>
      <c r="G54" s="186"/>
      <c r="H54" s="137"/>
      <c r="I54" s="167"/>
      <c r="J54" s="164"/>
      <c r="N54" s="94"/>
      <c r="O54"/>
    </row>
    <row r="55" spans="1:18" x14ac:dyDescent="0.2">
      <c r="A55" s="578" t="s">
        <v>352</v>
      </c>
      <c r="B55" s="611"/>
      <c r="C55" s="419"/>
      <c r="D55" s="212"/>
      <c r="E55" s="212"/>
      <c r="F55" s="198"/>
      <c r="G55" s="122"/>
      <c r="H55" s="215">
        <v>7273.2</v>
      </c>
      <c r="I55" s="167"/>
      <c r="J55" s="164"/>
      <c r="N55" s="94"/>
      <c r="O55"/>
    </row>
    <row r="56" spans="1:18" x14ac:dyDescent="0.2">
      <c r="A56" s="578" t="s">
        <v>360</v>
      </c>
      <c r="B56" s="611"/>
      <c r="C56" s="419"/>
      <c r="D56" s="212"/>
      <c r="E56" s="212"/>
      <c r="F56" s="213"/>
      <c r="G56" s="214"/>
      <c r="H56" s="215">
        <v>3864.6</v>
      </c>
      <c r="I56" s="167"/>
      <c r="J56" s="164"/>
      <c r="N56" s="94"/>
      <c r="O56"/>
    </row>
    <row r="57" spans="1:18" x14ac:dyDescent="0.2">
      <c r="A57" s="578" t="s">
        <v>364</v>
      </c>
      <c r="B57" s="611"/>
      <c r="C57" s="419"/>
      <c r="D57" s="212"/>
      <c r="E57" s="212"/>
      <c r="F57" s="198">
        <v>17624.400000000001</v>
      </c>
      <c r="G57" s="122"/>
      <c r="H57" s="215"/>
      <c r="I57" s="167"/>
      <c r="J57" s="164"/>
      <c r="N57" s="94"/>
      <c r="O57"/>
    </row>
    <row r="58" spans="1:18" ht="13.5" thickBot="1" x14ac:dyDescent="0.25">
      <c r="A58" s="584"/>
      <c r="B58" s="585"/>
      <c r="C58" s="420"/>
      <c r="D58" s="199"/>
      <c r="E58" s="199"/>
      <c r="F58" s="199"/>
      <c r="G58" s="199"/>
      <c r="H58" s="161"/>
      <c r="I58" s="167"/>
      <c r="J58" s="164"/>
      <c r="N58" s="94"/>
      <c r="O58"/>
    </row>
    <row r="59" spans="1:18" ht="13.5" thickBot="1" x14ac:dyDescent="0.25">
      <c r="C59" s="139">
        <f t="shared" ref="C59:H59" si="1">SUM(C46:C58)</f>
        <v>14820</v>
      </c>
      <c r="D59" s="140">
        <f t="shared" si="1"/>
        <v>2986.8</v>
      </c>
      <c r="E59" s="140">
        <f t="shared" si="1"/>
        <v>6840</v>
      </c>
      <c r="F59" s="140">
        <f t="shared" si="1"/>
        <v>40709.4</v>
      </c>
      <c r="G59" s="140">
        <f t="shared" si="1"/>
        <v>570</v>
      </c>
      <c r="H59" s="141">
        <f t="shared" si="1"/>
        <v>19665</v>
      </c>
      <c r="I59" s="167"/>
      <c r="J59" s="581">
        <f>SUM(C59:I59)</f>
        <v>85591.2</v>
      </c>
      <c r="K59" s="582"/>
      <c r="N59" s="94"/>
      <c r="O59"/>
    </row>
    <row r="60" spans="1:18" x14ac:dyDescent="0.2">
      <c r="R60" s="223"/>
    </row>
  </sheetData>
  <mergeCells count="37">
    <mergeCell ref="A5:A13"/>
    <mergeCell ref="A14:A15"/>
    <mergeCell ref="H14:H15"/>
    <mergeCell ref="A16:A17"/>
    <mergeCell ref="A53:B53"/>
    <mergeCell ref="A19:A21"/>
    <mergeCell ref="H19:H21"/>
    <mergeCell ref="A52:B52"/>
    <mergeCell ref="H16:H17"/>
    <mergeCell ref="A22:A24"/>
    <mergeCell ref="H22:H24"/>
    <mergeCell ref="A38:B38"/>
    <mergeCell ref="A45:B45"/>
    <mergeCell ref="A46:B46"/>
    <mergeCell ref="A27:A30"/>
    <mergeCell ref="H27:H30"/>
    <mergeCell ref="I4:K4"/>
    <mergeCell ref="G2:G4"/>
    <mergeCell ref="C3:D3"/>
    <mergeCell ref="E3:F3"/>
    <mergeCell ref="J59:K59"/>
    <mergeCell ref="H5:H13"/>
    <mergeCell ref="H38:K39"/>
    <mergeCell ref="C39:D39"/>
    <mergeCell ref="E39:F39"/>
    <mergeCell ref="H34:H37"/>
    <mergeCell ref="A34:A37"/>
    <mergeCell ref="A58:B58"/>
    <mergeCell ref="A56:B56"/>
    <mergeCell ref="A47:B47"/>
    <mergeCell ref="A48:B48"/>
    <mergeCell ref="A49:B49"/>
    <mergeCell ref="A50:B50"/>
    <mergeCell ref="A57:B57"/>
    <mergeCell ref="A55:B55"/>
    <mergeCell ref="A54:B54"/>
    <mergeCell ref="A51:B51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74"/>
  <sheetViews>
    <sheetView zoomScaleNormal="100" workbookViewId="0">
      <pane ySplit="4" topLeftCell="A35" activePane="bottomLeft" state="frozenSplit"/>
      <selection pane="bottomLeft" activeCell="J40" sqref="J40"/>
    </sheetView>
  </sheetViews>
  <sheetFormatPr defaultRowHeight="12.75" x14ac:dyDescent="0.2"/>
  <cols>
    <col min="1" max="1" width="2.42578125" style="217" customWidth="1"/>
    <col min="2" max="2" width="6.42578125" style="144" customWidth="1"/>
    <col min="3" max="4" width="10.7109375" style="1" customWidth="1"/>
    <col min="5" max="5" width="11.28515625" style="1" customWidth="1"/>
    <col min="6" max="6" width="10.42578125" style="1" customWidth="1"/>
    <col min="7" max="7" width="10.5703125" style="1" customWidth="1"/>
    <col min="8" max="8" width="11.7109375" style="201" hidden="1" customWidth="1"/>
    <col min="9" max="9" width="11" customWidth="1"/>
    <col min="10" max="10" width="10.7109375" customWidth="1"/>
    <col min="11" max="11" width="11" customWidth="1"/>
    <col min="12" max="12" width="9.28515625" customWidth="1"/>
    <col min="13" max="14" width="10.7109375" customWidth="1"/>
    <col min="15" max="15" width="10.7109375" style="164" customWidth="1"/>
    <col min="16" max="17" width="10.7109375" customWidth="1"/>
    <col min="18" max="18" width="13.28515625" customWidth="1"/>
    <col min="19" max="19" width="13.7109375" customWidth="1"/>
    <col min="20" max="20" width="13.140625" customWidth="1"/>
  </cols>
  <sheetData>
    <row r="1" spans="1:18" ht="15" x14ac:dyDescent="0.25">
      <c r="A1" s="100" t="s">
        <v>101</v>
      </c>
      <c r="C1" s="3"/>
    </row>
    <row r="2" spans="1:18" ht="9.75" customHeight="1" thickBot="1" x14ac:dyDescent="0.25">
      <c r="A2" s="2"/>
      <c r="C2" s="218"/>
      <c r="D2" s="219"/>
      <c r="E2" s="219"/>
      <c r="F2" s="219"/>
      <c r="G2" s="599" t="s">
        <v>88</v>
      </c>
      <c r="H2" s="434"/>
      <c r="I2" s="221"/>
    </row>
    <row r="3" spans="1:18" ht="17.25" customHeight="1" x14ac:dyDescent="0.2">
      <c r="A3" s="2"/>
      <c r="C3" s="619" t="s">
        <v>83</v>
      </c>
      <c r="D3" s="620"/>
      <c r="E3" s="619" t="s">
        <v>82</v>
      </c>
      <c r="F3" s="620"/>
      <c r="G3" s="599"/>
      <c r="H3" s="434"/>
      <c r="I3" s="221"/>
    </row>
    <row r="4" spans="1:18" ht="13.5" thickBot="1" x14ac:dyDescent="0.25">
      <c r="A4" s="142" t="s">
        <v>6</v>
      </c>
      <c r="B4" s="175" t="s">
        <v>18</v>
      </c>
      <c r="C4" s="113" t="s">
        <v>7</v>
      </c>
      <c r="D4" s="220" t="s">
        <v>8</v>
      </c>
      <c r="E4" s="113" t="s">
        <v>87</v>
      </c>
      <c r="F4" s="114" t="s">
        <v>8</v>
      </c>
      <c r="G4" s="600"/>
      <c r="H4" s="434"/>
      <c r="I4" s="216" t="s">
        <v>0</v>
      </c>
      <c r="J4" s="588" t="s">
        <v>19</v>
      </c>
      <c r="K4" s="588"/>
      <c r="L4" s="588"/>
    </row>
    <row r="5" spans="1:18" x14ac:dyDescent="0.2">
      <c r="A5" s="596" t="s">
        <v>112</v>
      </c>
      <c r="B5" s="208" t="s">
        <v>346</v>
      </c>
      <c r="C5" s="401"/>
      <c r="D5" s="186"/>
      <c r="E5" s="222">
        <v>2736</v>
      </c>
      <c r="F5" s="118"/>
      <c r="G5" s="438"/>
      <c r="H5" s="435"/>
      <c r="I5" s="638">
        <f>SUM(C5:G13)</f>
        <v>66489.36</v>
      </c>
      <c r="J5" s="67" t="s">
        <v>353</v>
      </c>
      <c r="K5" s="73"/>
      <c r="L5" s="74"/>
      <c r="M5" s="163" t="s">
        <v>310</v>
      </c>
      <c r="O5" s="241">
        <v>41492</v>
      </c>
      <c r="P5" s="94"/>
    </row>
    <row r="6" spans="1:18" x14ac:dyDescent="0.2">
      <c r="A6" s="597"/>
      <c r="B6" s="208" t="s">
        <v>347</v>
      </c>
      <c r="C6" s="401"/>
      <c r="D6" s="186"/>
      <c r="E6" s="222">
        <v>4104</v>
      </c>
      <c r="F6" s="118"/>
      <c r="G6" s="162"/>
      <c r="H6" s="435"/>
      <c r="I6" s="633"/>
      <c r="J6" s="67" t="s">
        <v>354</v>
      </c>
      <c r="K6" s="73"/>
      <c r="L6" s="74"/>
      <c r="M6" s="163" t="s">
        <v>216</v>
      </c>
      <c r="O6" s="241">
        <v>41494</v>
      </c>
      <c r="P6" s="94"/>
    </row>
    <row r="7" spans="1:18" x14ac:dyDescent="0.2">
      <c r="A7" s="597"/>
      <c r="B7" s="208" t="s">
        <v>348</v>
      </c>
      <c r="C7" s="401"/>
      <c r="D7" s="186"/>
      <c r="E7" s="222">
        <v>4104</v>
      </c>
      <c r="F7" s="118"/>
      <c r="G7" s="162"/>
      <c r="H7" s="435"/>
      <c r="I7" s="633"/>
      <c r="J7" s="67" t="s">
        <v>355</v>
      </c>
      <c r="K7" s="73"/>
      <c r="L7" s="74"/>
      <c r="M7" s="163" t="s">
        <v>116</v>
      </c>
      <c r="O7" s="241">
        <v>41505</v>
      </c>
      <c r="P7" s="94"/>
    </row>
    <row r="8" spans="1:18" x14ac:dyDescent="0.2">
      <c r="A8" s="597"/>
      <c r="B8" s="208" t="s">
        <v>349</v>
      </c>
      <c r="C8" s="117"/>
      <c r="D8" s="186"/>
      <c r="E8" s="222">
        <v>13680</v>
      </c>
      <c r="F8" s="118"/>
      <c r="G8" s="162"/>
      <c r="H8" s="435"/>
      <c r="I8" s="633"/>
      <c r="J8" s="67" t="s">
        <v>356</v>
      </c>
      <c r="K8" s="73"/>
      <c r="L8" s="74"/>
      <c r="M8" s="163" t="s">
        <v>216</v>
      </c>
      <c r="O8" s="241">
        <v>41519</v>
      </c>
      <c r="P8" s="94"/>
    </row>
    <row r="9" spans="1:18" x14ac:dyDescent="0.2">
      <c r="A9" s="597"/>
      <c r="B9" s="208" t="s">
        <v>350</v>
      </c>
      <c r="C9" s="117"/>
      <c r="D9" s="186"/>
      <c r="E9" s="222">
        <v>19167.96</v>
      </c>
      <c r="F9" s="118"/>
      <c r="G9" s="162"/>
      <c r="H9" s="435"/>
      <c r="I9" s="633"/>
      <c r="J9" s="67" t="s">
        <v>357</v>
      </c>
      <c r="K9" s="73"/>
      <c r="L9" s="74"/>
      <c r="M9" s="163" t="s">
        <v>116</v>
      </c>
      <c r="O9" s="241">
        <v>41498</v>
      </c>
      <c r="P9" s="94"/>
    </row>
    <row r="10" spans="1:18" x14ac:dyDescent="0.2">
      <c r="A10" s="597"/>
      <c r="B10" s="208" t="s">
        <v>361</v>
      </c>
      <c r="C10" s="117"/>
      <c r="D10" s="186"/>
      <c r="E10" s="222">
        <v>9598.7999999999993</v>
      </c>
      <c r="F10" s="118"/>
      <c r="G10" s="162"/>
      <c r="H10" s="435"/>
      <c r="I10" s="633"/>
      <c r="J10" s="446" t="s">
        <v>362</v>
      </c>
      <c r="K10" s="73"/>
      <c r="L10" s="74"/>
      <c r="M10" s="163" t="s">
        <v>310</v>
      </c>
      <c r="O10" s="241">
        <v>41492</v>
      </c>
      <c r="P10" s="94"/>
    </row>
    <row r="11" spans="1:18" x14ac:dyDescent="0.2">
      <c r="A11" s="597"/>
      <c r="B11" s="145" t="s">
        <v>363</v>
      </c>
      <c r="C11" s="117"/>
      <c r="D11" s="186"/>
      <c r="E11" s="401"/>
      <c r="F11" s="118"/>
      <c r="G11" s="447">
        <v>570</v>
      </c>
      <c r="H11" s="435"/>
      <c r="I11" s="633"/>
      <c r="J11" s="67" t="s">
        <v>365</v>
      </c>
      <c r="K11" s="73"/>
      <c r="L11" s="74"/>
      <c r="M11" s="163" t="s">
        <v>216</v>
      </c>
      <c r="O11" s="241">
        <v>41520</v>
      </c>
      <c r="P11" s="94"/>
    </row>
    <row r="12" spans="1:18" x14ac:dyDescent="0.2">
      <c r="A12" s="597"/>
      <c r="B12" s="208" t="s">
        <v>366</v>
      </c>
      <c r="C12" s="119"/>
      <c r="D12" s="171">
        <v>4001.4</v>
      </c>
      <c r="E12" s="195"/>
      <c r="F12" s="196"/>
      <c r="G12" s="125"/>
      <c r="H12" s="435"/>
      <c r="I12" s="633"/>
      <c r="J12" s="90" t="s">
        <v>122</v>
      </c>
      <c r="K12" s="73"/>
      <c r="L12" s="74"/>
      <c r="M12" s="163" t="s">
        <v>123</v>
      </c>
      <c r="O12" s="181" t="s">
        <v>124</v>
      </c>
      <c r="R12" s="251"/>
    </row>
    <row r="13" spans="1:18" x14ac:dyDescent="0.2">
      <c r="A13" s="597"/>
      <c r="B13" s="208" t="s">
        <v>368</v>
      </c>
      <c r="C13" s="119"/>
      <c r="D13" s="171">
        <v>8527.2000000000007</v>
      </c>
      <c r="E13" s="194"/>
      <c r="F13" s="120"/>
      <c r="G13" s="125"/>
      <c r="H13" s="435"/>
      <c r="I13" s="633"/>
      <c r="J13" s="67" t="s">
        <v>370</v>
      </c>
      <c r="K13" s="73"/>
      <c r="L13" s="74"/>
      <c r="M13" s="163" t="s">
        <v>123</v>
      </c>
      <c r="O13" s="181" t="s">
        <v>124</v>
      </c>
      <c r="R13" s="252"/>
    </row>
    <row r="14" spans="1:18" x14ac:dyDescent="0.2">
      <c r="A14" s="188" t="s">
        <v>264</v>
      </c>
      <c r="B14" s="208" t="s">
        <v>372</v>
      </c>
      <c r="C14" s="119"/>
      <c r="D14" s="171"/>
      <c r="E14" s="194">
        <v>5529</v>
      </c>
      <c r="F14" s="120"/>
      <c r="G14" s="125"/>
      <c r="H14" s="435"/>
      <c r="I14" s="451">
        <f>SUM(C14:G14)</f>
        <v>5529</v>
      </c>
      <c r="J14" s="67" t="s">
        <v>393</v>
      </c>
      <c r="K14" s="73"/>
      <c r="L14" s="74"/>
      <c r="M14" s="163" t="s">
        <v>338</v>
      </c>
      <c r="O14" s="241">
        <v>41499</v>
      </c>
      <c r="P14" s="316"/>
      <c r="R14" s="252"/>
    </row>
    <row r="15" spans="1:18" x14ac:dyDescent="0.2">
      <c r="A15" s="597" t="s">
        <v>224</v>
      </c>
      <c r="B15" s="208" t="s">
        <v>374</v>
      </c>
      <c r="C15" s="194">
        <v>133380</v>
      </c>
      <c r="D15" s="171"/>
      <c r="E15" s="194"/>
      <c r="F15" s="120"/>
      <c r="G15" s="125"/>
      <c r="H15" s="435"/>
      <c r="I15" s="633">
        <f>SUM(C15:G16)</f>
        <v>136902.6</v>
      </c>
      <c r="J15" s="67" t="s">
        <v>165</v>
      </c>
      <c r="K15" s="73"/>
      <c r="L15" s="74"/>
      <c r="M15" s="163" t="s">
        <v>216</v>
      </c>
      <c r="O15" s="241">
        <v>41494</v>
      </c>
      <c r="P15" s="237" t="s">
        <v>376</v>
      </c>
      <c r="R15" s="252"/>
    </row>
    <row r="16" spans="1:18" x14ac:dyDescent="0.2">
      <c r="A16" s="587"/>
      <c r="B16" s="208" t="s">
        <v>377</v>
      </c>
      <c r="C16" s="194">
        <v>3522.6</v>
      </c>
      <c r="D16" s="171"/>
      <c r="E16" s="194"/>
      <c r="F16" s="120"/>
      <c r="G16" s="125"/>
      <c r="H16" s="435"/>
      <c r="I16" s="634"/>
      <c r="J16" s="67" t="s">
        <v>275</v>
      </c>
      <c r="K16" s="73"/>
      <c r="L16" s="74"/>
      <c r="M16" s="163" t="s">
        <v>116</v>
      </c>
      <c r="O16" s="241">
        <v>41494</v>
      </c>
      <c r="R16" s="252"/>
    </row>
    <row r="17" spans="1:18" x14ac:dyDescent="0.2">
      <c r="A17" s="586" t="s">
        <v>118</v>
      </c>
      <c r="B17" s="208" t="s">
        <v>378</v>
      </c>
      <c r="C17" s="194">
        <v>74100</v>
      </c>
      <c r="D17" s="171"/>
      <c r="E17" s="194"/>
      <c r="F17" s="120"/>
      <c r="G17" s="125"/>
      <c r="H17" s="435"/>
      <c r="I17" s="637">
        <f>SUM(C17:G19)</f>
        <v>97606.8</v>
      </c>
      <c r="J17" s="67" t="s">
        <v>165</v>
      </c>
      <c r="K17" s="73"/>
      <c r="L17" s="74"/>
      <c r="M17" s="163" t="s">
        <v>216</v>
      </c>
      <c r="O17" s="241">
        <v>41494</v>
      </c>
      <c r="R17" s="252"/>
    </row>
    <row r="18" spans="1:18" x14ac:dyDescent="0.2">
      <c r="A18" s="597"/>
      <c r="B18" s="208" t="s">
        <v>379</v>
      </c>
      <c r="C18" s="119"/>
      <c r="D18" s="171"/>
      <c r="E18" s="194">
        <v>18810</v>
      </c>
      <c r="F18" s="120"/>
      <c r="G18" s="125"/>
      <c r="H18" s="435"/>
      <c r="I18" s="633"/>
      <c r="J18" s="67" t="s">
        <v>380</v>
      </c>
      <c r="K18" s="73"/>
      <c r="L18" s="74"/>
      <c r="M18" s="163" t="s">
        <v>216</v>
      </c>
      <c r="O18" s="241">
        <v>41494</v>
      </c>
      <c r="R18" s="252"/>
    </row>
    <row r="19" spans="1:18" x14ac:dyDescent="0.2">
      <c r="A19" s="587"/>
      <c r="B19" s="208" t="s">
        <v>381</v>
      </c>
      <c r="C19" s="194">
        <v>4696.8</v>
      </c>
      <c r="D19" s="171"/>
      <c r="E19" s="194"/>
      <c r="F19" s="120"/>
      <c r="G19" s="125"/>
      <c r="H19" s="435"/>
      <c r="I19" s="634"/>
      <c r="J19" s="67" t="s">
        <v>110</v>
      </c>
      <c r="K19" s="73"/>
      <c r="L19" s="74"/>
      <c r="M19" s="163" t="s">
        <v>116</v>
      </c>
      <c r="O19" s="241">
        <v>41499</v>
      </c>
      <c r="R19" s="252"/>
    </row>
    <row r="20" spans="1:18" x14ac:dyDescent="0.2">
      <c r="A20" s="586" t="s">
        <v>138</v>
      </c>
      <c r="B20" s="208" t="s">
        <v>382</v>
      </c>
      <c r="C20" s="119"/>
      <c r="D20" s="171">
        <v>8846.4</v>
      </c>
      <c r="E20" s="119"/>
      <c r="F20" s="120"/>
      <c r="G20" s="125"/>
      <c r="H20" s="435"/>
      <c r="I20" s="637">
        <f>SUM(C20:G25)</f>
        <v>34279.800000000003</v>
      </c>
      <c r="J20" s="67" t="s">
        <v>280</v>
      </c>
      <c r="K20" s="73"/>
      <c r="L20" s="74"/>
      <c r="M20" s="163" t="s">
        <v>123</v>
      </c>
      <c r="O20" s="236" t="s">
        <v>124</v>
      </c>
      <c r="R20" s="252"/>
    </row>
    <row r="21" spans="1:18" x14ac:dyDescent="0.2">
      <c r="A21" s="597"/>
      <c r="B21" s="208" t="s">
        <v>383</v>
      </c>
      <c r="C21" s="119"/>
      <c r="D21" s="171"/>
      <c r="E21" s="194">
        <v>2736</v>
      </c>
      <c r="F21" s="120"/>
      <c r="G21" s="125"/>
      <c r="H21" s="435">
        <f>(SUM(C21:G21)/1.14)*0.14</f>
        <v>336.00000000000006</v>
      </c>
      <c r="I21" s="633"/>
      <c r="J21" s="67" t="s">
        <v>384</v>
      </c>
      <c r="K21" s="73"/>
      <c r="L21" s="74"/>
      <c r="M21" s="163" t="s">
        <v>216</v>
      </c>
      <c r="O21" s="241">
        <v>41500</v>
      </c>
      <c r="P21" s="316" t="s">
        <v>375</v>
      </c>
      <c r="R21" s="252"/>
    </row>
    <row r="22" spans="1:18" x14ac:dyDescent="0.2">
      <c r="A22" s="597"/>
      <c r="B22" s="208" t="s">
        <v>385</v>
      </c>
      <c r="C22" s="119"/>
      <c r="D22" s="171"/>
      <c r="E22" s="194">
        <v>7159.2</v>
      </c>
      <c r="F22" s="120"/>
      <c r="G22" s="125"/>
      <c r="H22" s="435"/>
      <c r="I22" s="633"/>
      <c r="J22" s="67" t="s">
        <v>387</v>
      </c>
      <c r="K22" s="73"/>
      <c r="L22" s="74"/>
      <c r="M22" s="163" t="s">
        <v>116</v>
      </c>
      <c r="O22" s="241">
        <v>41519</v>
      </c>
      <c r="R22" s="252"/>
    </row>
    <row r="23" spans="1:18" x14ac:dyDescent="0.2">
      <c r="A23" s="597"/>
      <c r="B23" s="208" t="s">
        <v>386</v>
      </c>
      <c r="C23" s="119"/>
      <c r="D23" s="171"/>
      <c r="E23" s="194">
        <v>2052</v>
      </c>
      <c r="F23" s="120"/>
      <c r="G23" s="125"/>
      <c r="H23" s="435"/>
      <c r="I23" s="633"/>
      <c r="J23" s="67" t="s">
        <v>388</v>
      </c>
      <c r="K23" s="73"/>
      <c r="L23" s="74"/>
      <c r="M23" s="163" t="s">
        <v>116</v>
      </c>
      <c r="O23" s="241">
        <v>41500</v>
      </c>
      <c r="R23" s="252"/>
    </row>
    <row r="24" spans="1:18" x14ac:dyDescent="0.2">
      <c r="A24" s="597"/>
      <c r="B24" s="208" t="s">
        <v>389</v>
      </c>
      <c r="C24" s="119"/>
      <c r="D24" s="171">
        <v>11240.4</v>
      </c>
      <c r="E24" s="119"/>
      <c r="F24" s="120"/>
      <c r="G24" s="125"/>
      <c r="H24" s="435"/>
      <c r="I24" s="633"/>
      <c r="J24" s="67" t="s">
        <v>390</v>
      </c>
      <c r="K24" s="73"/>
      <c r="L24" s="74"/>
      <c r="M24" s="163" t="s">
        <v>123</v>
      </c>
      <c r="O24" s="236" t="s">
        <v>124</v>
      </c>
      <c r="P24" s="316"/>
      <c r="R24" s="252"/>
    </row>
    <row r="25" spans="1:18" x14ac:dyDescent="0.2">
      <c r="A25" s="587"/>
      <c r="B25" s="208" t="s">
        <v>391</v>
      </c>
      <c r="C25" s="119"/>
      <c r="D25" s="171">
        <v>2245.8000000000002</v>
      </c>
      <c r="E25" s="119"/>
      <c r="F25" s="120"/>
      <c r="G25" s="125"/>
      <c r="H25" s="435"/>
      <c r="I25" s="634"/>
      <c r="J25" s="67" t="s">
        <v>122</v>
      </c>
      <c r="K25" s="73"/>
      <c r="L25" s="74"/>
      <c r="M25" s="163" t="s">
        <v>123</v>
      </c>
      <c r="O25" s="236" t="s">
        <v>124</v>
      </c>
      <c r="R25" s="252"/>
    </row>
    <row r="26" spans="1:18" x14ac:dyDescent="0.2">
      <c r="A26" s="449" t="s">
        <v>144</v>
      </c>
      <c r="B26" s="208" t="s">
        <v>394</v>
      </c>
      <c r="C26" s="119"/>
      <c r="D26" s="171"/>
      <c r="E26" s="119"/>
      <c r="F26" s="196">
        <v>72675</v>
      </c>
      <c r="G26" s="125"/>
      <c r="H26" s="435"/>
      <c r="I26" s="450">
        <f>SUM(C26:G26)</f>
        <v>72675</v>
      </c>
      <c r="J26" s="67" t="s">
        <v>225</v>
      </c>
      <c r="K26" s="73"/>
      <c r="L26" s="74"/>
      <c r="M26" s="163" t="s">
        <v>216</v>
      </c>
      <c r="O26" s="241">
        <v>41505</v>
      </c>
      <c r="P26" s="316"/>
      <c r="R26" s="252"/>
    </row>
    <row r="27" spans="1:18" x14ac:dyDescent="0.2">
      <c r="A27" s="586" t="s">
        <v>186</v>
      </c>
      <c r="B27" s="208" t="s">
        <v>396</v>
      </c>
      <c r="C27" s="119"/>
      <c r="D27" s="171">
        <v>10659</v>
      </c>
      <c r="E27" s="119"/>
      <c r="F27" s="120"/>
      <c r="G27" s="125"/>
      <c r="H27" s="435"/>
      <c r="I27" s="629">
        <f>SUM(C27:G28)</f>
        <v>22971</v>
      </c>
      <c r="J27" s="67" t="s">
        <v>222</v>
      </c>
      <c r="K27" s="73"/>
      <c r="L27" s="74"/>
      <c r="M27" s="163" t="s">
        <v>123</v>
      </c>
      <c r="O27" s="236" t="s">
        <v>124</v>
      </c>
      <c r="R27" s="252"/>
    </row>
    <row r="28" spans="1:18" x14ac:dyDescent="0.2">
      <c r="A28" s="597"/>
      <c r="B28" s="208" t="s">
        <v>397</v>
      </c>
      <c r="C28" s="119"/>
      <c r="D28" s="171"/>
      <c r="E28" s="194">
        <v>12312</v>
      </c>
      <c r="F28" s="120"/>
      <c r="G28" s="125"/>
      <c r="H28" s="435"/>
      <c r="I28" s="635"/>
      <c r="J28" s="67" t="s">
        <v>398</v>
      </c>
      <c r="K28" s="73"/>
      <c r="L28" s="74"/>
      <c r="M28" s="163" t="s">
        <v>116</v>
      </c>
      <c r="O28" s="241">
        <v>41507</v>
      </c>
      <c r="P28" s="316"/>
      <c r="R28" s="252"/>
    </row>
    <row r="29" spans="1:18" x14ac:dyDescent="0.2">
      <c r="A29" s="586" t="s">
        <v>150</v>
      </c>
      <c r="B29" s="208" t="s">
        <v>401</v>
      </c>
      <c r="C29" s="119"/>
      <c r="D29" s="171">
        <v>8778</v>
      </c>
      <c r="E29" s="119"/>
      <c r="F29" s="120"/>
      <c r="G29" s="125"/>
      <c r="H29" s="435"/>
      <c r="I29" s="629">
        <f>SUM(C29:G32)</f>
        <v>20292</v>
      </c>
      <c r="J29" s="67" t="s">
        <v>222</v>
      </c>
      <c r="K29" s="73"/>
      <c r="L29" s="74"/>
      <c r="M29" s="163" t="s">
        <v>123</v>
      </c>
      <c r="O29" s="236" t="s">
        <v>124</v>
      </c>
      <c r="R29" s="252"/>
    </row>
    <row r="30" spans="1:18" x14ac:dyDescent="0.2">
      <c r="A30" s="597"/>
      <c r="B30" s="208" t="s">
        <v>402</v>
      </c>
      <c r="C30" s="119"/>
      <c r="D30" s="171">
        <v>2850</v>
      </c>
      <c r="E30" s="119"/>
      <c r="F30" s="120"/>
      <c r="G30" s="125"/>
      <c r="H30" s="435"/>
      <c r="I30" s="635"/>
      <c r="J30" s="67" t="s">
        <v>122</v>
      </c>
      <c r="K30" s="73"/>
      <c r="L30" s="74"/>
      <c r="M30" s="163" t="s">
        <v>123</v>
      </c>
      <c r="O30" s="236" t="s">
        <v>124</v>
      </c>
      <c r="R30" s="252"/>
    </row>
    <row r="31" spans="1:18" x14ac:dyDescent="0.2">
      <c r="A31" s="597"/>
      <c r="B31" s="208" t="s">
        <v>403</v>
      </c>
      <c r="C31" s="119"/>
      <c r="D31" s="171">
        <v>5016</v>
      </c>
      <c r="E31" s="119"/>
      <c r="F31" s="120"/>
      <c r="G31" s="125"/>
      <c r="H31" s="435"/>
      <c r="I31" s="635"/>
      <c r="J31" s="67" t="s">
        <v>295</v>
      </c>
      <c r="K31" s="73"/>
      <c r="L31" s="74"/>
      <c r="M31" s="163" t="s">
        <v>123</v>
      </c>
      <c r="O31" s="236" t="s">
        <v>124</v>
      </c>
      <c r="R31" s="252"/>
    </row>
    <row r="32" spans="1:18" x14ac:dyDescent="0.2">
      <c r="A32" s="587"/>
      <c r="B32" s="208" t="s">
        <v>404</v>
      </c>
      <c r="C32" s="119"/>
      <c r="D32" s="171">
        <v>3648</v>
      </c>
      <c r="E32" s="119"/>
      <c r="F32" s="120"/>
      <c r="G32" s="125"/>
      <c r="H32" s="435"/>
      <c r="I32" s="636"/>
      <c r="J32" s="67" t="s">
        <v>295</v>
      </c>
      <c r="K32" s="73"/>
      <c r="L32" s="74"/>
      <c r="M32" s="163" t="s">
        <v>123</v>
      </c>
      <c r="O32" s="236" t="s">
        <v>124</v>
      </c>
      <c r="R32" s="252"/>
    </row>
    <row r="33" spans="1:18" x14ac:dyDescent="0.2">
      <c r="A33" s="597" t="s">
        <v>154</v>
      </c>
      <c r="B33" s="208" t="s">
        <v>409</v>
      </c>
      <c r="C33" s="119"/>
      <c r="D33" s="171">
        <v>13395</v>
      </c>
      <c r="E33" s="119"/>
      <c r="F33" s="120"/>
      <c r="G33" s="125"/>
      <c r="H33" s="435"/>
      <c r="I33" s="635">
        <f>SUM(C33:G34)</f>
        <v>21945</v>
      </c>
      <c r="J33" s="67" t="s">
        <v>122</v>
      </c>
      <c r="K33" s="73"/>
      <c r="L33" s="74"/>
      <c r="M33" s="163" t="s">
        <v>123</v>
      </c>
      <c r="O33" s="236" t="s">
        <v>124</v>
      </c>
      <c r="R33" s="252"/>
    </row>
    <row r="34" spans="1:18" x14ac:dyDescent="0.2">
      <c r="A34" s="597"/>
      <c r="B34" s="208" t="s">
        <v>410</v>
      </c>
      <c r="C34" s="119"/>
      <c r="D34" s="171"/>
      <c r="E34" s="119"/>
      <c r="F34" s="120">
        <v>8550</v>
      </c>
      <c r="G34" s="125"/>
      <c r="H34" s="435"/>
      <c r="I34" s="635"/>
      <c r="J34" s="67" t="s">
        <v>415</v>
      </c>
      <c r="K34" s="73"/>
      <c r="L34" s="74"/>
      <c r="M34" s="163" t="s">
        <v>123</v>
      </c>
      <c r="O34" s="236" t="s">
        <v>124</v>
      </c>
      <c r="R34" s="252"/>
    </row>
    <row r="35" spans="1:18" x14ac:dyDescent="0.2">
      <c r="A35" s="586" t="s">
        <v>248</v>
      </c>
      <c r="B35" s="208" t="s">
        <v>416</v>
      </c>
      <c r="C35" s="119"/>
      <c r="D35" s="171">
        <v>7410</v>
      </c>
      <c r="E35" s="195"/>
      <c r="F35" s="120"/>
      <c r="G35" s="125"/>
      <c r="H35" s="435"/>
      <c r="I35" s="629">
        <f>SUM(C35:G37)</f>
        <v>27964.2</v>
      </c>
      <c r="J35" s="67" t="s">
        <v>320</v>
      </c>
      <c r="K35" s="73"/>
      <c r="L35" s="74"/>
      <c r="M35" s="163" t="s">
        <v>123</v>
      </c>
      <c r="O35" s="236" t="s">
        <v>124</v>
      </c>
      <c r="R35" s="252"/>
    </row>
    <row r="36" spans="1:18" x14ac:dyDescent="0.2">
      <c r="A36" s="597"/>
      <c r="B36" s="208" t="s">
        <v>417</v>
      </c>
      <c r="C36" s="119"/>
      <c r="D36" s="171">
        <v>19380</v>
      </c>
      <c r="E36" s="195"/>
      <c r="F36" s="120"/>
      <c r="G36" s="125"/>
      <c r="H36" s="435"/>
      <c r="I36" s="635"/>
      <c r="J36" s="67" t="s">
        <v>133</v>
      </c>
      <c r="K36" s="73"/>
      <c r="L36" s="74"/>
      <c r="M36" s="163" t="s">
        <v>123</v>
      </c>
      <c r="O36" s="236" t="s">
        <v>124</v>
      </c>
      <c r="R36" s="252"/>
    </row>
    <row r="37" spans="1:18" x14ac:dyDescent="0.2">
      <c r="A37" s="587"/>
      <c r="B37" s="208" t="s">
        <v>418</v>
      </c>
      <c r="C37" s="194">
        <v>1174.2</v>
      </c>
      <c r="D37" s="171"/>
      <c r="E37" s="195"/>
      <c r="F37" s="120"/>
      <c r="G37" s="125"/>
      <c r="H37" s="435"/>
      <c r="I37" s="636"/>
      <c r="J37" s="67" t="s">
        <v>328</v>
      </c>
      <c r="K37" s="73"/>
      <c r="L37" s="74"/>
      <c r="M37" s="163" t="s">
        <v>216</v>
      </c>
      <c r="O37" s="241">
        <v>41509</v>
      </c>
      <c r="R37" s="252"/>
    </row>
    <row r="38" spans="1:18" x14ac:dyDescent="0.2">
      <c r="A38" s="428" t="s">
        <v>169</v>
      </c>
      <c r="B38" s="208" t="s">
        <v>419</v>
      </c>
      <c r="C38" s="119"/>
      <c r="D38" s="171"/>
      <c r="E38" s="194">
        <v>2736</v>
      </c>
      <c r="F38" s="120"/>
      <c r="G38" s="125"/>
      <c r="H38" s="435"/>
      <c r="I38" s="445">
        <f>SUM(C38:G38)</f>
        <v>2736</v>
      </c>
      <c r="J38" s="67" t="s">
        <v>420</v>
      </c>
      <c r="K38" s="73"/>
      <c r="L38" s="74"/>
      <c r="M38" s="163" t="s">
        <v>216</v>
      </c>
      <c r="O38" s="241">
        <v>41512</v>
      </c>
      <c r="P38" s="316"/>
      <c r="R38" s="252"/>
    </row>
    <row r="39" spans="1:18" x14ac:dyDescent="0.2">
      <c r="A39" s="586" t="s">
        <v>254</v>
      </c>
      <c r="B39" s="208" t="s">
        <v>421</v>
      </c>
      <c r="C39" s="119"/>
      <c r="D39" s="171"/>
      <c r="E39" s="194">
        <v>5472</v>
      </c>
      <c r="F39" s="120"/>
      <c r="G39" s="125"/>
      <c r="H39" s="435"/>
      <c r="I39" s="629">
        <f>SUM(C39:G44)</f>
        <v>24076.800000000003</v>
      </c>
      <c r="J39" s="67" t="s">
        <v>429</v>
      </c>
      <c r="K39" s="73"/>
      <c r="L39" s="74"/>
      <c r="M39" s="163" t="s">
        <v>310</v>
      </c>
      <c r="O39" s="241">
        <v>41519</v>
      </c>
      <c r="P39" s="316"/>
      <c r="R39" s="252"/>
    </row>
    <row r="40" spans="1:18" x14ac:dyDescent="0.2">
      <c r="A40" s="597"/>
      <c r="B40" s="208" t="s">
        <v>422</v>
      </c>
      <c r="C40" s="119"/>
      <c r="D40" s="171"/>
      <c r="E40" s="194">
        <v>4788</v>
      </c>
      <c r="F40" s="120"/>
      <c r="G40" s="125"/>
      <c r="H40" s="435">
        <f>(SUM(C40:G40)/1.14)*0.14</f>
        <v>588</v>
      </c>
      <c r="I40" s="635"/>
      <c r="J40" s="67" t="s">
        <v>427</v>
      </c>
      <c r="K40" s="73"/>
      <c r="L40" s="74"/>
      <c r="M40" s="163" t="s">
        <v>116</v>
      </c>
      <c r="O40" s="241">
        <v>41687</v>
      </c>
      <c r="P40" s="316"/>
      <c r="R40" s="252"/>
    </row>
    <row r="41" spans="1:18" x14ac:dyDescent="0.2">
      <c r="A41" s="597"/>
      <c r="B41" s="208" t="s">
        <v>423</v>
      </c>
      <c r="C41" s="119"/>
      <c r="D41" s="171"/>
      <c r="E41" s="194">
        <v>2109</v>
      </c>
      <c r="F41" s="120"/>
      <c r="G41" s="125"/>
      <c r="H41" s="435"/>
      <c r="I41" s="635"/>
      <c r="J41" s="67" t="s">
        <v>428</v>
      </c>
      <c r="K41" s="73"/>
      <c r="L41" s="74"/>
      <c r="M41" s="163" t="s">
        <v>116</v>
      </c>
      <c r="O41" s="241">
        <v>41527</v>
      </c>
      <c r="P41" s="316"/>
      <c r="R41" s="252"/>
    </row>
    <row r="42" spans="1:18" x14ac:dyDescent="0.2">
      <c r="A42" s="597"/>
      <c r="B42" s="208" t="s">
        <v>424</v>
      </c>
      <c r="C42" s="119"/>
      <c r="D42" s="171"/>
      <c r="E42" s="194">
        <v>7307.4</v>
      </c>
      <c r="F42" s="120"/>
      <c r="G42" s="125"/>
      <c r="H42" s="435"/>
      <c r="I42" s="635"/>
      <c r="J42" s="67" t="s">
        <v>439</v>
      </c>
      <c r="K42" s="73"/>
      <c r="L42" s="74"/>
      <c r="M42" s="163" t="s">
        <v>310</v>
      </c>
      <c r="O42" s="241">
        <v>41519</v>
      </c>
      <c r="P42" s="316"/>
      <c r="R42" s="252"/>
    </row>
    <row r="43" spans="1:18" x14ac:dyDescent="0.2">
      <c r="A43" s="597"/>
      <c r="B43" s="208" t="s">
        <v>425</v>
      </c>
      <c r="C43" s="119"/>
      <c r="D43" s="171">
        <v>1664.4</v>
      </c>
      <c r="E43" s="119"/>
      <c r="F43" s="120"/>
      <c r="G43" s="125"/>
      <c r="H43" s="435"/>
      <c r="I43" s="635"/>
      <c r="J43" s="67" t="s">
        <v>426</v>
      </c>
      <c r="K43" s="73"/>
      <c r="L43" s="74"/>
      <c r="M43" s="163" t="s">
        <v>123</v>
      </c>
      <c r="O43" s="236" t="s">
        <v>124</v>
      </c>
      <c r="R43" s="252"/>
    </row>
    <row r="44" spans="1:18" x14ac:dyDescent="0.2">
      <c r="A44" s="587"/>
      <c r="B44" s="208" t="s">
        <v>431</v>
      </c>
      <c r="C44" s="119"/>
      <c r="D44" s="171"/>
      <c r="E44" s="194">
        <v>2736</v>
      </c>
      <c r="F44" s="120"/>
      <c r="G44" s="125"/>
      <c r="H44" s="435"/>
      <c r="I44" s="636"/>
      <c r="J44" s="67" t="s">
        <v>432</v>
      </c>
      <c r="K44" s="73"/>
      <c r="L44" s="74"/>
      <c r="M44" s="163" t="s">
        <v>310</v>
      </c>
      <c r="O44" s="241">
        <v>41514</v>
      </c>
      <c r="R44" s="252"/>
    </row>
    <row r="45" spans="1:18" x14ac:dyDescent="0.2">
      <c r="A45" s="429" t="s">
        <v>255</v>
      </c>
      <c r="B45" s="208" t="s">
        <v>434</v>
      </c>
      <c r="C45" s="119">
        <v>0</v>
      </c>
      <c r="D45" s="171"/>
      <c r="E45" s="119"/>
      <c r="F45" s="120"/>
      <c r="G45" s="125"/>
      <c r="H45" s="435"/>
      <c r="I45" s="445">
        <f>SUM(C45:G45)</f>
        <v>0</v>
      </c>
      <c r="J45" s="67" t="s">
        <v>328</v>
      </c>
      <c r="K45" s="73"/>
      <c r="L45" s="74"/>
      <c r="M45" s="163" t="s">
        <v>124</v>
      </c>
      <c r="O45" s="236" t="s">
        <v>124</v>
      </c>
      <c r="R45" s="252"/>
    </row>
    <row r="46" spans="1:18" x14ac:dyDescent="0.2">
      <c r="A46" s="586" t="s">
        <v>209</v>
      </c>
      <c r="B46" s="208" t="s">
        <v>436</v>
      </c>
      <c r="C46" s="119"/>
      <c r="D46" s="171"/>
      <c r="E46" s="194">
        <v>2736</v>
      </c>
      <c r="F46" s="120"/>
      <c r="G46" s="125"/>
      <c r="H46" s="435"/>
      <c r="I46" s="629">
        <f>SUM(C46:G47)</f>
        <v>5449.2</v>
      </c>
      <c r="J46" s="67" t="s">
        <v>437</v>
      </c>
      <c r="K46" s="73"/>
      <c r="L46" s="74"/>
      <c r="M46" s="163" t="s">
        <v>435</v>
      </c>
      <c r="O46" s="241">
        <v>41516</v>
      </c>
      <c r="R46" s="252"/>
    </row>
    <row r="47" spans="1:18" ht="13.5" thickBot="1" x14ac:dyDescent="0.25">
      <c r="A47" s="587"/>
      <c r="B47" s="145" t="s">
        <v>438</v>
      </c>
      <c r="C47" s="119"/>
      <c r="D47" s="171">
        <v>2713.2</v>
      </c>
      <c r="E47" s="119"/>
      <c r="F47" s="120"/>
      <c r="G47" s="125"/>
      <c r="H47" s="435"/>
      <c r="I47" s="630"/>
      <c r="J47" s="67" t="s">
        <v>222</v>
      </c>
      <c r="K47" s="73"/>
      <c r="L47" s="74"/>
      <c r="M47" s="163" t="s">
        <v>123</v>
      </c>
      <c r="O47" s="181" t="s">
        <v>124</v>
      </c>
      <c r="R47" s="331"/>
    </row>
    <row r="48" spans="1:18" s="13" customFormat="1" ht="14.25" thickTop="1" thickBot="1" x14ac:dyDescent="0.25">
      <c r="A48" s="589"/>
      <c r="B48" s="589"/>
      <c r="C48" s="115">
        <f t="shared" ref="C48:I48" si="0">SUM(C5:C47)</f>
        <v>216873.60000000001</v>
      </c>
      <c r="D48" s="115">
        <f t="shared" si="0"/>
        <v>110374.8</v>
      </c>
      <c r="E48" s="115">
        <f t="shared" si="0"/>
        <v>129873.35999999999</v>
      </c>
      <c r="F48" s="115">
        <f t="shared" si="0"/>
        <v>81225</v>
      </c>
      <c r="G48" s="126">
        <f t="shared" si="0"/>
        <v>570</v>
      </c>
      <c r="H48" s="436">
        <f t="shared" si="0"/>
        <v>924</v>
      </c>
      <c r="I48" s="591">
        <f t="shared" si="0"/>
        <v>538916.76</v>
      </c>
      <c r="J48" s="590"/>
      <c r="K48" s="590"/>
      <c r="L48" s="590"/>
      <c r="M48" s="128">
        <f>SUM(C48:G48)</f>
        <v>538916.76</v>
      </c>
      <c r="N48" s="128"/>
      <c r="O48" s="165"/>
    </row>
    <row r="49" spans="1:16" s="13" customFormat="1" ht="15" customHeight="1" x14ac:dyDescent="0.2">
      <c r="A49" s="99"/>
      <c r="B49" s="147"/>
      <c r="C49" s="615">
        <f>SUM(C48:D48)</f>
        <v>327248.40000000002</v>
      </c>
      <c r="D49" s="616"/>
      <c r="E49" s="617">
        <f>SUM(E48:F48)</f>
        <v>211098.36</v>
      </c>
      <c r="F49" s="618"/>
      <c r="G49" s="127">
        <f>SUM(G48)</f>
        <v>570</v>
      </c>
      <c r="H49" s="437"/>
      <c r="I49" s="591"/>
      <c r="J49" s="591"/>
      <c r="K49" s="591"/>
      <c r="L49" s="591"/>
      <c r="M49" s="128">
        <f>SUM(C49:G49)</f>
        <v>538916.76</v>
      </c>
      <c r="N49" s="128"/>
      <c r="O49" s="165"/>
    </row>
    <row r="50" spans="1:16" s="13" customFormat="1" x14ac:dyDescent="0.2">
      <c r="A50" s="99"/>
      <c r="B50" s="147"/>
      <c r="C50" s="9"/>
      <c r="D50" s="9"/>
      <c r="E50" s="9"/>
      <c r="F50" s="9"/>
      <c r="G50" s="9"/>
      <c r="H50" s="9"/>
      <c r="I50" s="14"/>
      <c r="M50" s="8"/>
      <c r="N50" s="8"/>
      <c r="O50" s="165"/>
    </row>
    <row r="52" spans="1:16" ht="15" x14ac:dyDescent="0.2">
      <c r="A52" s="124" t="s">
        <v>17</v>
      </c>
    </row>
    <row r="53" spans="1:16" s="164" customFormat="1" ht="7.5" customHeight="1" x14ac:dyDescent="0.2">
      <c r="A53" s="4"/>
      <c r="B53" s="144"/>
      <c r="C53" s="1"/>
      <c r="D53" s="1"/>
      <c r="E53" s="1"/>
      <c r="F53" s="1"/>
      <c r="G53" s="1"/>
      <c r="H53" s="201"/>
      <c r="I53"/>
      <c r="J53"/>
      <c r="K53"/>
      <c r="L53"/>
      <c r="M53"/>
      <c r="N53"/>
      <c r="P53"/>
    </row>
    <row r="54" spans="1:16" s="164" customFormat="1" ht="17.25" customHeight="1" thickBot="1" x14ac:dyDescent="0.25">
      <c r="A54" s="226"/>
      <c r="B54" s="227" t="s">
        <v>83</v>
      </c>
      <c r="C54" s="201"/>
      <c r="D54" s="1"/>
      <c r="E54" s="1"/>
      <c r="F54" s="1"/>
      <c r="G54" s="1"/>
      <c r="H54" s="201"/>
      <c r="I54"/>
      <c r="J54"/>
      <c r="K54"/>
      <c r="L54"/>
      <c r="M54"/>
      <c r="N54"/>
      <c r="P54"/>
    </row>
    <row r="55" spans="1:16" s="164" customFormat="1" ht="13.5" thickBot="1" x14ac:dyDescent="0.25">
      <c r="A55" s="603"/>
      <c r="B55" s="604"/>
      <c r="C55" s="182" t="s">
        <v>48</v>
      </c>
      <c r="D55" s="207" t="s">
        <v>74</v>
      </c>
      <c r="E55" s="197" t="s">
        <v>27</v>
      </c>
      <c r="F55" s="197" t="s">
        <v>14</v>
      </c>
      <c r="G55" s="197" t="s">
        <v>72</v>
      </c>
      <c r="H55" s="197"/>
      <c r="I55" s="197" t="s">
        <v>12</v>
      </c>
      <c r="J55" s="207" t="s">
        <v>49</v>
      </c>
      <c r="K55" s="197" t="s">
        <v>61</v>
      </c>
      <c r="L55" s="160" t="s">
        <v>9</v>
      </c>
      <c r="M55" s="166"/>
      <c r="O55"/>
    </row>
    <row r="56" spans="1:16" s="164" customFormat="1" x14ac:dyDescent="0.2">
      <c r="A56" s="609" t="s">
        <v>366</v>
      </c>
      <c r="B56" s="610"/>
      <c r="C56" s="131"/>
      <c r="D56" s="206">
        <v>4001.4</v>
      </c>
      <c r="E56" s="204"/>
      <c r="F56" s="169"/>
      <c r="G56" s="132"/>
      <c r="H56" s="430"/>
      <c r="I56" s="430"/>
      <c r="J56" s="206"/>
      <c r="K56" s="424"/>
      <c r="L56" s="177"/>
      <c r="M56" s="167"/>
      <c r="O56"/>
    </row>
    <row r="57" spans="1:16" s="164" customFormat="1" x14ac:dyDescent="0.2">
      <c r="A57" s="631" t="s">
        <v>368</v>
      </c>
      <c r="B57" s="632"/>
      <c r="C57" s="134"/>
      <c r="D57" s="138"/>
      <c r="E57" s="205">
        <v>8527.2000000000007</v>
      </c>
      <c r="F57" s="138"/>
      <c r="G57" s="135"/>
      <c r="H57" s="135"/>
      <c r="I57" s="135"/>
      <c r="J57" s="138"/>
      <c r="K57" s="425"/>
      <c r="L57" s="120"/>
      <c r="M57" s="167"/>
      <c r="O57"/>
    </row>
    <row r="58" spans="1:16" x14ac:dyDescent="0.2">
      <c r="A58" s="578" t="s">
        <v>382</v>
      </c>
      <c r="B58" s="583"/>
      <c r="C58" s="210"/>
      <c r="D58" s="211"/>
      <c r="E58" s="233"/>
      <c r="F58" s="238"/>
      <c r="G58" s="211"/>
      <c r="H58" s="211"/>
      <c r="I58" s="211"/>
      <c r="J58" s="211">
        <v>8846.4</v>
      </c>
      <c r="K58" s="426"/>
      <c r="L58" s="225"/>
      <c r="M58" s="167"/>
      <c r="N58" s="164"/>
      <c r="O58"/>
    </row>
    <row r="59" spans="1:16" x14ac:dyDescent="0.2">
      <c r="A59" s="578" t="s">
        <v>389</v>
      </c>
      <c r="B59" s="583"/>
      <c r="C59" s="210"/>
      <c r="D59" s="211"/>
      <c r="E59" s="233"/>
      <c r="F59" s="238"/>
      <c r="G59" s="211">
        <v>11240.4</v>
      </c>
      <c r="H59" s="211"/>
      <c r="I59" s="211"/>
      <c r="J59" s="211"/>
      <c r="K59" s="233"/>
      <c r="L59" s="120"/>
      <c r="M59" s="167"/>
      <c r="N59" s="164"/>
      <c r="O59"/>
    </row>
    <row r="60" spans="1:16" x14ac:dyDescent="0.2">
      <c r="A60" s="578" t="s">
        <v>391</v>
      </c>
      <c r="B60" s="583"/>
      <c r="C60" s="210"/>
      <c r="D60" s="211">
        <v>2245.8000000000002</v>
      </c>
      <c r="E60" s="233"/>
      <c r="F60" s="431"/>
      <c r="G60" s="238"/>
      <c r="H60" s="211"/>
      <c r="I60" s="211"/>
      <c r="J60" s="211"/>
      <c r="K60" s="233"/>
      <c r="L60" s="120"/>
      <c r="M60" s="167"/>
      <c r="N60" s="164"/>
      <c r="O60"/>
    </row>
    <row r="61" spans="1:16" x14ac:dyDescent="0.2">
      <c r="A61" s="578" t="s">
        <v>396</v>
      </c>
      <c r="B61" s="583"/>
      <c r="C61" s="210"/>
      <c r="D61" s="211"/>
      <c r="E61" s="233"/>
      <c r="F61" s="425"/>
      <c r="G61" s="238"/>
      <c r="H61" s="211"/>
      <c r="I61" s="211"/>
      <c r="J61" s="211"/>
      <c r="K61" s="211">
        <v>10659</v>
      </c>
      <c r="L61" s="120"/>
      <c r="M61" s="167"/>
      <c r="N61" s="164"/>
      <c r="O61"/>
    </row>
    <row r="62" spans="1:16" x14ac:dyDescent="0.2">
      <c r="A62" s="578" t="s">
        <v>401</v>
      </c>
      <c r="B62" s="583"/>
      <c r="C62" s="210"/>
      <c r="D62" s="211"/>
      <c r="E62" s="211"/>
      <c r="F62" s="233"/>
      <c r="G62" s="238"/>
      <c r="H62" s="211"/>
      <c r="I62" s="211"/>
      <c r="J62" s="211"/>
      <c r="K62" s="211">
        <v>8778</v>
      </c>
      <c r="L62" s="120"/>
      <c r="M62" s="167"/>
      <c r="N62" s="164"/>
      <c r="O62"/>
    </row>
    <row r="63" spans="1:16" x14ac:dyDescent="0.2">
      <c r="A63" s="578" t="s">
        <v>402</v>
      </c>
      <c r="B63" s="583"/>
      <c r="C63" s="210"/>
      <c r="D63" s="211">
        <v>2850</v>
      </c>
      <c r="E63" s="211"/>
      <c r="F63" s="233"/>
      <c r="G63" s="238"/>
      <c r="H63" s="211"/>
      <c r="I63" s="211"/>
      <c r="J63" s="211"/>
      <c r="K63" s="233"/>
      <c r="L63" s="230"/>
      <c r="M63" s="167"/>
      <c r="N63" s="164"/>
      <c r="O63"/>
    </row>
    <row r="64" spans="1:16" x14ac:dyDescent="0.2">
      <c r="A64" s="578" t="s">
        <v>403</v>
      </c>
      <c r="B64" s="583"/>
      <c r="C64" s="210"/>
      <c r="D64" s="211"/>
      <c r="E64" s="211"/>
      <c r="F64" s="233"/>
      <c r="G64" s="238"/>
      <c r="H64" s="211"/>
      <c r="I64" s="211"/>
      <c r="J64" s="211"/>
      <c r="K64" s="233"/>
      <c r="L64" s="230">
        <v>5016</v>
      </c>
      <c r="M64" s="167"/>
      <c r="N64" s="164"/>
      <c r="O64"/>
    </row>
    <row r="65" spans="1:15" x14ac:dyDescent="0.2">
      <c r="A65" s="578" t="s">
        <v>404</v>
      </c>
      <c r="B65" s="583"/>
      <c r="C65" s="210"/>
      <c r="D65" s="211"/>
      <c r="E65" s="211"/>
      <c r="F65" s="233"/>
      <c r="G65" s="238"/>
      <c r="H65" s="211"/>
      <c r="I65" s="211"/>
      <c r="J65" s="211"/>
      <c r="K65" s="233"/>
      <c r="L65" s="230">
        <v>3648</v>
      </c>
      <c r="M65" s="167"/>
      <c r="N65" s="164"/>
      <c r="O65"/>
    </row>
    <row r="66" spans="1:15" x14ac:dyDescent="0.2">
      <c r="A66" s="578" t="s">
        <v>409</v>
      </c>
      <c r="B66" s="583"/>
      <c r="C66" s="210"/>
      <c r="D66" s="211">
        <v>13395</v>
      </c>
      <c r="E66" s="211"/>
      <c r="F66" s="233"/>
      <c r="G66" s="238"/>
      <c r="H66" s="211"/>
      <c r="I66" s="211"/>
      <c r="J66" s="211"/>
      <c r="K66" s="233"/>
      <c r="L66" s="230"/>
      <c r="M66" s="167"/>
      <c r="N66" s="164"/>
      <c r="O66"/>
    </row>
    <row r="67" spans="1:15" x14ac:dyDescent="0.2">
      <c r="A67" s="578" t="s">
        <v>416</v>
      </c>
      <c r="B67" s="583"/>
      <c r="C67" s="210">
        <v>7410</v>
      </c>
      <c r="D67" s="211"/>
      <c r="E67" s="211"/>
      <c r="F67" s="233"/>
      <c r="G67" s="238"/>
      <c r="H67" s="211"/>
      <c r="I67" s="211"/>
      <c r="J67" s="211"/>
      <c r="K67" s="233"/>
      <c r="L67" s="230"/>
      <c r="M67" s="167"/>
      <c r="N67" s="164"/>
      <c r="O67"/>
    </row>
    <row r="68" spans="1:15" x14ac:dyDescent="0.2">
      <c r="A68" s="578" t="s">
        <v>417</v>
      </c>
      <c r="B68" s="583"/>
      <c r="C68" s="210"/>
      <c r="D68" s="211"/>
      <c r="E68" s="211"/>
      <c r="F68" s="171">
        <v>19380</v>
      </c>
      <c r="G68" s="238"/>
      <c r="H68" s="211"/>
      <c r="I68" s="211"/>
      <c r="J68" s="211"/>
      <c r="K68" s="233"/>
      <c r="L68" s="230"/>
      <c r="M68" s="167"/>
      <c r="N68" s="164"/>
      <c r="O68"/>
    </row>
    <row r="69" spans="1:15" x14ac:dyDescent="0.2">
      <c r="A69" s="578" t="s">
        <v>425</v>
      </c>
      <c r="B69" s="583"/>
      <c r="C69" s="210"/>
      <c r="D69" s="211"/>
      <c r="E69" s="211"/>
      <c r="F69" s="233"/>
      <c r="G69" s="138"/>
      <c r="H69" s="138"/>
      <c r="I69" s="122">
        <v>1664.4</v>
      </c>
      <c r="J69" s="211"/>
      <c r="K69" s="233"/>
      <c r="L69" s="230"/>
      <c r="M69" s="167"/>
      <c r="N69" s="164"/>
      <c r="O69"/>
    </row>
    <row r="70" spans="1:15" ht="13.5" thickBot="1" x14ac:dyDescent="0.25">
      <c r="A70" s="584" t="s">
        <v>438</v>
      </c>
      <c r="B70" s="585"/>
      <c r="C70" s="157"/>
      <c r="D70" s="158"/>
      <c r="E70" s="158"/>
      <c r="F70" s="158"/>
      <c r="G70" s="158"/>
      <c r="H70" s="158"/>
      <c r="I70" s="158"/>
      <c r="J70" s="158"/>
      <c r="K70" s="427">
        <v>2713.2</v>
      </c>
      <c r="L70" s="161"/>
      <c r="M70" s="167"/>
      <c r="N70" s="164"/>
      <c r="O70"/>
    </row>
    <row r="71" spans="1:15" ht="13.5" thickBot="1" x14ac:dyDescent="0.25">
      <c r="C71" s="421">
        <f>SUM(C56:C70)</f>
        <v>7410</v>
      </c>
      <c r="D71" s="422">
        <f>SUM(D56:D70)</f>
        <v>22492.2</v>
      </c>
      <c r="E71" s="422">
        <f>SUM(E56:E70)</f>
        <v>8527.2000000000007</v>
      </c>
      <c r="F71" s="422">
        <f>SUM(F56:F70)</f>
        <v>19380</v>
      </c>
      <c r="G71" s="422">
        <f>SUM(G56:G70)</f>
        <v>11240.4</v>
      </c>
      <c r="H71" s="422"/>
      <c r="I71" s="422">
        <f>SUM(I56:I70)</f>
        <v>1664.4</v>
      </c>
      <c r="J71" s="422">
        <f>SUM(J56:J70)</f>
        <v>8846.4</v>
      </c>
      <c r="K71" s="422">
        <f>SUM(K56:K70)</f>
        <v>22150.2</v>
      </c>
      <c r="L71" s="423">
        <f>SUM(L56:L70)</f>
        <v>8664</v>
      </c>
      <c r="M71" s="167"/>
      <c r="N71" s="581">
        <f>SUM(C71:M71)</f>
        <v>110374.79999999999</v>
      </c>
      <c r="O71" s="582"/>
    </row>
    <row r="72" spans="1:15" x14ac:dyDescent="0.2">
      <c r="N72" s="164"/>
      <c r="O72"/>
    </row>
    <row r="73" spans="1:15" x14ac:dyDescent="0.2">
      <c r="N73" s="164"/>
      <c r="O73"/>
    </row>
    <row r="74" spans="1:15" x14ac:dyDescent="0.2">
      <c r="N74" s="628"/>
      <c r="O74" s="628"/>
    </row>
  </sheetData>
  <mergeCells count="46">
    <mergeCell ref="J4:L4"/>
    <mergeCell ref="G2:G4"/>
    <mergeCell ref="C3:D3"/>
    <mergeCell ref="E3:F3"/>
    <mergeCell ref="A5:A13"/>
    <mergeCell ref="I5:I13"/>
    <mergeCell ref="A63:B63"/>
    <mergeCell ref="A64:B64"/>
    <mergeCell ref="A20:A25"/>
    <mergeCell ref="I20:I25"/>
    <mergeCell ref="I17:I19"/>
    <mergeCell ref="A17:A19"/>
    <mergeCell ref="I48:L49"/>
    <mergeCell ref="E49:F49"/>
    <mergeCell ref="A48:B48"/>
    <mergeCell ref="A27:A28"/>
    <mergeCell ref="C49:D49"/>
    <mergeCell ref="I27:I28"/>
    <mergeCell ref="A29:A32"/>
    <mergeCell ref="I29:I32"/>
    <mergeCell ref="A61:B61"/>
    <mergeCell ref="A62:B62"/>
    <mergeCell ref="I15:I16"/>
    <mergeCell ref="A35:A37"/>
    <mergeCell ref="I35:I37"/>
    <mergeCell ref="A39:A44"/>
    <mergeCell ref="I39:I44"/>
    <mergeCell ref="I33:I34"/>
    <mergeCell ref="A33:A34"/>
    <mergeCell ref="A15:A16"/>
    <mergeCell ref="A46:A47"/>
    <mergeCell ref="A58:B58"/>
    <mergeCell ref="A59:B59"/>
    <mergeCell ref="A60:B60"/>
    <mergeCell ref="I46:I47"/>
    <mergeCell ref="A55:B55"/>
    <mergeCell ref="A56:B56"/>
    <mergeCell ref="A57:B57"/>
    <mergeCell ref="N74:O74"/>
    <mergeCell ref="A68:B68"/>
    <mergeCell ref="A65:B65"/>
    <mergeCell ref="N71:O71"/>
    <mergeCell ref="A70:B70"/>
    <mergeCell ref="A69:B69"/>
    <mergeCell ref="A67:B67"/>
    <mergeCell ref="A66:B66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R63"/>
  <sheetViews>
    <sheetView zoomScaleNormal="100" workbookViewId="0">
      <pane ySplit="4" topLeftCell="A23" activePane="bottomLeft" state="frozenSplit"/>
      <selection pane="bottomLeft" activeCell="J19" sqref="J19"/>
    </sheetView>
  </sheetViews>
  <sheetFormatPr defaultRowHeight="12.75" x14ac:dyDescent="0.2"/>
  <cols>
    <col min="1" max="1" width="2.42578125" style="229" customWidth="1"/>
    <col min="2" max="2" width="6.42578125" style="144" customWidth="1"/>
    <col min="3" max="4" width="10.7109375" style="1" customWidth="1"/>
    <col min="5" max="5" width="11.28515625" style="1" customWidth="1"/>
    <col min="6" max="6" width="10.42578125" style="1" customWidth="1"/>
    <col min="7" max="7" width="10.28515625" style="1" customWidth="1"/>
    <col min="8" max="8" width="10.28515625" style="1" hidden="1" customWidth="1"/>
    <col min="9" max="9" width="9.85546875" customWidth="1"/>
    <col min="10" max="11" width="10.42578125" customWidth="1"/>
    <col min="12" max="12" width="9.85546875" customWidth="1"/>
    <col min="13" max="14" width="10.7109375" customWidth="1"/>
    <col min="15" max="15" width="10.7109375" style="164" customWidth="1"/>
    <col min="16" max="16" width="10.7109375" customWidth="1"/>
    <col min="17" max="17" width="19.28515625" customWidth="1"/>
    <col min="18" max="18" width="13.28515625" customWidth="1"/>
    <col min="19" max="19" width="13.7109375" customWidth="1"/>
    <col min="20" max="20" width="13.140625" customWidth="1"/>
  </cols>
  <sheetData>
    <row r="1" spans="1:16" ht="15" x14ac:dyDescent="0.25">
      <c r="A1" s="100" t="s">
        <v>100</v>
      </c>
      <c r="C1" s="3"/>
    </row>
    <row r="2" spans="1:16" ht="9.75" customHeight="1" thickBot="1" x14ac:dyDescent="0.25">
      <c r="A2" s="2"/>
      <c r="C2" s="218"/>
      <c r="D2" s="219"/>
      <c r="E2" s="219"/>
      <c r="F2" s="219"/>
      <c r="G2" s="599" t="s">
        <v>88</v>
      </c>
      <c r="H2" s="434"/>
      <c r="I2" s="221"/>
    </row>
    <row r="3" spans="1:16" ht="17.25" customHeight="1" x14ac:dyDescent="0.2">
      <c r="A3" s="2"/>
      <c r="C3" s="619" t="s">
        <v>83</v>
      </c>
      <c r="D3" s="620"/>
      <c r="E3" s="619" t="s">
        <v>82</v>
      </c>
      <c r="F3" s="620"/>
      <c r="G3" s="599"/>
      <c r="H3" s="434"/>
      <c r="I3" s="221"/>
    </row>
    <row r="4" spans="1:16" ht="13.5" thickBot="1" x14ac:dyDescent="0.25">
      <c r="A4" s="142" t="s">
        <v>6</v>
      </c>
      <c r="B4" s="175" t="s">
        <v>18</v>
      </c>
      <c r="C4" s="113" t="s">
        <v>7</v>
      </c>
      <c r="D4" s="220" t="s">
        <v>8</v>
      </c>
      <c r="E4" s="113" t="s">
        <v>87</v>
      </c>
      <c r="F4" s="114" t="s">
        <v>8</v>
      </c>
      <c r="G4" s="600"/>
      <c r="H4" s="434"/>
      <c r="I4" s="228" t="s">
        <v>0</v>
      </c>
      <c r="J4" s="588" t="s">
        <v>19</v>
      </c>
      <c r="K4" s="588"/>
      <c r="L4" s="588"/>
    </row>
    <row r="5" spans="1:16" x14ac:dyDescent="0.2">
      <c r="A5" s="596" t="s">
        <v>219</v>
      </c>
      <c r="B5" s="146" t="s">
        <v>440</v>
      </c>
      <c r="C5" s="194">
        <v>2519.4</v>
      </c>
      <c r="D5" s="120"/>
      <c r="E5" s="129"/>
      <c r="F5" s="180"/>
      <c r="G5" s="438"/>
      <c r="H5" s="440"/>
      <c r="I5" s="638">
        <f>SUM(C5:G7)</f>
        <v>-2663.9100000000008</v>
      </c>
      <c r="J5" s="67" t="s">
        <v>441</v>
      </c>
      <c r="K5" s="73"/>
      <c r="L5" s="74"/>
      <c r="M5" s="163" t="s">
        <v>140</v>
      </c>
      <c r="O5" s="181">
        <v>41520</v>
      </c>
    </row>
    <row r="6" spans="1:16" x14ac:dyDescent="0.2">
      <c r="A6" s="597"/>
      <c r="B6" s="146" t="s">
        <v>442</v>
      </c>
      <c r="C6" s="119"/>
      <c r="D6" s="120">
        <v>2850</v>
      </c>
      <c r="E6" s="129"/>
      <c r="F6" s="180"/>
      <c r="G6" s="125"/>
      <c r="H6" s="440"/>
      <c r="I6" s="633"/>
      <c r="J6" s="67" t="s">
        <v>270</v>
      </c>
      <c r="K6" s="73"/>
      <c r="L6" s="74"/>
      <c r="M6" s="163" t="s">
        <v>123</v>
      </c>
      <c r="O6" s="181" t="s">
        <v>124</v>
      </c>
    </row>
    <row r="7" spans="1:16" x14ac:dyDescent="0.2">
      <c r="A7" s="587"/>
      <c r="B7" s="146" t="s">
        <v>296</v>
      </c>
      <c r="C7" s="119"/>
      <c r="D7" s="120">
        <v>-8033.31</v>
      </c>
      <c r="E7" s="129"/>
      <c r="F7" s="180"/>
      <c r="G7" s="125"/>
      <c r="H7" s="440"/>
      <c r="I7" s="634"/>
      <c r="J7" s="67" t="s">
        <v>563</v>
      </c>
      <c r="K7" s="73"/>
      <c r="L7" s="74"/>
      <c r="M7" s="163"/>
      <c r="O7" s="181"/>
    </row>
    <row r="8" spans="1:16" x14ac:dyDescent="0.2">
      <c r="A8" s="586" t="s">
        <v>89</v>
      </c>
      <c r="B8" s="146" t="s">
        <v>443</v>
      </c>
      <c r="C8" s="194"/>
      <c r="D8" s="120">
        <v>8850.2800000000007</v>
      </c>
      <c r="E8" s="129"/>
      <c r="F8" s="180"/>
      <c r="G8" s="125"/>
      <c r="H8" s="440"/>
      <c r="I8" s="637">
        <f>SUM(C8:G9)</f>
        <v>26280.879999999997</v>
      </c>
      <c r="J8" s="67" t="s">
        <v>444</v>
      </c>
      <c r="K8" s="73"/>
      <c r="L8" s="74"/>
      <c r="M8" s="163" t="s">
        <v>123</v>
      </c>
      <c r="O8" s="181" t="s">
        <v>124</v>
      </c>
    </row>
    <row r="9" spans="1:16" x14ac:dyDescent="0.2">
      <c r="A9" s="587"/>
      <c r="B9" s="146" t="s">
        <v>445</v>
      </c>
      <c r="C9" s="194">
        <v>17430.599999999999</v>
      </c>
      <c r="D9" s="120"/>
      <c r="E9" s="129"/>
      <c r="F9" s="180"/>
      <c r="G9" s="125"/>
      <c r="H9" s="440"/>
      <c r="I9" s="634"/>
      <c r="J9" s="67" t="s">
        <v>441</v>
      </c>
      <c r="K9" s="73"/>
      <c r="L9" s="74"/>
      <c r="M9" s="303" t="s">
        <v>140</v>
      </c>
      <c r="O9" s="181">
        <v>41521</v>
      </c>
    </row>
    <row r="10" spans="1:16" x14ac:dyDescent="0.2">
      <c r="A10" s="143" t="s">
        <v>112</v>
      </c>
      <c r="B10" s="146" t="s">
        <v>446</v>
      </c>
      <c r="C10" s="194"/>
      <c r="D10" s="120"/>
      <c r="E10" s="234">
        <v>13933.54</v>
      </c>
      <c r="F10" s="180"/>
      <c r="G10" s="125"/>
      <c r="H10" s="440"/>
      <c r="I10" s="442">
        <f>SUM(C10:G10)</f>
        <v>13933.54</v>
      </c>
      <c r="J10" s="67" t="s">
        <v>447</v>
      </c>
      <c r="K10" s="73"/>
      <c r="L10" s="74"/>
      <c r="M10" s="163" t="s">
        <v>116</v>
      </c>
      <c r="O10" s="241">
        <v>41521</v>
      </c>
      <c r="P10" s="316"/>
    </row>
    <row r="11" spans="1:16" x14ac:dyDescent="0.2">
      <c r="A11" s="321" t="s">
        <v>175</v>
      </c>
      <c r="B11" s="146" t="s">
        <v>449</v>
      </c>
      <c r="C11" s="119"/>
      <c r="D11" s="120">
        <v>3100.8</v>
      </c>
      <c r="E11" s="129"/>
      <c r="F11" s="171"/>
      <c r="G11" s="125"/>
      <c r="H11" s="440"/>
      <c r="I11" s="442">
        <f>SUM(C11:G11)</f>
        <v>3100.8</v>
      </c>
      <c r="J11" s="67" t="s">
        <v>270</v>
      </c>
      <c r="K11" s="73"/>
      <c r="L11" s="74"/>
      <c r="M11" s="303" t="s">
        <v>123</v>
      </c>
      <c r="O11" s="164" t="s">
        <v>124</v>
      </c>
    </row>
    <row r="12" spans="1:16" x14ac:dyDescent="0.2">
      <c r="A12" s="586" t="s">
        <v>451</v>
      </c>
      <c r="B12" s="146" t="s">
        <v>450</v>
      </c>
      <c r="C12" s="194"/>
      <c r="D12" s="120"/>
      <c r="E12" s="234">
        <v>6156</v>
      </c>
      <c r="F12" s="171"/>
      <c r="G12" s="125"/>
      <c r="H12" s="440"/>
      <c r="I12" s="637">
        <f>SUM(C12:G16)</f>
        <v>19551</v>
      </c>
      <c r="J12" s="67" t="s">
        <v>452</v>
      </c>
      <c r="K12" s="73"/>
      <c r="L12" s="74"/>
      <c r="M12" s="303" t="s">
        <v>140</v>
      </c>
      <c r="O12" s="241">
        <v>41542</v>
      </c>
    </row>
    <row r="13" spans="1:16" x14ac:dyDescent="0.2">
      <c r="A13" s="597"/>
      <c r="B13" s="146" t="s">
        <v>453</v>
      </c>
      <c r="C13" s="194">
        <v>4104</v>
      </c>
      <c r="D13" s="120"/>
      <c r="E13" s="240"/>
      <c r="F13" s="171"/>
      <c r="G13" s="125"/>
      <c r="H13" s="440"/>
      <c r="I13" s="633"/>
      <c r="J13" s="67" t="s">
        <v>456</v>
      </c>
      <c r="K13" s="73"/>
      <c r="L13" s="74"/>
      <c r="M13" s="163" t="s">
        <v>116</v>
      </c>
      <c r="O13" s="241">
        <v>41529</v>
      </c>
    </row>
    <row r="14" spans="1:16" x14ac:dyDescent="0.2">
      <c r="A14" s="597"/>
      <c r="B14" s="146" t="s">
        <v>454</v>
      </c>
      <c r="C14" s="119">
        <v>0</v>
      </c>
      <c r="D14" s="120"/>
      <c r="E14" s="129"/>
      <c r="F14" s="171"/>
      <c r="G14" s="125"/>
      <c r="H14" s="440">
        <f>(SUM(C14:G14)/1.14)*0.14</f>
        <v>0</v>
      </c>
      <c r="I14" s="633"/>
      <c r="J14" s="67" t="s">
        <v>457</v>
      </c>
      <c r="K14" s="73"/>
      <c r="L14" s="74"/>
      <c r="M14" s="163" t="s">
        <v>92</v>
      </c>
      <c r="O14" s="236" t="s">
        <v>124</v>
      </c>
      <c r="P14" s="163" t="s">
        <v>557</v>
      </c>
    </row>
    <row r="15" spans="1:16" x14ac:dyDescent="0.2">
      <c r="A15" s="597"/>
      <c r="B15" s="146" t="s">
        <v>455</v>
      </c>
      <c r="C15" s="119"/>
      <c r="D15" s="120"/>
      <c r="E15" s="234">
        <v>969</v>
      </c>
      <c r="F15" s="171"/>
      <c r="G15" s="125"/>
      <c r="H15" s="440">
        <f>(SUM(C15:G15)/1.14)*0.14</f>
        <v>119.00000000000003</v>
      </c>
      <c r="I15" s="633"/>
      <c r="J15" s="67" t="s">
        <v>458</v>
      </c>
      <c r="K15" s="73"/>
      <c r="L15" s="74"/>
      <c r="M15" s="163" t="s">
        <v>140</v>
      </c>
      <c r="O15" s="236">
        <v>41578</v>
      </c>
      <c r="P15" s="264"/>
    </row>
    <row r="16" spans="1:16" x14ac:dyDescent="0.2">
      <c r="A16" s="587"/>
      <c r="B16" s="146" t="s">
        <v>459</v>
      </c>
      <c r="C16" s="119"/>
      <c r="D16" s="120">
        <v>8322</v>
      </c>
      <c r="E16" s="234"/>
      <c r="F16" s="171"/>
      <c r="G16" s="125"/>
      <c r="H16" s="440"/>
      <c r="I16" s="634"/>
      <c r="J16" s="67" t="s">
        <v>295</v>
      </c>
      <c r="K16" s="73"/>
      <c r="L16" s="74"/>
      <c r="M16" s="163" t="s">
        <v>123</v>
      </c>
      <c r="O16" s="236" t="s">
        <v>124</v>
      </c>
    </row>
    <row r="17" spans="1:18" x14ac:dyDescent="0.2">
      <c r="A17" s="586" t="s">
        <v>138</v>
      </c>
      <c r="B17" s="146" t="s">
        <v>461</v>
      </c>
      <c r="C17" s="119"/>
      <c r="D17" s="120">
        <v>52896</v>
      </c>
      <c r="E17" s="129"/>
      <c r="F17" s="171"/>
      <c r="G17" s="125"/>
      <c r="H17" s="440"/>
      <c r="I17" s="637">
        <f>SUM(C17:G18)</f>
        <v>62301</v>
      </c>
      <c r="J17" s="67" t="s">
        <v>135</v>
      </c>
      <c r="K17" s="73"/>
      <c r="L17" s="74"/>
      <c r="M17" s="163" t="s">
        <v>123</v>
      </c>
      <c r="O17" s="236" t="s">
        <v>124</v>
      </c>
      <c r="P17" s="316"/>
    </row>
    <row r="18" spans="1:18" x14ac:dyDescent="0.2">
      <c r="A18" s="587"/>
      <c r="B18" s="146" t="s">
        <v>460</v>
      </c>
      <c r="C18" s="119"/>
      <c r="D18" s="120"/>
      <c r="E18" s="234">
        <v>9405</v>
      </c>
      <c r="F18" s="171"/>
      <c r="G18" s="125"/>
      <c r="H18" s="440"/>
      <c r="I18" s="634"/>
      <c r="J18" s="67" t="s">
        <v>380</v>
      </c>
      <c r="K18" s="73"/>
      <c r="L18" s="74"/>
      <c r="M18" s="163" t="s">
        <v>140</v>
      </c>
      <c r="O18" s="241">
        <v>41529</v>
      </c>
    </row>
    <row r="19" spans="1:18" x14ac:dyDescent="0.2">
      <c r="A19" s="586" t="s">
        <v>239</v>
      </c>
      <c r="B19" s="146" t="s">
        <v>463</v>
      </c>
      <c r="C19" s="119"/>
      <c r="D19" s="120"/>
      <c r="E19" s="234">
        <v>10944</v>
      </c>
      <c r="F19" s="171"/>
      <c r="G19" s="125"/>
      <c r="H19" s="440"/>
      <c r="I19" s="637">
        <f>SUM(C19:G21)</f>
        <v>66097.2</v>
      </c>
      <c r="J19" s="67" t="s">
        <v>464</v>
      </c>
      <c r="K19" s="73"/>
      <c r="L19" s="74"/>
      <c r="M19" s="163" t="s">
        <v>140</v>
      </c>
      <c r="O19" s="241">
        <v>41536</v>
      </c>
    </row>
    <row r="20" spans="1:18" x14ac:dyDescent="0.2">
      <c r="A20" s="597"/>
      <c r="B20" s="146" t="s">
        <v>462</v>
      </c>
      <c r="C20" s="119"/>
      <c r="D20" s="120"/>
      <c r="E20" s="234">
        <v>31441.200000000001</v>
      </c>
      <c r="F20" s="171"/>
      <c r="G20" s="125"/>
      <c r="H20" s="440"/>
      <c r="I20" s="633"/>
      <c r="J20" s="67" t="s">
        <v>465</v>
      </c>
      <c r="K20" s="73"/>
      <c r="L20" s="74"/>
      <c r="M20" s="163" t="s">
        <v>116</v>
      </c>
      <c r="O20" s="241">
        <v>41534</v>
      </c>
      <c r="P20" s="163"/>
    </row>
    <row r="21" spans="1:18" x14ac:dyDescent="0.2">
      <c r="A21" s="587"/>
      <c r="B21" s="146" t="s">
        <v>466</v>
      </c>
      <c r="C21" s="194">
        <v>23712</v>
      </c>
      <c r="D21" s="120"/>
      <c r="E21" s="129"/>
      <c r="F21" s="171"/>
      <c r="G21" s="125"/>
      <c r="H21" s="440"/>
      <c r="I21" s="634"/>
      <c r="J21" s="67" t="s">
        <v>165</v>
      </c>
      <c r="K21" s="73"/>
      <c r="L21" s="74"/>
      <c r="M21" s="163" t="s">
        <v>140</v>
      </c>
      <c r="O21" s="241">
        <v>41533</v>
      </c>
      <c r="P21" s="163"/>
      <c r="R21" s="235"/>
    </row>
    <row r="22" spans="1:18" x14ac:dyDescent="0.2">
      <c r="A22" s="586" t="s">
        <v>468</v>
      </c>
      <c r="B22" s="146" t="s">
        <v>467</v>
      </c>
      <c r="C22" s="119"/>
      <c r="D22" s="120"/>
      <c r="E22" s="234">
        <v>4788</v>
      </c>
      <c r="F22" s="171"/>
      <c r="G22" s="125"/>
      <c r="H22" s="440">
        <f>(SUM(C22:G22)/1.14)*0.14</f>
        <v>588</v>
      </c>
      <c r="I22" s="637">
        <f>SUM(C22:G27)</f>
        <v>59314.2</v>
      </c>
      <c r="J22" s="67" t="s">
        <v>472</v>
      </c>
      <c r="K22" s="73"/>
      <c r="L22" s="74"/>
      <c r="M22" s="163" t="s">
        <v>116</v>
      </c>
      <c r="O22" s="241">
        <v>41608</v>
      </c>
      <c r="P22" s="253"/>
    </row>
    <row r="23" spans="1:18" x14ac:dyDescent="0.2">
      <c r="A23" s="597"/>
      <c r="B23" s="146" t="s">
        <v>469</v>
      </c>
      <c r="C23" s="119"/>
      <c r="D23" s="120"/>
      <c r="E23" s="234">
        <v>15732</v>
      </c>
      <c r="F23" s="171"/>
      <c r="G23" s="125"/>
      <c r="H23" s="440">
        <f>(SUM(C23:G23)/1.14)*0.14</f>
        <v>1932.0000000000005</v>
      </c>
      <c r="I23" s="633"/>
      <c r="J23" s="67" t="s">
        <v>473</v>
      </c>
      <c r="K23" s="73"/>
      <c r="L23" s="74"/>
      <c r="M23" s="163" t="s">
        <v>116</v>
      </c>
      <c r="O23" s="241">
        <v>41670</v>
      </c>
      <c r="P23" s="253" t="s">
        <v>739</v>
      </c>
    </row>
    <row r="24" spans="1:18" x14ac:dyDescent="0.2">
      <c r="A24" s="597"/>
      <c r="B24" s="146" t="s">
        <v>470</v>
      </c>
      <c r="C24" s="119"/>
      <c r="D24" s="120"/>
      <c r="E24" s="234">
        <v>3420</v>
      </c>
      <c r="F24" s="171"/>
      <c r="G24" s="125"/>
      <c r="H24" s="440"/>
      <c r="I24" s="633"/>
      <c r="J24" s="67" t="s">
        <v>483</v>
      </c>
      <c r="K24" s="73"/>
      <c r="L24" s="74"/>
      <c r="M24" s="163" t="s">
        <v>310</v>
      </c>
      <c r="O24" s="241">
        <v>41172</v>
      </c>
    </row>
    <row r="25" spans="1:18" x14ac:dyDescent="0.2">
      <c r="A25" s="597"/>
      <c r="B25" s="146" t="s">
        <v>471</v>
      </c>
      <c r="C25" s="119"/>
      <c r="D25" s="120"/>
      <c r="E25" s="234">
        <v>6156</v>
      </c>
      <c r="F25" s="171"/>
      <c r="G25" s="125"/>
      <c r="H25" s="440">
        <f>(SUM(C25:G25)/1.14)*0.14</f>
        <v>756.00000000000023</v>
      </c>
      <c r="I25" s="633"/>
      <c r="J25" s="67" t="s">
        <v>475</v>
      </c>
      <c r="K25" s="73"/>
      <c r="L25" s="74"/>
      <c r="M25" s="163" t="s">
        <v>140</v>
      </c>
      <c r="O25" s="241">
        <v>41716</v>
      </c>
    </row>
    <row r="26" spans="1:18" x14ac:dyDescent="0.2">
      <c r="A26" s="597"/>
      <c r="B26" s="146" t="s">
        <v>474</v>
      </c>
      <c r="C26" s="119"/>
      <c r="D26" s="120"/>
      <c r="E26" s="234">
        <v>16564.2</v>
      </c>
      <c r="F26" s="171"/>
      <c r="G26" s="125"/>
      <c r="H26" s="440"/>
      <c r="I26" s="633"/>
      <c r="J26" s="67" t="s">
        <v>484</v>
      </c>
      <c r="K26" s="73"/>
      <c r="L26" s="74"/>
      <c r="M26" s="163" t="s">
        <v>310</v>
      </c>
      <c r="O26" s="241">
        <v>41172</v>
      </c>
      <c r="Q26" s="235"/>
    </row>
    <row r="27" spans="1:18" x14ac:dyDescent="0.2">
      <c r="A27" s="587"/>
      <c r="B27" s="208" t="s">
        <v>414</v>
      </c>
      <c r="C27" s="194">
        <v>12654</v>
      </c>
      <c r="D27" s="171"/>
      <c r="E27" s="195"/>
      <c r="F27" s="120"/>
      <c r="G27" s="125"/>
      <c r="H27" s="440"/>
      <c r="I27" s="634"/>
      <c r="J27" s="67" t="s">
        <v>413</v>
      </c>
      <c r="K27" s="73"/>
      <c r="L27" s="74"/>
      <c r="M27" s="163" t="s">
        <v>116</v>
      </c>
      <c r="O27" s="241">
        <v>41534</v>
      </c>
      <c r="P27" s="316"/>
      <c r="R27" s="252"/>
    </row>
    <row r="28" spans="1:18" x14ac:dyDescent="0.2">
      <c r="A28" s="586" t="s">
        <v>147</v>
      </c>
      <c r="B28" s="208" t="s">
        <v>476</v>
      </c>
      <c r="C28" s="195"/>
      <c r="D28" s="171">
        <v>7410</v>
      </c>
      <c r="E28" s="195"/>
      <c r="F28" s="120"/>
      <c r="G28" s="125"/>
      <c r="H28" s="440"/>
      <c r="I28" s="637">
        <f>SUM(C28:G30)</f>
        <v>19836</v>
      </c>
      <c r="J28" s="67" t="s">
        <v>320</v>
      </c>
      <c r="K28" s="73"/>
      <c r="L28" s="74"/>
      <c r="M28" s="163" t="s">
        <v>123</v>
      </c>
      <c r="O28" s="236" t="s">
        <v>124</v>
      </c>
      <c r="P28" s="316"/>
      <c r="R28" s="252"/>
    </row>
    <row r="29" spans="1:18" x14ac:dyDescent="0.2">
      <c r="A29" s="597"/>
      <c r="B29" s="208" t="s">
        <v>477</v>
      </c>
      <c r="C29" s="195"/>
      <c r="D29" s="171">
        <v>9462</v>
      </c>
      <c r="E29" s="195"/>
      <c r="F29" s="120"/>
      <c r="G29" s="125"/>
      <c r="H29" s="440"/>
      <c r="I29" s="633"/>
      <c r="J29" s="67" t="s">
        <v>444</v>
      </c>
      <c r="K29" s="73"/>
      <c r="L29" s="74"/>
      <c r="M29" s="163" t="s">
        <v>123</v>
      </c>
      <c r="O29" s="236" t="s">
        <v>124</v>
      </c>
      <c r="P29" s="316"/>
      <c r="R29" s="252"/>
    </row>
    <row r="30" spans="1:18" x14ac:dyDescent="0.2">
      <c r="A30" s="587"/>
      <c r="B30" s="208" t="s">
        <v>478</v>
      </c>
      <c r="C30" s="195"/>
      <c r="D30" s="171"/>
      <c r="E30" s="195"/>
      <c r="F30" s="120">
        <v>2964</v>
      </c>
      <c r="G30" s="125"/>
      <c r="H30" s="440"/>
      <c r="I30" s="634"/>
      <c r="J30" s="67" t="s">
        <v>479</v>
      </c>
      <c r="K30" s="73"/>
      <c r="L30" s="74"/>
      <c r="M30" s="163" t="s">
        <v>123</v>
      </c>
      <c r="O30" s="236" t="s">
        <v>124</v>
      </c>
      <c r="P30" s="316"/>
      <c r="R30" s="252"/>
    </row>
    <row r="31" spans="1:18" x14ac:dyDescent="0.2">
      <c r="A31" s="586" t="s">
        <v>150</v>
      </c>
      <c r="B31" s="208" t="s">
        <v>480</v>
      </c>
      <c r="C31" s="195"/>
      <c r="D31" s="171"/>
      <c r="E31" s="194">
        <v>5073</v>
      </c>
      <c r="F31" s="120"/>
      <c r="G31" s="125"/>
      <c r="H31" s="440"/>
      <c r="I31" s="637">
        <f>SUM(C31:G33)</f>
        <v>28101</v>
      </c>
      <c r="J31" s="67" t="s">
        <v>481</v>
      </c>
      <c r="K31" s="73"/>
      <c r="L31" s="74"/>
      <c r="M31" s="163" t="s">
        <v>310</v>
      </c>
      <c r="O31" s="241">
        <v>41172</v>
      </c>
      <c r="P31" s="316"/>
      <c r="R31" s="252"/>
    </row>
    <row r="32" spans="1:18" x14ac:dyDescent="0.2">
      <c r="A32" s="597"/>
      <c r="B32" s="208" t="s">
        <v>482</v>
      </c>
      <c r="C32" s="195"/>
      <c r="D32" s="171"/>
      <c r="E32" s="195"/>
      <c r="F32" s="120">
        <v>17100</v>
      </c>
      <c r="G32" s="125"/>
      <c r="H32" s="440"/>
      <c r="I32" s="633"/>
      <c r="J32" s="67" t="s">
        <v>479</v>
      </c>
      <c r="K32" s="73"/>
      <c r="L32" s="74"/>
      <c r="M32" s="163" t="s">
        <v>123</v>
      </c>
      <c r="O32" s="236" t="s">
        <v>124</v>
      </c>
      <c r="P32" s="316"/>
      <c r="R32" s="252"/>
    </row>
    <row r="33" spans="1:18" x14ac:dyDescent="0.2">
      <c r="A33" s="587"/>
      <c r="B33" s="208" t="s">
        <v>487</v>
      </c>
      <c r="C33" s="194">
        <v>5928</v>
      </c>
      <c r="D33" s="171"/>
      <c r="E33" s="195"/>
      <c r="F33" s="120"/>
      <c r="G33" s="125"/>
      <c r="H33" s="440"/>
      <c r="I33" s="634"/>
      <c r="J33" s="67" t="s">
        <v>486</v>
      </c>
      <c r="K33" s="73"/>
      <c r="L33" s="74"/>
      <c r="M33" s="163" t="s">
        <v>116</v>
      </c>
      <c r="O33" s="241">
        <v>41537</v>
      </c>
      <c r="P33" s="316"/>
      <c r="R33" s="252"/>
    </row>
    <row r="34" spans="1:18" x14ac:dyDescent="0.2">
      <c r="A34" s="586" t="s">
        <v>154</v>
      </c>
      <c r="B34" s="208" t="s">
        <v>485</v>
      </c>
      <c r="C34" s="195"/>
      <c r="D34" s="171"/>
      <c r="E34" s="194">
        <v>11559.6</v>
      </c>
      <c r="F34" s="120"/>
      <c r="G34" s="125"/>
      <c r="H34" s="440"/>
      <c r="I34" s="637">
        <f>SUM(C34:G36)</f>
        <v>29149.800000000003</v>
      </c>
      <c r="J34" s="67" t="s">
        <v>488</v>
      </c>
      <c r="K34" s="73"/>
      <c r="L34" s="74"/>
      <c r="M34" s="163" t="s">
        <v>140</v>
      </c>
      <c r="O34" s="241">
        <v>41538</v>
      </c>
      <c r="P34" s="316"/>
      <c r="R34" s="252"/>
    </row>
    <row r="35" spans="1:18" x14ac:dyDescent="0.2">
      <c r="A35" s="597"/>
      <c r="B35" s="208" t="s">
        <v>490</v>
      </c>
      <c r="C35" s="195"/>
      <c r="D35" s="171"/>
      <c r="E35" s="194">
        <v>16564.2</v>
      </c>
      <c r="F35" s="120"/>
      <c r="G35" s="125"/>
      <c r="H35" s="440">
        <f>(SUM(C35:G35)/1.14)*0.14</f>
        <v>2034.2000000000005</v>
      </c>
      <c r="I35" s="633"/>
      <c r="J35" s="67" t="s">
        <v>489</v>
      </c>
      <c r="K35" s="73"/>
      <c r="L35" s="74"/>
      <c r="M35" s="163" t="s">
        <v>116</v>
      </c>
      <c r="O35" s="241">
        <v>41561</v>
      </c>
      <c r="P35" s="316"/>
      <c r="R35" s="252"/>
    </row>
    <row r="36" spans="1:18" x14ac:dyDescent="0.2">
      <c r="A36" s="587"/>
      <c r="B36" s="208" t="s">
        <v>491</v>
      </c>
      <c r="C36" s="195"/>
      <c r="D36" s="171"/>
      <c r="E36" s="194">
        <v>1026</v>
      </c>
      <c r="F36" s="120"/>
      <c r="G36" s="125"/>
      <c r="H36" s="440"/>
      <c r="I36" s="634"/>
      <c r="J36" s="67" t="s">
        <v>305</v>
      </c>
      <c r="K36" s="73"/>
      <c r="L36" s="74"/>
      <c r="M36" s="163" t="s">
        <v>140</v>
      </c>
      <c r="O36" s="241">
        <v>41537</v>
      </c>
      <c r="P36" s="316"/>
      <c r="R36" s="252"/>
    </row>
    <row r="37" spans="1:18" x14ac:dyDescent="0.2">
      <c r="A37" s="432" t="s">
        <v>193</v>
      </c>
      <c r="B37" s="208" t="s">
        <v>492</v>
      </c>
      <c r="C37" s="195"/>
      <c r="D37" s="171"/>
      <c r="E37" s="194">
        <v>9405</v>
      </c>
      <c r="F37" s="120"/>
      <c r="G37" s="125"/>
      <c r="H37" s="440"/>
      <c r="I37" s="443">
        <f>SUM(C37:G37)</f>
        <v>9405</v>
      </c>
      <c r="J37" s="67" t="s">
        <v>380</v>
      </c>
      <c r="K37" s="73"/>
      <c r="L37" s="74"/>
      <c r="M37" s="163" t="s">
        <v>140</v>
      </c>
      <c r="O37" s="241">
        <v>41540</v>
      </c>
      <c r="P37" s="316"/>
      <c r="R37" s="252"/>
    </row>
    <row r="38" spans="1:18" x14ac:dyDescent="0.2">
      <c r="A38" s="586" t="s">
        <v>286</v>
      </c>
      <c r="B38" s="208" t="s">
        <v>493</v>
      </c>
      <c r="C38" s="195"/>
      <c r="D38" s="171"/>
      <c r="E38" s="194">
        <v>47025</v>
      </c>
      <c r="F38" s="120"/>
      <c r="G38" s="125"/>
      <c r="H38" s="440"/>
      <c r="I38" s="637">
        <f>SUM(C38:G39)</f>
        <v>59211.6</v>
      </c>
      <c r="J38" s="67" t="s">
        <v>225</v>
      </c>
      <c r="K38" s="73"/>
      <c r="L38" s="74"/>
      <c r="M38" s="163" t="s">
        <v>140</v>
      </c>
      <c r="O38" s="241">
        <v>41543</v>
      </c>
      <c r="P38" s="316"/>
      <c r="R38" s="252"/>
    </row>
    <row r="39" spans="1:18" x14ac:dyDescent="0.2">
      <c r="A39" s="587"/>
      <c r="B39" s="208" t="s">
        <v>494</v>
      </c>
      <c r="C39" s="194">
        <v>12186.6</v>
      </c>
      <c r="D39" s="171"/>
      <c r="E39" s="119"/>
      <c r="F39" s="120"/>
      <c r="G39" s="125"/>
      <c r="H39" s="440">
        <f>(SUM(C39:G39)/1.14)*0.14</f>
        <v>1496.6000000000004</v>
      </c>
      <c r="I39" s="634"/>
      <c r="J39" s="67" t="s">
        <v>288</v>
      </c>
      <c r="K39" s="73"/>
      <c r="L39" s="74"/>
      <c r="M39" s="163" t="s">
        <v>116</v>
      </c>
      <c r="O39" s="241">
        <v>41579</v>
      </c>
      <c r="P39" s="316"/>
      <c r="R39" s="252"/>
    </row>
    <row r="40" spans="1:18" x14ac:dyDescent="0.2">
      <c r="A40" s="586" t="s">
        <v>169</v>
      </c>
      <c r="B40" s="208" t="s">
        <v>495</v>
      </c>
      <c r="C40" s="195"/>
      <c r="D40" s="171">
        <v>9735.6</v>
      </c>
      <c r="E40" s="119"/>
      <c r="F40" s="120"/>
      <c r="G40" s="125"/>
      <c r="H40" s="440"/>
      <c r="I40" s="637">
        <f>SUM(C40:G43)</f>
        <v>87141.6</v>
      </c>
      <c r="J40" s="67" t="s">
        <v>369</v>
      </c>
      <c r="K40" s="73"/>
      <c r="L40" s="74"/>
      <c r="M40" s="163" t="s">
        <v>123</v>
      </c>
      <c r="O40" s="236" t="s">
        <v>124</v>
      </c>
      <c r="P40" s="316"/>
      <c r="R40" s="252"/>
    </row>
    <row r="41" spans="1:18" x14ac:dyDescent="0.2">
      <c r="A41" s="597"/>
      <c r="B41" s="208" t="s">
        <v>496</v>
      </c>
      <c r="C41" s="195"/>
      <c r="D41" s="171">
        <v>28500</v>
      </c>
      <c r="E41" s="119"/>
      <c r="F41" s="120"/>
      <c r="G41" s="125"/>
      <c r="H41" s="440"/>
      <c r="I41" s="633"/>
      <c r="J41" s="67" t="s">
        <v>295</v>
      </c>
      <c r="K41" s="73"/>
      <c r="L41" s="74"/>
      <c r="M41" s="163" t="s">
        <v>123</v>
      </c>
      <c r="O41" s="236" t="s">
        <v>124</v>
      </c>
      <c r="P41" s="316"/>
      <c r="R41" s="252"/>
    </row>
    <row r="42" spans="1:18" x14ac:dyDescent="0.2">
      <c r="A42" s="597"/>
      <c r="B42" s="208" t="s">
        <v>515</v>
      </c>
      <c r="C42" s="195"/>
      <c r="D42" s="171"/>
      <c r="E42" s="194">
        <v>46170</v>
      </c>
      <c r="F42" s="120"/>
      <c r="G42" s="125"/>
      <c r="H42" s="440"/>
      <c r="I42" s="633"/>
      <c r="J42" s="67" t="s">
        <v>516</v>
      </c>
      <c r="K42" s="73"/>
      <c r="L42" s="74"/>
      <c r="M42" s="163" t="s">
        <v>116</v>
      </c>
      <c r="O42" s="236">
        <v>41547</v>
      </c>
      <c r="P42" s="316"/>
      <c r="R42" s="252"/>
    </row>
    <row r="43" spans="1:18" x14ac:dyDescent="0.2">
      <c r="A43" s="587"/>
      <c r="B43" s="208" t="s">
        <v>517</v>
      </c>
      <c r="C43" s="195"/>
      <c r="D43" s="171"/>
      <c r="E43" s="194">
        <v>2736</v>
      </c>
      <c r="F43" s="120"/>
      <c r="G43" s="125"/>
      <c r="H43" s="440"/>
      <c r="I43" s="634"/>
      <c r="J43" s="67" t="s">
        <v>483</v>
      </c>
      <c r="K43" s="73"/>
      <c r="L43" s="74"/>
      <c r="M43" s="163" t="s">
        <v>116</v>
      </c>
      <c r="O43" s="236">
        <v>41547</v>
      </c>
      <c r="P43" s="316"/>
      <c r="R43" s="252"/>
    </row>
    <row r="44" spans="1:18" ht="13.5" thickBot="1" x14ac:dyDescent="0.25">
      <c r="A44" s="433" t="s">
        <v>254</v>
      </c>
      <c r="B44" s="208" t="s">
        <v>497</v>
      </c>
      <c r="C44" s="195"/>
      <c r="D44" s="171"/>
      <c r="E44" s="194">
        <v>3135</v>
      </c>
      <c r="F44" s="120"/>
      <c r="G44" s="125"/>
      <c r="H44" s="440">
        <f>(SUM(C44:G44)/1.14)*0.14</f>
        <v>385.00000000000011</v>
      </c>
      <c r="I44" s="444">
        <f>SUM(C44:G44)</f>
        <v>3135</v>
      </c>
      <c r="J44" s="67" t="s">
        <v>498</v>
      </c>
      <c r="K44" s="73"/>
      <c r="L44" s="74"/>
      <c r="M44" s="163" t="s">
        <v>116</v>
      </c>
      <c r="O44" s="241">
        <v>41576</v>
      </c>
      <c r="P44" s="316"/>
      <c r="R44" s="252"/>
    </row>
    <row r="45" spans="1:18" s="13" customFormat="1" ht="14.25" thickTop="1" thickBot="1" x14ac:dyDescent="0.25">
      <c r="A45" s="589"/>
      <c r="B45" s="589"/>
      <c r="C45" s="115">
        <f t="shared" ref="C45:I45" si="0">SUM(C5:C44)</f>
        <v>78534.600000000006</v>
      </c>
      <c r="D45" s="116">
        <f t="shared" si="0"/>
        <v>123093.37000000001</v>
      </c>
      <c r="E45" s="232">
        <f t="shared" si="0"/>
        <v>262202.74</v>
      </c>
      <c r="F45" s="172">
        <f t="shared" si="0"/>
        <v>20064</v>
      </c>
      <c r="G45" s="126">
        <f t="shared" si="0"/>
        <v>0</v>
      </c>
      <c r="H45" s="440">
        <f>SUM(H5:H44)</f>
        <v>7310.800000000002</v>
      </c>
      <c r="I45" s="591">
        <f t="shared" si="0"/>
        <v>483894.70999999996</v>
      </c>
      <c r="J45" s="590"/>
      <c r="K45" s="590"/>
      <c r="L45" s="590"/>
      <c r="M45" s="128">
        <f>SUM(C45:G45)</f>
        <v>483894.71</v>
      </c>
      <c r="N45" s="128"/>
      <c r="O45" s="165"/>
    </row>
    <row r="46" spans="1:18" s="13" customFormat="1" ht="15" customHeight="1" x14ac:dyDescent="0.2">
      <c r="A46" s="99"/>
      <c r="B46" s="147"/>
      <c r="C46" s="615">
        <f>SUM(C45:D45)</f>
        <v>201627.97000000003</v>
      </c>
      <c r="D46" s="616"/>
      <c r="E46" s="617">
        <f>SUM(E45:F45)</f>
        <v>282266.74</v>
      </c>
      <c r="F46" s="618"/>
      <c r="G46" s="127">
        <f>SUM(G45)</f>
        <v>0</v>
      </c>
      <c r="H46" s="448"/>
      <c r="I46" s="591"/>
      <c r="J46" s="591"/>
      <c r="K46" s="591"/>
      <c r="L46" s="591"/>
      <c r="M46" s="128">
        <f>SUM(C46:G46)</f>
        <v>483894.71</v>
      </c>
      <c r="N46" s="128"/>
      <c r="O46" s="165"/>
    </row>
    <row r="47" spans="1:18" s="13" customFormat="1" x14ac:dyDescent="0.2">
      <c r="A47" s="99"/>
      <c r="B47" s="147"/>
      <c r="C47" s="9"/>
      <c r="D47" s="9"/>
      <c r="E47" s="9"/>
      <c r="F47" s="9"/>
      <c r="G47" s="9"/>
      <c r="H47" s="9"/>
      <c r="I47" s="14"/>
      <c r="M47" s="8"/>
      <c r="N47" s="8"/>
      <c r="O47" s="165"/>
    </row>
    <row r="48" spans="1:18" x14ac:dyDescent="0.2">
      <c r="I48" s="639"/>
      <c r="J48" s="639"/>
    </row>
    <row r="49" spans="1:16" ht="15" x14ac:dyDescent="0.2">
      <c r="A49" s="124" t="s">
        <v>17</v>
      </c>
      <c r="J49" s="245"/>
    </row>
    <row r="50" spans="1:16" s="164" customFormat="1" ht="7.5" customHeight="1" x14ac:dyDescent="0.2">
      <c r="A50" s="4"/>
      <c r="B50" s="144"/>
      <c r="C50" s="1"/>
      <c r="D50" s="1"/>
      <c r="E50" s="1"/>
      <c r="F50" s="1"/>
      <c r="G50" s="1"/>
      <c r="H50" s="1"/>
      <c r="I50"/>
      <c r="J50"/>
      <c r="K50"/>
      <c r="L50"/>
      <c r="M50"/>
      <c r="N50"/>
      <c r="P50"/>
    </row>
    <row r="51" spans="1:16" s="164" customFormat="1" ht="17.25" customHeight="1" thickBot="1" x14ac:dyDescent="0.25">
      <c r="A51" s="226"/>
      <c r="B51" s="227" t="s">
        <v>83</v>
      </c>
      <c r="C51" s="201"/>
      <c r="D51" s="1"/>
      <c r="E51" s="1"/>
      <c r="F51" s="1"/>
      <c r="G51" s="1"/>
      <c r="H51" s="1"/>
      <c r="I51"/>
      <c r="J51"/>
      <c r="K51"/>
      <c r="L51"/>
      <c r="M51"/>
      <c r="N51"/>
      <c r="P51"/>
    </row>
    <row r="52" spans="1:16" s="164" customFormat="1" ht="13.5" thickBot="1" x14ac:dyDescent="0.25">
      <c r="A52" s="603"/>
      <c r="B52" s="604"/>
      <c r="C52" s="178" t="s">
        <v>48</v>
      </c>
      <c r="D52" s="197" t="s">
        <v>11</v>
      </c>
      <c r="E52" s="197" t="s">
        <v>74</v>
      </c>
      <c r="F52" s="92" t="s">
        <v>61</v>
      </c>
      <c r="G52" s="92" t="s">
        <v>202</v>
      </c>
      <c r="H52" s="92"/>
      <c r="I52" s="160" t="s">
        <v>9</v>
      </c>
      <c r="J52" s="166"/>
      <c r="L52"/>
    </row>
    <row r="53" spans="1:16" s="164" customFormat="1" x14ac:dyDescent="0.2">
      <c r="A53" s="605" t="s">
        <v>442</v>
      </c>
      <c r="B53" s="606"/>
      <c r="C53" s="249"/>
      <c r="D53" s="204"/>
      <c r="E53" s="169">
        <v>2850</v>
      </c>
      <c r="F53" s="176"/>
      <c r="G53" s="176"/>
      <c r="H53" s="176"/>
      <c r="I53" s="177"/>
      <c r="J53" s="167"/>
      <c r="L53"/>
    </row>
    <row r="54" spans="1:16" s="164" customFormat="1" x14ac:dyDescent="0.2">
      <c r="A54" s="578" t="s">
        <v>443</v>
      </c>
      <c r="B54" s="583"/>
      <c r="C54" s="134"/>
      <c r="D54" s="205">
        <v>8850.2800000000007</v>
      </c>
      <c r="E54" s="138"/>
      <c r="F54" s="171"/>
      <c r="G54" s="171"/>
      <c r="H54" s="171"/>
      <c r="I54" s="120"/>
      <c r="J54" s="167"/>
      <c r="L54"/>
    </row>
    <row r="55" spans="1:16" s="164" customFormat="1" x14ac:dyDescent="0.2">
      <c r="A55" s="578" t="s">
        <v>449</v>
      </c>
      <c r="B55" s="583"/>
      <c r="C55" s="134"/>
      <c r="D55" s="205"/>
      <c r="E55" s="138">
        <v>3100.8</v>
      </c>
      <c r="F55" s="171"/>
      <c r="G55" s="171"/>
      <c r="H55" s="171"/>
      <c r="I55" s="120"/>
      <c r="J55" s="167"/>
      <c r="L55"/>
    </row>
    <row r="56" spans="1:16" s="164" customFormat="1" x14ac:dyDescent="0.2">
      <c r="A56" s="578" t="s">
        <v>459</v>
      </c>
      <c r="B56" s="583"/>
      <c r="C56" s="134"/>
      <c r="D56" s="205"/>
      <c r="E56" s="138"/>
      <c r="F56" s="171"/>
      <c r="G56" s="171"/>
      <c r="H56" s="171"/>
      <c r="I56" s="120">
        <v>8322</v>
      </c>
      <c r="J56" s="167"/>
      <c r="L56"/>
    </row>
    <row r="57" spans="1:16" s="164" customFormat="1" x14ac:dyDescent="0.2">
      <c r="A57" s="578" t="s">
        <v>461</v>
      </c>
      <c r="B57" s="583"/>
      <c r="C57" s="210"/>
      <c r="D57" s="233"/>
      <c r="E57" s="138"/>
      <c r="F57" s="171">
        <v>52896</v>
      </c>
      <c r="G57" s="171"/>
      <c r="H57" s="171"/>
      <c r="I57" s="120"/>
      <c r="J57" s="167"/>
      <c r="L57"/>
    </row>
    <row r="58" spans="1:16" x14ac:dyDescent="0.2">
      <c r="A58" s="578" t="s">
        <v>476</v>
      </c>
      <c r="B58" s="583"/>
      <c r="C58" s="210">
        <v>7410</v>
      </c>
      <c r="D58" s="233"/>
      <c r="E58" s="138"/>
      <c r="F58" s="198"/>
      <c r="G58" s="198"/>
      <c r="H58" s="198"/>
      <c r="I58" s="137"/>
      <c r="J58" s="167"/>
      <c r="K58" s="164"/>
      <c r="O58"/>
    </row>
    <row r="59" spans="1:16" x14ac:dyDescent="0.2">
      <c r="A59" s="578" t="s">
        <v>477</v>
      </c>
      <c r="B59" s="583"/>
      <c r="C59" s="210"/>
      <c r="D59" s="211">
        <v>9462</v>
      </c>
      <c r="E59" s="211"/>
      <c r="F59" s="209"/>
      <c r="G59" s="209"/>
      <c r="H59" s="209"/>
      <c r="I59" s="403"/>
      <c r="J59" s="167"/>
      <c r="K59" s="164"/>
      <c r="O59"/>
    </row>
    <row r="60" spans="1:16" x14ac:dyDescent="0.2">
      <c r="A60" s="578" t="s">
        <v>495</v>
      </c>
      <c r="B60" s="583"/>
      <c r="C60" s="210"/>
      <c r="D60" s="211"/>
      <c r="E60" s="211"/>
      <c r="F60" s="213"/>
      <c r="G60" s="213">
        <v>9735.6</v>
      </c>
      <c r="H60" s="213"/>
      <c r="I60" s="255"/>
      <c r="J60" s="167"/>
      <c r="K60" s="164"/>
      <c r="O60"/>
    </row>
    <row r="61" spans="1:16" x14ac:dyDescent="0.2">
      <c r="A61" s="578" t="s">
        <v>496</v>
      </c>
      <c r="B61" s="583"/>
      <c r="C61" s="210"/>
      <c r="D61" s="211"/>
      <c r="E61" s="211"/>
      <c r="F61" s="198"/>
      <c r="G61" s="198"/>
      <c r="H61" s="198"/>
      <c r="I61" s="137">
        <v>28500</v>
      </c>
      <c r="J61" s="167"/>
      <c r="K61" s="164"/>
      <c r="O61"/>
    </row>
    <row r="62" spans="1:16" ht="13.5" thickBot="1" x14ac:dyDescent="0.25">
      <c r="A62" s="584"/>
      <c r="B62" s="585"/>
      <c r="C62" s="157"/>
      <c r="D62" s="158"/>
      <c r="E62" s="158"/>
      <c r="F62" s="199"/>
      <c r="G62" s="199"/>
      <c r="H62" s="199"/>
      <c r="I62" s="161"/>
      <c r="J62" s="167"/>
      <c r="K62" s="164"/>
      <c r="O62"/>
    </row>
    <row r="63" spans="1:16" ht="13.5" thickBot="1" x14ac:dyDescent="0.25">
      <c r="C63" s="139">
        <f t="shared" ref="C63:I63" si="1">SUM(C53:C62)</f>
        <v>7410</v>
      </c>
      <c r="D63" s="140">
        <f t="shared" si="1"/>
        <v>18312.28</v>
      </c>
      <c r="E63" s="140">
        <f t="shared" si="1"/>
        <v>5950.8</v>
      </c>
      <c r="F63" s="140">
        <f t="shared" si="1"/>
        <v>52896</v>
      </c>
      <c r="G63" s="140">
        <f t="shared" si="1"/>
        <v>9735.6</v>
      </c>
      <c r="H63" s="439"/>
      <c r="I63" s="141">
        <f t="shared" si="1"/>
        <v>36822</v>
      </c>
      <c r="J63" s="167"/>
      <c r="K63" s="581">
        <f>SUM(C63:J63)</f>
        <v>131126.68</v>
      </c>
      <c r="L63" s="582"/>
      <c r="O63"/>
    </row>
  </sheetData>
  <mergeCells count="43">
    <mergeCell ref="I5:I7"/>
    <mergeCell ref="G2:G4"/>
    <mergeCell ref="K63:L63"/>
    <mergeCell ref="A62:B62"/>
    <mergeCell ref="J4:L4"/>
    <mergeCell ref="A45:B45"/>
    <mergeCell ref="I45:L46"/>
    <mergeCell ref="C46:D46"/>
    <mergeCell ref="E46:F46"/>
    <mergeCell ref="A8:A9"/>
    <mergeCell ref="I8:I9"/>
    <mergeCell ref="A12:A16"/>
    <mergeCell ref="I12:I16"/>
    <mergeCell ref="I17:I18"/>
    <mergeCell ref="A40:A43"/>
    <mergeCell ref="A61:B61"/>
    <mergeCell ref="A53:B53"/>
    <mergeCell ref="A55:B55"/>
    <mergeCell ref="A56:B56"/>
    <mergeCell ref="I22:I27"/>
    <mergeCell ref="I40:I43"/>
    <mergeCell ref="A28:A30"/>
    <mergeCell ref="A31:A33"/>
    <mergeCell ref="A34:A36"/>
    <mergeCell ref="I34:I36"/>
    <mergeCell ref="A38:A39"/>
    <mergeCell ref="I38:I39"/>
    <mergeCell ref="A60:B60"/>
    <mergeCell ref="I48:J48"/>
    <mergeCell ref="A17:A18"/>
    <mergeCell ref="A22:A27"/>
    <mergeCell ref="E3:F3"/>
    <mergeCell ref="A58:B58"/>
    <mergeCell ref="A59:B59"/>
    <mergeCell ref="A54:B54"/>
    <mergeCell ref="C3:D3"/>
    <mergeCell ref="A5:A7"/>
    <mergeCell ref="I19:I21"/>
    <mergeCell ref="A19:A21"/>
    <mergeCell ref="A52:B52"/>
    <mergeCell ref="A57:B57"/>
    <mergeCell ref="I28:I30"/>
    <mergeCell ref="I31:I33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41" baseType="lpstr">
      <vt:lpstr>2014</vt:lpstr>
      <vt:lpstr>PREMAC Accounts</vt:lpstr>
      <vt:lpstr>MARCH '13</vt:lpstr>
      <vt:lpstr>APRIL '13</vt:lpstr>
      <vt:lpstr>MAY '13</vt:lpstr>
      <vt:lpstr>JUNE '13</vt:lpstr>
      <vt:lpstr>JULY '13</vt:lpstr>
      <vt:lpstr>AUGUST '13</vt:lpstr>
      <vt:lpstr>SEPTEMBER '13</vt:lpstr>
      <vt:lpstr>OCTOBER '13</vt:lpstr>
      <vt:lpstr>NOVEMBER '13</vt:lpstr>
      <vt:lpstr>DECEMBER '13</vt:lpstr>
      <vt:lpstr>JANUARY '14</vt:lpstr>
      <vt:lpstr>FEBRUARY '14</vt:lpstr>
      <vt:lpstr>Monthly Accounts</vt:lpstr>
      <vt:lpstr>Monthly Cash</vt:lpstr>
      <vt:lpstr>'APRIL ''13'!Print_Area</vt:lpstr>
      <vt:lpstr>'AUGUST ''13'!Print_Area</vt:lpstr>
      <vt:lpstr>'DECEMBER ''13'!Print_Area</vt:lpstr>
      <vt:lpstr>'FEBRUARY ''14'!Print_Area</vt:lpstr>
      <vt:lpstr>'JANUARY ''14'!Print_Area</vt:lpstr>
      <vt:lpstr>'JULY ''13'!Print_Area</vt:lpstr>
      <vt:lpstr>'JUNE ''13'!Print_Area</vt:lpstr>
      <vt:lpstr>'MARCH ''13'!Print_Area</vt:lpstr>
      <vt:lpstr>'MAY ''13'!Print_Area</vt:lpstr>
      <vt:lpstr>'NOVEMBER ''13'!Print_Area</vt:lpstr>
      <vt:lpstr>'OCTOBER ''13'!Print_Area</vt:lpstr>
      <vt:lpstr>'PREMAC Accounts'!Print_Area</vt:lpstr>
      <vt:lpstr>'SEPTEMBER ''13'!Print_Area</vt:lpstr>
      <vt:lpstr>'APRIL ''13'!Print_Titles</vt:lpstr>
      <vt:lpstr>'AUGUST ''13'!Print_Titles</vt:lpstr>
      <vt:lpstr>'DECEMBER ''13'!Print_Titles</vt:lpstr>
      <vt:lpstr>'FEBRUARY ''14'!Print_Titles</vt:lpstr>
      <vt:lpstr>'JANUARY ''14'!Print_Titles</vt:lpstr>
      <vt:lpstr>'JULY ''13'!Print_Titles</vt:lpstr>
      <vt:lpstr>'JUNE ''13'!Print_Titles</vt:lpstr>
      <vt:lpstr>'MARCH ''13'!Print_Titles</vt:lpstr>
      <vt:lpstr>'MAY ''13'!Print_Titles</vt:lpstr>
      <vt:lpstr>'NOVEMBER ''13'!Print_Titles</vt:lpstr>
      <vt:lpstr>'OCTOBER ''13'!Print_Titles</vt:lpstr>
      <vt:lpstr>'SEPTEMBER ''13'!Print_Titles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2014-02-03T09:28:18Z</cp:lastPrinted>
  <dcterms:created xsi:type="dcterms:W3CDTF">2005-05-19T15:03:49Z</dcterms:created>
  <dcterms:modified xsi:type="dcterms:W3CDTF">2015-10-29T07:33:46Z</dcterms:modified>
</cp:coreProperties>
</file>